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1560" windowWidth="10110" windowHeight="6180"/>
  </bookViews>
  <sheets>
    <sheet name="ESTIMATES&amp;PEs" sheetId="1" r:id="rId1"/>
    <sheet name="SECTOR EPS" sheetId="6" r:id="rId2"/>
    <sheet name="QUARTERLY DATA" sheetId="2" r:id="rId3"/>
    <sheet name="ISSUES" sheetId="8" r:id="rId4"/>
    <sheet name="COMMENTARY AND BEATS" sheetId="7" r:id="rId5"/>
    <sheet name="SALES" sheetId="9" r:id="rId6"/>
  </sheets>
  <definedNames>
    <definedName name="IQ_ADDIN" hidden="1">"AUTO"</definedName>
    <definedName name="IQ_CH" hidden="1">110000</definedName>
    <definedName name="IQ_CONV_RATE" hidden="1">"c2192"</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40778.7738310185</definedName>
    <definedName name="IQ_NTM" hidden="1">6000</definedName>
    <definedName name="IQ_OG_TOTAL_OIL_PRODUCTON" hidden="1">"c2059"</definedName>
    <definedName name="IQ_SHAREOUTSTANDING" hidden="1">"c1347"</definedName>
    <definedName name="IQ_TODAY" hidden="1">0</definedName>
    <definedName name="IQ_WEEK" hidden="1">50000</definedName>
    <definedName name="IQ_YTD" hidden="1">3000</definedName>
    <definedName name="IQ_YTDMONTH" hidden="1">130000</definedName>
    <definedName name="OLE_LINK1" localSheetId="4">'COMMENTARY AND BEATS'!#REF!</definedName>
    <definedName name="OLE_LINK20" localSheetId="0">'ESTIMATES&amp;PEs'!#REF!</definedName>
    <definedName name="SPWS_WBID">"D59E1A16-371E-4D0F-A93D-481B765CD67C"</definedName>
    <definedName name="SPWS_WSID" localSheetId="0" hidden="1">"2E0D7859-DB93-478B-9DA7-67CC50929A66"</definedName>
    <definedName name="SPWS_WSID" localSheetId="2" hidden="1">"3DBDD925-7AEB-455E-A770-CEEF17D6751A"</definedName>
    <definedName name="SPWS_WSID" localSheetId="1" hidden="1">"A9C143DE-FC40-44CA-9F37-A4FFBE721530"</definedName>
  </definedNames>
  <calcPr calcId="145621"/>
</workbook>
</file>

<file path=xl/calcChain.xml><?xml version="1.0" encoding="utf-8"?>
<calcChain xmlns="http://schemas.openxmlformats.org/spreadsheetml/2006/main">
  <c r="D72" i="1" l="1"/>
  <c r="M81" i="1" l="1"/>
  <c r="D71" i="1" l="1"/>
  <c r="I81" i="1"/>
  <c r="G30" i="1"/>
  <c r="G31" i="1"/>
  <c r="G32" i="1"/>
  <c r="G33" i="1"/>
  <c r="G34" i="1"/>
  <c r="G35" i="1"/>
  <c r="G36" i="1"/>
  <c r="G37" i="1"/>
  <c r="G38" i="1"/>
  <c r="G39" i="1"/>
  <c r="G40" i="1"/>
  <c r="D87" i="1"/>
  <c r="J42" i="9" l="1"/>
  <c r="G17" i="7" l="1"/>
  <c r="G14" i="7"/>
  <c r="G13" i="7"/>
  <c r="G12" i="7"/>
  <c r="G11" i="7"/>
  <c r="G8" i="7"/>
  <c r="G7" i="7"/>
  <c r="J36" i="7" l="1"/>
  <c r="I36" i="7"/>
  <c r="H36" i="7"/>
  <c r="G36" i="7"/>
  <c r="J35" i="7"/>
  <c r="I35" i="7"/>
  <c r="H35" i="7"/>
  <c r="G35" i="7"/>
  <c r="J34" i="7"/>
  <c r="I34" i="7"/>
  <c r="H34" i="7"/>
  <c r="G34" i="7"/>
  <c r="J33" i="7"/>
  <c r="I33" i="7"/>
  <c r="H33" i="7"/>
  <c r="G33" i="7"/>
  <c r="J32" i="7"/>
  <c r="I32" i="7"/>
  <c r="H32" i="7"/>
  <c r="G32" i="7"/>
  <c r="J31" i="7"/>
  <c r="I31" i="7"/>
  <c r="H31" i="7"/>
  <c r="G31" i="7"/>
  <c r="J30" i="7"/>
  <c r="I30" i="7"/>
  <c r="H30" i="7"/>
  <c r="G30" i="7"/>
  <c r="J29" i="7"/>
  <c r="I29" i="7"/>
  <c r="H29" i="7"/>
  <c r="G29" i="7"/>
  <c r="J28" i="7"/>
  <c r="I28" i="7"/>
  <c r="H28" i="7"/>
  <c r="G28" i="7"/>
  <c r="J27" i="7"/>
  <c r="I27" i="7"/>
  <c r="H27" i="7"/>
  <c r="G27" i="7"/>
  <c r="J26" i="7"/>
  <c r="I26" i="7"/>
  <c r="H26" i="7"/>
  <c r="G26" i="7"/>
  <c r="B23" i="1" l="1"/>
  <c r="L87" i="1"/>
  <c r="H88" i="1" s="1"/>
  <c r="L86" i="1"/>
  <c r="L85" i="1"/>
  <c r="K90" i="1"/>
  <c r="L90" i="1"/>
  <c r="G90" i="1"/>
  <c r="H90" i="1"/>
  <c r="B31" i="9" l="1"/>
  <c r="B18" i="9"/>
  <c r="D49" i="1" l="1"/>
  <c r="C49" i="1"/>
  <c r="C87" i="1" l="1"/>
  <c r="E87" i="1" s="1"/>
  <c r="M87" i="1" s="1"/>
  <c r="C86" i="1"/>
  <c r="C85" i="1"/>
  <c r="M84" i="1" l="1"/>
  <c r="I84" i="1" s="1"/>
  <c r="M86" i="1"/>
  <c r="I86" i="1" s="1"/>
  <c r="M85" i="1"/>
  <c r="I85" i="1" s="1"/>
  <c r="I88" i="1"/>
  <c r="K85" i="1"/>
  <c r="B49" i="1"/>
  <c r="L81" i="1" l="1"/>
  <c r="L82" i="1"/>
  <c r="M83" i="1"/>
  <c r="I83" i="1" s="1"/>
  <c r="M82" i="1"/>
  <c r="I82" i="1" s="1"/>
  <c r="L83" i="1"/>
  <c r="L84" i="1"/>
  <c r="H82" i="1" l="1"/>
  <c r="H83" i="1"/>
  <c r="H84" i="1"/>
  <c r="H81" i="1"/>
  <c r="G49" i="1"/>
  <c r="B24" i="1"/>
  <c r="G16" i="7"/>
  <c r="G15" i="7"/>
  <c r="G10" i="7"/>
  <c r="J55" i="7" l="1"/>
  <c r="I55" i="7"/>
  <c r="H55" i="7"/>
  <c r="G55" i="7"/>
  <c r="J54" i="7"/>
  <c r="I54" i="7"/>
  <c r="H54" i="7"/>
  <c r="G54" i="7"/>
  <c r="J53" i="7"/>
  <c r="I53" i="7"/>
  <c r="H53" i="7"/>
  <c r="G53" i="7"/>
  <c r="J52" i="7"/>
  <c r="I52" i="7"/>
  <c r="H52" i="7"/>
  <c r="G52" i="7"/>
  <c r="J51" i="7"/>
  <c r="I51" i="7"/>
  <c r="H51" i="7"/>
  <c r="G51" i="7"/>
  <c r="J50" i="7"/>
  <c r="I50" i="7"/>
  <c r="H50" i="7"/>
  <c r="G50" i="7"/>
  <c r="J49" i="7"/>
  <c r="I49" i="7"/>
  <c r="H49" i="7"/>
  <c r="G49" i="7"/>
  <c r="J48" i="7"/>
  <c r="I48" i="7"/>
  <c r="H48" i="7"/>
  <c r="G48" i="7"/>
  <c r="J47" i="7"/>
  <c r="I47" i="7"/>
  <c r="H47" i="7"/>
  <c r="G47" i="7"/>
  <c r="J46" i="7"/>
  <c r="I46" i="7"/>
  <c r="H46" i="7"/>
  <c r="G46" i="7"/>
  <c r="J45" i="7"/>
  <c r="I45" i="7"/>
  <c r="H45" i="7"/>
  <c r="G45" i="7"/>
  <c r="C31" i="9" l="1"/>
  <c r="C18" i="9"/>
  <c r="K91" i="1" l="1"/>
  <c r="L91" i="1"/>
  <c r="G91" i="1"/>
  <c r="H91" i="1"/>
  <c r="E49" i="1"/>
  <c r="F49" i="1"/>
  <c r="I33" i="1" l="1"/>
  <c r="I40" i="1"/>
  <c r="K40" i="1" l="1"/>
  <c r="M40" i="1" s="1"/>
  <c r="C81" i="1" l="1"/>
  <c r="C82" i="1"/>
  <c r="C83" i="1"/>
  <c r="C84" i="1"/>
  <c r="K82" i="1" l="1"/>
  <c r="K83" i="1"/>
  <c r="K81" i="1"/>
  <c r="G81" i="1" s="1"/>
  <c r="L96" i="1"/>
  <c r="G9" i="7" l="1"/>
  <c r="I7" i="7"/>
  <c r="H7" i="7"/>
  <c r="G64" i="7" l="1"/>
  <c r="H64" i="7"/>
  <c r="I64" i="7"/>
  <c r="J64" i="7"/>
  <c r="G65" i="7"/>
  <c r="H65" i="7"/>
  <c r="I65" i="7"/>
  <c r="J65" i="7"/>
  <c r="G66" i="7"/>
  <c r="H66" i="7"/>
  <c r="I66" i="7"/>
  <c r="J66" i="7"/>
  <c r="G67" i="7"/>
  <c r="H67" i="7"/>
  <c r="I67" i="7"/>
  <c r="J67" i="7"/>
  <c r="G68" i="7"/>
  <c r="H68" i="7"/>
  <c r="I68" i="7"/>
  <c r="J68" i="7"/>
  <c r="G69" i="7"/>
  <c r="H69" i="7"/>
  <c r="I69" i="7"/>
  <c r="J69" i="7"/>
  <c r="G70" i="7"/>
  <c r="H70" i="7"/>
  <c r="I70" i="7"/>
  <c r="J70" i="7"/>
  <c r="G71" i="7"/>
  <c r="H71" i="7"/>
  <c r="I71" i="7"/>
  <c r="J71" i="7"/>
  <c r="G72" i="7"/>
  <c r="H72" i="7"/>
  <c r="I72" i="7"/>
  <c r="J72" i="7"/>
  <c r="G73" i="7"/>
  <c r="H73" i="7"/>
  <c r="I73" i="7"/>
  <c r="J73" i="7"/>
  <c r="G74" i="7"/>
  <c r="H74" i="7"/>
  <c r="I74" i="7"/>
  <c r="J74" i="7"/>
  <c r="L92" i="1" l="1"/>
  <c r="K92" i="1"/>
  <c r="H92" i="1"/>
  <c r="G92" i="1"/>
  <c r="K93" i="1"/>
  <c r="D31" i="9"/>
  <c r="D18" i="9"/>
  <c r="H85" i="1" l="1"/>
  <c r="K31" i="1" l="1"/>
  <c r="K32" i="1"/>
  <c r="K33" i="1"/>
  <c r="K34" i="1"/>
  <c r="K35" i="1"/>
  <c r="K36" i="1"/>
  <c r="K37" i="1"/>
  <c r="K38" i="1"/>
  <c r="K39" i="1"/>
  <c r="K30" i="1"/>
  <c r="C31" i="1"/>
  <c r="C32" i="1"/>
  <c r="C33" i="1"/>
  <c r="C34" i="1"/>
  <c r="C35" i="1"/>
  <c r="C36" i="1"/>
  <c r="C37" i="1"/>
  <c r="E37" i="1" s="1"/>
  <c r="C38" i="1"/>
  <c r="C39" i="1"/>
  <c r="C40" i="1"/>
  <c r="C30" i="1"/>
  <c r="C57" i="1" l="1"/>
  <c r="D57" i="1"/>
  <c r="E57" i="1"/>
  <c r="F57" i="1"/>
  <c r="C58" i="1"/>
  <c r="D58" i="1"/>
  <c r="E58" i="1"/>
  <c r="F58" i="1"/>
  <c r="C59" i="1"/>
  <c r="D59" i="1"/>
  <c r="E59" i="1"/>
  <c r="F59" i="1"/>
  <c r="C60" i="1"/>
  <c r="D60" i="1"/>
  <c r="E60" i="1"/>
  <c r="F60" i="1"/>
  <c r="C61" i="1"/>
  <c r="D61" i="1"/>
  <c r="E61" i="1"/>
  <c r="F61" i="1"/>
  <c r="C62" i="1"/>
  <c r="D62" i="1"/>
  <c r="E62" i="1"/>
  <c r="F62" i="1"/>
  <c r="C63" i="1"/>
  <c r="D63" i="1"/>
  <c r="E63" i="1"/>
  <c r="F63" i="1"/>
  <c r="C64" i="1"/>
  <c r="D64" i="1"/>
  <c r="E64" i="1"/>
  <c r="F64" i="1"/>
  <c r="C65" i="1"/>
  <c r="D65" i="1"/>
  <c r="E65" i="1"/>
  <c r="F65" i="1"/>
  <c r="C66" i="1"/>
  <c r="D66" i="1"/>
  <c r="E66" i="1"/>
  <c r="F66" i="1"/>
  <c r="D56" i="1"/>
  <c r="E56" i="1"/>
  <c r="F56" i="1"/>
  <c r="C56" i="1"/>
  <c r="E31" i="9" l="1"/>
  <c r="E18" i="9"/>
  <c r="L93" i="1" l="1"/>
  <c r="G94" i="1"/>
  <c r="G93" i="1"/>
  <c r="H93" i="1"/>
  <c r="H63" i="1"/>
  <c r="A53" i="1"/>
  <c r="A52" i="1"/>
  <c r="H65" i="1" l="1"/>
  <c r="H64" i="1"/>
  <c r="H61" i="1"/>
  <c r="H58" i="1"/>
  <c r="H57" i="1"/>
  <c r="J17" i="7"/>
  <c r="K66" i="1" s="1"/>
  <c r="I17" i="7"/>
  <c r="J66" i="1" s="1"/>
  <c r="H17" i="7"/>
  <c r="I66" i="1" s="1"/>
  <c r="H66" i="1"/>
  <c r="J16" i="7"/>
  <c r="K65" i="1" s="1"/>
  <c r="I16" i="7"/>
  <c r="J65" i="1" s="1"/>
  <c r="H16" i="7"/>
  <c r="I65" i="1" s="1"/>
  <c r="J15" i="7"/>
  <c r="K64" i="1" s="1"/>
  <c r="I15" i="7"/>
  <c r="J64" i="1" s="1"/>
  <c r="H15" i="7"/>
  <c r="I64" i="1" s="1"/>
  <c r="J14" i="7"/>
  <c r="K63" i="1" s="1"/>
  <c r="I14" i="7"/>
  <c r="J63" i="1" s="1"/>
  <c r="H14" i="7"/>
  <c r="I63" i="1" s="1"/>
  <c r="J13" i="7"/>
  <c r="K62" i="1" s="1"/>
  <c r="I13" i="7"/>
  <c r="J62" i="1" s="1"/>
  <c r="H13" i="7"/>
  <c r="I62" i="1" s="1"/>
  <c r="H62" i="1"/>
  <c r="J12" i="7"/>
  <c r="K61" i="1" s="1"/>
  <c r="I12" i="7"/>
  <c r="J61" i="1" s="1"/>
  <c r="H12" i="7"/>
  <c r="I61" i="1" s="1"/>
  <c r="J11" i="7"/>
  <c r="K60" i="1" s="1"/>
  <c r="I11" i="7"/>
  <c r="J60" i="1" s="1"/>
  <c r="H11" i="7"/>
  <c r="I60" i="1" s="1"/>
  <c r="H60" i="1"/>
  <c r="J10" i="7"/>
  <c r="K59" i="1" s="1"/>
  <c r="I10" i="7"/>
  <c r="J59" i="1" s="1"/>
  <c r="H10" i="7"/>
  <c r="I59" i="1" s="1"/>
  <c r="H59" i="1"/>
  <c r="J9" i="7"/>
  <c r="K58" i="1" s="1"/>
  <c r="I9" i="7"/>
  <c r="J58" i="1" s="1"/>
  <c r="H9" i="7"/>
  <c r="I58" i="1" s="1"/>
  <c r="J8" i="7"/>
  <c r="K57" i="1" s="1"/>
  <c r="I8" i="7"/>
  <c r="J57" i="1" s="1"/>
  <c r="H8" i="7"/>
  <c r="I57" i="1" s="1"/>
  <c r="J7" i="7"/>
  <c r="K56" i="1" s="1"/>
  <c r="J56" i="1"/>
  <c r="I56" i="1"/>
  <c r="H56" i="1"/>
  <c r="G83" i="7" l="1"/>
  <c r="H83" i="7"/>
  <c r="I83" i="7"/>
  <c r="J83" i="7"/>
  <c r="G84" i="7"/>
  <c r="H84" i="7"/>
  <c r="I84" i="7"/>
  <c r="J84" i="7"/>
  <c r="G85" i="7"/>
  <c r="H85" i="7"/>
  <c r="I85" i="7"/>
  <c r="J85" i="7"/>
  <c r="G86" i="7"/>
  <c r="H86" i="7"/>
  <c r="I86" i="7"/>
  <c r="J86" i="7"/>
  <c r="G87" i="7"/>
  <c r="H87" i="7"/>
  <c r="I87" i="7"/>
  <c r="J87" i="7"/>
  <c r="G88" i="7"/>
  <c r="H88" i="7"/>
  <c r="I88" i="7"/>
  <c r="J88" i="7"/>
  <c r="G89" i="7"/>
  <c r="H89" i="7"/>
  <c r="I89" i="7"/>
  <c r="J89" i="7"/>
  <c r="G90" i="7"/>
  <c r="H90" i="7"/>
  <c r="I90" i="7"/>
  <c r="J90" i="7"/>
  <c r="G91" i="7"/>
  <c r="H91" i="7"/>
  <c r="I91" i="7"/>
  <c r="J91" i="7"/>
  <c r="G92" i="7"/>
  <c r="H92" i="7"/>
  <c r="I92" i="7"/>
  <c r="J92" i="7"/>
  <c r="G93" i="7"/>
  <c r="H93" i="7"/>
  <c r="I93" i="7"/>
  <c r="J93" i="7"/>
  <c r="H94" i="1" l="1"/>
  <c r="L94" i="1"/>
  <c r="K94" i="1"/>
  <c r="J110" i="7" l="1"/>
  <c r="I110" i="7"/>
  <c r="H110" i="7"/>
  <c r="G110" i="7"/>
  <c r="J109" i="7"/>
  <c r="I109" i="7"/>
  <c r="H109" i="7"/>
  <c r="G109" i="7"/>
  <c r="J108" i="7"/>
  <c r="I108" i="7"/>
  <c r="H108" i="7"/>
  <c r="G108" i="7"/>
  <c r="J107" i="7"/>
  <c r="I107" i="7"/>
  <c r="H107" i="7"/>
  <c r="G107" i="7"/>
  <c r="J106" i="7"/>
  <c r="I106" i="7"/>
  <c r="H106" i="7"/>
  <c r="G106" i="7"/>
  <c r="J105" i="7"/>
  <c r="I105" i="7"/>
  <c r="H105" i="7"/>
  <c r="G105" i="7"/>
  <c r="J104" i="7"/>
  <c r="I104" i="7"/>
  <c r="H104" i="7"/>
  <c r="G104" i="7"/>
  <c r="J103" i="7"/>
  <c r="I103" i="7"/>
  <c r="H103" i="7"/>
  <c r="G103" i="7"/>
  <c r="J102" i="7"/>
  <c r="I102" i="7"/>
  <c r="H102" i="7"/>
  <c r="G102" i="7"/>
  <c r="J101" i="7"/>
  <c r="I101" i="7"/>
  <c r="H101" i="7"/>
  <c r="G101" i="7"/>
  <c r="J100" i="7"/>
  <c r="I100" i="7"/>
  <c r="H100" i="7"/>
  <c r="G100" i="7"/>
  <c r="F18" i="9"/>
  <c r="F31" i="9" s="1"/>
  <c r="E40" i="1" l="1"/>
  <c r="G18" i="9" l="1"/>
  <c r="G31" i="9" s="1"/>
  <c r="J127" i="7"/>
  <c r="I127" i="7"/>
  <c r="H127" i="7"/>
  <c r="G127" i="7"/>
  <c r="J126" i="7"/>
  <c r="I126" i="7"/>
  <c r="H126" i="7"/>
  <c r="G126" i="7"/>
  <c r="J125" i="7"/>
  <c r="I125" i="7"/>
  <c r="H125" i="7"/>
  <c r="G125" i="7"/>
  <c r="J124" i="7"/>
  <c r="I124" i="7"/>
  <c r="H124" i="7"/>
  <c r="G124" i="7"/>
  <c r="J123" i="7"/>
  <c r="I123" i="7"/>
  <c r="H123" i="7"/>
  <c r="G123" i="7"/>
  <c r="J122" i="7"/>
  <c r="I122" i="7"/>
  <c r="H122" i="7"/>
  <c r="G122" i="7"/>
  <c r="J121" i="7"/>
  <c r="I121" i="7"/>
  <c r="H121" i="7"/>
  <c r="G121" i="7"/>
  <c r="J120" i="7"/>
  <c r="I120" i="7"/>
  <c r="H120" i="7"/>
  <c r="G120" i="7"/>
  <c r="J119" i="7"/>
  <c r="I119" i="7"/>
  <c r="H119" i="7"/>
  <c r="G119" i="7"/>
  <c r="J118" i="7"/>
  <c r="I118" i="7"/>
  <c r="H118" i="7"/>
  <c r="G118" i="7"/>
  <c r="J117" i="7"/>
  <c r="I117" i="7"/>
  <c r="H117" i="7"/>
  <c r="G117" i="7"/>
  <c r="K95" i="1" l="1"/>
  <c r="L95" i="1"/>
  <c r="G95" i="1"/>
  <c r="H95" i="1"/>
  <c r="K86" i="1" l="1"/>
  <c r="K87" i="1"/>
  <c r="G85" i="1"/>
  <c r="G83" i="1"/>
  <c r="G82" i="1"/>
  <c r="K84" i="1"/>
  <c r="G84" i="1" s="1"/>
  <c r="G88" i="1" l="1"/>
  <c r="G87" i="1"/>
  <c r="I87" i="1"/>
  <c r="H86" i="1"/>
  <c r="H87" i="1"/>
  <c r="H18" i="9" l="1"/>
  <c r="H31" i="9" s="1"/>
  <c r="K96" i="1"/>
  <c r="H96" i="1"/>
  <c r="G96" i="1"/>
  <c r="G86" i="1" l="1"/>
  <c r="A3" i="1" l="1"/>
  <c r="J160" i="7" l="1"/>
  <c r="I160" i="7"/>
  <c r="H160" i="7"/>
  <c r="G160" i="7"/>
  <c r="J159" i="7"/>
  <c r="I159" i="7"/>
  <c r="H159" i="7"/>
  <c r="G159" i="7"/>
  <c r="J158" i="7"/>
  <c r="I158" i="7"/>
  <c r="H158" i="7"/>
  <c r="G158" i="7"/>
  <c r="J157" i="7"/>
  <c r="I157" i="7"/>
  <c r="H157" i="7"/>
  <c r="G157" i="7"/>
  <c r="J156" i="7"/>
  <c r="I156" i="7"/>
  <c r="H156" i="7"/>
  <c r="G156" i="7"/>
  <c r="J155" i="7"/>
  <c r="I155" i="7"/>
  <c r="H155" i="7"/>
  <c r="G155" i="7"/>
  <c r="J154" i="7"/>
  <c r="I154" i="7"/>
  <c r="H154" i="7"/>
  <c r="G154" i="7"/>
  <c r="J153" i="7"/>
  <c r="I153" i="7"/>
  <c r="H153" i="7"/>
  <c r="G153" i="7"/>
  <c r="J152" i="7"/>
  <c r="I152" i="7"/>
  <c r="H152" i="7"/>
  <c r="G152" i="7"/>
  <c r="J151" i="7"/>
  <c r="I151" i="7"/>
  <c r="H151" i="7"/>
  <c r="G151" i="7"/>
  <c r="J150" i="7"/>
  <c r="I150" i="7"/>
  <c r="H150" i="7"/>
  <c r="G150" i="7"/>
  <c r="I18" i="9" l="1"/>
  <c r="I31" i="9" s="1"/>
  <c r="H97" i="1" l="1"/>
  <c r="G97" i="1"/>
  <c r="K97" i="1"/>
  <c r="L97" i="1"/>
  <c r="M30" i="1" l="1"/>
  <c r="I30" i="1"/>
  <c r="E30" i="1"/>
  <c r="M31" i="1"/>
  <c r="M32" i="1"/>
  <c r="M33" i="1"/>
  <c r="M34" i="1"/>
  <c r="M35" i="1"/>
  <c r="M36" i="1"/>
  <c r="M37" i="1"/>
  <c r="M38" i="1"/>
  <c r="M39" i="1"/>
  <c r="I31" i="1"/>
  <c r="I32" i="1"/>
  <c r="I34" i="1"/>
  <c r="I35" i="1"/>
  <c r="I36" i="1"/>
  <c r="I37" i="1"/>
  <c r="I38" i="1"/>
  <c r="I39" i="1"/>
  <c r="E31" i="1"/>
  <c r="E32" i="1"/>
  <c r="E33" i="1"/>
  <c r="E34" i="1"/>
  <c r="E35" i="1"/>
  <c r="E36" i="1"/>
  <c r="E38" i="1"/>
  <c r="E39" i="1"/>
  <c r="G143" i="7"/>
  <c r="G144" i="7"/>
  <c r="G142" i="7"/>
  <c r="G141" i="7"/>
  <c r="G140" i="7"/>
  <c r="G139" i="7"/>
  <c r="G138" i="7"/>
  <c r="G137" i="7"/>
  <c r="G136" i="7"/>
  <c r="G135" i="7"/>
  <c r="G134" i="7"/>
  <c r="H135" i="7"/>
  <c r="I135" i="7"/>
  <c r="J135" i="7"/>
  <c r="H136" i="7"/>
  <c r="I136" i="7"/>
  <c r="J136" i="7"/>
  <c r="H137" i="7"/>
  <c r="I137" i="7"/>
  <c r="J137" i="7"/>
  <c r="H138" i="7"/>
  <c r="I138" i="7"/>
  <c r="J138" i="7"/>
  <c r="H139" i="7"/>
  <c r="I139" i="7"/>
  <c r="J139" i="7"/>
  <c r="H140" i="7"/>
  <c r="I140" i="7"/>
  <c r="J140" i="7"/>
  <c r="H141" i="7"/>
  <c r="I141" i="7"/>
  <c r="J141" i="7"/>
  <c r="H142" i="7"/>
  <c r="I142" i="7"/>
  <c r="J142" i="7"/>
  <c r="H143" i="7"/>
  <c r="I143" i="7"/>
  <c r="J143" i="7"/>
  <c r="H144" i="7"/>
  <c r="I144" i="7"/>
  <c r="J144" i="7"/>
  <c r="J134" i="7"/>
  <c r="I134" i="7"/>
  <c r="H134" i="7"/>
  <c r="C54" i="1" l="1"/>
  <c r="H54" i="1"/>
  <c r="A55" i="1"/>
  <c r="C55" i="1"/>
  <c r="D55" i="1"/>
  <c r="E55" i="1"/>
  <c r="F55" i="1"/>
  <c r="H55" i="1"/>
  <c r="I55" i="1"/>
  <c r="J55" i="1"/>
  <c r="K55" i="1"/>
  <c r="A56" i="1"/>
  <c r="A57" i="1"/>
  <c r="A58" i="1"/>
  <c r="A59" i="1"/>
  <c r="A60" i="1"/>
  <c r="A61" i="1"/>
  <c r="A62" i="1"/>
  <c r="A63" i="1"/>
  <c r="A64" i="1"/>
  <c r="A65" i="1"/>
  <c r="J18" i="9" l="1"/>
  <c r="J31" i="9" s="1"/>
  <c r="A66" i="1"/>
  <c r="H98" i="1" l="1"/>
  <c r="G98" i="1"/>
  <c r="L98" i="1"/>
  <c r="K98" i="1"/>
  <c r="K18" i="9" l="1"/>
  <c r="K31" i="9" s="1"/>
  <c r="H99" i="1" l="1"/>
  <c r="G99" i="1"/>
  <c r="L18" i="9" l="1"/>
  <c r="L31" i="9" s="1"/>
  <c r="H109" i="1"/>
  <c r="H110" i="1"/>
  <c r="M18" i="9"/>
  <c r="M31" i="9" s="1"/>
  <c r="K102" i="1"/>
  <c r="L191" i="1"/>
  <c r="K191"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alcChain>
</file>

<file path=xl/sharedStrings.xml><?xml version="1.0" encoding="utf-8"?>
<sst xmlns="http://schemas.openxmlformats.org/spreadsheetml/2006/main" count="2486" uniqueCount="1408">
  <si>
    <t>QUARTER</t>
  </si>
  <si>
    <t>PRICE</t>
  </si>
  <si>
    <t>DIVISOR</t>
  </si>
  <si>
    <t xml:space="preserve"> </t>
  </si>
  <si>
    <t>03/31/2002</t>
  </si>
  <si>
    <t>12/31/2001</t>
  </si>
  <si>
    <t>09/30/2001</t>
  </si>
  <si>
    <t>06/30/2001</t>
  </si>
  <si>
    <t>03/31/2001</t>
  </si>
  <si>
    <t>12/31/2000</t>
  </si>
  <si>
    <t>09/30/2000</t>
  </si>
  <si>
    <t>06/30/2000</t>
  </si>
  <si>
    <t>03/31/2000</t>
  </si>
  <si>
    <t>12/31/1999</t>
  </si>
  <si>
    <t>09/30/1999</t>
  </si>
  <si>
    <t>06/30/1999</t>
  </si>
  <si>
    <t>03/31/1999</t>
  </si>
  <si>
    <t>12/31/1998</t>
  </si>
  <si>
    <t>09/30/1998</t>
  </si>
  <si>
    <t>06/30/1998</t>
  </si>
  <si>
    <t>03/31/1998</t>
  </si>
  <si>
    <t>12/31/1997</t>
  </si>
  <si>
    <t>09/30/1997</t>
  </si>
  <si>
    <t>06/30/1997</t>
  </si>
  <si>
    <t>03/31/1997</t>
  </si>
  <si>
    <t>12/31/1996</t>
  </si>
  <si>
    <t>09/30/1996</t>
  </si>
  <si>
    <t>06/30/1996</t>
  </si>
  <si>
    <t>03/31/1996</t>
  </si>
  <si>
    <t>12/31/1995</t>
  </si>
  <si>
    <t>09/30/1995</t>
  </si>
  <si>
    <t>06/30/1995</t>
  </si>
  <si>
    <t>03/31/1995</t>
  </si>
  <si>
    <t>12/31/1994</t>
  </si>
  <si>
    <t>09/30/1994</t>
  </si>
  <si>
    <t>06/30/1994</t>
  </si>
  <si>
    <t>03/31/1994</t>
  </si>
  <si>
    <t>12/31/1993</t>
  </si>
  <si>
    <t>09/30/1993</t>
  </si>
  <si>
    <t>06/30/1993</t>
  </si>
  <si>
    <t>03/31/1993</t>
  </si>
  <si>
    <t>12/31/1992</t>
  </si>
  <si>
    <t>09/30/1992</t>
  </si>
  <si>
    <t>06/30/1992</t>
  </si>
  <si>
    <t>03/31/1992</t>
  </si>
  <si>
    <t>12/31/1991</t>
  </si>
  <si>
    <t>09/30/1991</t>
  </si>
  <si>
    <t>06/30/1991</t>
  </si>
  <si>
    <t>03/31/1991</t>
  </si>
  <si>
    <t>12/31/1990</t>
  </si>
  <si>
    <t>09/30/1990</t>
  </si>
  <si>
    <t>06/30/1990</t>
  </si>
  <si>
    <t>03/31/1990</t>
  </si>
  <si>
    <t>12/31/1989</t>
  </si>
  <si>
    <t>09/30/1989</t>
  </si>
  <si>
    <t>06/30/1989</t>
  </si>
  <si>
    <t>03/31/1989</t>
  </si>
  <si>
    <t>12/31/1988</t>
  </si>
  <si>
    <t>09/30/1988</t>
  </si>
  <si>
    <t>06/30/1988</t>
  </si>
  <si>
    <t>03/31/1988</t>
  </si>
  <si>
    <t>DIVIDENDS</t>
  </si>
  <si>
    <t>09/30/2002</t>
  </si>
  <si>
    <t>06/30/2002</t>
  </si>
  <si>
    <t>09/30/2003</t>
  </si>
  <si>
    <t>06/30/2003</t>
  </si>
  <si>
    <t>12/31/2002</t>
  </si>
  <si>
    <t>Data as of the close of:</t>
  </si>
  <si>
    <t>S&amp;P 500 close of:</t>
  </si>
  <si>
    <t>03/31/2004</t>
  </si>
  <si>
    <t>06/30/2004</t>
  </si>
  <si>
    <t>09/30/2004</t>
  </si>
  <si>
    <t>03/31/2005</t>
  </si>
  <si>
    <t>06/30/2005</t>
  </si>
  <si>
    <t>09/30/2005</t>
  </si>
  <si>
    <t>S&amp;P 500 EARNINGS AND ESTIMATE REPORT</t>
  </si>
  <si>
    <t>CASH</t>
  </si>
  <si>
    <t>P/E</t>
  </si>
  <si>
    <t>AS REPORTED</t>
  </si>
  <si>
    <t>END</t>
  </si>
  <si>
    <t>(ests are</t>
  </si>
  <si>
    <t>bottom up)</t>
  </si>
  <si>
    <t>top down)</t>
  </si>
  <si>
    <t>PER SHR</t>
  </si>
  <si>
    <t>OPERATING</t>
  </si>
  <si>
    <t>03/31/2003</t>
  </si>
  <si>
    <t xml:space="preserve">06/30/2003 </t>
  </si>
  <si>
    <t xml:space="preserve">03/31/2004 </t>
  </si>
  <si>
    <t>03/31/2006</t>
  </si>
  <si>
    <t>06/30/2006</t>
  </si>
  <si>
    <t>09/30/2006</t>
  </si>
  <si>
    <t xml:space="preserve">03/31/2005 </t>
  </si>
  <si>
    <t>03/31/2007</t>
  </si>
  <si>
    <t>06/30/2007</t>
  </si>
  <si>
    <t>09/30/2007</t>
  </si>
  <si>
    <t xml:space="preserve">12/31/2005 </t>
  </si>
  <si>
    <t xml:space="preserve">03/31/2006 </t>
  </si>
  <si>
    <t xml:space="preserve">09/30/2006 </t>
  </si>
  <si>
    <t>06/30/2008</t>
  </si>
  <si>
    <t>03/31/2008</t>
  </si>
  <si>
    <t>09/30/2008</t>
  </si>
  <si>
    <t xml:space="preserve">03/31/2007 </t>
  </si>
  <si>
    <t xml:space="preserve">06/30/2007 </t>
  </si>
  <si>
    <t xml:space="preserve">12/31/2006 </t>
  </si>
  <si>
    <t>09/30/2009</t>
  </si>
  <si>
    <t>06/30/2009</t>
  </si>
  <si>
    <t>12/31/2007</t>
  </si>
  <si>
    <t xml:space="preserve">06/30/2008 </t>
  </si>
  <si>
    <t>EARNINGS</t>
  </si>
  <si>
    <t xml:space="preserve">QUARTER </t>
  </si>
  <si>
    <t>(full float adjusted)</t>
  </si>
  <si>
    <t>(half float adjusted)</t>
  </si>
  <si>
    <t>06/30/2010</t>
  </si>
  <si>
    <t>09/30/2010</t>
  </si>
  <si>
    <t>Income from product (goods and services), excludes corporate (M&amp;A, financing, layoffs ), and unusual items</t>
  </si>
  <si>
    <t>Income from continuing operations, also known GAAP (Generally Accepted Accounting Principles) and As Reported</t>
  </si>
  <si>
    <t>Actual earnings are bottom up</t>
  </si>
  <si>
    <t>Estimates are bottom up and top down, as marked</t>
  </si>
  <si>
    <t>ACTUAL</t>
  </si>
  <si>
    <t>SALES</t>
  </si>
  <si>
    <t>03/30/2009</t>
  </si>
  <si>
    <t>12/31/2008</t>
  </si>
  <si>
    <t xml:space="preserve">03/31/2009 </t>
  </si>
  <si>
    <t>S&amp;P Senior Index Analyst</t>
  </si>
  <si>
    <t>Howard Silverblatt</t>
  </si>
  <si>
    <t>09/30/2011</t>
  </si>
  <si>
    <t>ESTIMATES</t>
  </si>
  <si>
    <t>S&amp;P 500</t>
  </si>
  <si>
    <t>PER</t>
  </si>
  <si>
    <t>SHARE</t>
  </si>
  <si>
    <t>03/31/2010</t>
  </si>
  <si>
    <t xml:space="preserve">12/31/2009 </t>
  </si>
  <si>
    <t xml:space="preserve">09/30/2010 </t>
  </si>
  <si>
    <t>03/31/2011</t>
  </si>
  <si>
    <t>12/31/2010</t>
  </si>
  <si>
    <t>BOOK VAL</t>
  </si>
  <si>
    <t>Historical actuals:</t>
  </si>
  <si>
    <t>and prior</t>
  </si>
  <si>
    <t>Estimates:</t>
  </si>
  <si>
    <t>and forward</t>
  </si>
  <si>
    <t>Operating Earnings Per Share by Economic Sector</t>
  </si>
  <si>
    <t>INDEX NAME</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</si>
  <si>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</si>
  <si>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</si>
  <si>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</si>
  <si>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</si>
  <si>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</si>
  <si>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</si>
  <si>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</si>
  <si>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</si>
  <si>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</si>
  <si>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</si>
  <si>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</si>
  <si>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</si>
  <si>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</si>
  <si>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</si>
  <si>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</si>
  <si>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</si>
  <si>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</si>
  <si>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</si>
  <si>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</si>
  <si>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</si>
  <si>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2008 EPS</t>
  </si>
  <si>
    <t>2008 P/E</t>
  </si>
  <si>
    <t>2009 EPS</t>
  </si>
  <si>
    <t>2009 P/E</t>
  </si>
  <si>
    <t>2010 EPS</t>
  </si>
  <si>
    <t>2010 P/E</t>
  </si>
  <si>
    <t>2011 EPS</t>
  </si>
  <si>
    <t>2011 P/E</t>
  </si>
  <si>
    <t>2012 EPS</t>
  </si>
  <si>
    <t>2012 P/E</t>
  </si>
  <si>
    <t>S&amp;P 500 Consumer Discretionary</t>
  </si>
  <si>
    <t>S&amp;P 500 Consumer Staples</t>
  </si>
  <si>
    <t>S&amp;P 500 Energy</t>
  </si>
  <si>
    <t>S&amp;P 500 Financials</t>
  </si>
  <si>
    <t>S&amp;P 500 Health Care</t>
  </si>
  <si>
    <t>S&amp;P 500 Industrials</t>
  </si>
  <si>
    <t>S&amp;P 500 Information Technology</t>
  </si>
  <si>
    <t>S&amp;P 500 Materials</t>
  </si>
  <si>
    <t>S&amp;P 500 Telecommunication Services</t>
  </si>
  <si>
    <t>S&amp;P 500 Utilities</t>
  </si>
  <si>
    <t>S&amp;P 400</t>
  </si>
  <si>
    <t>S&amp;P 400 Consumer Discretionary</t>
  </si>
  <si>
    <t>S&amp;P 400 Consumer Staples</t>
  </si>
  <si>
    <t>S&amp;P 400 Energy</t>
  </si>
  <si>
    <t>S&amp;P 400 Financials</t>
  </si>
  <si>
    <t>S&amp;P 400 Health Care</t>
  </si>
  <si>
    <t>S&amp;P 400 Industrials</t>
  </si>
  <si>
    <t>S&amp;P 400 Information Technology</t>
  </si>
  <si>
    <t>S&amp;P 400 Materials</t>
  </si>
  <si>
    <t>S&amp;P 400 Telecommunication Services</t>
  </si>
  <si>
    <t>S&amp;P 400 Utilities</t>
  </si>
  <si>
    <t>S&amp;P 600</t>
  </si>
  <si>
    <t>S&amp;P 600 Consumer Discretionary</t>
  </si>
  <si>
    <t>S&amp;P 600 Consumer Staples</t>
  </si>
  <si>
    <t>S&amp;P 600 Energy</t>
  </si>
  <si>
    <t>S&amp;P 600 Financials</t>
  </si>
  <si>
    <t>S&amp;P 600 Health Care</t>
  </si>
  <si>
    <t>S&amp;P 600 Industrials</t>
  </si>
  <si>
    <t>S&amp;P 600 Information Technology</t>
  </si>
  <si>
    <t>S&amp;P 600 Materials</t>
  </si>
  <si>
    <t>S&amp;P 600 Telecommunication Services</t>
  </si>
  <si>
    <t>S&amp;P 600 Utilities</t>
  </si>
  <si>
    <t>As Reported Earnings Per Share by Economic Sector</t>
  </si>
  <si>
    <t>Notes:</t>
  </si>
  <si>
    <t>Actual As Reported Diluted earnings, sometimes called Generally Accepted Accounting Principal (GAAP) earnings, is income from continuing operations. It excludes both</t>
  </si>
  <si>
    <t>discontinued and extraordinary income. Both of these terms are defined by Financial Standards Accounting Board (FASB) under GAAP. As Reported earnings represent the</t>
  </si>
  <si>
    <t>longest monitored earnings series available today.</t>
  </si>
  <si>
    <t>Actual Operating Basic earnings then excludes 'unusual' items from that value. Operating income is not defined under GAAP by FASB. This permits individual companies to</t>
  </si>
  <si>
    <t>for one company and omitted from another. S&amp;P reviews all earnings to insure compatibility across company and industry groups.</t>
  </si>
  <si>
    <t>The bottom-up earnings estimates are based on the Capital IQ consensus forecast.</t>
  </si>
  <si>
    <t>The current As Reported reporting quarter consists of actually-reported earnings extrapolated if at least 70% of the market value has reported.</t>
  </si>
  <si>
    <t>The current Operating reporting quarter consists of actually-reported earnings and Capital IQ consensus estimates.</t>
  </si>
  <si>
    <t>Historical annual P/Es are based on the year-end price.</t>
  </si>
  <si>
    <t>Estimated P/Es are based on the current price.</t>
  </si>
  <si>
    <t xml:space="preserve">03/30/2011 </t>
  </si>
  <si>
    <t>Bottom up estimate:</t>
  </si>
  <si>
    <t>Top down estimate:</t>
  </si>
  <si>
    <t>Operating earnings:</t>
  </si>
  <si>
    <t>As Reported earnings:</t>
  </si>
  <si>
    <t>S&amp;P 500 QUARTERLY DATA</t>
  </si>
  <si>
    <t>interpret what is and what is not 'unusual'. The result is a varied interpretation of items and charges, where the same specific type of charge may be included in Operating earnings</t>
  </si>
  <si>
    <t>PRICE 12/10</t>
  </si>
  <si>
    <t>PRICE 12/09</t>
  </si>
  <si>
    <t>PRICE 12/08</t>
  </si>
  <si>
    <t>Capital IQ consensus estimate for specific issue, building from the bottom up to the index level estimate</t>
  </si>
  <si>
    <t>S&amp;P estimate (Economics Department) incorporates models (economic, financial, policy), does not come down to the issue level</t>
  </si>
  <si>
    <t>REPORTED</t>
  </si>
  <si>
    <t>BEAT</t>
  </si>
  <si>
    <t>MISSED</t>
  </si>
  <si>
    <t>MET</t>
  </si>
  <si>
    <t>Issue level data includes restatements</t>
  </si>
  <si>
    <t>PRIOR YR</t>
  </si>
  <si>
    <t>PRIOR</t>
  </si>
  <si>
    <t>TICKER</t>
  </si>
  <si>
    <t>COMPANY</t>
  </si>
  <si>
    <t xml:space="preserve">YEAR </t>
  </si>
  <si>
    <t>YEAR</t>
  </si>
  <si>
    <t>$ MILLIONS</t>
  </si>
  <si>
    <t>PER SHARE</t>
  </si>
  <si>
    <t>ENERGY</t>
  </si>
  <si>
    <t>MATERIALS</t>
  </si>
  <si>
    <t>INDUSTRIALS</t>
  </si>
  <si>
    <t>CONSUMER DISCRETIONARY</t>
  </si>
  <si>
    <t>CONSUMER STAPLES</t>
  </si>
  <si>
    <t>HEALTH CARE</t>
  </si>
  <si>
    <t>FINANCIALS</t>
  </si>
  <si>
    <t>INFORMATION TECHNOLOGY</t>
  </si>
  <si>
    <t>TELECOMMUNICATION SERVICES</t>
  </si>
  <si>
    <t>UTILITIES</t>
  </si>
  <si>
    <t>QUARTERLY OPERATING MARGINS</t>
  </si>
  <si>
    <t xml:space="preserve">Energy </t>
  </si>
  <si>
    <t xml:space="preserve">Materials  </t>
  </si>
  <si>
    <t xml:space="preserve">Industrials </t>
  </si>
  <si>
    <t>Consumer Discretionary</t>
  </si>
  <si>
    <t>Consumer Staples</t>
  </si>
  <si>
    <t>Health Care</t>
  </si>
  <si>
    <t xml:space="preserve">Financials </t>
  </si>
  <si>
    <t xml:space="preserve">Information Technology  </t>
  </si>
  <si>
    <t xml:space="preserve">Telecommunication Services  </t>
  </si>
  <si>
    <t xml:space="preserve">Utilities  </t>
  </si>
  <si>
    <t>SECTOR</t>
  </si>
  <si>
    <t xml:space="preserve">  --- 12 MONTH EARNINGS PER SHARE ---</t>
  </si>
  <si>
    <t>06/30/2011</t>
  </si>
  <si>
    <t>OPERATING SALES CONTRIBUTION</t>
  </si>
  <si>
    <t>Price</t>
  </si>
  <si>
    <t xml:space="preserve">09/30/2011 </t>
  </si>
  <si>
    <t>PRICE 12/11</t>
  </si>
  <si>
    <t xml:space="preserve">    ------------- ISSUES --------------------</t>
  </si>
  <si>
    <t>2013 Q1</t>
  </si>
  <si>
    <t>2013 Q2</t>
  </si>
  <si>
    <t>2013 Q3</t>
  </si>
  <si>
    <t>2013 Q4</t>
  </si>
  <si>
    <t>2013 EPS</t>
  </si>
  <si>
    <t>2013 P/E</t>
  </si>
  <si>
    <t xml:space="preserve">12/31/2011 </t>
  </si>
  <si>
    <t xml:space="preserve">03/31/2012 </t>
  </si>
  <si>
    <t xml:space="preserve">  ----------- PERCENTAGE --------------------</t>
  </si>
  <si>
    <t>S&amp;P Dow Jones Indices</t>
  </si>
  <si>
    <t>S&amp;P 500 sales</t>
  </si>
  <si>
    <t>Howard Silverblatt, S&amp;P Dow Jones Indices Senior Index Analyst</t>
  </si>
  <si>
    <t>ACN</t>
  </si>
  <si>
    <t>Accenture Plc'A'</t>
  </si>
  <si>
    <t>Information Technology</t>
  </si>
  <si>
    <t>ADBE</t>
  </si>
  <si>
    <t>Adobe Systems</t>
  </si>
  <si>
    <t>AZO</t>
  </si>
  <si>
    <t>AutoZone Inc</t>
  </si>
  <si>
    <t>CCL</t>
  </si>
  <si>
    <t>Carnival Corp</t>
  </si>
  <si>
    <t>CAG</t>
  </si>
  <si>
    <t>ConAgra Foods</t>
  </si>
  <si>
    <t>DRI</t>
  </si>
  <si>
    <t>Darden Restaurants</t>
  </si>
  <si>
    <t>Financials</t>
  </si>
  <si>
    <t>FDX</t>
  </si>
  <si>
    <t>FedEx Corp</t>
  </si>
  <si>
    <t>Industrials</t>
  </si>
  <si>
    <t>GIS</t>
  </si>
  <si>
    <t>Genl Mills</t>
  </si>
  <si>
    <t>JBL</t>
  </si>
  <si>
    <t>Jabil Circuit</t>
  </si>
  <si>
    <t>LEN</t>
  </si>
  <si>
    <t>Lennar Corp'A'</t>
  </si>
  <si>
    <t>MON</t>
  </si>
  <si>
    <t>Monsanto Co</t>
  </si>
  <si>
    <t>Materials</t>
  </si>
  <si>
    <t>NKE</t>
  </si>
  <si>
    <t>NIKE, Inc'B'</t>
  </si>
  <si>
    <t>ORCL</t>
  </si>
  <si>
    <t>Oracle Corp</t>
  </si>
  <si>
    <t>PAYX</t>
  </si>
  <si>
    <t>Paychex Inc</t>
  </si>
  <si>
    <t>RHT</t>
  </si>
  <si>
    <t>Red Hat Inc</t>
  </si>
  <si>
    <t>WAG</t>
  </si>
  <si>
    <t>Walgreen Co</t>
  </si>
  <si>
    <t>S&amp;P 500 Q2,'12 OPER EPS</t>
  </si>
  <si>
    <t>OBSERVATION</t>
  </si>
  <si>
    <t>Charts are normalized operating estimates based on Capital IQ consensus estimates</t>
  </si>
  <si>
    <t>Energy</t>
  </si>
  <si>
    <t>Telecommunication Services</t>
  </si>
  <si>
    <t>Utilities</t>
  </si>
  <si>
    <t>PEG</t>
  </si>
  <si>
    <t>Index</t>
  </si>
  <si>
    <t>MIDCAP</t>
  </si>
  <si>
    <t>SMALLCAP</t>
  </si>
  <si>
    <t>OPER P/E</t>
  </si>
  <si>
    <t>GROWTH %</t>
  </si>
  <si>
    <t>PROJ ANNUAL</t>
  </si>
  <si>
    <t xml:space="preserve">06/30/2012 </t>
  </si>
  <si>
    <t>S&amp;P 500 Q3,'12 OPER EPS</t>
  </si>
  <si>
    <t>S&amp;P Composite 1500</t>
  </si>
  <si>
    <t>S&amp;P Composite 1500 Consumer Discretionary</t>
  </si>
  <si>
    <t>S&amp;P Composite 1500 Consumer Staples</t>
  </si>
  <si>
    <t>S&amp;P Composite 1500 Energy</t>
  </si>
  <si>
    <t>S&amp;P Composite 1500 Financials</t>
  </si>
  <si>
    <t>S&amp;P Composite 1500 Health Care</t>
  </si>
  <si>
    <t>S&amp;P Composite 1500 Industrials</t>
  </si>
  <si>
    <t>S&amp;P Composite 1500 Information Technology</t>
  </si>
  <si>
    <t>S&amp;P Composite 1500 Materials</t>
  </si>
  <si>
    <t>S&amp;P Composite 1500 Telecommunication Services</t>
  </si>
  <si>
    <t>S&amp;P Composite 1500 Utilities</t>
  </si>
  <si>
    <t>S&amp;P 500 5YR</t>
  </si>
  <si>
    <t>MIDCAP 5YR</t>
  </si>
  <si>
    <t>SMALLCAP 5YR</t>
  </si>
  <si>
    <t>PRICE 12/12</t>
  </si>
  <si>
    <t xml:space="preserve">09/30/2012 </t>
  </si>
  <si>
    <t>S&amp;P 500 Q4,'12 OPER EPS</t>
  </si>
  <si>
    <t>09/30/2014</t>
  </si>
  <si>
    <t>12/31/2014</t>
  </si>
  <si>
    <t>2014 Q1</t>
  </si>
  <si>
    <t>2014 Q2</t>
  </si>
  <si>
    <t>2014 Q3</t>
  </si>
  <si>
    <t>2014 Q4</t>
  </si>
  <si>
    <t>2014 EPS</t>
  </si>
  <si>
    <t>2014 P/E</t>
  </si>
  <si>
    <t>2014 EST</t>
  </si>
  <si>
    <t xml:space="preserve">12/31/2012 </t>
  </si>
  <si>
    <t>S&amp;P 500 Q1,'13 OPER EPS</t>
  </si>
  <si>
    <t>KMX</t>
  </si>
  <si>
    <t>CarMax Inc</t>
  </si>
  <si>
    <t xml:space="preserve">   howard.silverblatt@spdji.com</t>
  </si>
  <si>
    <t>03/31/2013</t>
  </si>
  <si>
    <t>S&amp;P 500 Q2,'13 OPER EPS</t>
  </si>
  <si>
    <t xml:space="preserve">   </t>
  </si>
  <si>
    <t>Actual operating, as reported and sales are from S&amp;P Capital IQ Compustat</t>
  </si>
  <si>
    <t>Of the 500 with full operating comparative data for Q2,'13:</t>
  </si>
  <si>
    <t>327 beat, 134 missed, and 39 met their estimates</t>
  </si>
  <si>
    <t>IDX PRICE</t>
  </si>
  <si>
    <t>S&amp;P 500 Q3,'13 OPER EPS</t>
  </si>
  <si>
    <t>06/30/2013</t>
  </si>
  <si>
    <t>AA</t>
  </si>
  <si>
    <t>Alcoa Inc</t>
  </si>
  <si>
    <t>QTR</t>
  </si>
  <si>
    <t>2013</t>
  </si>
  <si>
    <t>2012</t>
  </si>
  <si>
    <t>2011</t>
  </si>
  <si>
    <t>2010</t>
  </si>
  <si>
    <t>2009</t>
  </si>
  <si>
    <t>2008</t>
  </si>
  <si>
    <t>2007</t>
  </si>
  <si>
    <t>Q4</t>
  </si>
  <si>
    <t>Q3</t>
  </si>
  <si>
    <t>Q2</t>
  </si>
  <si>
    <t>Q1</t>
  </si>
  <si>
    <t xml:space="preserve">  **Q4,'08 is the only negative in index history</t>
  </si>
  <si>
    <t>COST</t>
  </si>
  <si>
    <t>Costco Wholesale</t>
  </si>
  <si>
    <t>MU</t>
  </si>
  <si>
    <t>Micron Technology</t>
  </si>
  <si>
    <t>Of the 499 with full operating comparative data for Q3,'13:</t>
  </si>
  <si>
    <t>330 beat, 116 missed, and 53 met their estimates</t>
  </si>
  <si>
    <t xml:space="preserve">09/30/2013 </t>
  </si>
  <si>
    <t>PRICE 12/13</t>
  </si>
  <si>
    <t>Dividend yield (current indicated rate)</t>
  </si>
  <si>
    <t>MKC</t>
  </si>
  <si>
    <t>McCormick &amp; Co</t>
  </si>
  <si>
    <t>3/31/2015</t>
  </si>
  <si>
    <t>6/30/2015</t>
  </si>
  <si>
    <t>9/30/2015</t>
  </si>
  <si>
    <t>12/31/2015</t>
  </si>
  <si>
    <t>2015 Q1</t>
  </si>
  <si>
    <t>2015 Q2</t>
  </si>
  <si>
    <t>2015 Q3</t>
  </si>
  <si>
    <t>2015 Q4</t>
  </si>
  <si>
    <t>2015 EPS</t>
  </si>
  <si>
    <t>2015 P/E</t>
  </si>
  <si>
    <t>2015 EST</t>
  </si>
  <si>
    <t>S&amp;P 500 Q4,'13 OPER EPS</t>
  </si>
  <si>
    <t>Of the 499 with full operating comparative data for Q4,'13:</t>
  </si>
  <si>
    <t>319 beat, 126 missed, and 54 met their estimates</t>
  </si>
  <si>
    <t>12/31/2013</t>
  </si>
  <si>
    <t>2014</t>
  </si>
  <si>
    <t>BBBY</t>
  </si>
  <si>
    <t>Bed Bath &amp; Beyond</t>
  </si>
  <si>
    <t>STZ</t>
  </si>
  <si>
    <t>Constellation Brands'A'</t>
  </si>
  <si>
    <t>S&amp;P 500 Q1,'14 OPER EPS</t>
  </si>
  <si>
    <t xml:space="preserve">These materials have been prepared solely for informational purposes based upon information generally available to the public from sources believed to be reliable.  S&amp;P Dow Jones Indices, its affiliates, and its third-party data providers and licensors (collectively “S&amp;P Dow Jones Indices Parties”) do not guarantee the accuracy, completeness, timeliness or availability of the Content (index data, ratings, credit-related analyses and data, model, software or other application or output therefore).  S&amp;P Dow Jones Indices Parties are not responsible for any errors or omissions, regardless of the cause, for the results obtained from the use of the Content. THE CONTENT IS PROVIDED ON AN “AS IS” BASIS. S&amp;P DOW JONES INDICES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Dow Jones Indices Parties be liable to any party for any direct, indirect, incidental, exemplary, compensatory, punitive, special or consequential damages, costs, expenses, legal fees, or losses (including, without limitation, lost income or lost profits and opportunity costs) in connection with any use of the Content even if advised of the possibility of such damages.  Past performance of the Index is not an indication of future results. The Index returns shown do not represent the results of actual trading of investible assets/securities.  </t>
  </si>
  <si>
    <t>Please note the disclaimer, which refers to the entire file's content:</t>
  </si>
  <si>
    <t>Q2,'14 EST</t>
  </si>
  <si>
    <t>Of the 499 with full operating comparative data for Q1,'14:</t>
  </si>
  <si>
    <t>Q3,'14 EST</t>
  </si>
  <si>
    <t>Q4,'14 EST</t>
  </si>
  <si>
    <t>Current</t>
  </si>
  <si>
    <t>335 beat, 113 missed, and 51 met their estimates</t>
  </si>
  <si>
    <t>Jun-14 Est</t>
  </si>
  <si>
    <t xml:space="preserve">03/31/2014 </t>
  </si>
  <si>
    <t>(P/E on Jun,'14 price)</t>
  </si>
  <si>
    <t>S&amp;P 500 Q2 2014</t>
  </si>
  <si>
    <t>FDO</t>
  </si>
  <si>
    <t>Family Dollar Stores</t>
  </si>
  <si>
    <t>PGR</t>
  </si>
  <si>
    <t>Progressive Corp,Ohio</t>
  </si>
  <si>
    <t>C</t>
  </si>
  <si>
    <t>SCHW</t>
  </si>
  <si>
    <t>BUSINESS</t>
  </si>
  <si>
    <t>Data based on a combination of reported and estimated sales for Q2,'14</t>
  </si>
  <si>
    <t>Halliburton Co</t>
  </si>
  <si>
    <t>HAL</t>
  </si>
  <si>
    <t>NetFlix Inc</t>
  </si>
  <si>
    <t>NFLX</t>
  </si>
  <si>
    <t>TXN</t>
  </si>
  <si>
    <t>MO</t>
  </si>
  <si>
    <t>Coca-Cola Co</t>
  </si>
  <si>
    <t>KO</t>
  </si>
  <si>
    <t>CMCSA</t>
  </si>
  <si>
    <t>DD</t>
  </si>
  <si>
    <t>Kimberly-Clark</t>
  </si>
  <si>
    <t>KMB</t>
  </si>
  <si>
    <t>Lockheed Martin</t>
  </si>
  <si>
    <t>LMT</t>
  </si>
  <si>
    <t>McDonald's Corp</t>
  </si>
  <si>
    <t>MCD</t>
  </si>
  <si>
    <t>State Street Corp</t>
  </si>
  <si>
    <t>STT</t>
  </si>
  <si>
    <t>TRV</t>
  </si>
  <si>
    <t>UTX</t>
  </si>
  <si>
    <t>VZ</t>
  </si>
  <si>
    <t>ACE Limited</t>
  </si>
  <si>
    <t>ACE</t>
  </si>
  <si>
    <t>AAPL</t>
  </si>
  <si>
    <t>DFS</t>
  </si>
  <si>
    <t>Microsoft Corp</t>
  </si>
  <si>
    <t>MSFT</t>
  </si>
  <si>
    <t>Boeing Co</t>
  </si>
  <si>
    <t>BA</t>
  </si>
  <si>
    <t>Delta Air Lines</t>
  </si>
  <si>
    <t>DAL</t>
  </si>
  <si>
    <t>Dow Chemical</t>
  </si>
  <si>
    <t>DOW</t>
  </si>
  <si>
    <t>FCX</t>
  </si>
  <si>
    <t>GD</t>
  </si>
  <si>
    <t>PepsiCo Inc</t>
  </si>
  <si>
    <t>PEP</t>
  </si>
  <si>
    <t>Praxair Inc</t>
  </si>
  <si>
    <t>PX</t>
  </si>
  <si>
    <t>AT&amp;T Inc</t>
  </si>
  <si>
    <t>T</t>
  </si>
  <si>
    <t>FB</t>
  </si>
  <si>
    <t>GILD</t>
  </si>
  <si>
    <t>QUALCOMM Inc</t>
  </si>
  <si>
    <t>QCOM</t>
  </si>
  <si>
    <t>3M Co</t>
  </si>
  <si>
    <t>MMM</t>
  </si>
  <si>
    <t>THU</t>
  </si>
  <si>
    <t>Bristol-Myers Squibb</t>
  </si>
  <si>
    <t>BMY</t>
  </si>
  <si>
    <t>Caterpillar Inc</t>
  </si>
  <si>
    <t>CAT</t>
  </si>
  <si>
    <t>LLY</t>
  </si>
  <si>
    <t>F</t>
  </si>
  <si>
    <t>GM</t>
  </si>
  <si>
    <t>PCP</t>
  </si>
  <si>
    <t>UNP</t>
  </si>
  <si>
    <t>Amazon.com Inc</t>
  </si>
  <si>
    <t>AMZN</t>
  </si>
  <si>
    <t>Starbucks Corp</t>
  </si>
  <si>
    <t>SBUX</t>
  </si>
  <si>
    <t>V</t>
  </si>
  <si>
    <t>ABT</t>
  </si>
  <si>
    <t>Abbott Laboratories</t>
  </si>
  <si>
    <t>ADS</t>
  </si>
  <si>
    <t>Alliance Data Systems</t>
  </si>
  <si>
    <t>AN</t>
  </si>
  <si>
    <t>AutoNation Inc</t>
  </si>
  <si>
    <t>BHI</t>
  </si>
  <si>
    <t>Baker Hughes Inc</t>
  </si>
  <si>
    <t>BAC</t>
  </si>
  <si>
    <t>Bank of America</t>
  </si>
  <si>
    <t>BAX</t>
  </si>
  <si>
    <t>Baxter Intl</t>
  </si>
  <si>
    <t>BLK</t>
  </si>
  <si>
    <t>BlackRock Inc</t>
  </si>
  <si>
    <t>COF</t>
  </si>
  <si>
    <t>Capital One Financial</t>
  </si>
  <si>
    <t>CTAS</t>
  </si>
  <si>
    <t>Cintas Corp</t>
  </si>
  <si>
    <t>Citigroup Inc</t>
  </si>
  <si>
    <t>CMA</t>
  </si>
  <si>
    <t>Comerica Inc</t>
  </si>
  <si>
    <t>CSX</t>
  </si>
  <si>
    <t>CSX Corp</t>
  </si>
  <si>
    <t>DHR</t>
  </si>
  <si>
    <t>Danaher Corp</t>
  </si>
  <si>
    <t>DOV</t>
  </si>
  <si>
    <t>Dover Corp</t>
  </si>
  <si>
    <t>EBAY</t>
  </si>
  <si>
    <t>eBay Inc</t>
  </si>
  <si>
    <t>FAST</t>
  </si>
  <si>
    <t>Fastenal Co</t>
  </si>
  <si>
    <t>FITB</t>
  </si>
  <si>
    <t>Fifth Third Bancorp</t>
  </si>
  <si>
    <t>GS</t>
  </si>
  <si>
    <t>Goldman Sachs Group</t>
  </si>
  <si>
    <t>GOOG</t>
  </si>
  <si>
    <t>Google Inc'C'</t>
  </si>
  <si>
    <t>GWW</t>
  </si>
  <si>
    <t>Grainger (W.W.)</t>
  </si>
  <si>
    <t>INTC</t>
  </si>
  <si>
    <t>Intel Corp</t>
  </si>
  <si>
    <t>IBM</t>
  </si>
  <si>
    <t>Intl Bus. Machines</t>
  </si>
  <si>
    <t>JNJ</t>
  </si>
  <si>
    <t>Johnson &amp; Johnson</t>
  </si>
  <si>
    <t>JPM</t>
  </si>
  <si>
    <t>JPMorgan Chase &amp; Co</t>
  </si>
  <si>
    <t>KEY</t>
  </si>
  <si>
    <t>KeyCorp</t>
  </si>
  <si>
    <t>KMI</t>
  </si>
  <si>
    <t>Kinder Morgan</t>
  </si>
  <si>
    <t>MTB</t>
  </si>
  <si>
    <t>M&amp;T Bank</t>
  </si>
  <si>
    <t>MAT</t>
  </si>
  <si>
    <t>Mattel, Inc</t>
  </si>
  <si>
    <t>MS</t>
  </si>
  <si>
    <t>Morgan Stanley</t>
  </si>
  <si>
    <t>NAVI</t>
  </si>
  <si>
    <t>Navient Corp</t>
  </si>
  <si>
    <t>NTRS</t>
  </si>
  <si>
    <t>Northern Trust</t>
  </si>
  <si>
    <t>PBCT</t>
  </si>
  <si>
    <t>People's United Financial</t>
  </si>
  <si>
    <t>PM</t>
  </si>
  <si>
    <t>Philip Morris Intl</t>
  </si>
  <si>
    <t>PNC</t>
  </si>
  <si>
    <t>PNC Financial Services Group</t>
  </si>
  <si>
    <t>PPG</t>
  </si>
  <si>
    <t>PPG Indus</t>
  </si>
  <si>
    <t>SNDK</t>
  </si>
  <si>
    <t>SanDisk Corp</t>
  </si>
  <si>
    <t>SLB</t>
  </si>
  <si>
    <t>Schlumberger Ltd</t>
  </si>
  <si>
    <t>Schwab(Charles)Corp</t>
  </si>
  <si>
    <t>STX</t>
  </si>
  <si>
    <t>Seagate Technology Plc</t>
  </si>
  <si>
    <t>SHW</t>
  </si>
  <si>
    <t>Sherwin-Williams</t>
  </si>
  <si>
    <t>SNA</t>
  </si>
  <si>
    <t>Snap-On Inc</t>
  </si>
  <si>
    <t>STJ</t>
  </si>
  <si>
    <t>St. Jude Medical</t>
  </si>
  <si>
    <t>SYK</t>
  </si>
  <si>
    <t>Stryker Corp</t>
  </si>
  <si>
    <t>TXT</t>
  </si>
  <si>
    <t>Textron, Inc</t>
  </si>
  <si>
    <t>USB</t>
  </si>
  <si>
    <t>U.S. Bancorp</t>
  </si>
  <si>
    <t>UNH</t>
  </si>
  <si>
    <t>UnitedHealth Group</t>
  </si>
  <si>
    <t>WFC</t>
  </si>
  <si>
    <t>Wells Fargo</t>
  </si>
  <si>
    <t>YHOO</t>
  </si>
  <si>
    <t>Yahoo Inc</t>
  </si>
  <si>
    <t>YUM</t>
  </si>
  <si>
    <t>Yum Brands</t>
  </si>
  <si>
    <t>AGN</t>
  </si>
  <si>
    <t>Allergan, Inc</t>
  </si>
  <si>
    <t>BK</t>
  </si>
  <si>
    <t>Bank of New York Mellon</t>
  </si>
  <si>
    <t>BBT</t>
  </si>
  <si>
    <t>BB&amp;T Corp</t>
  </si>
  <si>
    <t>CMG</t>
  </si>
  <si>
    <t>Chipotle Mexican Grill</t>
  </si>
  <si>
    <t>GE</t>
  </si>
  <si>
    <t>Genl Electric</t>
  </si>
  <si>
    <t>GPC</t>
  </si>
  <si>
    <t>Genuine Parts</t>
  </si>
  <si>
    <t>HAS</t>
  </si>
  <si>
    <t>Hasbro Inc</t>
  </si>
  <si>
    <t>HON</t>
  </si>
  <si>
    <t>Honeywell Intl</t>
  </si>
  <si>
    <t>HBAN</t>
  </si>
  <si>
    <t>Huntington Bancshares</t>
  </si>
  <si>
    <t>IPG</t>
  </si>
  <si>
    <t>Interpublic Grp Cos</t>
  </si>
  <si>
    <t>JCI</t>
  </si>
  <si>
    <t>Johnson Controls</t>
  </si>
  <si>
    <t>KSU</t>
  </si>
  <si>
    <t>Kansas City Southern</t>
  </si>
  <si>
    <t>LH</t>
  </si>
  <si>
    <t>Laboratory Corp Amer Hldgs</t>
  </si>
  <si>
    <t>STI</t>
  </si>
  <si>
    <t>SunTrust Banks</t>
  </si>
  <si>
    <t>Texas Instruments</t>
  </si>
  <si>
    <t>VFC</t>
  </si>
  <si>
    <t>VF Corp</t>
  </si>
  <si>
    <t>ZION</t>
  </si>
  <si>
    <t>Zions Bancorp</t>
  </si>
  <si>
    <t>ATI</t>
  </si>
  <si>
    <t>Allegheny Technologies</t>
  </si>
  <si>
    <t>Altria Group</t>
  </si>
  <si>
    <t>Apple Inc</t>
  </si>
  <si>
    <t>BRCM</t>
  </si>
  <si>
    <t>Broadcom Corp'A'</t>
  </si>
  <si>
    <t>Comcast Cl'A'</t>
  </si>
  <si>
    <t>Discover Financial Svcs</t>
  </si>
  <si>
    <t>duPont(E.I.)deNemours</t>
  </si>
  <si>
    <t>EA</t>
  </si>
  <si>
    <t>Electronic Arts</t>
  </si>
  <si>
    <t>FTI</t>
  </si>
  <si>
    <t>FMC Technologies</t>
  </si>
  <si>
    <t>GCI</t>
  </si>
  <si>
    <t>Gannett Co</t>
  </si>
  <si>
    <t>HOG</t>
  </si>
  <si>
    <t>Harley-Davidson</t>
  </si>
  <si>
    <t>IR</t>
  </si>
  <si>
    <t>Ingersoll-Rand Plc</t>
  </si>
  <si>
    <t>ISRG</t>
  </si>
  <si>
    <t>Intuitive Surgical</t>
  </si>
  <si>
    <t>JNPR</t>
  </si>
  <si>
    <t>Juniper Networks</t>
  </si>
  <si>
    <t>LLTC</t>
  </si>
  <si>
    <t>Linear Technology Corp</t>
  </si>
  <si>
    <t>MJN</t>
  </si>
  <si>
    <t>Mead Johnson Nutrition</t>
  </si>
  <si>
    <t>NBR</t>
  </si>
  <si>
    <t>Nabors Indus</t>
  </si>
  <si>
    <t>OMC</t>
  </si>
  <si>
    <t>Omnicom Group</t>
  </si>
  <si>
    <t>BTU</t>
  </si>
  <si>
    <t>Peabody Energy</t>
  </si>
  <si>
    <t>PLD</t>
  </si>
  <si>
    <t>Prologis Inc</t>
  </si>
  <si>
    <t>RF</t>
  </si>
  <si>
    <t>Regions Financial</t>
  </si>
  <si>
    <t>RHI</t>
  </si>
  <si>
    <t>Robert Half Intl</t>
  </si>
  <si>
    <t>COL</t>
  </si>
  <si>
    <t>Rockwell Collins</t>
  </si>
  <si>
    <t>SWY</t>
  </si>
  <si>
    <t>Safeway Inc</t>
  </si>
  <si>
    <t>TSS</t>
  </si>
  <si>
    <t>Total System Svcs</t>
  </si>
  <si>
    <t>Travelers Cos</t>
  </si>
  <si>
    <t>United Technologies</t>
  </si>
  <si>
    <t>Verizon Communications</t>
  </si>
  <si>
    <t>WAT</t>
  </si>
  <si>
    <t>Waters Corp</t>
  </si>
  <si>
    <t>XLNX</t>
  </si>
  <si>
    <t>Xilinx Inc</t>
  </si>
  <si>
    <t>*****   BUYBACKS IMPACT ISSUE EPS COMPARRIONS</t>
  </si>
  <si>
    <t>Net income change</t>
  </si>
  <si>
    <t xml:space="preserve">        ie:  Apple's current fiscal Q3,'14 eps (the index's Q2,'14, Apple has a Sept fiscal) change over their Q3,'13 period (the index's Q2,'13)</t>
  </si>
  <si>
    <t xml:space="preserve">   Buybacks are a legitimate use of cash to return value to shareholders and protect earnings</t>
  </si>
  <si>
    <t xml:space="preserve">   Investors need to compare the net and EPS change so they can see where the growth is coming from, and determine the proper multiple </t>
  </si>
  <si>
    <t>EPS diluted change</t>
  </si>
  <si>
    <t>Diluted share count chg</t>
  </si>
  <si>
    <t xml:space="preserve">P.S. - Apple has $164.5 billion in cash and equivalent (with some classified in investments) </t>
  </si>
  <si>
    <t>APD</t>
  </si>
  <si>
    <t>Air Products &amp; Chem</t>
  </si>
  <si>
    <t>ARG</t>
  </si>
  <si>
    <t>Airgas Inc</t>
  </si>
  <si>
    <t>ALXN</t>
  </si>
  <si>
    <t>Alexion Pharmaceuticals</t>
  </si>
  <si>
    <t>ALTR</t>
  </si>
  <si>
    <t>Altera Corp</t>
  </si>
  <si>
    <t>ABC</t>
  </si>
  <si>
    <t>AmerisourceBergen Corp</t>
  </si>
  <si>
    <t>APH</t>
  </si>
  <si>
    <t>Amphenol Corp'A'</t>
  </si>
  <si>
    <t>AIZ</t>
  </si>
  <si>
    <t>Assurant Inc</t>
  </si>
  <si>
    <t>AVB</t>
  </si>
  <si>
    <t>AvalonBay Communities</t>
  </si>
  <si>
    <t>BCR</t>
  </si>
  <si>
    <t>Bard (C.R.)</t>
  </si>
  <si>
    <t>BMS</t>
  </si>
  <si>
    <t>Bemis Co</t>
  </si>
  <si>
    <t>BIIB</t>
  </si>
  <si>
    <t>Biogen Idec</t>
  </si>
  <si>
    <t>BSX</t>
  </si>
  <si>
    <t>Boston Scientific</t>
  </si>
  <si>
    <t>CA</t>
  </si>
  <si>
    <t>CA Inc</t>
  </si>
  <si>
    <t>COG</t>
  </si>
  <si>
    <t>Cabot Oil &amp; Gas</t>
  </si>
  <si>
    <t>CAM</t>
  </si>
  <si>
    <t>Cameron Intl</t>
  </si>
  <si>
    <t>CELG</t>
  </si>
  <si>
    <t>Celgene Corp</t>
  </si>
  <si>
    <t>CERN</t>
  </si>
  <si>
    <t>Cerner Corp</t>
  </si>
  <si>
    <t>CB</t>
  </si>
  <si>
    <t>Chubb Corp</t>
  </si>
  <si>
    <t>CTXS</t>
  </si>
  <si>
    <t>Citrix Systems</t>
  </si>
  <si>
    <t>CMS</t>
  </si>
  <si>
    <t>CMS Energy</t>
  </si>
  <si>
    <t>CCE</t>
  </si>
  <si>
    <t>Coca-Cola Enterprises</t>
  </si>
  <si>
    <t>CCI</t>
  </si>
  <si>
    <t>Crown Castle Intl</t>
  </si>
  <si>
    <t>DHI</t>
  </si>
  <si>
    <t>D.R.Horton</t>
  </si>
  <si>
    <t>DO</t>
  </si>
  <si>
    <t>Diamond Offshore Drilling</t>
  </si>
  <si>
    <t>DPS</t>
  </si>
  <si>
    <t>Dr. Pepper Snapple Group</t>
  </si>
  <si>
    <t>ETFC</t>
  </si>
  <si>
    <t>E Trade Financial</t>
  </si>
  <si>
    <t>EMC</t>
  </si>
  <si>
    <t>EMC Corp</t>
  </si>
  <si>
    <t>EQT</t>
  </si>
  <si>
    <t>EQT Corp</t>
  </si>
  <si>
    <t>EFX</t>
  </si>
  <si>
    <t>Equifax Inc</t>
  </si>
  <si>
    <t>FFIV</t>
  </si>
  <si>
    <t>F5 Networks</t>
  </si>
  <si>
    <t>Facebook Inc Cl'A'</t>
  </si>
  <si>
    <t>FLIR</t>
  </si>
  <si>
    <t>FLIR Systems</t>
  </si>
  <si>
    <t>FLS</t>
  </si>
  <si>
    <t>Flowserve Corp</t>
  </si>
  <si>
    <t>Ford Motor</t>
  </si>
  <si>
    <t>Freep't McMoRan Copper&amp;Gold'B'</t>
  </si>
  <si>
    <t>General Motors</t>
  </si>
  <si>
    <t>Genl Dynamics</t>
  </si>
  <si>
    <t>Gilead Sciences</t>
  </si>
  <si>
    <t>HSY</t>
  </si>
  <si>
    <t>Hershey Co</t>
  </si>
  <si>
    <t>HCBK</t>
  </si>
  <si>
    <t>Hudson City Bancorp</t>
  </si>
  <si>
    <t>KLAC</t>
  </si>
  <si>
    <t>KLA-Tencor Corp</t>
  </si>
  <si>
    <t>LEG</t>
  </si>
  <si>
    <t>Leggett &amp; Platt</t>
  </si>
  <si>
    <t>Lilly (Eli)</t>
  </si>
  <si>
    <t>MAC</t>
  </si>
  <si>
    <t>Macerich Co</t>
  </si>
  <si>
    <t>NDAQ</t>
  </si>
  <si>
    <t>Nasdaq OMX Group</t>
  </si>
  <si>
    <t>NBL</t>
  </si>
  <si>
    <t>Noble Energy</t>
  </si>
  <si>
    <t>NSC</t>
  </si>
  <si>
    <t>Norfolk Southern</t>
  </si>
  <si>
    <t>NOC</t>
  </si>
  <si>
    <t>Northrop Grumman</t>
  </si>
  <si>
    <t>NUE</t>
  </si>
  <si>
    <t>Nucor Corp</t>
  </si>
  <si>
    <t>ORLY</t>
  </si>
  <si>
    <t>O'Reilly Automotive</t>
  </si>
  <si>
    <t>Precision Castparts</t>
  </si>
  <si>
    <t>PFG</t>
  </si>
  <si>
    <t>Principal Financial Grp</t>
  </si>
  <si>
    <t>PHM</t>
  </si>
  <si>
    <t>PulteGroup Inc</t>
  </si>
  <si>
    <t>DGX</t>
  </si>
  <si>
    <t>Quest Diagnostics</t>
  </si>
  <si>
    <t>RTN</t>
  </si>
  <si>
    <t>Raytheon Co</t>
  </si>
  <si>
    <t>RSG</t>
  </si>
  <si>
    <t>Republic Services</t>
  </si>
  <si>
    <t>R</t>
  </si>
  <si>
    <t>Ryder System</t>
  </si>
  <si>
    <t>SIAL</t>
  </si>
  <si>
    <t>Sigma-Aldrich</t>
  </si>
  <si>
    <t>SPG</t>
  </si>
  <si>
    <t>Simon Property Group</t>
  </si>
  <si>
    <t>LUV</t>
  </si>
  <si>
    <t>Southwest Airlines</t>
  </si>
  <si>
    <t>HOT</t>
  </si>
  <si>
    <t>Starwood Hotels&amp;Res Worldwide</t>
  </si>
  <si>
    <t>SRCL</t>
  </si>
  <si>
    <t>Stericycle Inc</t>
  </si>
  <si>
    <t>TROW</t>
  </si>
  <si>
    <t>T.Rowe Price Group</t>
  </si>
  <si>
    <t>TEL</t>
  </si>
  <si>
    <t>TE Connectivity</t>
  </si>
  <si>
    <t>TMO</t>
  </si>
  <si>
    <t>Thermo Fisher Scientific</t>
  </si>
  <si>
    <t>TMK</t>
  </si>
  <si>
    <t>Torchmark Corp</t>
  </si>
  <si>
    <t>TSCO</t>
  </si>
  <si>
    <t>Tractor Supply</t>
  </si>
  <si>
    <t>TRIP</t>
  </si>
  <si>
    <t>TripAdvisor Inc</t>
  </si>
  <si>
    <t>UA</t>
  </si>
  <si>
    <t>Under Armour'A'</t>
  </si>
  <si>
    <t>Union Pacific</t>
  </si>
  <si>
    <t>VAR</t>
  </si>
  <si>
    <t>Varian Medical Systems</t>
  </si>
  <si>
    <t>VRSN</t>
  </si>
  <si>
    <t>VeriSign Inc</t>
  </si>
  <si>
    <t>Visa Inc'A'</t>
  </si>
  <si>
    <t>WHR</t>
  </si>
  <si>
    <t>Whirlpool Corp</t>
  </si>
  <si>
    <t>WYN</t>
  </si>
  <si>
    <t>Wyndham Worldwide</t>
  </si>
  <si>
    <t>ZMH</t>
  </si>
  <si>
    <t>Zimmer Holdings</t>
  </si>
  <si>
    <t>Cummins Inc</t>
  </si>
  <si>
    <t>CMI</t>
  </si>
  <si>
    <t>Aetna Inc</t>
  </si>
  <si>
    <t>AET</t>
  </si>
  <si>
    <t>ADM</t>
  </si>
  <si>
    <t>ITW</t>
  </si>
  <si>
    <t>IP</t>
  </si>
  <si>
    <t>MHFI</t>
  </si>
  <si>
    <t>MRK</t>
  </si>
  <si>
    <t>PACCAR Inc</t>
  </si>
  <si>
    <t>PCAR</t>
  </si>
  <si>
    <t>PFE</t>
  </si>
  <si>
    <t>UPS</t>
  </si>
  <si>
    <t>WM</t>
  </si>
  <si>
    <t>AFLAC Inc</t>
  </si>
  <si>
    <t>AFL</t>
  </si>
  <si>
    <t>AXP</t>
  </si>
  <si>
    <t>Amgen Inc</t>
  </si>
  <si>
    <t>AMGN</t>
  </si>
  <si>
    <t>ESRX</t>
  </si>
  <si>
    <t>Hess Corp</t>
  </si>
  <si>
    <t>HES</t>
  </si>
  <si>
    <t>Humana Inc</t>
  </si>
  <si>
    <t>HUM</t>
  </si>
  <si>
    <t>Allstate Corp</t>
  </si>
  <si>
    <t>ALL</t>
  </si>
  <si>
    <t>KRFT</t>
  </si>
  <si>
    <t>WDC</t>
  </si>
  <si>
    <t>WFM</t>
  </si>
  <si>
    <t>Apache Corp</t>
  </si>
  <si>
    <t>APA</t>
  </si>
  <si>
    <t>ADP</t>
  </si>
  <si>
    <t>CI</t>
  </si>
  <si>
    <t>CL</t>
  </si>
  <si>
    <t>ConocoPhillips</t>
  </si>
  <si>
    <t>COP</t>
  </si>
  <si>
    <t>DIRECTV</t>
  </si>
  <si>
    <t>DTV</t>
  </si>
  <si>
    <t>XOM</t>
  </si>
  <si>
    <t>Kellogg Co</t>
  </si>
  <si>
    <t>K</t>
  </si>
  <si>
    <t>MA</t>
  </si>
  <si>
    <t>Occidental Petroleum</t>
  </si>
  <si>
    <t>OXY</t>
  </si>
  <si>
    <t>TWC</t>
  </si>
  <si>
    <t>Chevron Corp</t>
  </si>
  <si>
    <t>CVX</t>
  </si>
  <si>
    <t>Procter &amp; Gamble</t>
  </si>
  <si>
    <t>PG</t>
  </si>
  <si>
    <t>CAH</t>
  </si>
  <si>
    <t xml:space="preserve">   *% change based on consensus operating earnings per share</t>
  </si>
  <si>
    <t xml:space="preserve">          with that value being larger than 475 issues in the S&amp;P 500</t>
  </si>
  <si>
    <t>ABBV</t>
  </si>
  <si>
    <t>AbbVie Inc</t>
  </si>
  <si>
    <t>AEP</t>
  </si>
  <si>
    <t>Amer Electric Pwr</t>
  </si>
  <si>
    <t>AON</t>
  </si>
  <si>
    <t>Aon PLC</t>
  </si>
  <si>
    <t>AVY</t>
  </si>
  <si>
    <t>Avery Dennison Corp</t>
  </si>
  <si>
    <t>COV</t>
  </si>
  <si>
    <t>Covidien Plc</t>
  </si>
  <si>
    <t>DTE</t>
  </si>
  <si>
    <t>DTE Energy</t>
  </si>
  <si>
    <t>EMN</t>
  </si>
  <si>
    <t>Eastman Chemical</t>
  </si>
  <si>
    <t>GGP</t>
  </si>
  <si>
    <t>Genl Growth Properties</t>
  </si>
  <si>
    <t>LYB</t>
  </si>
  <si>
    <t>LyondellBasell Industries'A'</t>
  </si>
  <si>
    <t>MAS</t>
  </si>
  <si>
    <t>Masco Corp</t>
  </si>
  <si>
    <t>MCO</t>
  </si>
  <si>
    <t>Moody's Corp</t>
  </si>
  <si>
    <t>PCL</t>
  </si>
  <si>
    <t>Plum Creek Timber</t>
  </si>
  <si>
    <t>RRC</t>
  </si>
  <si>
    <t>Range Resources</t>
  </si>
  <si>
    <t>ROP</t>
  </si>
  <si>
    <t>Roper Indus</t>
  </si>
  <si>
    <t>SWK</t>
  </si>
  <si>
    <t>Stanley Black &amp; Decker</t>
  </si>
  <si>
    <t>TYC</t>
  </si>
  <si>
    <t>Tyco Intl</t>
  </si>
  <si>
    <t>TSN</t>
  </si>
  <si>
    <t>Tyson Foods'A'</t>
  </si>
  <si>
    <t>XRX</t>
  </si>
  <si>
    <t>Xerox Corp</t>
  </si>
  <si>
    <t>XL</t>
  </si>
  <si>
    <t>XL Group Plc'A'</t>
  </si>
  <si>
    <t>AMG</t>
  </si>
  <si>
    <t>Affiliated Managers Grp</t>
  </si>
  <si>
    <t>GAS</t>
  </si>
  <si>
    <t>AGL Resources</t>
  </si>
  <si>
    <t>Amer Express</t>
  </si>
  <si>
    <t>AMP</t>
  </si>
  <si>
    <t>Ameriprise Financial</t>
  </si>
  <si>
    <t>APC</t>
  </si>
  <si>
    <t>Anadarko Petroleum</t>
  </si>
  <si>
    <t>BXP</t>
  </si>
  <si>
    <t>Boston Properties</t>
  </si>
  <si>
    <t>CHRW</t>
  </si>
  <si>
    <t>C.H. Robinson Worldwide</t>
  </si>
  <si>
    <t>CBG</t>
  </si>
  <si>
    <t>CBRE Group'A'</t>
  </si>
  <si>
    <t>CINF</t>
  </si>
  <si>
    <t>Cincinnati Financial</t>
  </si>
  <si>
    <t>CNX</t>
  </si>
  <si>
    <t>CONSOL Energy</t>
  </si>
  <si>
    <t>GLW</t>
  </si>
  <si>
    <t>Corning Inc</t>
  </si>
  <si>
    <t>ETN</t>
  </si>
  <si>
    <t>Eaton Corp Plc</t>
  </si>
  <si>
    <t>ECL</t>
  </si>
  <si>
    <t>Ecolab Inc</t>
  </si>
  <si>
    <t>EW</t>
  </si>
  <si>
    <t>Edwards Lifesciences</t>
  </si>
  <si>
    <t>ETR</t>
  </si>
  <si>
    <t>Entergy Corp</t>
  </si>
  <si>
    <t>EQR</t>
  </si>
  <si>
    <t>Equity Residential</t>
  </si>
  <si>
    <t>Express Scripts Holding</t>
  </si>
  <si>
    <t>FIS</t>
  </si>
  <si>
    <t>Fidelity Natl Info Svcs</t>
  </si>
  <si>
    <t>FISV</t>
  </si>
  <si>
    <t>Fiserv Inc</t>
  </si>
  <si>
    <t>GNW</t>
  </si>
  <si>
    <t>Genworth Financial'A'</t>
  </si>
  <si>
    <t>HRS</t>
  </si>
  <si>
    <t>Harris Corp</t>
  </si>
  <si>
    <t>Illinois Tool Works</t>
  </si>
  <si>
    <t>Intl Paper</t>
  </si>
  <si>
    <t>JEC</t>
  </si>
  <si>
    <t>Jacobs Engr Group</t>
  </si>
  <si>
    <t>KIM</t>
  </si>
  <si>
    <t>Kimco Realty</t>
  </si>
  <si>
    <t>MAR</t>
  </si>
  <si>
    <t>Marriott Intl'A'</t>
  </si>
  <si>
    <t>MMC</t>
  </si>
  <si>
    <t>Marsh &amp; McLennan</t>
  </si>
  <si>
    <t>McGraw Hill Financial</t>
  </si>
  <si>
    <t>Merck &amp; Co</t>
  </si>
  <si>
    <t>NOV</t>
  </si>
  <si>
    <t>Natl Oilwell Varco</t>
  </si>
  <si>
    <t>NFX</t>
  </si>
  <si>
    <t>Newfield Exploration</t>
  </si>
  <si>
    <t>NEM</t>
  </si>
  <si>
    <t>Newmont Mining</t>
  </si>
  <si>
    <t>NEE</t>
  </si>
  <si>
    <t>NextEra Energy</t>
  </si>
  <si>
    <t>NLSN</t>
  </si>
  <si>
    <t>Nielsen NV</t>
  </si>
  <si>
    <t>OI</t>
  </si>
  <si>
    <t>Owens-Illinois</t>
  </si>
  <si>
    <t>Pfizer, Inc</t>
  </si>
  <si>
    <t>RAI</t>
  </si>
  <si>
    <t>Reynolds American</t>
  </si>
  <si>
    <t>X</t>
  </si>
  <si>
    <t>U.S. Steel</t>
  </si>
  <si>
    <t>United Parcel'B'</t>
  </si>
  <si>
    <t>VRTX</t>
  </si>
  <si>
    <t>Vertex Pharmaceuticals</t>
  </si>
  <si>
    <t>Waste Management</t>
  </si>
  <si>
    <t>WYNN</t>
  </si>
  <si>
    <t>Wynn Resorts</t>
  </si>
  <si>
    <t>XYL</t>
  </si>
  <si>
    <t>Xylem Inc</t>
  </si>
  <si>
    <t>ADT</t>
  </si>
  <si>
    <t>ADT Corp (The)</t>
  </si>
  <si>
    <t>AKAM</t>
  </si>
  <si>
    <t>Akamai Technologies</t>
  </si>
  <si>
    <t>ALLE</t>
  </si>
  <si>
    <t>Allegion Plc</t>
  </si>
  <si>
    <t>AMT</t>
  </si>
  <si>
    <t>Amer Tower</t>
  </si>
  <si>
    <t>D</t>
  </si>
  <si>
    <t>Dominion Resources</t>
  </si>
  <si>
    <t>FMC</t>
  </si>
  <si>
    <t>FMC Corp</t>
  </si>
  <si>
    <t>BEN</t>
  </si>
  <si>
    <t>Franklin Resources</t>
  </si>
  <si>
    <t>GRMN</t>
  </si>
  <si>
    <t>Garmin Ltd</t>
  </si>
  <si>
    <t>GT</t>
  </si>
  <si>
    <t>Goodyear Tire &amp; Rub</t>
  </si>
  <si>
    <t>HIG</t>
  </si>
  <si>
    <t>Hartford Finl Svcs Gp</t>
  </si>
  <si>
    <t>HSP</t>
  </si>
  <si>
    <t>Hospira Inc</t>
  </si>
  <si>
    <t>Kraft Foods Group</t>
  </si>
  <si>
    <t>LRCX</t>
  </si>
  <si>
    <t>Lam Research</t>
  </si>
  <si>
    <t>LNC</t>
  </si>
  <si>
    <t>Lincoln Natl Corp</t>
  </si>
  <si>
    <t>LO</t>
  </si>
  <si>
    <t>Lorillard Inc</t>
  </si>
  <si>
    <t>MWV</t>
  </si>
  <si>
    <t>MeadWestvaco Corp</t>
  </si>
  <si>
    <t>MetLife Inc</t>
  </si>
  <si>
    <t>MUR</t>
  </si>
  <si>
    <t>Murphy Oil</t>
  </si>
  <si>
    <t>NE</t>
  </si>
  <si>
    <t>Noble Corp</t>
  </si>
  <si>
    <t>PSX</t>
  </si>
  <si>
    <t>Phillips 66</t>
  </si>
  <si>
    <t>PBI</t>
  </si>
  <si>
    <t>Pitney Bowes</t>
  </si>
  <si>
    <t>Public Svc Enterprises</t>
  </si>
  <si>
    <t>ROK</t>
  </si>
  <si>
    <t>Rockwell Automation</t>
  </si>
  <si>
    <t>SEE</t>
  </si>
  <si>
    <t>Sealed Air</t>
  </si>
  <si>
    <t>SO</t>
  </si>
  <si>
    <t>Southern Co</t>
  </si>
  <si>
    <t>TSO</t>
  </si>
  <si>
    <t>Tesoro Corp</t>
  </si>
  <si>
    <t>UNM</t>
  </si>
  <si>
    <t>Unum Group</t>
  </si>
  <si>
    <t>VLO</t>
  </si>
  <si>
    <t>Valero Energy</t>
  </si>
  <si>
    <t>WLP</t>
  </si>
  <si>
    <t>WellPoint Inc</t>
  </si>
  <si>
    <t>Western Digital</t>
  </si>
  <si>
    <t>Whole Foods Market</t>
  </si>
  <si>
    <t>WMB</t>
  </si>
  <si>
    <t>Williams Cos</t>
  </si>
  <si>
    <t>WEC</t>
  </si>
  <si>
    <t>Wisconsin Energy Corp</t>
  </si>
  <si>
    <t>QUARTERLY SALES PER SHARE</t>
  </si>
  <si>
    <t>AIV</t>
  </si>
  <si>
    <t>Apartment Investment &amp; Mgmt'A'</t>
  </si>
  <si>
    <t>Automatic Data Proc</t>
  </si>
  <si>
    <t>AVP</t>
  </si>
  <si>
    <t>Avon Products</t>
  </si>
  <si>
    <t>BLL</t>
  </si>
  <si>
    <t>Ball Corp</t>
  </si>
  <si>
    <t>BDX</t>
  </si>
  <si>
    <t>Becton, Dickinson</t>
  </si>
  <si>
    <t>BWA</t>
  </si>
  <si>
    <t>Borg Warner</t>
  </si>
  <si>
    <t>Cigna Corp</t>
  </si>
  <si>
    <t>CME</t>
  </si>
  <si>
    <t>CME Group Inc</t>
  </si>
  <si>
    <t>Colgate-Palmolive</t>
  </si>
  <si>
    <t>DVA</t>
  </si>
  <si>
    <t>DaVita HealthCare Partners</t>
  </si>
  <si>
    <t>DLPH</t>
  </si>
  <si>
    <t>Delphi Automotive PLC</t>
  </si>
  <si>
    <t>XRAY</t>
  </si>
  <si>
    <t>DENTSPLY Intl</t>
  </si>
  <si>
    <t>DISCA</t>
  </si>
  <si>
    <t>Discovery Communications'A'</t>
  </si>
  <si>
    <t>EIX</t>
  </si>
  <si>
    <t>Edison Intl</t>
  </si>
  <si>
    <t>ESV</t>
  </si>
  <si>
    <t>ENSCO Plc Cl'A'</t>
  </si>
  <si>
    <t>EXC</t>
  </si>
  <si>
    <t>Exelon Corp</t>
  </si>
  <si>
    <t>EXPE</t>
  </si>
  <si>
    <t>Expedia Inc</t>
  </si>
  <si>
    <t>Exxon Mobil</t>
  </si>
  <si>
    <t>FLR</t>
  </si>
  <si>
    <t>Fluor Corp</t>
  </si>
  <si>
    <t>HP</t>
  </si>
  <si>
    <t>Helmerich &amp; Payne</t>
  </si>
  <si>
    <t>HST</t>
  </si>
  <si>
    <t>Host Hotels &amp; Resorts</t>
  </si>
  <si>
    <t>IVZ</t>
  </si>
  <si>
    <t>INVESCO Ltd</t>
  </si>
  <si>
    <t>IRM</t>
  </si>
  <si>
    <t>Iron Mountain</t>
  </si>
  <si>
    <t>LLL</t>
  </si>
  <si>
    <t>L-3 Communications Hldgs</t>
  </si>
  <si>
    <t>LM</t>
  </si>
  <si>
    <t>Legg Mason Inc</t>
  </si>
  <si>
    <t>MPC</t>
  </si>
  <si>
    <t>Marathon Petroleum</t>
  </si>
  <si>
    <t>MasterCard Inc'A'</t>
  </si>
  <si>
    <t>MCK</t>
  </si>
  <si>
    <t>McKesson Corp</t>
  </si>
  <si>
    <t>MCHP</t>
  </si>
  <si>
    <t>Microchip Technology</t>
  </si>
  <si>
    <t>MHK</t>
  </si>
  <si>
    <t>Mohawk Indus</t>
  </si>
  <si>
    <t>MOS</t>
  </si>
  <si>
    <t>Mosaic Co</t>
  </si>
  <si>
    <t>NWL</t>
  </si>
  <si>
    <t>Newell Rubbermaid</t>
  </si>
  <si>
    <t>NI</t>
  </si>
  <si>
    <t>NiSource Inc</t>
  </si>
  <si>
    <t>NU</t>
  </si>
  <si>
    <t>Northeast Utilities</t>
  </si>
  <si>
    <t>PNR</t>
  </si>
  <si>
    <t>Pentair plc</t>
  </si>
  <si>
    <t>PKI</t>
  </si>
  <si>
    <t>PerkinElmer Inc</t>
  </si>
  <si>
    <t>PCG</t>
  </si>
  <si>
    <t>PG&amp;E Corp</t>
  </si>
  <si>
    <t>PNW</t>
  </si>
  <si>
    <t>Pinnacle West Capital</t>
  </si>
  <si>
    <t>PPL</t>
  </si>
  <si>
    <t>PPL Corp</t>
  </si>
  <si>
    <t>PSA</t>
  </si>
  <si>
    <t>Public Storage</t>
  </si>
  <si>
    <t>PWR</t>
  </si>
  <si>
    <t>Quanta Services</t>
  </si>
  <si>
    <t>SCG</t>
  </si>
  <si>
    <t>SCANA Corp</t>
  </si>
  <si>
    <t>SWN</t>
  </si>
  <si>
    <t>Southwestern Energy</t>
  </si>
  <si>
    <t>TE</t>
  </si>
  <si>
    <t>TECO Energy</t>
  </si>
  <si>
    <t>Time Warner Cable</t>
  </si>
  <si>
    <t>WU</t>
  </si>
  <si>
    <t>Western Union</t>
  </si>
  <si>
    <t>XEL</t>
  </si>
  <si>
    <t>Xcel Energy</t>
  </si>
  <si>
    <t xml:space="preserve">   Over 20% of the issues with full Q2 data have reduced their year-over-year share count by at least 4% </t>
  </si>
  <si>
    <t>BRK.B</t>
  </si>
  <si>
    <t>Berkshire Hathaway'B'</t>
  </si>
  <si>
    <t>CLX</t>
  </si>
  <si>
    <t>Clorox Co</t>
  </si>
  <si>
    <t>GHC</t>
  </si>
  <si>
    <t>Graham Holdings</t>
  </si>
  <si>
    <t>HCN</t>
  </si>
  <si>
    <t>Health Care REIT</t>
  </si>
  <si>
    <t>POM</t>
  </si>
  <si>
    <t>Pepco Holdings</t>
  </si>
  <si>
    <t>WY</t>
  </si>
  <si>
    <t>Weyerhaeuser Co</t>
  </si>
  <si>
    <t>AIG</t>
  </si>
  <si>
    <t>Amer Intl Group</t>
  </si>
  <si>
    <t>Cardinal Health</t>
  </si>
  <si>
    <t>L</t>
  </si>
  <si>
    <t>Loews Corp</t>
  </si>
  <si>
    <t>KORS</t>
  </si>
  <si>
    <t>Michael Kors Hldgs</t>
  </si>
  <si>
    <t>PXD</t>
  </si>
  <si>
    <t>Pioneer Natural Resources</t>
  </si>
  <si>
    <t>THC</t>
  </si>
  <si>
    <t>Tenet Healthcare</t>
  </si>
  <si>
    <t>VNO</t>
  </si>
  <si>
    <t>Vornado Realty Trust</t>
  </si>
  <si>
    <t>ACT</t>
  </si>
  <si>
    <t>Actavis Plc</t>
  </si>
  <si>
    <t>AEE</t>
  </si>
  <si>
    <t>Ameren Corp</t>
  </si>
  <si>
    <t>AME</t>
  </si>
  <si>
    <t>AMETEK, Inc</t>
  </si>
  <si>
    <t>Archer-Daniels-Midland</t>
  </si>
  <si>
    <t>CVC</t>
  </si>
  <si>
    <t>Cablevision Sys'A'</t>
  </si>
  <si>
    <t>XEC</t>
  </si>
  <si>
    <t>Cimarex Energy</t>
  </si>
  <si>
    <t>COH</t>
  </si>
  <si>
    <t>Coach Inc</t>
  </si>
  <si>
    <t>CVS</t>
  </si>
  <si>
    <t>CVS Caremark Corp</t>
  </si>
  <si>
    <t>DIS</t>
  </si>
  <si>
    <t>Disney (Walt) Co</t>
  </si>
  <si>
    <t>EMR</t>
  </si>
  <si>
    <t>Emerson Electric</t>
  </si>
  <si>
    <t>EOG</t>
  </si>
  <si>
    <t>EOG Resources</t>
  </si>
  <si>
    <t>EXPD</t>
  </si>
  <si>
    <t>Expeditors Intl,Wash</t>
  </si>
  <si>
    <t>FSLR</t>
  </si>
  <si>
    <t>First Solar</t>
  </si>
  <si>
    <t>FE</t>
  </si>
  <si>
    <t>FirstEnergy Corp</t>
  </si>
  <si>
    <t>FTR</t>
  </si>
  <si>
    <t>Frontier Communications</t>
  </si>
  <si>
    <t>HCP</t>
  </si>
  <si>
    <t>HCP Inc</t>
  </si>
  <si>
    <t>IFF</t>
  </si>
  <si>
    <t>Intl Flavors/Fragr</t>
  </si>
  <si>
    <t>MRO</t>
  </si>
  <si>
    <t>Marathon Oil</t>
  </si>
  <si>
    <t>MSI</t>
  </si>
  <si>
    <t>Motorola Solutions</t>
  </si>
  <si>
    <t>OKE</t>
  </si>
  <si>
    <t>ONEOK Inc</t>
  </si>
  <si>
    <t>REGN</t>
  </si>
  <si>
    <t>Regeneron Pharmaceuticals</t>
  </si>
  <si>
    <t>VMC</t>
  </si>
  <si>
    <t>Vulcan Materials</t>
  </si>
  <si>
    <t>ZTS</t>
  </si>
  <si>
    <t>Zoetis Inc'A'</t>
  </si>
  <si>
    <t>AES</t>
  </si>
  <si>
    <t>AES Corp</t>
  </si>
  <si>
    <t>CFN</t>
  </si>
  <si>
    <t>CareFusion Corp</t>
  </si>
  <si>
    <t>CBS</t>
  </si>
  <si>
    <t>CBS Corp 'B'</t>
  </si>
  <si>
    <t>CNP</t>
  </si>
  <si>
    <t>CenterPoint Energy</t>
  </si>
  <si>
    <t>CTL</t>
  </si>
  <si>
    <t>CenturyLink Inc</t>
  </si>
  <si>
    <t>CF</t>
  </si>
  <si>
    <t>CF Industries Hldgs</t>
  </si>
  <si>
    <t>CHK</t>
  </si>
  <si>
    <t>Chesapeake Energy</t>
  </si>
  <si>
    <t>CTSH</t>
  </si>
  <si>
    <t>Cognizant Tech Solutions'A'</t>
  </si>
  <si>
    <t>CSC</t>
  </si>
  <si>
    <t>Computer Sciences</t>
  </si>
  <si>
    <t>ED</t>
  </si>
  <si>
    <t>Consolidated Edison</t>
  </si>
  <si>
    <t>DNR</t>
  </si>
  <si>
    <t>Denbury Resources</t>
  </si>
  <si>
    <t>DVN</t>
  </si>
  <si>
    <t>Devon Energy</t>
  </si>
  <si>
    <t>DUK</t>
  </si>
  <si>
    <t>Duke Energy</t>
  </si>
  <si>
    <t>DNB</t>
  </si>
  <si>
    <t>Dun &amp; Bradstreet</t>
  </si>
  <si>
    <t>ESS</t>
  </si>
  <si>
    <t>Essex Property Trust</t>
  </si>
  <si>
    <t>HAR</t>
  </si>
  <si>
    <t>Harman Intl</t>
  </si>
  <si>
    <t>TEG</t>
  </si>
  <si>
    <t>Integrys Energy Group</t>
  </si>
  <si>
    <t>ICE</t>
  </si>
  <si>
    <t>Intercontinental Exchange</t>
  </si>
  <si>
    <t>GMCR</t>
  </si>
  <si>
    <t>Keurig Green Mountain</t>
  </si>
  <si>
    <t>LUK</t>
  </si>
  <si>
    <t>Leucadia National</t>
  </si>
  <si>
    <t>TAP</t>
  </si>
  <si>
    <t>Molson Coors Brewing'B'</t>
  </si>
  <si>
    <t>MDLZ</t>
  </si>
  <si>
    <t>Mondelez International'A'</t>
  </si>
  <si>
    <t>MNST</t>
  </si>
  <si>
    <t>Monster Beverage</t>
  </si>
  <si>
    <t>MYL</t>
  </si>
  <si>
    <t>Mylan Inc</t>
  </si>
  <si>
    <t>NRG</t>
  </si>
  <si>
    <t>NRG Energy</t>
  </si>
  <si>
    <t>NVDA</t>
  </si>
  <si>
    <t>NVIDIA Corp</t>
  </si>
  <si>
    <t>PH</t>
  </si>
  <si>
    <t>Parker-Hannifin</t>
  </si>
  <si>
    <t>PRU</t>
  </si>
  <si>
    <t>Prudential Financial</t>
  </si>
  <si>
    <t>QEP</t>
  </si>
  <si>
    <t>QEP Resources</t>
  </si>
  <si>
    <t>RL</t>
  </si>
  <si>
    <t>Ralph Lauren Corp'A'</t>
  </si>
  <si>
    <t>RDC</t>
  </si>
  <si>
    <t>Rowan Cos Plc</t>
  </si>
  <si>
    <t>SNI</t>
  </si>
  <si>
    <t>Scripps Networks Interactive'A</t>
  </si>
  <si>
    <t>SRE</t>
  </si>
  <si>
    <t>Sempra Energy</t>
  </si>
  <si>
    <t>SE</t>
  </si>
  <si>
    <t>Spectra Energy</t>
  </si>
  <si>
    <t>SYMC</t>
  </si>
  <si>
    <t>Symantec Corp</t>
  </si>
  <si>
    <t>TDC</t>
  </si>
  <si>
    <t>Teradata Corp</t>
  </si>
  <si>
    <t>TWX</t>
  </si>
  <si>
    <t>Time Warner</t>
  </si>
  <si>
    <t>RIG</t>
  </si>
  <si>
    <t>Transocean Ltd</t>
  </si>
  <si>
    <t>FOXA</t>
  </si>
  <si>
    <t>Twenty-First Century Fox 'A'</t>
  </si>
  <si>
    <t>VIAB</t>
  </si>
  <si>
    <t>Viacom Inc'B'</t>
  </si>
  <si>
    <t>WIN</t>
  </si>
  <si>
    <t>Windstream Holdings</t>
  </si>
  <si>
    <t>YEAR-OVER-YEAR</t>
  </si>
  <si>
    <t>% CHANGE*</t>
  </si>
  <si>
    <t>DAY</t>
  </si>
  <si>
    <t>Sysco Corp</t>
  </si>
  <si>
    <t>SYY</t>
  </si>
  <si>
    <t>Ventas Inc</t>
  </si>
  <si>
    <t>VTR</t>
  </si>
  <si>
    <t>FOSL</t>
  </si>
  <si>
    <t>Deere &amp; Co</t>
  </si>
  <si>
    <t>DE</t>
  </si>
  <si>
    <t>Macy's Inc</t>
  </si>
  <si>
    <t>M</t>
  </si>
  <si>
    <t>CSCO</t>
  </si>
  <si>
    <t>NetApp Inc</t>
  </si>
  <si>
    <t>NTAP</t>
  </si>
  <si>
    <t>PCLN</t>
  </si>
  <si>
    <t>Priceline Group (The)</t>
  </si>
  <si>
    <t>Cisco Systems</t>
  </si>
  <si>
    <t>Fossil Group</t>
  </si>
  <si>
    <t>Urban Outfitters</t>
  </si>
  <si>
    <t>URBN</t>
  </si>
  <si>
    <t>HD</t>
  </si>
  <si>
    <t>MDT</t>
  </si>
  <si>
    <t>TJX</t>
  </si>
  <si>
    <t>PETsMART Inc</t>
  </si>
  <si>
    <t>PETM</t>
  </si>
  <si>
    <t>A</t>
  </si>
  <si>
    <t>Agilent Technologies</t>
  </si>
  <si>
    <t>AMAT</t>
  </si>
  <si>
    <t>Applied Materials</t>
  </si>
  <si>
    <t>ADSK</t>
  </si>
  <si>
    <t>Autodesk, Inc</t>
  </si>
  <si>
    <t>KSS</t>
  </si>
  <si>
    <t>Kohl's Corp</t>
  </si>
  <si>
    <t>JWN</t>
  </si>
  <si>
    <t>Nordstrom, Inc</t>
  </si>
  <si>
    <t>PRGO</t>
  </si>
  <si>
    <t>Perrigo Co Plc</t>
  </si>
  <si>
    <t>WMT</t>
  </si>
  <si>
    <t>Wal-Mart Stores</t>
  </si>
  <si>
    <t>Quick schedule of some releases for next week ('ATC' - after the close)</t>
  </si>
  <si>
    <t>EL</t>
  </si>
  <si>
    <t>Lauder (Estee) Co</t>
  </si>
  <si>
    <t>Home Depot</t>
  </si>
  <si>
    <t>Medtronic, Inc</t>
  </si>
  <si>
    <t>TJX Companies</t>
  </si>
  <si>
    <t>BBY</t>
  </si>
  <si>
    <t>ADI</t>
  </si>
  <si>
    <t>BF.B</t>
  </si>
  <si>
    <t>Tiffany &amp; Co</t>
  </si>
  <si>
    <t>TIF</t>
  </si>
  <si>
    <t>DG</t>
  </si>
  <si>
    <t>Pall Corp</t>
  </si>
  <si>
    <t>PLL</t>
  </si>
  <si>
    <t>AVGO</t>
  </si>
  <si>
    <t>DLTR</t>
  </si>
  <si>
    <t>Dollar Tree</t>
  </si>
  <si>
    <t>GME</t>
  </si>
  <si>
    <t>GameStop Corp'A'</t>
  </si>
  <si>
    <t>GPS</t>
  </si>
  <si>
    <t>Gap Inc</t>
  </si>
  <si>
    <t>HPQ</t>
  </si>
  <si>
    <t>Hewlett-Packard</t>
  </si>
  <si>
    <t>HRL</t>
  </si>
  <si>
    <t>Hormel Foods</t>
  </si>
  <si>
    <t>INTU</t>
  </si>
  <si>
    <t>Intuit Inc</t>
  </si>
  <si>
    <t>LB</t>
  </si>
  <si>
    <t>L Brands</t>
  </si>
  <si>
    <t>LOW</t>
  </si>
  <si>
    <t>Lowe's Cos</t>
  </si>
  <si>
    <t>PDCO</t>
  </si>
  <si>
    <t>Patterson Cos</t>
  </si>
  <si>
    <t>ROST</t>
  </si>
  <si>
    <t>Ross Stores</t>
  </si>
  <si>
    <t>CRM</t>
  </si>
  <si>
    <t>salesforce.com inc</t>
  </si>
  <si>
    <t>SJM</t>
  </si>
  <si>
    <t>Smucker (J.M.)</t>
  </si>
  <si>
    <t>SPLS</t>
  </si>
  <si>
    <t>Staples Inc</t>
  </si>
  <si>
    <t>TGT</t>
  </si>
  <si>
    <t>Target Corp</t>
  </si>
  <si>
    <t xml:space="preserve">Q2,'14 preliminary to make a new operating margin record, after Q1 missed by a tick (Q4,'13 is the current high) </t>
  </si>
  <si>
    <t>Tax,computer &amp; personal serv</t>
  </si>
  <si>
    <t>Block H &amp; R Inc</t>
  </si>
  <si>
    <t>HRB</t>
  </si>
  <si>
    <t>WED-ATC</t>
  </si>
  <si>
    <t>Apparel mfr &amp; retailer</t>
  </si>
  <si>
    <t>PVH Corp</t>
  </si>
  <si>
    <t>PVH</t>
  </si>
  <si>
    <t>Mfr,sell mining equipment</t>
  </si>
  <si>
    <t>Joy Global Inc</t>
  </si>
  <si>
    <t>JOY</t>
  </si>
  <si>
    <t>Analog Devices</t>
  </si>
  <si>
    <t>Avago Technologies</t>
  </si>
  <si>
    <t>Best Buy</t>
  </si>
  <si>
    <t>Brown-Forman'B'</t>
  </si>
  <si>
    <t>Dollar General</t>
  </si>
  <si>
    <t>Dividend yield (last 12 months: Aug,'14)</t>
  </si>
  <si>
    <t>Upcoming: Aug 29 - Septeber 5, 2014</t>
  </si>
  <si>
    <t>Monday is a U.S. holiday, with equity and bond markets (and banks) closed.  The shortened week is expected to be slow for trading, but Friday’s employment report could bring in additional trading, especially if it is seen as impacting the September 16-18, 2014 Fed meeting.  Economic reports will start next Tuesday at 10 a.m. with the ISM Manufacturing Report for August, which is expected to increase to 57.4 from July’s 57.1.  The Price index is expected to decline to 58.8, from July’s 59.5.  Construction Spending for July is expected to have increased by 0.6%, after declining 1.8% in June.  Wednesday will bring the weekly new mortgage application report.  At 10 a.m., Factory Orders for July are expected to have increased 1.0%, as Factory Inventories are expected to show a 0.6% increase.  U.S. Domestic Auto Sales for August are expected to be flat at an annual rate of 5.7 million units, as the U.S. Domestic Light Truck Sales are expected to tick up to an annual rate of 7.4 million from July’s 7.3 million.  Thursday will bring the weekly new unemployment claims report.  The ADP Employment Survey for August is expected to show 220,000 net new jobs for the private sector, slightly ahead of last month’s 218,000.  The trade report for July is expected to show a USD 42.3 billion deficit, slightly more than the June USD 41.5 billion one.  Exports are expected to have increased to USD 196.6 billion from June’s USD 195.9 billion, with Imports expected to increase to USD 238.1 billion from June’s 237.4 billion.  Second quarter productivity is expected to be revised to show a 2.4% gain, down from the original 2.5% estimate, as Unit Labor Costs are expected to be confirmed at up 0.6% for the quarter.  At 10 a.m., the Non-manufacturing ISM for August is expected to decline to 57.7, from July’s 58.7, as the Price index is expected to decline to 58.0, from June’s 60.9.  Friday will bring the monthly employment report, which is expected to show a net gain of 213,000 new jobs, slightly ahead of the 209,000 that were created in July.  Private jobs are expected to show 203,000 new jobs, with the public sector adding 10,000.  Hourly Earnings are expected to go up 0.2% (they were flat in July), as the Average Workweek is expected to continue be flat at 34.5 hours (which would be the sixth consecutive month).  The unemployment rate is expected to decline to 6.1% from June’s 6.2% rate.  Earnings will be very light, with only three issues scheduled to report next week.  The following table lists some of the issues expected to report, along with the expected change in year-over-year quarterly earnings (“ATC” stands for after the close).</t>
  </si>
  <si>
    <t>Of the 494 with full operating comparative data for Q2,'14:</t>
  </si>
  <si>
    <t>326 beat, 104 missed, and 64 met their estimates</t>
  </si>
  <si>
    <t>06/30/2014 (98.7%)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</si>
</sst>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000"/>
    <numFmt numFmtId="165" formatCode="General_)"/>
    <numFmt numFmtId="166" formatCode="&quot;$&quot;#,##0.00"/>
    <numFmt numFmtId="167" formatCode="0.00_);[Red]\(0.00\)"/>
    <numFmt numFmtId="168" formatCode="0.00000_);[Red]\(0.00000\)"/>
    <numFmt numFmtId="169" formatCode="[$-409]mmm\-yy;@"/>
    <numFmt numFmtId="170" formatCode="0.000%"/>
    <numFmt numFmtId="171" formatCode="&quot;$&quot;#,##0"/>
    <numFmt numFmtId="172" formatCode="0.0000%"/>
    <numFmt numFmtId="173" formatCode="0.0%"/>
    <numFmt numFmtId="174" formatCode="[$-409]dd\-mmm\-yy;@"/>
    <numFmt numFmtId="175" formatCode="[$-409]d\-mmm\-yy;@"/>
  </numFmts>
  <fonts count="68" x14ac:knownFonts="1">
    <font>
      <sz val="10"/>
      <name val="Arial"/>
    </font>
    <font>
      <sz val="11"/>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9"/>
      <name val="TIMES"/>
    </font>
    <font>
      <b/>
      <sz val="10"/>
      <name val="Arial"/>
      <family val="2"/>
    </font>
    <font>
      <sz val="8"/>
      <name val="Arial"/>
      <family val="2"/>
    </font>
    <font>
      <sz val="10"/>
      <color indexed="8"/>
      <name val="Arial"/>
      <family val="2"/>
    </font>
    <font>
      <b/>
      <i/>
      <sz val="10"/>
      <name val="Arial"/>
      <family val="2"/>
    </font>
    <font>
      <sz val="10"/>
      <name val="Arial Unicode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color theme="1"/>
      <name val="Arial"/>
      <family val="2"/>
    </font>
    <font>
      <sz val="11"/>
      <color rgb="FF006100"/>
      <name val="Calibri"/>
      <family val="2"/>
      <scheme val="minor"/>
    </font>
    <font>
      <sz val="11"/>
      <color rgb="FF9C0006"/>
      <name val="Calibri"/>
      <family val="2"/>
      <scheme val="minor"/>
    </font>
    <font>
      <sz val="10"/>
      <name val="Arial"/>
      <family val="2"/>
    </font>
    <font>
      <sz val="10"/>
      <color theme="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006100"/>
      <name val="Calibri"/>
      <family val="2"/>
      <scheme val="minor"/>
    </font>
    <font>
      <sz val="10"/>
      <color rgb="FF9C0006"/>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sz val="10"/>
      <color rgb="FFFF0000"/>
      <name val="Calibri"/>
      <family val="2"/>
      <scheme val="minor"/>
    </font>
    <font>
      <i/>
      <sz val="10"/>
      <color rgb="FF7F7F7F"/>
      <name val="Calibri"/>
      <family val="2"/>
      <scheme val="minor"/>
    </font>
    <font>
      <b/>
      <sz val="10"/>
      <color theme="1"/>
      <name val="Calibri"/>
      <family val="2"/>
      <scheme val="minor"/>
    </font>
    <font>
      <sz val="10"/>
      <color theme="0"/>
      <name val="Calibri"/>
      <family val="2"/>
      <scheme val="minor"/>
    </font>
    <font>
      <b/>
      <sz val="12"/>
      <name val="Arial"/>
      <family val="2"/>
    </font>
    <font>
      <sz val="9"/>
      <name val="Arial"/>
      <family val="2"/>
    </font>
    <font>
      <sz val="10"/>
      <name val="Arial"/>
      <family val="2"/>
    </font>
    <font>
      <u/>
      <sz val="10"/>
      <color indexed="12"/>
      <name val="Arial"/>
      <family val="2"/>
    </font>
    <font>
      <b/>
      <sz val="11"/>
      <color theme="1"/>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34">
    <xf numFmtId="169" fontId="0" fillId="0" borderId="0" applyNumberFormat="0" applyFill="0" applyBorder="0" applyAlignment="0" applyProtection="0"/>
    <xf numFmtId="169" fontId="31" fillId="0" borderId="0" applyNumberFormat="0" applyFill="0" applyBorder="0" applyAlignment="0" applyProtection="0"/>
    <xf numFmtId="169" fontId="14" fillId="2" borderId="0" applyNumberFormat="0" applyBorder="0" applyAlignment="0" applyProtection="0"/>
    <xf numFmtId="169" fontId="14" fillId="3" borderId="0" applyNumberFormat="0" applyBorder="0" applyAlignment="0" applyProtection="0"/>
    <xf numFmtId="169" fontId="14" fillId="4" borderId="0" applyNumberFormat="0" applyBorder="0" applyAlignment="0" applyProtection="0"/>
    <xf numFmtId="169" fontId="14" fillId="5" borderId="0" applyNumberFormat="0" applyBorder="0" applyAlignment="0" applyProtection="0"/>
    <xf numFmtId="169" fontId="14" fillId="6" borderId="0" applyNumberFormat="0" applyBorder="0" applyAlignment="0" applyProtection="0"/>
    <xf numFmtId="169" fontId="14" fillId="7" borderId="0" applyNumberFormat="0" applyBorder="0" applyAlignment="0" applyProtection="0"/>
    <xf numFmtId="169" fontId="14" fillId="8" borderId="0" applyNumberFormat="0" applyBorder="0" applyAlignment="0" applyProtection="0"/>
    <xf numFmtId="169" fontId="14" fillId="9" borderId="0" applyNumberFormat="0" applyBorder="0" applyAlignment="0" applyProtection="0"/>
    <xf numFmtId="169" fontId="14" fillId="10" borderId="0" applyNumberFormat="0" applyBorder="0" applyAlignment="0" applyProtection="0"/>
    <xf numFmtId="169" fontId="14" fillId="5" borderId="0" applyNumberFormat="0" applyBorder="0" applyAlignment="0" applyProtection="0"/>
    <xf numFmtId="169" fontId="14" fillId="8" borderId="0" applyNumberFormat="0" applyBorder="0" applyAlignment="0" applyProtection="0"/>
    <xf numFmtId="169" fontId="14" fillId="11" borderId="0" applyNumberFormat="0" applyBorder="0" applyAlignment="0" applyProtection="0"/>
    <xf numFmtId="169" fontId="15" fillId="12" borderId="0" applyNumberFormat="0" applyBorder="0" applyAlignment="0" applyProtection="0"/>
    <xf numFmtId="169" fontId="15" fillId="9" borderId="0" applyNumberFormat="0" applyBorder="0" applyAlignment="0" applyProtection="0"/>
    <xf numFmtId="169" fontId="15" fillId="10" borderId="0" applyNumberFormat="0" applyBorder="0" applyAlignment="0" applyProtection="0"/>
    <xf numFmtId="169" fontId="15" fillId="13" borderId="0" applyNumberFormat="0" applyBorder="0" applyAlignment="0" applyProtection="0"/>
    <xf numFmtId="169" fontId="15" fillId="14" borderId="0" applyNumberFormat="0" applyBorder="0" applyAlignment="0" applyProtection="0"/>
    <xf numFmtId="169" fontId="15" fillId="15" borderId="0" applyNumberFormat="0" applyBorder="0" applyAlignment="0" applyProtection="0"/>
    <xf numFmtId="169" fontId="15" fillId="16" borderId="0" applyNumberFormat="0" applyBorder="0" applyAlignment="0" applyProtection="0"/>
    <xf numFmtId="169" fontId="15" fillId="17" borderId="0" applyNumberFormat="0" applyBorder="0" applyAlignment="0" applyProtection="0"/>
    <xf numFmtId="169" fontId="15" fillId="18" borderId="0" applyNumberFormat="0" applyBorder="0" applyAlignment="0" applyProtection="0"/>
    <xf numFmtId="169" fontId="15" fillId="13" borderId="0" applyNumberFormat="0" applyBorder="0" applyAlignment="0" applyProtection="0"/>
    <xf numFmtId="169" fontId="15" fillId="14" borderId="0" applyNumberFormat="0" applyBorder="0" applyAlignment="0" applyProtection="0"/>
    <xf numFmtId="169" fontId="15" fillId="19" borderId="0" applyNumberFormat="0" applyBorder="0" applyAlignment="0" applyProtection="0"/>
    <xf numFmtId="169" fontId="16" fillId="3" borderId="0" applyNumberFormat="0" applyBorder="0" applyAlignment="0" applyProtection="0"/>
    <xf numFmtId="169" fontId="17" fillId="20" borderId="1" applyNumberFormat="0" applyAlignment="0" applyProtection="0"/>
    <xf numFmtId="169" fontId="18" fillId="21" borderId="2" applyNumberFormat="0" applyAlignment="0" applyProtection="0"/>
    <xf numFmtId="43" fontId="5" fillId="0" borderId="0" applyFont="0" applyFill="0" applyBorder="0" applyAlignment="0" applyProtection="0"/>
    <xf numFmtId="169" fontId="8" fillId="0" borderId="0"/>
    <xf numFmtId="169" fontId="8" fillId="0" borderId="0"/>
    <xf numFmtId="169" fontId="19" fillId="0" borderId="0" applyNumberFormat="0" applyFill="0" applyBorder="0" applyAlignment="0" applyProtection="0"/>
    <xf numFmtId="169" fontId="20" fillId="4" borderId="0" applyNumberFormat="0" applyBorder="0" applyAlignment="0" applyProtection="0"/>
    <xf numFmtId="169" fontId="21" fillId="0" borderId="3" applyNumberFormat="0" applyFill="0" applyAlignment="0" applyProtection="0"/>
    <xf numFmtId="169" fontId="22" fillId="0" borderId="4" applyNumberFormat="0" applyFill="0" applyAlignment="0" applyProtection="0"/>
    <xf numFmtId="169" fontId="23" fillId="0" borderId="5" applyNumberFormat="0" applyFill="0" applyAlignment="0" applyProtection="0"/>
    <xf numFmtId="169" fontId="23" fillId="0" borderId="0" applyNumberFormat="0" applyFill="0" applyBorder="0" applyAlignment="0" applyProtection="0"/>
    <xf numFmtId="169" fontId="24" fillId="7" borderId="1" applyNumberFormat="0" applyAlignment="0" applyProtection="0"/>
    <xf numFmtId="169" fontId="25" fillId="0" borderId="6" applyNumberFormat="0" applyFill="0" applyAlignment="0" applyProtection="0"/>
    <xf numFmtId="169" fontId="26" fillId="22" borderId="0" applyNumberFormat="0" applyBorder="0" applyAlignment="0" applyProtection="0"/>
    <xf numFmtId="169" fontId="8" fillId="0" borderId="0"/>
    <xf numFmtId="169" fontId="5" fillId="0" borderId="0"/>
    <xf numFmtId="169" fontId="5" fillId="0" borderId="0"/>
    <xf numFmtId="169" fontId="8" fillId="23" borderId="7" applyNumberFormat="0" applyFont="0" applyAlignment="0" applyProtection="0"/>
    <xf numFmtId="169" fontId="27" fillId="20" borderId="8" applyNumberFormat="0" applyAlignment="0" applyProtection="0"/>
    <xf numFmtId="169" fontId="28" fillId="0" borderId="0" applyNumberFormat="0" applyFill="0" applyBorder="0" applyAlignment="0" applyProtection="0"/>
    <xf numFmtId="169" fontId="29" fillId="0" borderId="9" applyNumberFormat="0" applyFill="0" applyAlignment="0" applyProtection="0"/>
    <xf numFmtId="169" fontId="30" fillId="0" borderId="0" applyNumberFormat="0" applyFill="0" applyBorder="0" applyAlignment="0" applyProtection="0"/>
    <xf numFmtId="169" fontId="4" fillId="0" borderId="0"/>
    <xf numFmtId="9" fontId="4" fillId="0" borderId="0" applyFont="0" applyFill="0" applyBorder="0" applyAlignment="0" applyProtection="0"/>
    <xf numFmtId="44" fontId="4" fillId="0" borderId="0" applyFont="0" applyFill="0" applyBorder="0" applyAlignment="0" applyProtection="0"/>
    <xf numFmtId="169" fontId="33" fillId="24" borderId="0" applyNumberFormat="0" applyBorder="0" applyAlignment="0" applyProtection="0"/>
    <xf numFmtId="169" fontId="34" fillId="25" borderId="0" applyNumberFormat="0" applyBorder="0" applyAlignment="0" applyProtection="0"/>
    <xf numFmtId="169" fontId="3" fillId="0" borderId="0"/>
    <xf numFmtId="9"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2" fillId="0" borderId="0"/>
    <xf numFmtId="0" fontId="38" fillId="0" borderId="0" applyNumberFormat="0" applyFill="0" applyBorder="0" applyAlignment="0" applyProtection="0"/>
    <xf numFmtId="0" fontId="39" fillId="0" borderId="10" applyNumberFormat="0" applyFill="0" applyAlignment="0" applyProtection="0"/>
    <xf numFmtId="0" fontId="40" fillId="0" borderId="11" applyNumberFormat="0" applyFill="0" applyAlignment="0" applyProtection="0"/>
    <xf numFmtId="0" fontId="41" fillId="0" borderId="12" applyNumberFormat="0" applyFill="0" applyAlignment="0" applyProtection="0"/>
    <xf numFmtId="0" fontId="41" fillId="0" borderId="0" applyNumberFormat="0" applyFill="0" applyBorder="0" applyAlignment="0" applyProtection="0"/>
    <xf numFmtId="0" fontId="42" fillId="24" borderId="0" applyNumberFormat="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5" fillId="27" borderId="13" applyNumberFormat="0" applyAlignment="0" applyProtection="0"/>
    <xf numFmtId="0" fontId="46" fillId="28" borderId="14" applyNumberFormat="0" applyAlignment="0" applyProtection="0"/>
    <xf numFmtId="0" fontId="47" fillId="28" borderId="13" applyNumberFormat="0" applyAlignment="0" applyProtection="0"/>
    <xf numFmtId="0" fontId="48" fillId="0" borderId="15" applyNumberFormat="0" applyFill="0" applyAlignment="0" applyProtection="0"/>
    <xf numFmtId="0" fontId="49" fillId="29" borderId="16" applyNumberFormat="0" applyAlignment="0" applyProtection="0"/>
    <xf numFmtId="0" fontId="50" fillId="0" borderId="0" applyNumberFormat="0" applyFill="0" applyBorder="0" applyAlignment="0" applyProtection="0"/>
    <xf numFmtId="0" fontId="2" fillId="30" borderId="17" applyNumberFormat="0" applyFont="0" applyAlignment="0" applyProtection="0"/>
    <xf numFmtId="0" fontId="51" fillId="0" borderId="0" applyNumberFormat="0" applyFill="0" applyBorder="0" applyAlignment="0" applyProtection="0"/>
    <xf numFmtId="0" fontId="52" fillId="0" borderId="18" applyNumberFormat="0" applyFill="0" applyAlignment="0" applyProtection="0"/>
    <xf numFmtId="0" fontId="5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53" fillId="54" borderId="0" applyNumberFormat="0" applyBorder="0" applyAlignment="0" applyProtection="0"/>
    <xf numFmtId="174" fontId="56" fillId="0" borderId="0" applyNumberFormat="0" applyFill="0" applyBorder="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174" fontId="8" fillId="0" borderId="0"/>
    <xf numFmtId="43" fontId="5" fillId="0" borderId="0" applyFont="0" applyFill="0" applyBorder="0" applyAlignment="0" applyProtection="0"/>
    <xf numFmtId="174" fontId="8" fillId="0" borderId="0"/>
    <xf numFmtId="174" fontId="57" fillId="0" borderId="0" applyNumberFormat="0" applyFill="0" applyBorder="0" applyAlignment="0" applyProtection="0">
      <alignment vertical="top"/>
      <protection locked="0"/>
    </xf>
    <xf numFmtId="174" fontId="8" fillId="0" borderId="0"/>
    <xf numFmtId="174" fontId="5" fillId="0" borderId="0"/>
    <xf numFmtId="174" fontId="5"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5" fillId="0" borderId="0" applyNumberFormat="0" applyFill="0" applyBorder="0" applyAlignment="0" applyProtection="0"/>
    <xf numFmtId="174" fontId="38" fillId="0" borderId="0" applyNumberFormat="0" applyFill="0" applyBorder="0" applyAlignment="0" applyProtection="0"/>
    <xf numFmtId="174" fontId="39" fillId="0" borderId="10" applyNumberFormat="0" applyFill="0" applyAlignment="0" applyProtection="0"/>
    <xf numFmtId="174" fontId="40" fillId="0" borderId="11" applyNumberFormat="0" applyFill="0" applyAlignment="0" applyProtection="0"/>
    <xf numFmtId="174" fontId="41" fillId="0" borderId="12" applyNumberFormat="0" applyFill="0" applyAlignment="0" applyProtection="0"/>
    <xf numFmtId="174" fontId="41" fillId="0" borderId="0" applyNumberFormat="0" applyFill="0" applyBorder="0" applyAlignment="0" applyProtection="0"/>
    <xf numFmtId="174" fontId="33" fillId="24" borderId="0" applyNumberFormat="0" applyBorder="0" applyAlignment="0" applyProtection="0"/>
    <xf numFmtId="174" fontId="34" fillId="25" borderId="0" applyNumberFormat="0" applyBorder="0" applyAlignment="0" applyProtection="0"/>
    <xf numFmtId="174" fontId="59" fillId="26" borderId="0" applyNumberFormat="0" applyBorder="0" applyAlignment="0" applyProtection="0"/>
    <xf numFmtId="174" fontId="60" fillId="27" borderId="13" applyNumberFormat="0" applyAlignment="0" applyProtection="0"/>
    <xf numFmtId="174" fontId="61" fillId="28" borderId="14" applyNumberFormat="0" applyAlignment="0" applyProtection="0"/>
    <xf numFmtId="174" fontId="62" fillId="28" borderId="13" applyNumberFormat="0" applyAlignment="0" applyProtection="0"/>
    <xf numFmtId="174" fontId="63" fillId="0" borderId="15" applyNumberFormat="0" applyFill="0" applyAlignment="0" applyProtection="0"/>
    <xf numFmtId="174" fontId="64" fillId="29" borderId="16" applyNumberFormat="0" applyAlignment="0" applyProtection="0"/>
    <xf numFmtId="174" fontId="65" fillId="0" borderId="0" applyNumberFormat="0" applyFill="0" applyBorder="0" applyAlignment="0" applyProtection="0"/>
    <xf numFmtId="174" fontId="66" fillId="0" borderId="0" applyNumberFormat="0" applyFill="0" applyBorder="0" applyAlignment="0" applyProtection="0"/>
    <xf numFmtId="174" fontId="58" fillId="0" borderId="18" applyNumberFormat="0" applyFill="0" applyAlignment="0" applyProtection="0"/>
    <xf numFmtId="174" fontId="67" fillId="31" borderId="0" applyNumberFormat="0" applyBorder="0" applyAlignment="0" applyProtection="0"/>
    <xf numFmtId="174" fontId="1" fillId="32" borderId="0" applyNumberFormat="0" applyBorder="0" applyAlignment="0" applyProtection="0"/>
    <xf numFmtId="174" fontId="1" fillId="33" borderId="0" applyNumberFormat="0" applyBorder="0" applyAlignment="0" applyProtection="0"/>
    <xf numFmtId="174" fontId="67" fillId="34" borderId="0" applyNumberFormat="0" applyBorder="0" applyAlignment="0" applyProtection="0"/>
    <xf numFmtId="174" fontId="67" fillId="35" borderId="0" applyNumberFormat="0" applyBorder="0" applyAlignment="0" applyProtection="0"/>
    <xf numFmtId="174" fontId="1" fillId="36" borderId="0" applyNumberFormat="0" applyBorder="0" applyAlignment="0" applyProtection="0"/>
    <xf numFmtId="174" fontId="1" fillId="37" borderId="0" applyNumberFormat="0" applyBorder="0" applyAlignment="0" applyProtection="0"/>
    <xf numFmtId="174" fontId="67" fillId="38" borderId="0" applyNumberFormat="0" applyBorder="0" applyAlignment="0" applyProtection="0"/>
    <xf numFmtId="174" fontId="67" fillId="39" borderId="0" applyNumberFormat="0" applyBorder="0" applyAlignment="0" applyProtection="0"/>
    <xf numFmtId="174" fontId="1" fillId="40" borderId="0" applyNumberFormat="0" applyBorder="0" applyAlignment="0" applyProtection="0"/>
    <xf numFmtId="174" fontId="1" fillId="41" borderId="0" applyNumberFormat="0" applyBorder="0" applyAlignment="0" applyProtection="0"/>
    <xf numFmtId="174" fontId="67" fillId="42" borderId="0" applyNumberFormat="0" applyBorder="0" applyAlignment="0" applyProtection="0"/>
    <xf numFmtId="174" fontId="67" fillId="43" borderId="0" applyNumberFormat="0" applyBorder="0" applyAlignment="0" applyProtection="0"/>
    <xf numFmtId="174" fontId="1" fillId="44" borderId="0" applyNumberFormat="0" applyBorder="0" applyAlignment="0" applyProtection="0"/>
    <xf numFmtId="174" fontId="1" fillId="45" borderId="0" applyNumberFormat="0" applyBorder="0" applyAlignment="0" applyProtection="0"/>
    <xf numFmtId="174" fontId="67" fillId="46" borderId="0" applyNumberFormat="0" applyBorder="0" applyAlignment="0" applyProtection="0"/>
    <xf numFmtId="174" fontId="67" fillId="47" borderId="0" applyNumberFormat="0" applyBorder="0" applyAlignment="0" applyProtection="0"/>
    <xf numFmtId="174" fontId="1" fillId="48" borderId="0" applyNumberFormat="0" applyBorder="0" applyAlignment="0" applyProtection="0"/>
    <xf numFmtId="174" fontId="1" fillId="49" borderId="0" applyNumberFormat="0" applyBorder="0" applyAlignment="0" applyProtection="0"/>
    <xf numFmtId="174" fontId="67" fillId="50" borderId="0" applyNumberFormat="0" applyBorder="0" applyAlignment="0" applyProtection="0"/>
    <xf numFmtId="174" fontId="67" fillId="51" borderId="0" applyNumberFormat="0" applyBorder="0" applyAlignment="0" applyProtection="0"/>
    <xf numFmtId="174" fontId="1" fillId="52" borderId="0" applyNumberFormat="0" applyBorder="0" applyAlignment="0" applyProtection="0"/>
    <xf numFmtId="174" fontId="1" fillId="53" borderId="0" applyNumberFormat="0" applyBorder="0" applyAlignment="0" applyProtection="0"/>
    <xf numFmtId="174" fontId="67" fillId="54" borderId="0" applyNumberFormat="0" applyBorder="0" applyAlignment="0" applyProtection="0"/>
    <xf numFmtId="174" fontId="1" fillId="0" borderId="0"/>
    <xf numFmtId="174" fontId="1" fillId="30" borderId="17" applyNumberFormat="0" applyFont="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43" fontId="5" fillId="0" borderId="0" applyFont="0" applyFill="0" applyBorder="0" applyAlignment="0" applyProtection="0"/>
    <xf numFmtId="174" fontId="5" fillId="0" borderId="0"/>
    <xf numFmtId="174" fontId="5" fillId="0" borderId="0" applyNumberFormat="0" applyFill="0" applyBorder="0" applyAlignment="0" applyProtection="0"/>
    <xf numFmtId="9" fontId="5" fillId="0" borderId="0" applyFont="0" applyFill="0" applyBorder="0" applyAlignment="0" applyProtection="0"/>
    <xf numFmtId="174" fontId="5" fillId="0" borderId="0" applyNumberFormat="0" applyFill="0" applyBorder="0" applyAlignment="0" applyProtection="0"/>
    <xf numFmtId="174" fontId="1" fillId="32" borderId="0" applyNumberFormat="0" applyBorder="0" applyAlignment="0" applyProtection="0"/>
    <xf numFmtId="174" fontId="1" fillId="33" borderId="0" applyNumberFormat="0" applyBorder="0" applyAlignment="0" applyProtection="0"/>
    <xf numFmtId="174" fontId="1" fillId="36" borderId="0" applyNumberFormat="0" applyBorder="0" applyAlignment="0" applyProtection="0"/>
    <xf numFmtId="174" fontId="1" fillId="37" borderId="0" applyNumberFormat="0" applyBorder="0" applyAlignment="0" applyProtection="0"/>
    <xf numFmtId="174" fontId="1" fillId="40" borderId="0" applyNumberFormat="0" applyBorder="0" applyAlignment="0" applyProtection="0"/>
    <xf numFmtId="174" fontId="1" fillId="41" borderId="0" applyNumberFormat="0" applyBorder="0" applyAlignment="0" applyProtection="0"/>
    <xf numFmtId="174" fontId="1" fillId="44" borderId="0" applyNumberFormat="0" applyBorder="0" applyAlignment="0" applyProtection="0"/>
    <xf numFmtId="174" fontId="1" fillId="45" borderId="0" applyNumberFormat="0" applyBorder="0" applyAlignment="0" applyProtection="0"/>
    <xf numFmtId="174" fontId="1" fillId="48" borderId="0" applyNumberFormat="0" applyBorder="0" applyAlignment="0" applyProtection="0"/>
    <xf numFmtId="174" fontId="1" fillId="49" borderId="0" applyNumberFormat="0" applyBorder="0" applyAlignment="0" applyProtection="0"/>
    <xf numFmtId="174" fontId="1" fillId="52" borderId="0" applyNumberFormat="0" applyBorder="0" applyAlignment="0" applyProtection="0"/>
    <xf numFmtId="174" fontId="1" fillId="53" borderId="0" applyNumberFormat="0" applyBorder="0" applyAlignment="0" applyProtection="0"/>
    <xf numFmtId="174" fontId="1" fillId="0" borderId="0"/>
    <xf numFmtId="174" fontId="1" fillId="30" borderId="17" applyNumberFormat="0" applyFont="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8" fillId="0" borderId="0"/>
    <xf numFmtId="169" fontId="8" fillId="0" borderId="0"/>
    <xf numFmtId="169" fontId="57" fillId="0" borderId="0" applyNumberFormat="0" applyFill="0" applyBorder="0" applyAlignment="0" applyProtection="0">
      <alignment vertical="top"/>
      <protection locked="0"/>
    </xf>
    <xf numFmtId="169" fontId="8" fillId="0" borderId="0"/>
    <xf numFmtId="169" fontId="5" fillId="0" borderId="0"/>
    <xf numFmtId="169" fontId="5" fillId="0" borderId="0" applyNumberFormat="0" applyFill="0" applyBorder="0" applyAlignment="0" applyProtection="0"/>
    <xf numFmtId="169" fontId="5" fillId="0" borderId="0" applyNumberFormat="0" applyFill="0" applyBorder="0" applyAlignment="0" applyProtection="0"/>
    <xf numFmtId="169" fontId="38" fillId="0" borderId="0" applyNumberFormat="0" applyFill="0" applyBorder="0" applyAlignment="0" applyProtection="0"/>
    <xf numFmtId="169" fontId="39" fillId="0" borderId="10" applyNumberFormat="0" applyFill="0" applyAlignment="0" applyProtection="0"/>
    <xf numFmtId="169" fontId="40" fillId="0" borderId="11" applyNumberFormat="0" applyFill="0" applyAlignment="0" applyProtection="0"/>
    <xf numFmtId="169" fontId="41" fillId="0" borderId="12" applyNumberFormat="0" applyFill="0" applyAlignment="0" applyProtection="0"/>
    <xf numFmtId="169" fontId="41" fillId="0" borderId="0" applyNumberFormat="0" applyFill="0" applyBorder="0" applyAlignment="0" applyProtection="0"/>
    <xf numFmtId="169" fontId="59" fillId="26" borderId="0" applyNumberFormat="0" applyBorder="0" applyAlignment="0" applyProtection="0"/>
    <xf numFmtId="169" fontId="60" fillId="27" borderId="13" applyNumberFormat="0" applyAlignment="0" applyProtection="0"/>
    <xf numFmtId="169" fontId="61" fillId="28" borderId="14" applyNumberFormat="0" applyAlignment="0" applyProtection="0"/>
    <xf numFmtId="169" fontId="62" fillId="28" borderId="13" applyNumberFormat="0" applyAlignment="0" applyProtection="0"/>
    <xf numFmtId="169" fontId="63" fillId="0" borderId="15" applyNumberFormat="0" applyFill="0" applyAlignment="0" applyProtection="0"/>
    <xf numFmtId="169" fontId="64" fillId="29" borderId="16" applyNumberFormat="0" applyAlignment="0" applyProtection="0"/>
    <xf numFmtId="169" fontId="65" fillId="0" borderId="0" applyNumberFormat="0" applyFill="0" applyBorder="0" applyAlignment="0" applyProtection="0"/>
    <xf numFmtId="169" fontId="66" fillId="0" borderId="0" applyNumberFormat="0" applyFill="0" applyBorder="0" applyAlignment="0" applyProtection="0"/>
    <xf numFmtId="169" fontId="58" fillId="0" borderId="18" applyNumberFormat="0" applyFill="0" applyAlignment="0" applyProtection="0"/>
    <xf numFmtId="169" fontId="67" fillId="31" borderId="0" applyNumberFormat="0" applyBorder="0" applyAlignment="0" applyProtection="0"/>
    <xf numFmtId="169" fontId="1" fillId="32" borderId="0" applyNumberFormat="0" applyBorder="0" applyAlignment="0" applyProtection="0"/>
    <xf numFmtId="169" fontId="1" fillId="33" borderId="0" applyNumberFormat="0" applyBorder="0" applyAlignment="0" applyProtection="0"/>
    <xf numFmtId="169" fontId="67" fillId="34" borderId="0" applyNumberFormat="0" applyBorder="0" applyAlignment="0" applyProtection="0"/>
    <xf numFmtId="169" fontId="67" fillId="35" borderId="0" applyNumberFormat="0" applyBorder="0" applyAlignment="0" applyProtection="0"/>
    <xf numFmtId="169" fontId="1" fillId="36" borderId="0" applyNumberFormat="0" applyBorder="0" applyAlignment="0" applyProtection="0"/>
    <xf numFmtId="169" fontId="1" fillId="37" borderId="0" applyNumberFormat="0" applyBorder="0" applyAlignment="0" applyProtection="0"/>
    <xf numFmtId="169" fontId="67" fillId="38" borderId="0" applyNumberFormat="0" applyBorder="0" applyAlignment="0" applyProtection="0"/>
    <xf numFmtId="169" fontId="67"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67" fillId="42" borderId="0" applyNumberFormat="0" applyBorder="0" applyAlignment="0" applyProtection="0"/>
    <xf numFmtId="169" fontId="67" fillId="43" borderId="0" applyNumberFormat="0" applyBorder="0" applyAlignment="0" applyProtection="0"/>
    <xf numFmtId="169" fontId="1" fillId="44" borderId="0" applyNumberFormat="0" applyBorder="0" applyAlignment="0" applyProtection="0"/>
    <xf numFmtId="169" fontId="1" fillId="45" borderId="0" applyNumberFormat="0" applyBorder="0" applyAlignment="0" applyProtection="0"/>
    <xf numFmtId="169" fontId="67" fillId="46" borderId="0" applyNumberFormat="0" applyBorder="0" applyAlignment="0" applyProtection="0"/>
    <xf numFmtId="169" fontId="67" fillId="47" borderId="0" applyNumberFormat="0" applyBorder="0" applyAlignment="0" applyProtection="0"/>
    <xf numFmtId="169" fontId="1" fillId="48" borderId="0" applyNumberFormat="0" applyBorder="0" applyAlignment="0" applyProtection="0"/>
    <xf numFmtId="169" fontId="1" fillId="49" borderId="0" applyNumberFormat="0" applyBorder="0" applyAlignment="0" applyProtection="0"/>
    <xf numFmtId="169" fontId="67" fillId="50" borderId="0" applyNumberFormat="0" applyBorder="0" applyAlignment="0" applyProtection="0"/>
    <xf numFmtId="169" fontId="67" fillId="51" borderId="0" applyNumberFormat="0" applyBorder="0" applyAlignment="0" applyProtection="0"/>
    <xf numFmtId="169" fontId="1" fillId="52" borderId="0" applyNumberFormat="0" applyBorder="0" applyAlignment="0" applyProtection="0"/>
    <xf numFmtId="169" fontId="1" fillId="53" borderId="0" applyNumberFormat="0" applyBorder="0" applyAlignment="0" applyProtection="0"/>
    <xf numFmtId="169" fontId="67" fillId="54" borderId="0" applyNumberFormat="0" applyBorder="0" applyAlignment="0" applyProtection="0"/>
    <xf numFmtId="169" fontId="1" fillId="0" borderId="0"/>
    <xf numFmtId="169" fontId="1" fillId="30" borderId="17" applyNumberFormat="0" applyFont="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169" fontId="5" fillId="0" borderId="0"/>
    <xf numFmtId="169" fontId="5" fillId="0" borderId="0" applyNumberFormat="0" applyFill="0" applyBorder="0" applyAlignment="0" applyProtection="0"/>
    <xf numFmtId="169" fontId="5" fillId="0" borderId="0" applyNumberFormat="0" applyFill="0" applyBorder="0" applyAlignment="0" applyProtection="0"/>
    <xf numFmtId="169" fontId="1" fillId="32" borderId="0" applyNumberFormat="0" applyBorder="0" applyAlignment="0" applyProtection="0"/>
    <xf numFmtId="169" fontId="1" fillId="33" borderId="0" applyNumberFormat="0" applyBorder="0" applyAlignment="0" applyProtection="0"/>
    <xf numFmtId="169" fontId="1" fillId="36" borderId="0" applyNumberFormat="0" applyBorder="0" applyAlignment="0" applyProtection="0"/>
    <xf numFmtId="169" fontId="1" fillId="37"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5" borderId="0" applyNumberFormat="0" applyBorder="0" applyAlignment="0" applyProtection="0"/>
    <xf numFmtId="169" fontId="1" fillId="48" borderId="0" applyNumberFormat="0" applyBorder="0" applyAlignment="0" applyProtection="0"/>
    <xf numFmtId="169" fontId="1" fillId="49" borderId="0" applyNumberFormat="0" applyBorder="0" applyAlignment="0" applyProtection="0"/>
    <xf numFmtId="169" fontId="1" fillId="52" borderId="0" applyNumberFormat="0" applyBorder="0" applyAlignment="0" applyProtection="0"/>
    <xf numFmtId="169" fontId="1" fillId="53" borderId="0" applyNumberFormat="0" applyBorder="0" applyAlignment="0" applyProtection="0"/>
    <xf numFmtId="169" fontId="1" fillId="0" borderId="0"/>
    <xf numFmtId="169" fontId="1" fillId="30" borderId="17" applyNumberFormat="0" applyFont="0" applyAlignment="0" applyProtection="0"/>
    <xf numFmtId="175" fontId="5" fillId="0" borderId="0"/>
    <xf numFmtId="175" fontId="5" fillId="0" borderId="0"/>
    <xf numFmtId="175" fontId="5" fillId="0" borderId="0"/>
    <xf numFmtId="175" fontId="1" fillId="32" borderId="0" applyNumberFormat="0" applyBorder="0" applyAlignment="0" applyProtection="0"/>
    <xf numFmtId="175" fontId="1" fillId="36" borderId="0" applyNumberFormat="0" applyBorder="0" applyAlignment="0" applyProtection="0"/>
    <xf numFmtId="175" fontId="1" fillId="40" borderId="0" applyNumberFormat="0" applyBorder="0" applyAlignment="0" applyProtection="0"/>
    <xf numFmtId="175" fontId="1" fillId="44" borderId="0" applyNumberFormat="0" applyBorder="0" applyAlignment="0" applyProtection="0"/>
    <xf numFmtId="175" fontId="1" fillId="48" borderId="0" applyNumberFormat="0" applyBorder="0" applyAlignment="0" applyProtection="0"/>
    <xf numFmtId="175" fontId="1" fillId="52" borderId="0" applyNumberFormat="0" applyBorder="0" applyAlignment="0" applyProtection="0"/>
    <xf numFmtId="175" fontId="1" fillId="33" borderId="0" applyNumberFormat="0" applyBorder="0" applyAlignment="0" applyProtection="0"/>
    <xf numFmtId="175" fontId="1" fillId="37" borderId="0" applyNumberFormat="0" applyBorder="0" applyAlignment="0" applyProtection="0"/>
    <xf numFmtId="175" fontId="1" fillId="41" borderId="0" applyNumberFormat="0" applyBorder="0" applyAlignment="0" applyProtection="0"/>
    <xf numFmtId="175" fontId="1" fillId="45" borderId="0" applyNumberFormat="0" applyBorder="0" applyAlignment="0" applyProtection="0"/>
    <xf numFmtId="175" fontId="1" fillId="49" borderId="0" applyNumberFormat="0" applyBorder="0" applyAlignment="0" applyProtection="0"/>
    <xf numFmtId="175" fontId="1" fillId="53" borderId="0" applyNumberFormat="0" applyBorder="0" applyAlignment="0" applyProtection="0"/>
    <xf numFmtId="175" fontId="67" fillId="34" borderId="0" applyNumberFormat="0" applyBorder="0" applyAlignment="0" applyProtection="0"/>
    <xf numFmtId="175" fontId="67" fillId="38" borderId="0" applyNumberFormat="0" applyBorder="0" applyAlignment="0" applyProtection="0"/>
    <xf numFmtId="175" fontId="67" fillId="42" borderId="0" applyNumberFormat="0" applyBorder="0" applyAlignment="0" applyProtection="0"/>
    <xf numFmtId="175" fontId="67" fillId="46" borderId="0" applyNumberFormat="0" applyBorder="0" applyAlignment="0" applyProtection="0"/>
    <xf numFmtId="175" fontId="67" fillId="50" borderId="0" applyNumberFormat="0" applyBorder="0" applyAlignment="0" applyProtection="0"/>
    <xf numFmtId="175" fontId="67" fillId="54" borderId="0" applyNumberFormat="0" applyBorder="0" applyAlignment="0" applyProtection="0"/>
    <xf numFmtId="175" fontId="67" fillId="31" borderId="0" applyNumberFormat="0" applyBorder="0" applyAlignment="0" applyProtection="0"/>
    <xf numFmtId="175" fontId="67" fillId="35" borderId="0" applyNumberFormat="0" applyBorder="0" applyAlignment="0" applyProtection="0"/>
    <xf numFmtId="175" fontId="67" fillId="39" borderId="0" applyNumberFormat="0" applyBorder="0" applyAlignment="0" applyProtection="0"/>
    <xf numFmtId="175" fontId="67" fillId="43" borderId="0" applyNumberFormat="0" applyBorder="0" applyAlignment="0" applyProtection="0"/>
    <xf numFmtId="175" fontId="67" fillId="47" borderId="0" applyNumberFormat="0" applyBorder="0" applyAlignment="0" applyProtection="0"/>
    <xf numFmtId="175" fontId="67" fillId="51" borderId="0" applyNumberFormat="0" applyBorder="0" applyAlignment="0" applyProtection="0"/>
    <xf numFmtId="175" fontId="34" fillId="25" borderId="0" applyNumberFormat="0" applyBorder="0" applyAlignment="0" applyProtection="0"/>
    <xf numFmtId="175" fontId="62" fillId="28" borderId="13" applyNumberFormat="0" applyAlignment="0" applyProtection="0"/>
    <xf numFmtId="175" fontId="64" fillId="29" borderId="16" applyNumberFormat="0" applyAlignment="0" applyProtection="0"/>
    <xf numFmtId="175" fontId="66" fillId="0" borderId="0" applyNumberFormat="0" applyFill="0" applyBorder="0" applyAlignment="0" applyProtection="0"/>
    <xf numFmtId="175" fontId="33" fillId="24" borderId="0" applyNumberFormat="0" applyBorder="0" applyAlignment="0" applyProtection="0"/>
    <xf numFmtId="175" fontId="39" fillId="0" borderId="10" applyNumberFormat="0" applyFill="0" applyAlignment="0" applyProtection="0"/>
    <xf numFmtId="175" fontId="40" fillId="0" borderId="11" applyNumberFormat="0" applyFill="0" applyAlignment="0" applyProtection="0"/>
    <xf numFmtId="175" fontId="41" fillId="0" borderId="12" applyNumberFormat="0" applyFill="0" applyAlignment="0" applyProtection="0"/>
    <xf numFmtId="175" fontId="41" fillId="0" borderId="0" applyNumberFormat="0" applyFill="0" applyBorder="0" applyAlignment="0" applyProtection="0"/>
    <xf numFmtId="175" fontId="57" fillId="0" borderId="0" applyNumberFormat="0" applyFill="0" applyBorder="0" applyAlignment="0" applyProtection="0">
      <alignment vertical="top"/>
      <protection locked="0"/>
    </xf>
    <xf numFmtId="175" fontId="60" fillId="27" borderId="13" applyNumberFormat="0" applyAlignment="0" applyProtection="0"/>
    <xf numFmtId="175" fontId="63" fillId="0" borderId="15" applyNumberFormat="0" applyFill="0" applyAlignment="0" applyProtection="0"/>
    <xf numFmtId="175" fontId="59" fillId="26" borderId="0" applyNumberFormat="0" applyBorder="0" applyAlignment="0" applyProtection="0"/>
    <xf numFmtId="175" fontId="1" fillId="0" borderId="0"/>
    <xf numFmtId="175" fontId="1" fillId="30" borderId="17" applyNumberFormat="0" applyFont="0" applyAlignment="0" applyProtection="0"/>
    <xf numFmtId="175" fontId="61" fillId="28" borderId="14" applyNumberFormat="0" applyAlignment="0" applyProtection="0"/>
    <xf numFmtId="175" fontId="38" fillId="0" borderId="0" applyNumberFormat="0" applyFill="0" applyBorder="0" applyAlignment="0" applyProtection="0"/>
    <xf numFmtId="175" fontId="58" fillId="0" borderId="18" applyNumberFormat="0" applyFill="0" applyAlignment="0" applyProtection="0"/>
    <xf numFmtId="175" fontId="65" fillId="0" borderId="0" applyNumberFormat="0" applyFill="0" applyBorder="0" applyAlignment="0" applyProtection="0"/>
    <xf numFmtId="175" fontId="1" fillId="0" borderId="0"/>
    <xf numFmtId="175" fontId="38" fillId="0" borderId="0" applyNumberFormat="0" applyFill="0" applyBorder="0" applyAlignment="0" applyProtection="0"/>
    <xf numFmtId="175" fontId="39" fillId="0" borderId="10" applyNumberFormat="0" applyFill="0" applyAlignment="0" applyProtection="0"/>
    <xf numFmtId="175" fontId="40" fillId="0" borderId="11" applyNumberFormat="0" applyFill="0" applyAlignment="0" applyProtection="0"/>
    <xf numFmtId="175" fontId="41" fillId="0" borderId="12" applyNumberFormat="0" applyFill="0" applyAlignment="0" applyProtection="0"/>
    <xf numFmtId="175" fontId="41" fillId="0" borderId="0" applyNumberFormat="0" applyFill="0" applyBorder="0" applyAlignment="0" applyProtection="0"/>
    <xf numFmtId="175" fontId="33" fillId="24" borderId="0" applyNumberFormat="0" applyBorder="0" applyAlignment="0" applyProtection="0"/>
    <xf numFmtId="175" fontId="34" fillId="25" borderId="0" applyNumberFormat="0" applyBorder="0" applyAlignment="0" applyProtection="0"/>
    <xf numFmtId="175" fontId="59" fillId="26" borderId="0" applyNumberFormat="0" applyBorder="0" applyAlignment="0" applyProtection="0"/>
    <xf numFmtId="175" fontId="60" fillId="27" borderId="13" applyNumberFormat="0" applyAlignment="0" applyProtection="0"/>
    <xf numFmtId="175" fontId="61" fillId="28" borderId="14" applyNumberFormat="0" applyAlignment="0" applyProtection="0"/>
    <xf numFmtId="175" fontId="62" fillId="28" borderId="13" applyNumberFormat="0" applyAlignment="0" applyProtection="0"/>
    <xf numFmtId="175" fontId="63" fillId="0" borderId="15" applyNumberFormat="0" applyFill="0" applyAlignment="0" applyProtection="0"/>
    <xf numFmtId="175" fontId="64" fillId="29" borderId="16" applyNumberFormat="0" applyAlignment="0" applyProtection="0"/>
    <xf numFmtId="175" fontId="65" fillId="0" borderId="0" applyNumberFormat="0" applyFill="0" applyBorder="0" applyAlignment="0" applyProtection="0"/>
    <xf numFmtId="175" fontId="1" fillId="30" borderId="17" applyNumberFormat="0" applyFont="0" applyAlignment="0" applyProtection="0"/>
    <xf numFmtId="175" fontId="66" fillId="0" borderId="0" applyNumberFormat="0" applyFill="0" applyBorder="0" applyAlignment="0" applyProtection="0"/>
    <xf numFmtId="175" fontId="58" fillId="0" borderId="18" applyNumberFormat="0" applyFill="0" applyAlignment="0" applyProtection="0"/>
    <xf numFmtId="175" fontId="67" fillId="31" borderId="0" applyNumberFormat="0" applyBorder="0" applyAlignment="0" applyProtection="0"/>
    <xf numFmtId="175" fontId="1" fillId="32" borderId="0" applyNumberFormat="0" applyBorder="0" applyAlignment="0" applyProtection="0"/>
    <xf numFmtId="175" fontId="1" fillId="33" borderId="0" applyNumberFormat="0" applyBorder="0" applyAlignment="0" applyProtection="0"/>
    <xf numFmtId="175" fontId="67" fillId="34" borderId="0" applyNumberFormat="0" applyBorder="0" applyAlignment="0" applyProtection="0"/>
    <xf numFmtId="175" fontId="67" fillId="35" borderId="0" applyNumberFormat="0" applyBorder="0" applyAlignment="0" applyProtection="0"/>
    <xf numFmtId="175" fontId="1" fillId="36" borderId="0" applyNumberFormat="0" applyBorder="0" applyAlignment="0" applyProtection="0"/>
    <xf numFmtId="175" fontId="1" fillId="37" borderId="0" applyNumberFormat="0" applyBorder="0" applyAlignment="0" applyProtection="0"/>
    <xf numFmtId="175" fontId="67" fillId="38" borderId="0" applyNumberFormat="0" applyBorder="0" applyAlignment="0" applyProtection="0"/>
    <xf numFmtId="175" fontId="67" fillId="39" borderId="0" applyNumberFormat="0" applyBorder="0" applyAlignment="0" applyProtection="0"/>
    <xf numFmtId="175" fontId="1" fillId="40" borderId="0" applyNumberFormat="0" applyBorder="0" applyAlignment="0" applyProtection="0"/>
    <xf numFmtId="175" fontId="1" fillId="41" borderId="0" applyNumberFormat="0" applyBorder="0" applyAlignment="0" applyProtection="0"/>
    <xf numFmtId="175" fontId="67" fillId="42" borderId="0" applyNumberFormat="0" applyBorder="0" applyAlignment="0" applyProtection="0"/>
    <xf numFmtId="175" fontId="67" fillId="43" borderId="0" applyNumberFormat="0" applyBorder="0" applyAlignment="0" applyProtection="0"/>
    <xf numFmtId="175" fontId="1" fillId="44" borderId="0" applyNumberFormat="0" applyBorder="0" applyAlignment="0" applyProtection="0"/>
    <xf numFmtId="175" fontId="1" fillId="45" borderId="0" applyNumberFormat="0" applyBorder="0" applyAlignment="0" applyProtection="0"/>
    <xf numFmtId="175" fontId="67" fillId="46" borderId="0" applyNumberFormat="0" applyBorder="0" applyAlignment="0" applyProtection="0"/>
    <xf numFmtId="175" fontId="67" fillId="47" borderId="0" applyNumberFormat="0" applyBorder="0" applyAlignment="0" applyProtection="0"/>
    <xf numFmtId="175" fontId="1" fillId="48" borderId="0" applyNumberFormat="0" applyBorder="0" applyAlignment="0" applyProtection="0"/>
    <xf numFmtId="175" fontId="1" fillId="49" borderId="0" applyNumberFormat="0" applyBorder="0" applyAlignment="0" applyProtection="0"/>
    <xf numFmtId="175" fontId="67" fillId="50" borderId="0" applyNumberFormat="0" applyBorder="0" applyAlignment="0" applyProtection="0"/>
    <xf numFmtId="175" fontId="67" fillId="51" borderId="0" applyNumberFormat="0" applyBorder="0" applyAlignment="0" applyProtection="0"/>
    <xf numFmtId="175" fontId="1" fillId="52" borderId="0" applyNumberFormat="0" applyBorder="0" applyAlignment="0" applyProtection="0"/>
    <xf numFmtId="175" fontId="1" fillId="53" borderId="0" applyNumberFormat="0" applyBorder="0" applyAlignment="0" applyProtection="0"/>
    <xf numFmtId="175" fontId="67" fillId="54" borderId="0" applyNumberFormat="0" applyBorder="0" applyAlignment="0" applyProtection="0"/>
  </cellStyleXfs>
  <cellXfs count="212">
    <xf numFmtId="169" fontId="0" fillId="0" borderId="0" xfId="0"/>
    <xf numFmtId="2" fontId="0" fillId="0" borderId="0" xfId="1" applyNumberFormat="1" applyFont="1"/>
    <xf numFmtId="169" fontId="0" fillId="0" borderId="0" xfId="1" applyFont="1" applyAlignment="1">
      <alignment horizontal="right"/>
    </xf>
    <xf numFmtId="49" fontId="0" fillId="0" borderId="0" xfId="1" applyNumberFormat="1" applyFont="1"/>
    <xf numFmtId="169" fontId="0" fillId="0" borderId="0" xfId="1" applyFont="1" applyAlignment="1">
      <alignment horizontal="left"/>
    </xf>
    <xf numFmtId="2" fontId="0" fillId="0" borderId="0" xfId="1" applyNumberFormat="1" applyFont="1" applyAlignment="1">
      <alignment horizontal="right"/>
    </xf>
    <xf numFmtId="169" fontId="6" fillId="0" borderId="0" xfId="1" applyFont="1" applyAlignment="1">
      <alignment horizontal="left"/>
    </xf>
    <xf numFmtId="49" fontId="7" fillId="0" borderId="0" xfId="1" applyNumberFormat="1" applyFont="1" applyAlignment="1">
      <alignment horizontal="left"/>
    </xf>
    <xf numFmtId="49" fontId="0" fillId="0" borderId="0" xfId="1" applyNumberFormat="1" applyFont="1" applyAlignment="1">
      <alignment horizontal="left"/>
    </xf>
    <xf numFmtId="2" fontId="6" fillId="0" borderId="0" xfId="1" applyNumberFormat="1" applyFont="1"/>
    <xf numFmtId="169" fontId="6" fillId="0" borderId="0" xfId="1" applyFont="1"/>
    <xf numFmtId="2" fontId="7" fillId="0" borderId="0" xfId="1" applyNumberFormat="1" applyFont="1"/>
    <xf numFmtId="169" fontId="7" fillId="0" borderId="0" xfId="1" applyFont="1"/>
    <xf numFmtId="169" fontId="0" fillId="0" borderId="0" xfId="1" applyFont="1" applyAlignment="1">
      <alignment horizontal="center"/>
    </xf>
    <xf numFmtId="14" fontId="0" fillId="0" borderId="0" xfId="1" applyNumberFormat="1" applyFont="1" applyAlignment="1">
      <alignment horizontal="left"/>
    </xf>
    <xf numFmtId="14" fontId="7" fillId="0" borderId="0" xfId="1" applyNumberFormat="1" applyFont="1" applyAlignment="1">
      <alignment horizontal="left"/>
    </xf>
    <xf numFmtId="2" fontId="7" fillId="0" borderId="0" xfId="1" applyNumberFormat="1" applyFont="1" applyAlignment="1">
      <alignment horizontal="right"/>
    </xf>
    <xf numFmtId="43" fontId="0" fillId="0" borderId="0" xfId="29" applyFont="1" applyBorder="1"/>
    <xf numFmtId="2" fontId="0" fillId="0" borderId="0" xfId="29" applyNumberFormat="1" applyFont="1" applyBorder="1" applyAlignment="1">
      <alignment horizontal="right"/>
    </xf>
    <xf numFmtId="2" fontId="5" fillId="0" borderId="0" xfId="29" applyNumberFormat="1" applyBorder="1" applyAlignment="1">
      <alignment horizontal="right"/>
    </xf>
    <xf numFmtId="4" fontId="0" fillId="0" borderId="0" xfId="29" applyNumberFormat="1" applyFont="1" applyBorder="1" applyAlignment="1">
      <alignment horizontal="right"/>
    </xf>
    <xf numFmtId="2" fontId="5" fillId="0" borderId="0" xfId="1" applyNumberFormat="1" applyFont="1"/>
    <xf numFmtId="10" fontId="5" fillId="0" borderId="0" xfId="1" applyNumberFormat="1" applyFont="1"/>
    <xf numFmtId="169" fontId="5" fillId="0" borderId="0" xfId="1" applyFont="1"/>
    <xf numFmtId="166" fontId="0" fillId="0" borderId="0" xfId="1" applyNumberFormat="1" applyFont="1" applyAlignment="1">
      <alignment horizontal="right"/>
    </xf>
    <xf numFmtId="169" fontId="9" fillId="0" borderId="0" xfId="1" applyFont="1" applyAlignment="1">
      <alignment horizontal="center"/>
    </xf>
    <xf numFmtId="2" fontId="9" fillId="0" borderId="0" xfId="1" applyNumberFormat="1" applyFont="1" applyAlignment="1">
      <alignment horizontal="center"/>
    </xf>
    <xf numFmtId="2" fontId="9" fillId="0" borderId="0" xfId="1" applyNumberFormat="1" applyFont="1" applyAlignment="1">
      <alignment horizontal="right"/>
    </xf>
    <xf numFmtId="169" fontId="9" fillId="0" borderId="0" xfId="1" applyFont="1" applyAlignment="1">
      <alignment horizontal="left"/>
    </xf>
    <xf numFmtId="49" fontId="9" fillId="0" borderId="0" xfId="1" applyNumberFormat="1" applyFont="1" applyAlignment="1">
      <alignment horizontal="right"/>
    </xf>
    <xf numFmtId="2" fontId="9" fillId="0" borderId="0" xfId="1" applyNumberFormat="1" applyFont="1"/>
    <xf numFmtId="166" fontId="0" fillId="0" borderId="0" xfId="29" applyNumberFormat="1" applyFont="1" applyBorder="1" applyAlignment="1">
      <alignment horizontal="right"/>
    </xf>
    <xf numFmtId="166" fontId="5" fillId="0" borderId="0" xfId="29" applyNumberFormat="1" applyBorder="1" applyAlignment="1">
      <alignment horizontal="right"/>
    </xf>
    <xf numFmtId="166" fontId="5" fillId="0" borderId="0" xfId="29" applyNumberFormat="1" applyFont="1" applyBorder="1" applyAlignment="1">
      <alignment horizontal="right"/>
    </xf>
    <xf numFmtId="166" fontId="7" fillId="0" borderId="0" xfId="1" applyNumberFormat="1" applyFont="1" applyAlignment="1">
      <alignment horizontal="right"/>
    </xf>
    <xf numFmtId="169" fontId="9" fillId="0" borderId="0" xfId="1" applyFont="1" applyAlignment="1">
      <alignment horizontal="right"/>
    </xf>
    <xf numFmtId="169" fontId="9" fillId="0" borderId="0" xfId="1" applyFont="1"/>
    <xf numFmtId="166" fontId="5" fillId="0" borderId="0" xfId="1" applyNumberFormat="1" applyFont="1" applyAlignment="1">
      <alignment horizontal="right"/>
    </xf>
    <xf numFmtId="166" fontId="0" fillId="0" borderId="0" xfId="1" applyNumberFormat="1" applyFont="1"/>
    <xf numFmtId="166" fontId="7" fillId="0" borderId="0" xfId="1" applyNumberFormat="1" applyFont="1"/>
    <xf numFmtId="49" fontId="5" fillId="0" borderId="0" xfId="1" applyNumberFormat="1" applyFont="1" applyAlignment="1">
      <alignment horizontal="left"/>
    </xf>
    <xf numFmtId="2" fontId="5" fillId="0" borderId="0" xfId="1" applyNumberFormat="1" applyFont="1" applyAlignment="1">
      <alignment horizontal="right"/>
    </xf>
    <xf numFmtId="169" fontId="5" fillId="0" borderId="0" xfId="1" applyFont="1" applyAlignment="1">
      <alignment horizontal="right"/>
    </xf>
    <xf numFmtId="2" fontId="5" fillId="0" borderId="0" xfId="29" applyNumberFormat="1" applyFont="1" applyBorder="1" applyAlignment="1">
      <alignment horizontal="right"/>
    </xf>
    <xf numFmtId="166" fontId="0" fillId="0" borderId="0" xfId="29" applyNumberFormat="1" applyFont="1" applyBorder="1"/>
    <xf numFmtId="167" fontId="5" fillId="0" borderId="0" xfId="29" applyNumberFormat="1" applyFont="1" applyBorder="1" applyAlignment="1">
      <alignment horizontal="right"/>
    </xf>
    <xf numFmtId="14" fontId="5" fillId="0" borderId="0" xfId="1" applyNumberFormat="1" applyFont="1"/>
    <xf numFmtId="14" fontId="9" fillId="0" borderId="0" xfId="1" applyNumberFormat="1" applyFont="1" applyAlignment="1">
      <alignment horizontal="left"/>
    </xf>
    <xf numFmtId="169" fontId="5" fillId="0" borderId="0" xfId="42"/>
    <xf numFmtId="166" fontId="5" fillId="0" borderId="0" xfId="42" applyNumberFormat="1"/>
    <xf numFmtId="169" fontId="7" fillId="0" borderId="0" xfId="1" applyFont="1" applyBorder="1"/>
    <xf numFmtId="166" fontId="7" fillId="0" borderId="0" xfId="1" applyNumberFormat="1" applyFont="1" applyBorder="1" applyAlignment="1">
      <alignment horizontal="right"/>
    </xf>
    <xf numFmtId="10" fontId="7" fillId="0" borderId="0" xfId="1" applyNumberFormat="1" applyFont="1" applyBorder="1" applyAlignment="1">
      <alignment horizontal="right"/>
    </xf>
    <xf numFmtId="166" fontId="12" fillId="0" borderId="0" xfId="1" applyNumberFormat="1" applyFont="1"/>
    <xf numFmtId="166" fontId="12" fillId="0" borderId="0" xfId="29" applyNumberFormat="1" applyFont="1" applyBorder="1" applyAlignment="1">
      <alignment horizontal="right"/>
    </xf>
    <xf numFmtId="166" fontId="7" fillId="0" borderId="0" xfId="29" applyNumberFormat="1" applyFont="1" applyBorder="1" applyAlignment="1">
      <alignment horizontal="right"/>
    </xf>
    <xf numFmtId="166" fontId="6" fillId="0" borderId="0" xfId="1" applyNumberFormat="1" applyFont="1" applyAlignment="1">
      <alignment horizontal="right"/>
    </xf>
    <xf numFmtId="164" fontId="5" fillId="0" borderId="0" xfId="43" applyNumberFormat="1"/>
    <xf numFmtId="169" fontId="13" fillId="0" borderId="0" xfId="1" applyFont="1"/>
    <xf numFmtId="2" fontId="5" fillId="0" borderId="0" xfId="43" applyNumberFormat="1"/>
    <xf numFmtId="168" fontId="5" fillId="0" borderId="0" xfId="1" applyNumberFormat="1" applyFont="1" applyBorder="1" applyAlignment="1">
      <alignment horizontal="right"/>
    </xf>
    <xf numFmtId="14" fontId="5" fillId="0" borderId="0" xfId="1" applyNumberFormat="1" applyFont="1" applyAlignment="1">
      <alignment horizontal="left"/>
    </xf>
    <xf numFmtId="2" fontId="5" fillId="0" borderId="0" xfId="42" applyNumberFormat="1"/>
    <xf numFmtId="4" fontId="0" fillId="0" borderId="0" xfId="1" applyNumberFormat="1" applyFont="1" applyAlignment="1">
      <alignment horizontal="right"/>
    </xf>
    <xf numFmtId="10" fontId="0" fillId="0" borderId="0" xfId="29" applyNumberFormat="1" applyFont="1" applyBorder="1" applyAlignment="1">
      <alignment horizontal="right"/>
    </xf>
    <xf numFmtId="2" fontId="7" fillId="0" borderId="0" xfId="29" applyNumberFormat="1" applyFont="1" applyBorder="1" applyAlignment="1">
      <alignment horizontal="right"/>
    </xf>
    <xf numFmtId="2" fontId="0" fillId="0" borderId="0" xfId="29" applyNumberFormat="1" applyFont="1" applyBorder="1"/>
    <xf numFmtId="169" fontId="7" fillId="0" borderId="0" xfId="1" applyFont="1" applyAlignment="1">
      <alignment horizontal="left"/>
    </xf>
    <xf numFmtId="166" fontId="12" fillId="0" borderId="0" xfId="1" applyNumberFormat="1" applyFont="1" applyBorder="1"/>
    <xf numFmtId="2" fontId="7" fillId="0" borderId="0" xfId="1" applyNumberFormat="1" applyFont="1" applyBorder="1" applyAlignment="1">
      <alignment horizontal="right"/>
    </xf>
    <xf numFmtId="43" fontId="0" fillId="0" borderId="0" xfId="29" applyFont="1" applyBorder="1" applyAlignment="1">
      <alignment horizontal="right"/>
    </xf>
    <xf numFmtId="169" fontId="0" fillId="0" borderId="0" xfId="0" applyAlignment="1">
      <alignment horizontal="right"/>
    </xf>
    <xf numFmtId="2" fontId="0" fillId="0" borderId="0" xfId="0" applyNumberFormat="1" applyAlignment="1">
      <alignment horizontal="right"/>
    </xf>
    <xf numFmtId="166" fontId="0" fillId="0" borderId="0" xfId="0" applyNumberFormat="1"/>
    <xf numFmtId="169" fontId="7" fillId="0" borderId="0" xfId="0" applyFont="1"/>
    <xf numFmtId="2" fontId="6" fillId="0" borderId="0" xfId="1" applyNumberFormat="1" applyFont="1" applyAlignment="1">
      <alignment horizontal="right"/>
    </xf>
    <xf numFmtId="166" fontId="5" fillId="0" borderId="0" xfId="42" applyNumberFormat="1" applyAlignment="1">
      <alignment horizontal="right"/>
    </xf>
    <xf numFmtId="166" fontId="9" fillId="0" borderId="0" xfId="1" applyNumberFormat="1" applyFont="1" applyAlignment="1">
      <alignment horizontal="right"/>
    </xf>
    <xf numFmtId="166" fontId="5" fillId="0" borderId="0" xfId="43" applyNumberFormat="1" applyAlignment="1">
      <alignment horizontal="right"/>
    </xf>
    <xf numFmtId="166" fontId="7" fillId="0" borderId="0" xfId="1" applyNumberFormat="1" applyFont="1" applyAlignment="1">
      <alignment horizontal="right" vertical="center"/>
    </xf>
    <xf numFmtId="166" fontId="0" fillId="0" borderId="0" xfId="0" applyNumberFormat="1" applyAlignment="1">
      <alignment horizontal="right"/>
    </xf>
    <xf numFmtId="4" fontId="6" fillId="0" borderId="0" xfId="1" applyNumberFormat="1" applyFont="1" applyAlignment="1">
      <alignment horizontal="right"/>
    </xf>
    <xf numFmtId="4" fontId="9" fillId="0" borderId="0" xfId="1" applyNumberFormat="1" applyFont="1" applyAlignment="1">
      <alignment horizontal="right"/>
    </xf>
    <xf numFmtId="4" fontId="5" fillId="0" borderId="0" xfId="1" applyNumberFormat="1" applyFont="1" applyAlignment="1">
      <alignment horizontal="right"/>
    </xf>
    <xf numFmtId="4" fontId="5" fillId="0" borderId="0" xfId="43" applyNumberFormat="1" applyAlignment="1">
      <alignment horizontal="right"/>
    </xf>
    <xf numFmtId="4" fontId="7" fillId="0" borderId="0" xfId="1" applyNumberFormat="1" applyFont="1" applyAlignment="1">
      <alignment horizontal="right" vertical="center"/>
    </xf>
    <xf numFmtId="4" fontId="0" fillId="0" borderId="0" xfId="0" applyNumberFormat="1" applyAlignment="1">
      <alignment horizontal="right"/>
    </xf>
    <xf numFmtId="169" fontId="6" fillId="0" borderId="0" xfId="0" applyFont="1" applyBorder="1"/>
    <xf numFmtId="2" fontId="7" fillId="0" borderId="0" xfId="1" applyNumberFormat="1" applyFont="1" applyBorder="1"/>
    <xf numFmtId="169" fontId="7" fillId="0" borderId="0" xfId="0" applyFont="1" applyBorder="1" applyAlignment="1">
      <alignment horizontal="right"/>
    </xf>
    <xf numFmtId="166" fontId="7" fillId="0" borderId="0" xfId="0" applyNumberFormat="1" applyFont="1" applyBorder="1" applyAlignment="1">
      <alignment horizontal="right"/>
    </xf>
    <xf numFmtId="2" fontId="7" fillId="0" borderId="0" xfId="0" applyNumberFormat="1" applyFont="1" applyBorder="1" applyAlignment="1">
      <alignment horizontal="right"/>
    </xf>
    <xf numFmtId="169" fontId="7" fillId="0" borderId="0" xfId="0" applyFont="1" applyBorder="1"/>
    <xf numFmtId="169" fontId="6" fillId="0" borderId="0" xfId="0" applyFont="1" applyBorder="1" applyAlignment="1">
      <alignment horizontal="right"/>
    </xf>
    <xf numFmtId="166" fontId="6" fillId="0" borderId="0" xfId="0" applyNumberFormat="1" applyFont="1" applyBorder="1" applyAlignment="1">
      <alignment horizontal="right"/>
    </xf>
    <xf numFmtId="2" fontId="6" fillId="0" borderId="0" xfId="0" applyNumberFormat="1" applyFont="1" applyBorder="1" applyAlignment="1">
      <alignment horizontal="right"/>
    </xf>
    <xf numFmtId="169" fontId="6" fillId="0" borderId="0" xfId="0" applyFont="1"/>
    <xf numFmtId="169" fontId="6" fillId="0" borderId="0" xfId="0" applyFont="1" applyAlignment="1">
      <alignment horizontal="left"/>
    </xf>
    <xf numFmtId="2" fontId="6" fillId="0" borderId="0" xfId="0" applyNumberFormat="1" applyFont="1" applyAlignment="1">
      <alignment horizontal="right"/>
    </xf>
    <xf numFmtId="10" fontId="6" fillId="0" borderId="0" xfId="0" applyNumberFormat="1" applyFont="1" applyAlignment="1">
      <alignment horizontal="right"/>
    </xf>
    <xf numFmtId="10" fontId="7" fillId="0" borderId="0" xfId="1" applyNumberFormat="1" applyFont="1" applyAlignment="1">
      <alignment horizontal="right"/>
    </xf>
    <xf numFmtId="1" fontId="6" fillId="0" borderId="0" xfId="1" applyNumberFormat="1" applyFont="1"/>
    <xf numFmtId="1" fontId="0" fillId="0" borderId="0" xfId="0" applyNumberFormat="1"/>
    <xf numFmtId="169" fontId="6" fillId="0" borderId="0" xfId="1" applyNumberFormat="1" applyFont="1" applyFill="1" applyBorder="1" applyAlignment="1">
      <alignment horizontal="left"/>
    </xf>
    <xf numFmtId="169" fontId="6" fillId="0" borderId="0" xfId="1" applyNumberFormat="1" applyFont="1" applyBorder="1" applyAlignment="1">
      <alignment horizontal="right"/>
    </xf>
    <xf numFmtId="166" fontId="7" fillId="0" borderId="0" xfId="1" applyNumberFormat="1" applyFont="1" applyBorder="1" applyAlignment="1">
      <alignment horizontal="left"/>
    </xf>
    <xf numFmtId="166" fontId="11" fillId="0" borderId="0" xfId="1" applyNumberFormat="1" applyFont="1"/>
    <xf numFmtId="166" fontId="7" fillId="0" borderId="0" xfId="1" applyNumberFormat="1" applyFont="1" applyBorder="1"/>
    <xf numFmtId="169" fontId="7" fillId="0" borderId="0" xfId="1" applyNumberFormat="1" applyFont="1" applyBorder="1"/>
    <xf numFmtId="10" fontId="7" fillId="0" borderId="0" xfId="1" applyNumberFormat="1" applyFont="1" applyBorder="1"/>
    <xf numFmtId="49" fontId="6" fillId="0" borderId="0" xfId="1" applyNumberFormat="1" applyFont="1" applyBorder="1"/>
    <xf numFmtId="169" fontId="7" fillId="0" borderId="0" xfId="1" applyNumberFormat="1" applyFont="1" applyBorder="1"/>
    <xf numFmtId="167" fontId="7" fillId="0" borderId="0" xfId="1" applyNumberFormat="1" applyFont="1" applyBorder="1" applyAlignment="1">
      <alignment horizontal="right"/>
    </xf>
    <xf numFmtId="169" fontId="6" fillId="0" borderId="0" xfId="1" applyNumberFormat="1" applyFont="1" applyBorder="1"/>
    <xf numFmtId="165" fontId="0" fillId="0" borderId="0" xfId="0" applyNumberFormat="1"/>
    <xf numFmtId="49" fontId="6" fillId="0" borderId="0" xfId="1" applyNumberFormat="1" applyFont="1" applyAlignment="1">
      <alignment horizontal="right"/>
    </xf>
    <xf numFmtId="4" fontId="7" fillId="0" borderId="0" xfId="1" applyNumberFormat="1" applyFont="1" applyAlignment="1">
      <alignment horizontal="right"/>
    </xf>
    <xf numFmtId="169" fontId="7" fillId="0" borderId="0" xfId="1" applyFont="1" applyAlignment="1">
      <alignment horizontal="right"/>
    </xf>
    <xf numFmtId="2" fontId="0" fillId="0" borderId="0" xfId="0" applyNumberFormat="1"/>
    <xf numFmtId="166" fontId="5" fillId="0" borderId="0" xfId="1" applyNumberFormat="1" applyFont="1"/>
    <xf numFmtId="169" fontId="5" fillId="0" borderId="0" xfId="0" applyFont="1"/>
    <xf numFmtId="169" fontId="6" fillId="0" borderId="0" xfId="1" applyNumberFormat="1" applyFont="1" applyBorder="1" applyAlignment="1">
      <alignment horizontal="center"/>
    </xf>
    <xf numFmtId="10" fontId="5" fillId="0" borderId="0" xfId="1" applyNumberFormat="1" applyFont="1" applyBorder="1"/>
    <xf numFmtId="166" fontId="5" fillId="0" borderId="0" xfId="1" applyNumberFormat="1" applyFont="1" applyBorder="1" applyAlignment="1">
      <alignment horizontal="right"/>
    </xf>
    <xf numFmtId="10" fontId="7" fillId="0" borderId="0" xfId="0" applyNumberFormat="1" applyFont="1" applyBorder="1" applyAlignment="1">
      <alignment horizontal="right"/>
    </xf>
    <xf numFmtId="166" fontId="6" fillId="0" borderId="0" xfId="1" applyNumberFormat="1" applyFont="1" applyAlignment="1">
      <alignment horizontal="left"/>
    </xf>
    <xf numFmtId="169" fontId="5" fillId="0" borderId="0" xfId="1" applyFont="1" applyBorder="1"/>
    <xf numFmtId="10" fontId="5" fillId="0" borderId="0" xfId="1" applyNumberFormat="1" applyFont="1" applyAlignment="1">
      <alignment horizontal="right"/>
    </xf>
    <xf numFmtId="3" fontId="32" fillId="0" borderId="0" xfId="54" applyNumberFormat="1" applyFont="1" applyBorder="1"/>
    <xf numFmtId="3" fontId="6" fillId="0" borderId="0" xfId="54" applyNumberFormat="1" applyFont="1" applyBorder="1"/>
    <xf numFmtId="10" fontId="0" fillId="0" borderId="0" xfId="58" applyNumberFormat="1" applyFont="1" applyFill="1" applyAlignment="1">
      <alignment horizontal="right"/>
    </xf>
    <xf numFmtId="14" fontId="0" fillId="0" borderId="0" xfId="57" applyNumberFormat="1" applyFont="1" applyFill="1"/>
    <xf numFmtId="166" fontId="0" fillId="0" borderId="0" xfId="57" applyNumberFormat="1" applyFont="1" applyFill="1" applyAlignment="1">
      <alignment horizontal="right"/>
    </xf>
    <xf numFmtId="10" fontId="0" fillId="0" borderId="0" xfId="57" applyNumberFormat="1" applyFont="1" applyFill="1" applyAlignment="1">
      <alignment horizontal="right"/>
    </xf>
    <xf numFmtId="169" fontId="6" fillId="0" borderId="0" xfId="1" applyFont="1" applyBorder="1"/>
    <xf numFmtId="166" fontId="6" fillId="0" borderId="0" xfId="1" applyNumberFormat="1" applyFont="1" applyBorder="1" applyAlignment="1">
      <alignment horizontal="right"/>
    </xf>
    <xf numFmtId="10" fontId="0" fillId="0" borderId="0" xfId="0" applyNumberFormat="1"/>
    <xf numFmtId="169" fontId="6" fillId="0" borderId="0" xfId="1" applyFont="1" applyBorder="1" applyAlignment="1">
      <alignment horizontal="right"/>
    </xf>
    <xf numFmtId="169" fontId="6" fillId="0" borderId="0" xfId="1" applyFont="1" applyAlignment="1">
      <alignment horizontal="right"/>
    </xf>
    <xf numFmtId="2" fontId="6" fillId="0" borderId="0" xfId="1" applyNumberFormat="1" applyFont="1" applyBorder="1" applyAlignment="1">
      <alignment horizontal="right"/>
    </xf>
    <xf numFmtId="169" fontId="6" fillId="0" borderId="0" xfId="1" applyNumberFormat="1" applyFont="1" applyAlignment="1">
      <alignment horizontal="right"/>
    </xf>
    <xf numFmtId="2" fontId="5" fillId="0" borderId="0" xfId="0" applyNumberFormat="1" applyFont="1" applyAlignment="1">
      <alignment horizontal="right"/>
    </xf>
    <xf numFmtId="2" fontId="5" fillId="0" borderId="0" xfId="1" applyNumberFormat="1" applyFont="1" applyBorder="1" applyAlignment="1">
      <alignment horizontal="right"/>
    </xf>
    <xf numFmtId="2" fontId="6" fillId="0" borderId="0" xfId="1" applyNumberFormat="1" applyFont="1" applyAlignment="1">
      <alignment horizontal="left"/>
    </xf>
    <xf numFmtId="0" fontId="0" fillId="0" borderId="0" xfId="0" applyNumberFormat="1"/>
    <xf numFmtId="166" fontId="6" fillId="0" borderId="0" xfId="1" applyNumberFormat="1" applyFont="1"/>
    <xf numFmtId="10" fontId="6" fillId="0" borderId="0" xfId="1" applyNumberFormat="1" applyFont="1" applyAlignment="1">
      <alignment horizontal="right"/>
    </xf>
    <xf numFmtId="10" fontId="6" fillId="0" borderId="0" xfId="29" applyNumberFormat="1" applyFont="1" applyBorder="1" applyAlignment="1">
      <alignment horizontal="right"/>
    </xf>
    <xf numFmtId="10" fontId="6" fillId="0" borderId="0" xfId="0" applyNumberFormat="1" applyFont="1"/>
    <xf numFmtId="166" fontId="6" fillId="0" borderId="0" xfId="29" applyNumberFormat="1" applyFont="1" applyBorder="1" applyAlignment="1">
      <alignment horizontal="right"/>
    </xf>
    <xf numFmtId="14" fontId="0" fillId="0" borderId="0" xfId="0" applyNumberFormat="1"/>
    <xf numFmtId="0" fontId="6" fillId="0" borderId="0" xfId="0" applyNumberFormat="1" applyFont="1"/>
    <xf numFmtId="0" fontId="6" fillId="0" borderId="0" xfId="0" applyNumberFormat="1" applyFont="1" applyBorder="1" applyAlignment="1">
      <alignment horizontal="right"/>
    </xf>
    <xf numFmtId="166" fontId="5" fillId="0" borderId="0" xfId="0" applyNumberFormat="1" applyFont="1" applyBorder="1" applyAlignment="1">
      <alignment horizontal="right"/>
    </xf>
    <xf numFmtId="2" fontId="5" fillId="0" borderId="0" xfId="0" applyNumberFormat="1" applyFont="1" applyBorder="1" applyAlignment="1">
      <alignment horizontal="right"/>
    </xf>
    <xf numFmtId="169" fontId="5" fillId="0" borderId="0" xfId="0" applyFont="1" applyBorder="1"/>
    <xf numFmtId="4" fontId="0" fillId="0" borderId="0" xfId="0" applyNumberFormat="1"/>
    <xf numFmtId="166" fontId="5" fillId="0" borderId="0" xfId="0" applyNumberFormat="1" applyFont="1"/>
    <xf numFmtId="0" fontId="6" fillId="0" borderId="0" xfId="0" applyNumberFormat="1" applyFont="1" applyAlignment="1">
      <alignment horizontal="left"/>
    </xf>
    <xf numFmtId="49" fontId="5" fillId="0" borderId="0" xfId="1" applyNumberFormat="1" applyFont="1" applyAlignment="1"/>
    <xf numFmtId="44" fontId="6" fillId="0" borderId="0" xfId="57" applyFont="1" applyFill="1" applyAlignment="1">
      <alignment horizontal="right"/>
    </xf>
    <xf numFmtId="10" fontId="6" fillId="0" borderId="0" xfId="58" applyNumberFormat="1" applyFont="1" applyFill="1" applyAlignment="1">
      <alignment horizontal="right"/>
    </xf>
    <xf numFmtId="14" fontId="6" fillId="0" borderId="0" xfId="57" applyNumberFormat="1" applyFont="1" applyFill="1"/>
    <xf numFmtId="14" fontId="6" fillId="0" borderId="0" xfId="57" applyNumberFormat="1" applyFont="1" applyFill="1" applyAlignment="1">
      <alignment horizontal="right"/>
    </xf>
    <xf numFmtId="169" fontId="5" fillId="0" borderId="0" xfId="0" applyFont="1" applyAlignment="1">
      <alignment horizontal="left"/>
    </xf>
    <xf numFmtId="3" fontId="36" fillId="0" borderId="0" xfId="54" applyNumberFormat="1" applyFont="1" applyBorder="1"/>
    <xf numFmtId="3" fontId="5" fillId="0" borderId="0" xfId="54" applyNumberFormat="1" applyFont="1" applyBorder="1"/>
    <xf numFmtId="10" fontId="36" fillId="0" borderId="0" xfId="54" applyNumberFormat="1" applyFont="1" applyBorder="1"/>
    <xf numFmtId="49" fontId="5" fillId="0" borderId="0" xfId="1" applyNumberFormat="1" applyFont="1" applyAlignment="1">
      <alignment horizontal="right"/>
    </xf>
    <xf numFmtId="10" fontId="9" fillId="0" borderId="0" xfId="1" applyNumberFormat="1" applyFont="1" applyAlignment="1">
      <alignment horizontal="right"/>
    </xf>
    <xf numFmtId="2" fontId="37" fillId="0" borderId="0" xfId="1" applyNumberFormat="1" applyFont="1"/>
    <xf numFmtId="170" fontId="6" fillId="0" borderId="0" xfId="1" applyNumberFormat="1" applyFont="1"/>
    <xf numFmtId="169" fontId="5" fillId="0" borderId="0" xfId="1" applyFont="1" applyAlignment="1">
      <alignment horizontal="left"/>
    </xf>
    <xf numFmtId="14" fontId="6" fillId="0" borderId="0" xfId="0" applyNumberFormat="1" applyFont="1"/>
    <xf numFmtId="169" fontId="6" fillId="0" borderId="0" xfId="0" applyFont="1" applyBorder="1" applyAlignment="1">
      <alignment horizontal="left"/>
    </xf>
    <xf numFmtId="171" fontId="0" fillId="0" borderId="0" xfId="0" applyNumberFormat="1" applyAlignment="1">
      <alignment horizontal="right"/>
    </xf>
    <xf numFmtId="171" fontId="7" fillId="0" borderId="0" xfId="1" applyNumberFormat="1" applyFont="1" applyAlignment="1">
      <alignment horizontal="right"/>
    </xf>
    <xf numFmtId="171" fontId="6" fillId="0" borderId="0" xfId="1" applyNumberFormat="1" applyFont="1" applyAlignment="1">
      <alignment horizontal="right"/>
    </xf>
    <xf numFmtId="2" fontId="54" fillId="0" borderId="0" xfId="1" applyNumberFormat="1" applyFont="1"/>
    <xf numFmtId="10" fontId="6" fillId="0" borderId="0" xfId="1" applyNumberFormat="1" applyFont="1" applyBorder="1" applyAlignment="1">
      <alignment horizontal="left"/>
    </xf>
    <xf numFmtId="172" fontId="6" fillId="0" borderId="0" xfId="1" applyNumberFormat="1" applyFont="1"/>
    <xf numFmtId="2" fontId="0" fillId="0" borderId="0" xfId="58" applyNumberFormat="1" applyFont="1" applyFill="1" applyAlignment="1">
      <alignment horizontal="right"/>
    </xf>
    <xf numFmtId="2" fontId="5" fillId="0" borderId="0" xfId="1" applyNumberFormat="1" applyFont="1" applyBorder="1"/>
    <xf numFmtId="10" fontId="6" fillId="0" borderId="0" xfId="1" applyNumberFormat="1" applyFont="1"/>
    <xf numFmtId="169" fontId="0" fillId="0" borderId="0" xfId="0" applyAlignment="1">
      <alignment vertical="top" wrapText="1"/>
    </xf>
    <xf numFmtId="169" fontId="6" fillId="0" borderId="0" xfId="0" applyFont="1" applyAlignment="1">
      <alignment vertical="top" wrapText="1"/>
    </xf>
    <xf numFmtId="169" fontId="6" fillId="0" borderId="0" xfId="0" applyFont="1" applyAlignment="1">
      <alignment horizontal="center"/>
    </xf>
    <xf numFmtId="169" fontId="0" fillId="0" borderId="0" xfId="0" applyAlignment="1">
      <alignment horizontal="center"/>
    </xf>
    <xf numFmtId="169" fontId="7" fillId="0" borderId="0" xfId="0" applyFont="1" applyAlignment="1">
      <alignment horizontal="center"/>
    </xf>
    <xf numFmtId="9" fontId="0" fillId="0" borderId="0" xfId="0" applyNumberFormat="1" applyAlignment="1">
      <alignment horizontal="center"/>
    </xf>
    <xf numFmtId="169" fontId="6" fillId="0" borderId="0" xfId="0" applyFont="1" applyAlignment="1">
      <alignment horizontal="center" vertical="top"/>
    </xf>
    <xf numFmtId="169" fontId="6" fillId="0" borderId="0" xfId="0" applyFont="1" applyAlignment="1">
      <alignment horizontal="left" vertical="top"/>
    </xf>
    <xf numFmtId="169" fontId="55" fillId="0" borderId="0" xfId="0" applyFont="1"/>
    <xf numFmtId="9" fontId="55" fillId="0" borderId="0" xfId="0" applyNumberFormat="1" applyFont="1" applyAlignment="1">
      <alignment horizontal="center"/>
    </xf>
    <xf numFmtId="173" fontId="6" fillId="0" borderId="0" xfId="1" applyNumberFormat="1" applyFont="1"/>
    <xf numFmtId="169" fontId="54" fillId="0" borderId="0" xfId="1" applyFont="1" applyBorder="1"/>
    <xf numFmtId="166" fontId="54" fillId="0" borderId="0" xfId="1" applyNumberFormat="1" applyFont="1" applyBorder="1" applyAlignment="1">
      <alignment horizontal="right"/>
    </xf>
    <xf numFmtId="169" fontId="54" fillId="0" borderId="0" xfId="1" applyFont="1"/>
    <xf numFmtId="166" fontId="6" fillId="0" borderId="0" xfId="0" applyNumberFormat="1" applyFont="1"/>
    <xf numFmtId="10" fontId="6" fillId="0" borderId="0" xfId="0" applyNumberFormat="1" applyFont="1" applyAlignment="1">
      <alignment horizontal="center"/>
    </xf>
    <xf numFmtId="10" fontId="5" fillId="0" borderId="0" xfId="0" applyNumberFormat="1" applyFont="1"/>
    <xf numFmtId="171" fontId="5" fillId="0" borderId="0" xfId="0" applyNumberFormat="1" applyFont="1"/>
    <xf numFmtId="169" fontId="58" fillId="0" borderId="0" xfId="0" applyFont="1"/>
    <xf numFmtId="3" fontId="0" fillId="0" borderId="0" xfId="0" applyNumberFormat="1"/>
    <xf numFmtId="3" fontId="5" fillId="0" borderId="0" xfId="0" applyNumberFormat="1" applyFont="1"/>
    <xf numFmtId="9" fontId="5" fillId="0" borderId="0" xfId="0" applyNumberFormat="1" applyFont="1" applyAlignment="1">
      <alignment horizontal="center"/>
    </xf>
    <xf numFmtId="3" fontId="6" fillId="0" borderId="0" xfId="0" applyNumberFormat="1" applyFont="1"/>
    <xf numFmtId="169" fontId="6" fillId="0" borderId="0" xfId="0" applyFont="1" applyAlignment="1">
      <alignment horizontal="left" vertical="top" wrapText="1"/>
    </xf>
    <xf numFmtId="169" fontId="0" fillId="0" borderId="0" xfId="0" applyAlignment="1">
      <alignment vertical="top" wrapText="1"/>
    </xf>
    <xf numFmtId="169" fontId="5" fillId="0" borderId="0" xfId="0" applyFont="1" applyAlignment="1">
      <alignment vertical="top" wrapText="1"/>
    </xf>
    <xf numFmtId="169" fontId="0" fillId="0" borderId="0" xfId="0" applyAlignment="1">
      <alignment wrapText="1"/>
    </xf>
    <xf numFmtId="10" fontId="5" fillId="55" borderId="0" xfId="1" applyNumberFormat="1" applyFont="1" applyFill="1"/>
  </cellXfs>
  <cellStyles count="334">
    <cellStyle name="_x000a_bidires=100_x000d_" xfId="1"/>
    <cellStyle name="_x000a_bidires=100_x000d_ 2" xfId="103"/>
    <cellStyle name="_x000a_bidires=100_x000d_ 2 2" xfId="157"/>
    <cellStyle name="_x000a_bidires=100_x000d_ 2 2 2" xfId="228"/>
    <cellStyle name="_x000a_bidires=100_x000d_ 2 3" xfId="179"/>
    <cellStyle name="_x000a_bidires=100_x000d_ 2 4" xfId="248"/>
    <cellStyle name="_x000a_bidires=100_x000d_ 3" xfId="156"/>
    <cellStyle name="_x000a_bidires=100_x000d_ 3 2" xfId="227"/>
    <cellStyle name="_x000a_bidires=100_x000d_ 4" xfId="178"/>
    <cellStyle name="_x000a_bidires=100_x000d_ 5" xfId="247"/>
    <cellStyle name="_x000a_bidires=100_x000d_ 6" xfId="102"/>
    <cellStyle name="20% - Accent1" xfId="2" builtinId="30" customBuiltin="1"/>
    <cellStyle name="20% - Accent1 2" xfId="78"/>
    <cellStyle name="20% - Accent1 2 2" xfId="232"/>
    <cellStyle name="20% - Accent1 2 3" xfId="311"/>
    <cellStyle name="20% - Accent1 2 4" xfId="163"/>
    <cellStyle name="20% - Accent1 3" xfId="202"/>
    <cellStyle name="20% - Accent1 4" xfId="249"/>
    <cellStyle name="20% - Accent1 5" xfId="131"/>
    <cellStyle name="20% - Accent2" xfId="3" builtinId="34" customBuiltin="1"/>
    <cellStyle name="20% - Accent2 2" xfId="82"/>
    <cellStyle name="20% - Accent2 2 2" xfId="234"/>
    <cellStyle name="20% - Accent2 2 3" xfId="315"/>
    <cellStyle name="20% - Accent2 2 4" xfId="165"/>
    <cellStyle name="20% - Accent2 3" xfId="206"/>
    <cellStyle name="20% - Accent2 4" xfId="250"/>
    <cellStyle name="20% - Accent2 5" xfId="135"/>
    <cellStyle name="20% - Accent3" xfId="4" builtinId="38" customBuiltin="1"/>
    <cellStyle name="20% - Accent3 2" xfId="86"/>
    <cellStyle name="20% - Accent3 2 2" xfId="236"/>
    <cellStyle name="20% - Accent3 2 3" xfId="319"/>
    <cellStyle name="20% - Accent3 2 4" xfId="167"/>
    <cellStyle name="20% - Accent3 3" xfId="210"/>
    <cellStyle name="20% - Accent3 4" xfId="251"/>
    <cellStyle name="20% - Accent3 5" xfId="139"/>
    <cellStyle name="20% - Accent4" xfId="5" builtinId="42" customBuiltin="1"/>
    <cellStyle name="20% - Accent4 2" xfId="90"/>
    <cellStyle name="20% - Accent4 2 2" xfId="238"/>
    <cellStyle name="20% - Accent4 2 3" xfId="323"/>
    <cellStyle name="20% - Accent4 2 4" xfId="169"/>
    <cellStyle name="20% - Accent4 3" xfId="214"/>
    <cellStyle name="20% - Accent4 4" xfId="252"/>
    <cellStyle name="20% - Accent4 5" xfId="143"/>
    <cellStyle name="20% - Accent5" xfId="6" builtinId="46" customBuiltin="1"/>
    <cellStyle name="20% - Accent5 2" xfId="94"/>
    <cellStyle name="20% - Accent5 2 2" xfId="240"/>
    <cellStyle name="20% - Accent5 2 3" xfId="327"/>
    <cellStyle name="20% - Accent5 2 4" xfId="171"/>
    <cellStyle name="20% - Accent5 3" xfId="218"/>
    <cellStyle name="20% - Accent5 4" xfId="253"/>
    <cellStyle name="20% - Accent5 5" xfId="147"/>
    <cellStyle name="20% - Accent6" xfId="7" builtinId="50" customBuiltin="1"/>
    <cellStyle name="20% - Accent6 2" xfId="98"/>
    <cellStyle name="20% - Accent6 2 2" xfId="242"/>
    <cellStyle name="20% - Accent6 2 3" xfId="331"/>
    <cellStyle name="20% - Accent6 2 4" xfId="173"/>
    <cellStyle name="20% - Accent6 3" xfId="222"/>
    <cellStyle name="20% - Accent6 4" xfId="254"/>
    <cellStyle name="20% - Accent6 5" xfId="151"/>
    <cellStyle name="40% - Accent1" xfId="8" builtinId="31" customBuiltin="1"/>
    <cellStyle name="40% - Accent1 2" xfId="79"/>
    <cellStyle name="40% - Accent1 2 2" xfId="233"/>
    <cellStyle name="40% - Accent1 2 3" xfId="312"/>
    <cellStyle name="40% - Accent1 2 4" xfId="164"/>
    <cellStyle name="40% - Accent1 3" xfId="203"/>
    <cellStyle name="40% - Accent1 4" xfId="255"/>
    <cellStyle name="40% - Accent1 5" xfId="132"/>
    <cellStyle name="40% - Accent2" xfId="9" builtinId="35" customBuiltin="1"/>
    <cellStyle name="40% - Accent2 2" xfId="83"/>
    <cellStyle name="40% - Accent2 2 2" xfId="235"/>
    <cellStyle name="40% - Accent2 2 3" xfId="316"/>
    <cellStyle name="40% - Accent2 2 4" xfId="166"/>
    <cellStyle name="40% - Accent2 3" xfId="207"/>
    <cellStyle name="40% - Accent2 4" xfId="256"/>
    <cellStyle name="40% - Accent2 5" xfId="136"/>
    <cellStyle name="40% - Accent3" xfId="10" builtinId="39" customBuiltin="1"/>
    <cellStyle name="40% - Accent3 2" xfId="87"/>
    <cellStyle name="40% - Accent3 2 2" xfId="237"/>
    <cellStyle name="40% - Accent3 2 3" xfId="320"/>
    <cellStyle name="40% - Accent3 2 4" xfId="168"/>
    <cellStyle name="40% - Accent3 3" xfId="211"/>
    <cellStyle name="40% - Accent3 4" xfId="257"/>
    <cellStyle name="40% - Accent3 5" xfId="140"/>
    <cellStyle name="40% - Accent4" xfId="11" builtinId="43" customBuiltin="1"/>
    <cellStyle name="40% - Accent4 2" xfId="91"/>
    <cellStyle name="40% - Accent4 2 2" xfId="239"/>
    <cellStyle name="40% - Accent4 2 3" xfId="324"/>
    <cellStyle name="40% - Accent4 2 4" xfId="170"/>
    <cellStyle name="40% - Accent4 3" xfId="215"/>
    <cellStyle name="40% - Accent4 4" xfId="258"/>
    <cellStyle name="40% - Accent4 5" xfId="144"/>
    <cellStyle name="40% - Accent5" xfId="12" builtinId="47" customBuiltin="1"/>
    <cellStyle name="40% - Accent5 2" xfId="95"/>
    <cellStyle name="40% - Accent5 2 2" xfId="241"/>
    <cellStyle name="40% - Accent5 2 3" xfId="328"/>
    <cellStyle name="40% - Accent5 2 4" xfId="172"/>
    <cellStyle name="40% - Accent5 3" xfId="219"/>
    <cellStyle name="40% - Accent5 4" xfId="259"/>
    <cellStyle name="40% - Accent5 5" xfId="148"/>
    <cellStyle name="40% - Accent6" xfId="13" builtinId="51" customBuiltin="1"/>
    <cellStyle name="40% - Accent6 2" xfId="99"/>
    <cellStyle name="40% - Accent6 2 2" xfId="243"/>
    <cellStyle name="40% - Accent6 2 3" xfId="332"/>
    <cellStyle name="40% - Accent6 2 4" xfId="174"/>
    <cellStyle name="40% - Accent6 3" xfId="223"/>
    <cellStyle name="40% - Accent6 4" xfId="260"/>
    <cellStyle name="40% - Accent6 5" xfId="152"/>
    <cellStyle name="60% - Accent1" xfId="14" builtinId="32" customBuiltin="1"/>
    <cellStyle name="60% - Accent1 2" xfId="80"/>
    <cellStyle name="60% - Accent1 2 2" xfId="313"/>
    <cellStyle name="60% - Accent1 2 3" xfId="204"/>
    <cellStyle name="60% - Accent1 3" xfId="261"/>
    <cellStyle name="60% - Accent1 4" xfId="133"/>
    <cellStyle name="60% - Accent2" xfId="15" builtinId="36" customBuiltin="1"/>
    <cellStyle name="60% - Accent2 2" xfId="84"/>
    <cellStyle name="60% - Accent2 2 2" xfId="317"/>
    <cellStyle name="60% - Accent2 2 3" xfId="208"/>
    <cellStyle name="60% - Accent2 3" xfId="262"/>
    <cellStyle name="60% - Accent2 4" xfId="137"/>
    <cellStyle name="60% - Accent3" xfId="16" builtinId="40" customBuiltin="1"/>
    <cellStyle name="60% - Accent3 2" xfId="88"/>
    <cellStyle name="60% - Accent3 2 2" xfId="321"/>
    <cellStyle name="60% - Accent3 2 3" xfId="212"/>
    <cellStyle name="60% - Accent3 3" xfId="263"/>
    <cellStyle name="60% - Accent3 4" xfId="141"/>
    <cellStyle name="60% - Accent4" xfId="17" builtinId="44" customBuiltin="1"/>
    <cellStyle name="60% - Accent4 2" xfId="92"/>
    <cellStyle name="60% - Accent4 2 2" xfId="325"/>
    <cellStyle name="60% - Accent4 2 3" xfId="216"/>
    <cellStyle name="60% - Accent4 3" xfId="264"/>
    <cellStyle name="60% - Accent4 4" xfId="145"/>
    <cellStyle name="60% - Accent5" xfId="18" builtinId="48" customBuiltin="1"/>
    <cellStyle name="60% - Accent5 2" xfId="96"/>
    <cellStyle name="60% - Accent5 2 2" xfId="329"/>
    <cellStyle name="60% - Accent5 2 3" xfId="220"/>
    <cellStyle name="60% - Accent5 3" xfId="265"/>
    <cellStyle name="60% - Accent5 4" xfId="149"/>
    <cellStyle name="60% - Accent6" xfId="19" builtinId="52" customBuiltin="1"/>
    <cellStyle name="60% - Accent6 2" xfId="100"/>
    <cellStyle name="60% - Accent6 2 2" xfId="333"/>
    <cellStyle name="60% - Accent6 2 3" xfId="224"/>
    <cellStyle name="60% - Accent6 3" xfId="266"/>
    <cellStyle name="60% - Accent6 4" xfId="153"/>
    <cellStyle name="Accent1" xfId="20" builtinId="29" customBuiltin="1"/>
    <cellStyle name="Accent1 2" xfId="77"/>
    <cellStyle name="Accent1 2 2" xfId="310"/>
    <cellStyle name="Accent1 2 3" xfId="201"/>
    <cellStyle name="Accent1 3" xfId="267"/>
    <cellStyle name="Accent1 4" xfId="130"/>
    <cellStyle name="Accent2" xfId="21" builtinId="33" customBuiltin="1"/>
    <cellStyle name="Accent2 2" xfId="81"/>
    <cellStyle name="Accent2 2 2" xfId="314"/>
    <cellStyle name="Accent2 2 3" xfId="205"/>
    <cellStyle name="Accent2 3" xfId="268"/>
    <cellStyle name="Accent2 4" xfId="134"/>
    <cellStyle name="Accent3" xfId="22" builtinId="37" customBuiltin="1"/>
    <cellStyle name="Accent3 2" xfId="85"/>
    <cellStyle name="Accent3 2 2" xfId="318"/>
    <cellStyle name="Accent3 2 3" xfId="209"/>
    <cellStyle name="Accent3 3" xfId="269"/>
    <cellStyle name="Accent3 4" xfId="138"/>
    <cellStyle name="Accent4" xfId="23" builtinId="41" customBuiltin="1"/>
    <cellStyle name="Accent4 2" xfId="89"/>
    <cellStyle name="Accent4 2 2" xfId="322"/>
    <cellStyle name="Accent4 2 3" xfId="213"/>
    <cellStyle name="Accent4 3" xfId="270"/>
    <cellStyle name="Accent4 4" xfId="142"/>
    <cellStyle name="Accent5" xfId="24" builtinId="45" customBuiltin="1"/>
    <cellStyle name="Accent5 2" xfId="93"/>
    <cellStyle name="Accent5 2 2" xfId="326"/>
    <cellStyle name="Accent5 2 3" xfId="217"/>
    <cellStyle name="Accent5 3" xfId="271"/>
    <cellStyle name="Accent5 4" xfId="146"/>
    <cellStyle name="Accent6" xfId="25" builtinId="49" customBuiltin="1"/>
    <cellStyle name="Accent6 2" xfId="97"/>
    <cellStyle name="Accent6 2 2" xfId="330"/>
    <cellStyle name="Accent6 2 3" xfId="221"/>
    <cellStyle name="Accent6 3" xfId="272"/>
    <cellStyle name="Accent6 4" xfId="150"/>
    <cellStyle name="Bad" xfId="26" builtinId="27" customBuiltin="1"/>
    <cellStyle name="Bad 2" xfId="53"/>
    <cellStyle name="Bad 2 2" xfId="299"/>
    <cellStyle name="Bad 3" xfId="66"/>
    <cellStyle name="Bad 3 2" xfId="273"/>
    <cellStyle name="Bad 4" xfId="120"/>
    <cellStyle name="Calculation" xfId="27" builtinId="22" customBuiltin="1"/>
    <cellStyle name="Calculation 2" xfId="70"/>
    <cellStyle name="Calculation 2 2" xfId="303"/>
    <cellStyle name="Calculation 2 3" xfId="195"/>
    <cellStyle name="Calculation 3" xfId="274"/>
    <cellStyle name="Calculation 4" xfId="124"/>
    <cellStyle name="Check Cell" xfId="28" builtinId="23" customBuiltin="1"/>
    <cellStyle name="Check Cell 2" xfId="72"/>
    <cellStyle name="Check Cell 2 2" xfId="305"/>
    <cellStyle name="Check Cell 2 3" xfId="197"/>
    <cellStyle name="Check Cell 3" xfId="275"/>
    <cellStyle name="Check Cell 4" xfId="126"/>
    <cellStyle name="Comma" xfId="29" builtinId="3"/>
    <cellStyle name="Comma  - Style1" xfId="30"/>
    <cellStyle name="Comma  - Style1 2" xfId="180"/>
    <cellStyle name="Comma  - Style1 3" xfId="104"/>
    <cellStyle name="Comma 2" xfId="105"/>
    <cellStyle name="Comma 2 2" xfId="158"/>
    <cellStyle name="Curren - Style2" xfId="31"/>
    <cellStyle name="Curren - Style2 2" xfId="181"/>
    <cellStyle name="Curren - Style2 3" xfId="106"/>
    <cellStyle name="Currency" xfId="57" builtinId="4"/>
    <cellStyle name="Currency 2" xfId="51"/>
    <cellStyle name="Currency 3" xfId="56"/>
    <cellStyle name="Explanatory Text" xfId="32" builtinId="53" customBuiltin="1"/>
    <cellStyle name="Explanatory Text 2" xfId="75"/>
    <cellStyle name="Explanatory Text 2 2" xfId="308"/>
    <cellStyle name="Explanatory Text 2 3" xfId="199"/>
    <cellStyle name="Explanatory Text 3" xfId="276"/>
    <cellStyle name="Explanatory Text 4" xfId="128"/>
    <cellStyle name="Good" xfId="33" builtinId="26" customBuiltin="1"/>
    <cellStyle name="Good 2" xfId="52"/>
    <cellStyle name="Good 2 2" xfId="298"/>
    <cellStyle name="Good 3" xfId="65"/>
    <cellStyle name="Good 3 2" xfId="277"/>
    <cellStyle name="Good 4" xfId="119"/>
    <cellStyle name="Heading 1" xfId="34" builtinId="16" customBuiltin="1"/>
    <cellStyle name="Heading 1 2" xfId="61"/>
    <cellStyle name="Heading 1 2 2" xfId="294"/>
    <cellStyle name="Heading 1 2 3" xfId="188"/>
    <cellStyle name="Heading 1 3" xfId="278"/>
    <cellStyle name="Heading 1 4" xfId="115"/>
    <cellStyle name="Heading 2" xfId="35" builtinId="17" customBuiltin="1"/>
    <cellStyle name="Heading 2 2" xfId="62"/>
    <cellStyle name="Heading 2 2 2" xfId="295"/>
    <cellStyle name="Heading 2 2 3" xfId="189"/>
    <cellStyle name="Heading 2 3" xfId="279"/>
    <cellStyle name="Heading 2 4" xfId="116"/>
    <cellStyle name="Heading 3" xfId="36" builtinId="18" customBuiltin="1"/>
    <cellStyle name="Heading 3 2" xfId="63"/>
    <cellStyle name="Heading 3 2 2" xfId="296"/>
    <cellStyle name="Heading 3 2 3" xfId="190"/>
    <cellStyle name="Heading 3 3" xfId="280"/>
    <cellStyle name="Heading 3 4" xfId="117"/>
    <cellStyle name="Heading 4" xfId="37" builtinId="19" customBuiltin="1"/>
    <cellStyle name="Heading 4 2" xfId="64"/>
    <cellStyle name="Heading 4 2 2" xfId="297"/>
    <cellStyle name="Heading 4 2 3" xfId="191"/>
    <cellStyle name="Heading 4 3" xfId="281"/>
    <cellStyle name="Heading 4 4" xfId="118"/>
    <cellStyle name="Hyperlink 2" xfId="182"/>
    <cellStyle name="Hyperlink 3" xfId="282"/>
    <cellStyle name="Hyperlink 4" xfId="107"/>
    <cellStyle name="Input" xfId="38" builtinId="20" customBuiltin="1"/>
    <cellStyle name="Input 2" xfId="68"/>
    <cellStyle name="Input 2 2" xfId="301"/>
    <cellStyle name="Input 2 3" xfId="193"/>
    <cellStyle name="Input 3" xfId="283"/>
    <cellStyle name="Input 4" xfId="122"/>
    <cellStyle name="Linked Cell" xfId="39" builtinId="24" customBuiltin="1"/>
    <cellStyle name="Linked Cell 2" xfId="71"/>
    <cellStyle name="Linked Cell 2 2" xfId="304"/>
    <cellStyle name="Linked Cell 2 3" xfId="196"/>
    <cellStyle name="Linked Cell 3" xfId="284"/>
    <cellStyle name="Linked Cell 4" xfId="125"/>
    <cellStyle name="Neutral" xfId="40" builtinId="28" customBuiltin="1"/>
    <cellStyle name="Neutral 2" xfId="67"/>
    <cellStyle name="Neutral 2 2" xfId="300"/>
    <cellStyle name="Neutral 2 3" xfId="192"/>
    <cellStyle name="Neutral 3" xfId="285"/>
    <cellStyle name="Neutral 4" xfId="121"/>
    <cellStyle name="Normal" xfId="0" builtinId="0"/>
    <cellStyle name="Normal - Style3" xfId="41"/>
    <cellStyle name="Normal - Style3 2" xfId="183"/>
    <cellStyle name="Normal - Style3 3" xfId="108"/>
    <cellStyle name="Normal 2" xfId="49"/>
    <cellStyle name="Normal 2 2" xfId="159"/>
    <cellStyle name="Normal 2 2 2" xfId="229"/>
    <cellStyle name="Normal 2 3" xfId="184"/>
    <cellStyle name="Normal 2 4" xfId="286"/>
    <cellStyle name="Normal 2 5" xfId="109"/>
    <cellStyle name="Normal 3" xfId="54"/>
    <cellStyle name="Normal 3 2" xfId="160"/>
    <cellStyle name="Normal 3 2 2" xfId="230"/>
    <cellStyle name="Normal 3 3" xfId="185"/>
    <cellStyle name="Normal 3 4" xfId="292"/>
    <cellStyle name="Normal 3 5" xfId="110"/>
    <cellStyle name="Normal 4" xfId="59"/>
    <cellStyle name="Normal 4 2" xfId="175"/>
    <cellStyle name="Normal 4 2 2" xfId="244"/>
    <cellStyle name="Normal 4 3" xfId="225"/>
    <cellStyle name="Normal 4 4" xfId="154"/>
    <cellStyle name="Normal 5" xfId="177"/>
    <cellStyle name="Normal 6" xfId="246"/>
    <cellStyle name="Normal 7" xfId="101"/>
    <cellStyle name="Normal_ESTIMATES&amp;PEs" xfId="42"/>
    <cellStyle name="Normal_SP500" xfId="43"/>
    <cellStyle name="Note" xfId="44" builtinId="10" customBuiltin="1"/>
    <cellStyle name="Note 2" xfId="74"/>
    <cellStyle name="Note 2 2" xfId="176"/>
    <cellStyle name="Note 2 2 2" xfId="245"/>
    <cellStyle name="Note 2 3" xfId="226"/>
    <cellStyle name="Note 2 4" xfId="287"/>
    <cellStyle name="Note 2 5" xfId="155"/>
    <cellStyle name="Note 3" xfId="307"/>
    <cellStyle name="Output" xfId="45" builtinId="21" customBuiltin="1"/>
    <cellStyle name="Output 2" xfId="69"/>
    <cellStyle name="Output 2 2" xfId="302"/>
    <cellStyle name="Output 2 3" xfId="194"/>
    <cellStyle name="Output 3" xfId="288"/>
    <cellStyle name="Output 4" xfId="123"/>
    <cellStyle name="Percent" xfId="58" builtinId="5"/>
    <cellStyle name="Percent 2" xfId="50"/>
    <cellStyle name="Percent 2 2" xfId="161"/>
    <cellStyle name="Percent 2 3" xfId="112"/>
    <cellStyle name="Percent 3" xfId="55"/>
    <cellStyle name="Percent 4" xfId="111"/>
    <cellStyle name="Style 1" xfId="113"/>
    <cellStyle name="Style 1 2" xfId="162"/>
    <cellStyle name="Style 1 2 2" xfId="231"/>
    <cellStyle name="Style 1 3" xfId="186"/>
    <cellStyle name="Title" xfId="46" builtinId="15" customBuiltin="1"/>
    <cellStyle name="Title 2" xfId="60"/>
    <cellStyle name="Title 2 2" xfId="293"/>
    <cellStyle name="Title 2 3" xfId="187"/>
    <cellStyle name="Title 3" xfId="289"/>
    <cellStyle name="Title 4" xfId="114"/>
    <cellStyle name="Total" xfId="47" builtinId="25" customBuiltin="1"/>
    <cellStyle name="Total 2" xfId="76"/>
    <cellStyle name="Total 2 2" xfId="309"/>
    <cellStyle name="Total 2 3" xfId="200"/>
    <cellStyle name="Total 3" xfId="290"/>
    <cellStyle name="Total 4" xfId="129"/>
    <cellStyle name="Warning Text" xfId="48" builtinId="11" customBuiltin="1"/>
    <cellStyle name="Warning Text 2" xfId="73"/>
    <cellStyle name="Warning Text 2 2" xfId="306"/>
    <cellStyle name="Warning Text 2 3" xfId="198"/>
    <cellStyle name="Warning Text 3" xfId="291"/>
    <cellStyle name="Warning Text 4" xfId="127"/>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ward_silverblatt@spdj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tabSelected="1" topLeftCell="A40" zoomScaleNormal="100" workbookViewId="0">
      <selection activeCell="D72" sqref="D72"/>
    </sheetView>
  </sheetViews>
  <sheetFormatPr defaultRowHeight="12.75" x14ac:dyDescent="0.2"/>
  <cols>
    <col min="1" max="1" width="17.85546875" customWidth="1"/>
    <col min="2" max="2" width="10.42578125" customWidth="1"/>
    <col min="3" max="3" width="12" bestFit="1" customWidth="1"/>
    <col min="4" max="4" width="14.140625" customWidth="1"/>
    <col min="5" max="5" width="13.42578125" customWidth="1"/>
    <col min="6" max="6" width="10.85546875" bestFit="1" customWidth="1"/>
    <col min="7" max="7" width="11.28515625" customWidth="1"/>
    <col min="8" max="8" width="14.28515625" customWidth="1"/>
    <col min="9" max="9" width="11.85546875" bestFit="1" customWidth="1"/>
    <col min="10" max="10" width="13.85546875" customWidth="1"/>
    <col min="11" max="11" width="11.85546875" bestFit="1" customWidth="1"/>
    <col min="12" max="12" width="15.42578125" bestFit="1" customWidth="1"/>
    <col min="13" max="13" width="11.85546875" bestFit="1" customWidth="1"/>
    <col min="14" max="14" width="26.140625" bestFit="1" customWidth="1"/>
    <col min="15" max="15" width="26.85546875" bestFit="1" customWidth="1"/>
    <col min="16" max="16" width="9.5703125" bestFit="1" customWidth="1"/>
  </cols>
  <sheetData>
    <row r="1" spans="1:16" s="10" customFormat="1" ht="15" x14ac:dyDescent="0.3">
      <c r="A1" s="6" t="s">
        <v>279</v>
      </c>
      <c r="B1" s="9"/>
      <c r="C1" s="9"/>
      <c r="D1" s="9"/>
      <c r="F1" s="57"/>
      <c r="G1" s="57"/>
      <c r="H1" s="58"/>
      <c r="I1" s="50"/>
      <c r="J1" s="51"/>
    </row>
    <row r="2" spans="1:16" s="36" customFormat="1" x14ac:dyDescent="0.2">
      <c r="A2" s="28" t="s">
        <v>75</v>
      </c>
      <c r="B2" s="30"/>
      <c r="C2" s="30"/>
      <c r="D2" s="30"/>
      <c r="E2" s="179"/>
      <c r="F2" s="30"/>
      <c r="G2" s="30"/>
      <c r="H2" s="30"/>
      <c r="I2" s="50"/>
      <c r="J2" s="51"/>
    </row>
    <row r="3" spans="1:16" s="36" customFormat="1" x14ac:dyDescent="0.2">
      <c r="A3" s="47">
        <f>D69</f>
        <v>41880</v>
      </c>
      <c r="B3" s="30"/>
      <c r="C3" s="30"/>
      <c r="D3" s="30"/>
      <c r="E3" s="30"/>
      <c r="F3" s="30"/>
      <c r="G3" s="30"/>
      <c r="H3" s="30"/>
      <c r="I3" s="50"/>
      <c r="J3" s="51"/>
    </row>
    <row r="4" spans="1:16" s="10" customFormat="1" x14ac:dyDescent="0.2">
      <c r="A4" s="9" t="s">
        <v>124</v>
      </c>
      <c r="B4" s="9"/>
      <c r="C4" s="9" t="s">
        <v>123</v>
      </c>
      <c r="D4" s="9"/>
      <c r="E4" s="9" t="s">
        <v>363</v>
      </c>
      <c r="F4" s="9"/>
      <c r="G4" s="9"/>
      <c r="H4" s="9"/>
      <c r="I4" s="9"/>
      <c r="J4" s="134"/>
      <c r="K4" s="135"/>
    </row>
    <row r="5" spans="1:16" s="10" customFormat="1" x14ac:dyDescent="0.2">
      <c r="A5" s="9"/>
      <c r="B5" s="9"/>
      <c r="C5" s="9"/>
      <c r="D5" s="9"/>
      <c r="E5" s="9"/>
      <c r="F5" s="9"/>
      <c r="G5" s="9"/>
      <c r="H5" s="9"/>
      <c r="I5" s="9"/>
      <c r="J5" s="134"/>
      <c r="K5" s="135"/>
    </row>
    <row r="6" spans="1:16" s="10" customFormat="1" x14ac:dyDescent="0.2">
      <c r="A6" s="9"/>
      <c r="B6" s="9"/>
      <c r="C6" s="9"/>
      <c r="D6" s="9"/>
      <c r="E6" s="9"/>
      <c r="F6" s="9"/>
      <c r="G6" s="9"/>
      <c r="H6" s="9"/>
      <c r="I6" s="9"/>
      <c r="J6" s="134"/>
      <c r="K6" s="135"/>
      <c r="L6" s="198"/>
      <c r="M6" s="96"/>
      <c r="N6" s="198"/>
      <c r="O6" s="148"/>
    </row>
    <row r="7" spans="1:16" s="10" customFormat="1" x14ac:dyDescent="0.2">
      <c r="A7" s="9"/>
      <c r="B7" s="9"/>
      <c r="C7" s="9"/>
      <c r="D7" s="9"/>
      <c r="E7" s="9"/>
      <c r="F7" s="9"/>
      <c r="G7" s="9"/>
      <c r="H7" s="9"/>
      <c r="I7" s="9"/>
      <c r="J7" s="134"/>
      <c r="K7" s="135"/>
      <c r="L7" s="204"/>
      <c r="M7" s="144"/>
      <c r="N7" s="203"/>
      <c r="O7" s="204"/>
    </row>
    <row r="8" spans="1:16" s="197" customFormat="1" ht="15.75" x14ac:dyDescent="0.25">
      <c r="A8" s="178" t="s">
        <v>683</v>
      </c>
      <c r="B8" s="178"/>
      <c r="C8" s="178"/>
      <c r="D8" s="178"/>
      <c r="E8" s="178"/>
      <c r="F8" s="178"/>
      <c r="G8" s="178"/>
      <c r="H8" s="178"/>
      <c r="I8" s="178"/>
      <c r="J8" s="195"/>
      <c r="K8" s="196"/>
      <c r="L8" s="10" t="s">
        <v>1343</v>
      </c>
      <c r="M8" s="10"/>
      <c r="N8" s="10"/>
      <c r="O8" s="10"/>
    </row>
    <row r="9" spans="1:16" s="10" customFormat="1" x14ac:dyDescent="0.2">
      <c r="A9" s="9" t="s">
        <v>1150</v>
      </c>
      <c r="B9" s="9"/>
      <c r="C9" s="9"/>
      <c r="D9" s="9"/>
      <c r="E9" s="9"/>
      <c r="F9" s="9"/>
      <c r="G9" s="9"/>
      <c r="H9" s="9"/>
      <c r="I9" s="9"/>
      <c r="J9" s="134"/>
      <c r="K9" s="135"/>
      <c r="L9" s="198" t="s">
        <v>235</v>
      </c>
      <c r="M9" s="96" t="s">
        <v>438</v>
      </c>
      <c r="N9" s="198" t="s">
        <v>236</v>
      </c>
      <c r="O9" s="148" t="s">
        <v>1305</v>
      </c>
    </row>
    <row r="10" spans="1:16" s="10" customFormat="1" x14ac:dyDescent="0.2">
      <c r="A10" s="9" t="s">
        <v>686</v>
      </c>
      <c r="B10" s="9"/>
      <c r="C10" s="9"/>
      <c r="D10" s="9"/>
      <c r="E10" s="9"/>
      <c r="F10" s="9"/>
      <c r="G10" s="9"/>
      <c r="H10" s="9"/>
      <c r="I10" s="9"/>
      <c r="J10" s="134"/>
      <c r="K10" s="135"/>
      <c r="L10" s="204" t="s">
        <v>1389</v>
      </c>
      <c r="M10" s="144" t="s">
        <v>1387</v>
      </c>
      <c r="N10" s="203" t="s">
        <v>1388</v>
      </c>
      <c r="O10" s="204" t="s">
        <v>1390</v>
      </c>
    </row>
    <row r="11" spans="1:16" s="10" customFormat="1" x14ac:dyDescent="0.2">
      <c r="A11" s="9" t="s">
        <v>687</v>
      </c>
      <c r="B11" s="9"/>
      <c r="C11" s="9"/>
      <c r="D11" s="9"/>
      <c r="E11" s="9"/>
      <c r="F11" s="9"/>
      <c r="G11" s="9"/>
      <c r="H11" s="9"/>
      <c r="I11" s="9"/>
      <c r="J11" s="134"/>
      <c r="K11" s="135"/>
      <c r="L11" s="204" t="s">
        <v>1393</v>
      </c>
      <c r="M11" s="144" t="s">
        <v>1391</v>
      </c>
      <c r="N11" s="203" t="s">
        <v>1392</v>
      </c>
      <c r="O11" s="204" t="s">
        <v>1390</v>
      </c>
      <c r="P11" s="204"/>
    </row>
    <row r="12" spans="1:16" s="10" customFormat="1" x14ac:dyDescent="0.2">
      <c r="A12" s="9" t="s">
        <v>685</v>
      </c>
      <c r="B12" s="9"/>
      <c r="C12" s="9"/>
      <c r="D12" s="9"/>
      <c r="E12" s="9"/>
      <c r="F12" s="9"/>
      <c r="G12" s="9"/>
      <c r="H12" s="9"/>
      <c r="I12" s="9"/>
      <c r="J12" s="134"/>
      <c r="K12" s="135"/>
      <c r="L12" s="204" t="s">
        <v>1396</v>
      </c>
      <c r="M12" s="144" t="s">
        <v>1394</v>
      </c>
      <c r="N12" s="203" t="s">
        <v>1395</v>
      </c>
      <c r="O12" s="204" t="s">
        <v>487</v>
      </c>
      <c r="P12" s="204"/>
    </row>
    <row r="13" spans="1:16" s="10" customFormat="1" x14ac:dyDescent="0.2">
      <c r="A13" s="9"/>
      <c r="B13" s="9" t="s">
        <v>684</v>
      </c>
      <c r="C13" s="9"/>
      <c r="D13" s="194">
        <v>0.123</v>
      </c>
      <c r="E13" s="9"/>
      <c r="F13" s="9"/>
      <c r="G13" s="9"/>
      <c r="H13" s="9"/>
      <c r="I13" s="9"/>
      <c r="J13" s="134"/>
      <c r="K13" s="135"/>
      <c r="L13" s="151" t="s">
        <v>883</v>
      </c>
      <c r="M13" s="203"/>
      <c r="N13" s="204"/>
      <c r="O13" s="204"/>
      <c r="P13" s="204"/>
    </row>
    <row r="14" spans="1:16" s="10" customFormat="1" x14ac:dyDescent="0.2">
      <c r="A14" s="9"/>
      <c r="B14" s="9" t="s">
        <v>688</v>
      </c>
      <c r="C14" s="9"/>
      <c r="D14" s="194">
        <v>0.19600000000000001</v>
      </c>
      <c r="E14" s="9"/>
      <c r="F14" s="9"/>
      <c r="G14" s="9"/>
      <c r="H14" s="9"/>
      <c r="I14" s="9"/>
      <c r="J14" s="134"/>
      <c r="K14" s="135"/>
      <c r="M14" s="144"/>
      <c r="N14" s="73"/>
      <c r="O14" s="203"/>
      <c r="P14" s="204"/>
    </row>
    <row r="15" spans="1:16" s="10" customFormat="1" x14ac:dyDescent="0.2">
      <c r="A15" s="9"/>
      <c r="B15" s="9" t="s">
        <v>689</v>
      </c>
      <c r="C15" s="9"/>
      <c r="D15" s="9">
        <v>-6.5</v>
      </c>
      <c r="E15" s="9"/>
      <c r="F15" s="9"/>
      <c r="G15" s="9"/>
      <c r="H15" s="9"/>
      <c r="I15" s="9"/>
      <c r="J15" s="134"/>
      <c r="K15" s="135"/>
      <c r="M15" s="144"/>
      <c r="N15" s="73"/>
      <c r="O15" s="203"/>
      <c r="P15" s="204"/>
    </row>
    <row r="16" spans="1:16" s="10" customFormat="1" x14ac:dyDescent="0.2">
      <c r="A16" s="9"/>
      <c r="B16" s="9" t="s">
        <v>690</v>
      </c>
      <c r="C16" s="9"/>
      <c r="D16" s="9"/>
      <c r="E16" s="9"/>
      <c r="F16" s="9"/>
      <c r="G16" s="9"/>
      <c r="H16" s="9"/>
      <c r="I16" s="9"/>
      <c r="J16" s="134"/>
      <c r="K16" s="135"/>
      <c r="M16" s="198"/>
      <c r="N16" s="198"/>
      <c r="O16" s="96"/>
      <c r="P16" s="136"/>
    </row>
    <row r="17" spans="1:17" s="10" customFormat="1" x14ac:dyDescent="0.2">
      <c r="A17" s="9"/>
      <c r="B17" s="9" t="s">
        <v>884</v>
      </c>
      <c r="C17" s="9"/>
      <c r="D17" s="9"/>
      <c r="E17" s="9"/>
      <c r="F17" s="9"/>
      <c r="G17" s="9"/>
      <c r="H17" s="9"/>
      <c r="I17" s="9"/>
      <c r="J17" s="134"/>
      <c r="K17" s="135"/>
      <c r="M17" s="198"/>
      <c r="N17" s="198"/>
      <c r="O17" s="96"/>
      <c r="P17" s="148"/>
    </row>
    <row r="18" spans="1:17" s="10" customFormat="1" x14ac:dyDescent="0.2">
      <c r="A18" s="9"/>
      <c r="B18" s="9"/>
      <c r="C18" s="9"/>
      <c r="D18" s="9"/>
      <c r="E18" s="9"/>
      <c r="F18" s="9"/>
      <c r="G18" s="9"/>
      <c r="H18" s="9"/>
      <c r="I18" s="9"/>
      <c r="J18" s="134"/>
      <c r="K18" s="135"/>
      <c r="M18" s="204"/>
      <c r="N18" s="203"/>
      <c r="O18" s="144"/>
      <c r="P18" s="204"/>
    </row>
    <row r="19" spans="1:17" s="10" customFormat="1" x14ac:dyDescent="0.2">
      <c r="A19" s="9" t="s">
        <v>1386</v>
      </c>
      <c r="B19" s="9"/>
      <c r="C19" s="9"/>
      <c r="D19" s="9"/>
      <c r="E19" s="9"/>
      <c r="F19" s="9"/>
      <c r="G19" s="9"/>
      <c r="H19" s="9"/>
      <c r="I19" s="9"/>
      <c r="J19" s="134"/>
      <c r="K19" s="135"/>
      <c r="M19" s="204"/>
      <c r="N19" s="203"/>
      <c r="O19" s="144"/>
      <c r="P19" s="204"/>
    </row>
    <row r="20" spans="1:17" s="10" customFormat="1" x14ac:dyDescent="0.2">
      <c r="A20" s="40" t="s">
        <v>375</v>
      </c>
      <c r="B20" s="168" t="s">
        <v>414</v>
      </c>
      <c r="C20" s="168" t="s">
        <v>376</v>
      </c>
      <c r="D20" s="168" t="s">
        <v>377</v>
      </c>
      <c r="E20" s="168" t="s">
        <v>378</v>
      </c>
      <c r="F20" s="168" t="s">
        <v>379</v>
      </c>
      <c r="G20" s="168" t="s">
        <v>380</v>
      </c>
      <c r="H20" s="168" t="s">
        <v>381</v>
      </c>
      <c r="I20" s="168" t="s">
        <v>382</v>
      </c>
      <c r="J20" s="168">
        <v>2006</v>
      </c>
      <c r="K20" s="126"/>
      <c r="L20" s="123"/>
      <c r="M20" s="204"/>
      <c r="N20" s="203"/>
      <c r="O20" s="144"/>
      <c r="P20" s="204"/>
    </row>
    <row r="21" spans="1:17" s="10" customFormat="1" x14ac:dyDescent="0.2">
      <c r="A21" s="40" t="s">
        <v>383</v>
      </c>
      <c r="B21" s="171"/>
      <c r="C21" s="180">
        <v>9.7596100527673146E-2</v>
      </c>
      <c r="D21" s="22">
        <v>8.0374891429939588E-2</v>
      </c>
      <c r="E21" s="22">
        <v>8.7037751900159097E-2</v>
      </c>
      <c r="F21" s="22">
        <v>8.6771602794317018E-2</v>
      </c>
      <c r="G21" s="22">
        <v>7.2722331971166995E-2</v>
      </c>
      <c r="H21" s="22">
        <v>-4.0601727380559641E-4</v>
      </c>
      <c r="I21" s="22">
        <v>5.6757159904534601E-2</v>
      </c>
      <c r="J21" s="22">
        <v>8.859790491539081E-2</v>
      </c>
      <c r="K21" s="134"/>
      <c r="L21" s="135"/>
      <c r="M21" s="96"/>
      <c r="N21" s="136"/>
      <c r="O21" s="200"/>
      <c r="P21" s="189"/>
      <c r="Q21" s="201"/>
    </row>
    <row r="22" spans="1:17" s="10" customFormat="1" x14ac:dyDescent="0.2">
      <c r="A22" s="40" t="s">
        <v>384</v>
      </c>
      <c r="B22" s="171"/>
      <c r="C22" s="22">
        <v>9.6345419831311632E-2</v>
      </c>
      <c r="D22" s="22">
        <v>8.9222621802131877E-2</v>
      </c>
      <c r="E22" s="22">
        <v>9.5078937071402136E-2</v>
      </c>
      <c r="F22" s="22">
        <v>8.9519568767415278E-2</v>
      </c>
      <c r="G22" s="22">
        <v>6.9423592264317074E-2</v>
      </c>
      <c r="H22" s="22">
        <v>5.9552238805970152E-2</v>
      </c>
      <c r="I22" s="22">
        <v>8.0638306093273063E-2</v>
      </c>
      <c r="J22" s="22">
        <v>9.6038365304420351E-2</v>
      </c>
      <c r="K22" s="134"/>
      <c r="L22" s="135"/>
      <c r="M22" s="144"/>
      <c r="N22" s="73"/>
      <c r="O22" s="203"/>
      <c r="P22" s="204"/>
    </row>
    <row r="23" spans="1:17" s="10" customFormat="1" x14ac:dyDescent="0.2">
      <c r="A23" s="40" t="s">
        <v>385</v>
      </c>
      <c r="B23" s="183">
        <f>SALES!B29</f>
        <v>0.10028542798899361</v>
      </c>
      <c r="C23" s="22">
        <v>9.5105041999730258E-2</v>
      </c>
      <c r="D23" s="22">
        <v>9.4089696894151781E-2</v>
      </c>
      <c r="E23" s="22">
        <v>9.4411857923775475E-2</v>
      </c>
      <c r="F23" s="22">
        <v>8.8277449464547783E-2</v>
      </c>
      <c r="G23" s="22">
        <v>6.1877107726682479E-2</v>
      </c>
      <c r="H23" s="22">
        <v>6.1106523534269201E-2</v>
      </c>
      <c r="I23" s="22">
        <v>9.4120408402769626E-2</v>
      </c>
      <c r="J23" s="22">
        <v>9.3519662562310937E-2</v>
      </c>
      <c r="K23" s="134"/>
      <c r="L23" s="135"/>
      <c r="M23" s="144"/>
      <c r="N23" s="73"/>
      <c r="O23" s="203"/>
      <c r="P23" s="204"/>
    </row>
    <row r="24" spans="1:17" s="10" customFormat="1" x14ac:dyDescent="0.2">
      <c r="A24" s="40" t="s">
        <v>386</v>
      </c>
      <c r="B24" s="180">
        <f>SALES!C29</f>
        <v>9.7584898983632068E-2</v>
      </c>
      <c r="C24" s="22">
        <v>9.5171799454255815E-2</v>
      </c>
      <c r="D24" s="22">
        <v>9.0674747758055146E-2</v>
      </c>
      <c r="E24" s="22">
        <v>8.9919776972502266E-2</v>
      </c>
      <c r="F24" s="22">
        <v>8.3401474508591519E-2</v>
      </c>
      <c r="G24" s="22">
        <v>4.560281119508753E-2</v>
      </c>
      <c r="H24" s="22">
        <v>6.2547041999096789E-2</v>
      </c>
      <c r="I24" s="22">
        <v>9.2337512372154415E-2</v>
      </c>
      <c r="J24" s="22">
        <v>9.0295909486510006E-2</v>
      </c>
      <c r="K24" s="134"/>
      <c r="L24" s="135"/>
      <c r="N24" s="138"/>
    </row>
    <row r="25" spans="1:17" s="10" customFormat="1" x14ac:dyDescent="0.2">
      <c r="A25" s="115"/>
      <c r="B25" s="22"/>
      <c r="C25" s="22"/>
      <c r="D25" s="22" t="s">
        <v>387</v>
      </c>
      <c r="E25" s="22"/>
      <c r="F25" s="22"/>
      <c r="G25" s="22"/>
      <c r="H25" s="22"/>
      <c r="I25" s="9"/>
      <c r="J25" s="134"/>
      <c r="K25" s="135"/>
    </row>
    <row r="26" spans="1:17" s="10" customFormat="1" ht="18" x14ac:dyDescent="0.25">
      <c r="A26" s="170"/>
      <c r="B26" s="21"/>
      <c r="C26" s="9"/>
      <c r="D26" s="9"/>
      <c r="E26" s="9"/>
      <c r="F26" s="9"/>
      <c r="G26" s="9"/>
      <c r="H26" s="9"/>
      <c r="I26" s="9"/>
      <c r="J26" s="134"/>
      <c r="K26" s="135"/>
    </row>
    <row r="27" spans="1:17" s="10" customFormat="1" x14ac:dyDescent="0.2">
      <c r="A27" s="9"/>
      <c r="B27" s="9"/>
      <c r="C27" s="75" t="s">
        <v>127</v>
      </c>
      <c r="D27" s="75" t="s">
        <v>344</v>
      </c>
      <c r="E27" s="75" t="s">
        <v>127</v>
      </c>
      <c r="F27" s="75"/>
      <c r="G27" s="75" t="s">
        <v>326</v>
      </c>
      <c r="H27" s="75" t="s">
        <v>345</v>
      </c>
      <c r="I27" s="75" t="s">
        <v>326</v>
      </c>
      <c r="J27" s="135"/>
      <c r="K27" s="138" t="s">
        <v>327</v>
      </c>
      <c r="L27" s="138" t="s">
        <v>346</v>
      </c>
      <c r="M27" s="138" t="s">
        <v>327</v>
      </c>
    </row>
    <row r="28" spans="1:17" s="10" customFormat="1" x14ac:dyDescent="0.2">
      <c r="A28" s="9"/>
      <c r="B28" s="9"/>
      <c r="C28" s="75" t="s">
        <v>358</v>
      </c>
      <c r="D28" s="75" t="s">
        <v>330</v>
      </c>
      <c r="E28" s="75" t="s">
        <v>324</v>
      </c>
      <c r="F28" s="75"/>
      <c r="G28" s="75" t="s">
        <v>358</v>
      </c>
      <c r="H28" s="75" t="s">
        <v>330</v>
      </c>
      <c r="I28" s="75" t="s">
        <v>324</v>
      </c>
      <c r="J28" s="75"/>
      <c r="K28" s="75" t="s">
        <v>358</v>
      </c>
      <c r="L28" s="75" t="s">
        <v>330</v>
      </c>
      <c r="M28" s="75" t="s">
        <v>324</v>
      </c>
    </row>
    <row r="29" spans="1:17" s="10" customFormat="1" x14ac:dyDescent="0.2">
      <c r="A29" s="9"/>
      <c r="B29" s="9"/>
      <c r="C29" s="75" t="s">
        <v>328</v>
      </c>
      <c r="D29" s="75" t="s">
        <v>329</v>
      </c>
      <c r="E29" s="75"/>
      <c r="F29" s="75"/>
      <c r="G29" s="75" t="s">
        <v>328</v>
      </c>
      <c r="H29" s="75" t="s">
        <v>329</v>
      </c>
      <c r="I29" s="75"/>
      <c r="J29" s="75"/>
      <c r="K29" s="75" t="s">
        <v>328</v>
      </c>
      <c r="L29" s="75" t="s">
        <v>329</v>
      </c>
      <c r="M29" s="75"/>
    </row>
    <row r="30" spans="1:17" s="10" customFormat="1" x14ac:dyDescent="0.2">
      <c r="A30" s="143" t="s">
        <v>325</v>
      </c>
      <c r="B30" s="41"/>
      <c r="C30" s="41">
        <f>'SECTOR EPS'!AW8</f>
        <v>16.75</v>
      </c>
      <c r="D30" s="141">
        <v>11.9219745285678</v>
      </c>
      <c r="E30" s="41">
        <f t="shared" ref="E30:E39" si="0">C30/D30</f>
        <v>1.4049686115217859</v>
      </c>
      <c r="F30" s="41"/>
      <c r="G30" s="41">
        <f>'SECTOR EPS'!AW20</f>
        <v>20.23</v>
      </c>
      <c r="H30" s="141">
        <v>12.8663135987976</v>
      </c>
      <c r="I30" s="41">
        <f t="shared" ref="I30:I40" si="1">G30/H30</f>
        <v>1.57232293808621</v>
      </c>
      <c r="J30" s="41"/>
      <c r="K30" s="142">
        <f>'SECTOR EPS'!AW32</f>
        <v>21.47</v>
      </c>
      <c r="L30" s="141">
        <v>16.510580611569701</v>
      </c>
      <c r="M30" s="41">
        <f t="shared" ref="M30:M40" si="2">K30/L30</f>
        <v>1.300378254714738</v>
      </c>
    </row>
    <row r="31" spans="1:17" s="10" customFormat="1" x14ac:dyDescent="0.2">
      <c r="A31" s="143" t="s">
        <v>255</v>
      </c>
      <c r="B31" s="41"/>
      <c r="C31" s="41">
        <f>'SECTOR EPS'!AW9</f>
        <v>19.48</v>
      </c>
      <c r="D31" s="141">
        <v>16.8012772566824</v>
      </c>
      <c r="E31" s="41">
        <f t="shared" si="0"/>
        <v>1.1594356608960896</v>
      </c>
      <c r="F31" s="41"/>
      <c r="G31" s="41">
        <f>'SECTOR EPS'!AW21</f>
        <v>20.7</v>
      </c>
      <c r="H31" s="141">
        <v>16.537007580257502</v>
      </c>
      <c r="I31" s="41">
        <f t="shared" si="1"/>
        <v>1.2517379519564611</v>
      </c>
      <c r="J31" s="41"/>
      <c r="K31" s="142">
        <f>'SECTOR EPS'!AW33</f>
        <v>20.399999999999999</v>
      </c>
      <c r="L31" s="141">
        <v>15.4542939750439</v>
      </c>
      <c r="M31" s="41">
        <f t="shared" si="2"/>
        <v>1.3200214796575365</v>
      </c>
    </row>
    <row r="32" spans="1:17" s="10" customFormat="1" x14ac:dyDescent="0.2">
      <c r="A32" s="143" t="s">
        <v>256</v>
      </c>
      <c r="B32" s="41"/>
      <c r="C32" s="41">
        <f>'SECTOR EPS'!AW10</f>
        <v>18.53</v>
      </c>
      <c r="D32" s="141">
        <v>9.1301486842228403</v>
      </c>
      <c r="E32" s="41">
        <f t="shared" si="0"/>
        <v>2.0295397852633412</v>
      </c>
      <c r="F32" s="41"/>
      <c r="G32" s="41">
        <f>'SECTOR EPS'!AW22</f>
        <v>22.98</v>
      </c>
      <c r="H32" s="141">
        <v>12.627685991466601</v>
      </c>
      <c r="I32" s="41">
        <f t="shared" si="1"/>
        <v>1.8198108517688176</v>
      </c>
      <c r="J32" s="41"/>
      <c r="K32" s="142">
        <f>'SECTOR EPS'!AW34</f>
        <v>19.98</v>
      </c>
      <c r="L32" s="141">
        <v>13.6112412114372</v>
      </c>
      <c r="M32" s="41">
        <f t="shared" si="2"/>
        <v>1.4679043365428925</v>
      </c>
    </row>
    <row r="33" spans="1:16" s="10" customFormat="1" x14ac:dyDescent="0.2">
      <c r="A33" s="143" t="s">
        <v>321</v>
      </c>
      <c r="B33" s="41"/>
      <c r="C33" s="41">
        <f>'SECTOR EPS'!AW11</f>
        <v>14.91</v>
      </c>
      <c r="D33" s="141">
        <v>12.8317130597001</v>
      </c>
      <c r="E33" s="41">
        <f t="shared" si="0"/>
        <v>1.1619648857974443</v>
      </c>
      <c r="F33" s="41"/>
      <c r="G33" s="41">
        <f>'SECTOR EPS'!AW23</f>
        <v>19.14</v>
      </c>
      <c r="H33" s="141">
        <v>15.855851355222599</v>
      </c>
      <c r="I33" s="41">
        <f t="shared" si="1"/>
        <v>1.2071253426386133</v>
      </c>
      <c r="J33" s="41"/>
      <c r="K33" s="142">
        <f>'SECTOR EPS'!AW35</f>
        <v>38.020000000000003</v>
      </c>
      <c r="L33" s="141">
        <v>13.0510206750309</v>
      </c>
      <c r="M33" s="41">
        <f t="shared" si="2"/>
        <v>2.913182114004274</v>
      </c>
    </row>
    <row r="34" spans="1:16" s="10" customFormat="1" x14ac:dyDescent="0.2">
      <c r="A34" s="143" t="s">
        <v>295</v>
      </c>
      <c r="B34" s="41"/>
      <c r="C34" s="41">
        <f>'SECTOR EPS'!AW12</f>
        <v>14.08</v>
      </c>
      <c r="D34" s="141">
        <v>9.9189807305717395</v>
      </c>
      <c r="E34" s="41">
        <f t="shared" si="0"/>
        <v>1.4195006908929055</v>
      </c>
      <c r="F34" s="41"/>
      <c r="G34" s="41">
        <f>'SECTOR EPS'!AW24</f>
        <v>19.68</v>
      </c>
      <c r="H34" s="141">
        <v>8.5933833897436802</v>
      </c>
      <c r="I34" s="41">
        <f t="shared" si="1"/>
        <v>2.2901340609902667</v>
      </c>
      <c r="J34" s="41"/>
      <c r="K34" s="142">
        <f>'SECTOR EPS'!AW36</f>
        <v>18.98</v>
      </c>
      <c r="L34" s="141">
        <v>10.892609402299399</v>
      </c>
      <c r="M34" s="41">
        <f t="shared" si="2"/>
        <v>1.7424658590983144</v>
      </c>
    </row>
    <row r="35" spans="1:16" s="10" customFormat="1" x14ac:dyDescent="0.2">
      <c r="A35" s="143" t="s">
        <v>257</v>
      </c>
      <c r="B35" s="41"/>
      <c r="C35" s="41">
        <f>'SECTOR EPS'!AW13</f>
        <v>18.8</v>
      </c>
      <c r="D35" s="141">
        <v>12.5689268331558</v>
      </c>
      <c r="E35" s="41">
        <f t="shared" si="0"/>
        <v>1.495752202996929</v>
      </c>
      <c r="F35" s="41"/>
      <c r="G35" s="41">
        <f>'SECTOR EPS'!AW25</f>
        <v>22.45</v>
      </c>
      <c r="H35" s="141">
        <v>13.9170153047124</v>
      </c>
      <c r="I35" s="41">
        <f t="shared" si="1"/>
        <v>1.6131332407458279</v>
      </c>
      <c r="J35" s="41"/>
      <c r="K35" s="142">
        <f>'SECTOR EPS'!AW37</f>
        <v>25.12</v>
      </c>
      <c r="L35" s="141">
        <v>18.8336596078558</v>
      </c>
      <c r="M35" s="41">
        <f t="shared" si="2"/>
        <v>1.3337822028769213</v>
      </c>
      <c r="N35" s="23"/>
      <c r="O35" s="23"/>
      <c r="P35" s="23"/>
    </row>
    <row r="36" spans="1:16" s="23" customFormat="1" x14ac:dyDescent="0.2">
      <c r="A36" s="143" t="s">
        <v>298</v>
      </c>
      <c r="B36" s="41"/>
      <c r="C36" s="41">
        <f>'SECTOR EPS'!AW14</f>
        <v>16.75</v>
      </c>
      <c r="D36" s="141">
        <v>11.385975514076</v>
      </c>
      <c r="E36" s="41">
        <f t="shared" si="0"/>
        <v>1.4711080292850343</v>
      </c>
      <c r="F36" s="41"/>
      <c r="G36" s="41">
        <f>'SECTOR EPS'!AW26</f>
        <v>18.02</v>
      </c>
      <c r="H36" s="141">
        <v>14.3560382854031</v>
      </c>
      <c r="I36" s="41">
        <f t="shared" si="1"/>
        <v>1.2552209489662851</v>
      </c>
      <c r="J36" s="41"/>
      <c r="K36" s="142">
        <f>'SECTOR EPS'!AW38</f>
        <v>19.649999999999999</v>
      </c>
      <c r="L36" s="141">
        <v>14.005465157890001</v>
      </c>
      <c r="M36" s="41">
        <f t="shared" si="2"/>
        <v>1.4030237324127817</v>
      </c>
    </row>
    <row r="37" spans="1:16" s="23" customFormat="1" x14ac:dyDescent="0.2">
      <c r="A37" s="143" t="s">
        <v>284</v>
      </c>
      <c r="B37" s="41"/>
      <c r="C37" s="41">
        <f>'SECTOR EPS'!AW15</f>
        <v>17.27</v>
      </c>
      <c r="D37" s="141">
        <v>13.1767980911475</v>
      </c>
      <c r="E37" s="41">
        <f>C37/D37</f>
        <v>1.3106370668001974</v>
      </c>
      <c r="F37" s="41"/>
      <c r="G37" s="41">
        <f>'SECTOR EPS'!AW27</f>
        <v>23.68</v>
      </c>
      <c r="H37" s="141">
        <v>15.3165911310913</v>
      </c>
      <c r="I37" s="41">
        <f t="shared" si="1"/>
        <v>1.5460359160421624</v>
      </c>
      <c r="J37" s="41"/>
      <c r="K37" s="142">
        <f>'SECTOR EPS'!AW39</f>
        <v>25</v>
      </c>
      <c r="L37" s="141">
        <v>27.895466432806199</v>
      </c>
      <c r="M37" s="41">
        <f t="shared" si="2"/>
        <v>0.89620297478155764</v>
      </c>
      <c r="N37"/>
      <c r="O37"/>
      <c r="P37"/>
    </row>
    <row r="38" spans="1:16" x14ac:dyDescent="0.2">
      <c r="A38" s="143" t="s">
        <v>307</v>
      </c>
      <c r="B38" s="41"/>
      <c r="C38" s="41">
        <f>'SECTOR EPS'!AW16</f>
        <v>18.489999999999998</v>
      </c>
      <c r="D38" s="141">
        <v>11.5531882274318</v>
      </c>
      <c r="E38" s="41">
        <f t="shared" si="0"/>
        <v>1.6004240246079855</v>
      </c>
      <c r="F38" s="41"/>
      <c r="G38" s="41">
        <f>'SECTOR EPS'!AW28</f>
        <v>18.04</v>
      </c>
      <c r="H38" s="141">
        <v>10.472751848752701</v>
      </c>
      <c r="I38" s="41">
        <f t="shared" si="1"/>
        <v>1.7225654021534516</v>
      </c>
      <c r="J38" s="41"/>
      <c r="K38" s="142">
        <f>'SECTOR EPS'!AW40</f>
        <v>21.88</v>
      </c>
      <c r="L38" s="141">
        <v>16.480599891654698</v>
      </c>
      <c r="M38" s="41">
        <f t="shared" si="2"/>
        <v>1.3276215759038845</v>
      </c>
    </row>
    <row r="39" spans="1:16" x14ac:dyDescent="0.2">
      <c r="A39" s="143" t="s">
        <v>322</v>
      </c>
      <c r="B39" s="41"/>
      <c r="C39" s="41">
        <f>'SECTOR EPS'!AW17</f>
        <v>13.85</v>
      </c>
      <c r="D39" s="141">
        <v>6.1330156555339004</v>
      </c>
      <c r="E39" s="41">
        <f t="shared" si="0"/>
        <v>2.2582691416257781</v>
      </c>
      <c r="F39" s="41"/>
      <c r="G39" s="41">
        <f>'SECTOR EPS'!AW29</f>
        <v>-484.64</v>
      </c>
      <c r="H39" s="141">
        <v>17.376898804745</v>
      </c>
      <c r="I39" s="41">
        <f t="shared" si="1"/>
        <v>-27.889901727899939</v>
      </c>
      <c r="J39" s="41"/>
      <c r="K39" s="142">
        <f>'SECTOR EPS'!AW41</f>
        <v>10.02</v>
      </c>
      <c r="L39" s="141">
        <v>11.005033763081901</v>
      </c>
      <c r="M39" s="41">
        <f t="shared" si="2"/>
        <v>0.91049243607172292</v>
      </c>
    </row>
    <row r="40" spans="1:16" x14ac:dyDescent="0.2">
      <c r="A40" s="143" t="s">
        <v>323</v>
      </c>
      <c r="B40" s="41"/>
      <c r="C40" s="41">
        <f>'SECTOR EPS'!AW18</f>
        <v>16.190000000000001</v>
      </c>
      <c r="D40" s="141">
        <v>4.9544440038790096</v>
      </c>
      <c r="E40" s="41">
        <f>C40/D40</f>
        <v>3.2677733338643602</v>
      </c>
      <c r="F40" s="41"/>
      <c r="G40" s="41">
        <f>'SECTOR EPS'!AW30</f>
        <v>18.03</v>
      </c>
      <c r="H40" s="141">
        <v>6.3384695073065904</v>
      </c>
      <c r="I40" s="41">
        <f t="shared" si="1"/>
        <v>2.8445352587428476</v>
      </c>
      <c r="J40" s="41"/>
      <c r="K40" s="142">
        <f>'SECTOR EPS'!AW42</f>
        <v>18</v>
      </c>
      <c r="L40" s="141">
        <v>4.7400673897085204</v>
      </c>
      <c r="M40" s="41">
        <f t="shared" si="2"/>
        <v>3.7974143656862376</v>
      </c>
    </row>
    <row r="41" spans="1:16" x14ac:dyDescent="0.2">
      <c r="A41" s="9"/>
      <c r="B41" s="75"/>
      <c r="C41" s="75"/>
      <c r="D41" s="75"/>
      <c r="E41" s="75"/>
      <c r="F41" s="75"/>
      <c r="G41" s="75"/>
      <c r="H41" s="75"/>
      <c r="I41" s="137"/>
      <c r="J41" s="139"/>
      <c r="K41" s="138"/>
      <c r="L41" s="140"/>
      <c r="N41" s="10"/>
      <c r="O41" s="10"/>
    </row>
    <row r="42" spans="1:16" x14ac:dyDescent="0.2">
      <c r="A42" s="160" t="s">
        <v>319</v>
      </c>
      <c r="B42" s="161" t="s">
        <v>422</v>
      </c>
      <c r="C42" s="161" t="s">
        <v>424</v>
      </c>
      <c r="D42" s="161" t="s">
        <v>425</v>
      </c>
      <c r="E42" s="161" t="s">
        <v>358</v>
      </c>
      <c r="F42" s="161" t="s">
        <v>409</v>
      </c>
      <c r="G42" s="75" t="s">
        <v>370</v>
      </c>
      <c r="H42" s="143"/>
      <c r="I42" s="130"/>
      <c r="J42" s="126"/>
      <c r="K42" s="123"/>
      <c r="L42" s="10"/>
      <c r="M42" s="10"/>
      <c r="N42" s="10"/>
      <c r="O42" s="10"/>
    </row>
    <row r="43" spans="1:16" x14ac:dyDescent="0.2">
      <c r="A43" s="162">
        <v>41361</v>
      </c>
      <c r="B43" s="132">
        <v>30.89</v>
      </c>
      <c r="C43" s="132">
        <v>31.6</v>
      </c>
      <c r="D43" s="132">
        <v>33.229999999999997</v>
      </c>
      <c r="E43" s="132">
        <v>124.73</v>
      </c>
      <c r="F43" s="132"/>
      <c r="G43" s="41">
        <v>1569.18587246845</v>
      </c>
      <c r="H43" s="143"/>
      <c r="I43" s="181"/>
      <c r="J43" s="182"/>
      <c r="K43" s="142"/>
      <c r="L43" s="9"/>
      <c r="M43" s="10"/>
      <c r="N43" s="10"/>
      <c r="O43" s="10"/>
    </row>
    <row r="44" spans="1:16" x14ac:dyDescent="0.2">
      <c r="A44" s="162">
        <v>41453</v>
      </c>
      <c r="B44" s="132">
        <v>30.14</v>
      </c>
      <c r="C44" s="132">
        <v>31.27</v>
      </c>
      <c r="D44" s="132">
        <v>32.9</v>
      </c>
      <c r="E44" s="132">
        <v>123.01</v>
      </c>
      <c r="F44" s="132"/>
      <c r="G44" s="41">
        <v>1606.27760773726</v>
      </c>
      <c r="H44" s="143"/>
      <c r="I44" s="181"/>
      <c r="J44" s="182"/>
      <c r="K44" s="142"/>
      <c r="L44" s="9"/>
      <c r="M44" s="10"/>
      <c r="N44" s="10"/>
      <c r="O44" s="10"/>
    </row>
    <row r="45" spans="1:16" x14ac:dyDescent="0.2">
      <c r="A45" s="162">
        <v>41547</v>
      </c>
      <c r="B45" s="132">
        <v>30.02</v>
      </c>
      <c r="C45" s="132">
        <v>30.65</v>
      </c>
      <c r="D45" s="132">
        <v>32.54</v>
      </c>
      <c r="E45" s="132">
        <v>121.83</v>
      </c>
      <c r="F45" s="132"/>
      <c r="G45" s="41">
        <v>1681.54666211214</v>
      </c>
      <c r="H45" s="143"/>
      <c r="I45" s="130"/>
      <c r="J45" s="126"/>
      <c r="K45" s="123"/>
      <c r="L45" s="10"/>
      <c r="M45" s="10"/>
      <c r="N45" s="10"/>
      <c r="O45" s="10"/>
    </row>
    <row r="46" spans="1:16" x14ac:dyDescent="0.2">
      <c r="A46" s="162">
        <v>41639</v>
      </c>
      <c r="B46" s="132">
        <v>29.96</v>
      </c>
      <c r="C46" s="132">
        <v>30.89</v>
      </c>
      <c r="D46" s="132">
        <v>32.17</v>
      </c>
      <c r="E46" s="132">
        <v>121.48</v>
      </c>
      <c r="F46" s="132"/>
      <c r="G46" s="41">
        <v>1848.36</v>
      </c>
      <c r="H46" s="143"/>
      <c r="I46" s="130"/>
      <c r="J46" s="126"/>
      <c r="K46" s="123"/>
      <c r="L46" s="10"/>
      <c r="M46" s="10"/>
      <c r="N46" s="10"/>
      <c r="O46" s="10"/>
    </row>
    <row r="47" spans="1:16" x14ac:dyDescent="0.2">
      <c r="A47" s="163">
        <v>41729</v>
      </c>
      <c r="B47" s="132">
        <v>29.64</v>
      </c>
      <c r="C47" s="132">
        <v>30.66</v>
      </c>
      <c r="D47" s="132">
        <v>32.130000000000003</v>
      </c>
      <c r="E47" s="132">
        <v>120.04</v>
      </c>
      <c r="F47" s="132">
        <v>137.19999999999999</v>
      </c>
      <c r="G47" s="41">
        <v>1872.33517921728</v>
      </c>
      <c r="H47" s="143"/>
      <c r="I47" s="130"/>
      <c r="J47" s="126"/>
      <c r="K47" s="123"/>
      <c r="L47" s="10"/>
      <c r="M47" s="10"/>
      <c r="N47" s="10"/>
      <c r="O47" s="10"/>
    </row>
    <row r="48" spans="1:16" x14ac:dyDescent="0.2">
      <c r="A48" s="163">
        <v>41820</v>
      </c>
      <c r="B48" s="132">
        <v>29.29</v>
      </c>
      <c r="C48" s="132">
        <v>30.56</v>
      </c>
      <c r="D48" s="132">
        <v>32.229999999999997</v>
      </c>
      <c r="E48" s="132">
        <v>119.4</v>
      </c>
      <c r="F48" s="132">
        <v>137.52000000000001</v>
      </c>
      <c r="G48" s="41">
        <v>1960.23124036383</v>
      </c>
      <c r="H48" s="143"/>
      <c r="I48" s="130"/>
      <c r="J48" s="126"/>
      <c r="K48" s="123"/>
      <c r="L48" s="10"/>
      <c r="M48" s="10"/>
      <c r="N48" s="10"/>
      <c r="O48" s="10"/>
    </row>
    <row r="49" spans="1:17" x14ac:dyDescent="0.2">
      <c r="A49" s="163" t="s">
        <v>426</v>
      </c>
      <c r="B49" s="132">
        <f>'SECTOR EPS'!AB8</f>
        <v>29.44</v>
      </c>
      <c r="C49" s="132">
        <f>'SECTOR EPS'!AC8</f>
        <v>30.12</v>
      </c>
      <c r="D49" s="132">
        <f>'SECTOR EPS'!AD8</f>
        <v>32.29</v>
      </c>
      <c r="E49" s="132">
        <f>'SECTOR EPS'!AV8</f>
        <v>119.17</v>
      </c>
      <c r="F49" s="132">
        <f>'SECTOR EPS'!AX8</f>
        <v>136.04</v>
      </c>
      <c r="G49" s="41">
        <f>D70</f>
        <v>2003.36769545125</v>
      </c>
      <c r="H49" s="143"/>
      <c r="I49" s="130"/>
      <c r="J49" s="126"/>
      <c r="K49" s="123"/>
      <c r="L49" s="10"/>
      <c r="M49" s="10"/>
    </row>
    <row r="50" spans="1:17" x14ac:dyDescent="0.2">
      <c r="A50" s="131"/>
      <c r="B50" s="132"/>
      <c r="C50" s="133"/>
      <c r="D50" s="133"/>
      <c r="E50" s="132"/>
      <c r="F50" s="133"/>
      <c r="G50" s="9"/>
      <c r="H50" s="143"/>
      <c r="I50" s="130"/>
      <c r="J50" s="126"/>
      <c r="K50" s="123"/>
      <c r="L50" s="10"/>
      <c r="M50" s="10"/>
    </row>
    <row r="51" spans="1:17" x14ac:dyDescent="0.2">
      <c r="A51" s="131"/>
      <c r="B51" s="132"/>
      <c r="C51" s="133"/>
      <c r="D51" s="133"/>
      <c r="E51" s="132"/>
      <c r="F51" s="133"/>
      <c r="G51" s="9"/>
      <c r="H51" s="143"/>
      <c r="I51" s="130"/>
      <c r="J51" s="126"/>
      <c r="K51" s="123"/>
      <c r="L51" s="10"/>
      <c r="M51" s="10"/>
    </row>
    <row r="52" spans="1:17" x14ac:dyDescent="0.2">
      <c r="A52" s="164" t="str">
        <f>'COMMENTARY AND BEATS'!A3</f>
        <v>Of the 494 with full operating comparative data for Q2,'14:</v>
      </c>
      <c r="B52" s="21"/>
      <c r="C52" s="21"/>
      <c r="D52" s="21"/>
      <c r="E52" s="127"/>
      <c r="F52" s="127"/>
      <c r="G52" s="127"/>
      <c r="H52" s="143"/>
      <c r="I52" s="21"/>
      <c r="J52" s="126"/>
      <c r="K52" s="123"/>
      <c r="L52" s="23"/>
      <c r="M52" s="23"/>
    </row>
    <row r="53" spans="1:17" x14ac:dyDescent="0.2">
      <c r="A53" s="164" t="str">
        <f>'COMMENTARY AND BEATS'!A4</f>
        <v>326 beat, 104 missed, and 64 met their estimates</v>
      </c>
      <c r="B53" s="21"/>
      <c r="C53" s="21"/>
      <c r="D53" s="21"/>
      <c r="E53" s="41"/>
      <c r="F53" s="127"/>
      <c r="G53" s="127"/>
      <c r="H53" s="143"/>
      <c r="I53" s="21"/>
      <c r="J53" s="126"/>
      <c r="K53" s="123"/>
      <c r="L53" s="23"/>
      <c r="M53" s="23"/>
    </row>
    <row r="54" spans="1:17" x14ac:dyDescent="0.2">
      <c r="A54" s="97"/>
      <c r="B54" s="97"/>
      <c r="C54" s="96" t="str">
        <f>'COMMENTARY AND BEATS'!B132</f>
        <v xml:space="preserve">    ------------- ISSUES --------------------</v>
      </c>
      <c r="D54" s="96"/>
      <c r="E54" s="96"/>
      <c r="F54" s="96"/>
      <c r="G54" s="96"/>
      <c r="H54" s="96" t="str">
        <f>'COMMENTARY AND BEATS'!G132</f>
        <v xml:space="preserve">  ----------- PERCENTAGE --------------------</v>
      </c>
      <c r="I54" s="96"/>
      <c r="J54" s="96"/>
      <c r="K54" s="96"/>
      <c r="O54" s="136"/>
      <c r="P54" s="136"/>
    </row>
    <row r="55" spans="1:17" x14ac:dyDescent="0.2">
      <c r="A55" s="97" t="str">
        <f>'COMMENTARY AND BEATS'!A133</f>
        <v>SECTOR</v>
      </c>
      <c r="B55" s="97"/>
      <c r="C55" s="95" t="str">
        <f>'COMMENTARY AND BEATS'!B133</f>
        <v>REPORTED</v>
      </c>
      <c r="D55" s="95" t="str">
        <f>'COMMENTARY AND BEATS'!C133</f>
        <v>BEAT</v>
      </c>
      <c r="E55" s="95" t="str">
        <f>'COMMENTARY AND BEATS'!D133</f>
        <v>MISSED</v>
      </c>
      <c r="F55" s="95" t="str">
        <f>'COMMENTARY AND BEATS'!E133</f>
        <v>MET</v>
      </c>
      <c r="G55" s="98"/>
      <c r="H55" s="98" t="str">
        <f>'COMMENTARY AND BEATS'!G133</f>
        <v>REPORTED</v>
      </c>
      <c r="I55" s="98" t="str">
        <f>'COMMENTARY AND BEATS'!H133</f>
        <v>BEAT</v>
      </c>
      <c r="J55" s="98" t="str">
        <f>'COMMENTARY AND BEATS'!I133</f>
        <v>MISSED</v>
      </c>
      <c r="K55" s="98" t="str">
        <f>'COMMENTARY AND BEATS'!J133</f>
        <v>MET</v>
      </c>
      <c r="Q55" s="136"/>
    </row>
    <row r="56" spans="1:17" x14ac:dyDescent="0.2">
      <c r="A56" s="97" t="str">
        <f>'COMMENTARY AND BEATS'!A134</f>
        <v xml:space="preserve">Energy </v>
      </c>
      <c r="B56" s="97"/>
      <c r="C56" s="165">
        <f>'COMMENTARY AND BEATS'!B7</f>
        <v>45</v>
      </c>
      <c r="D56" s="165">
        <f>'COMMENTARY AND BEATS'!C7</f>
        <v>25</v>
      </c>
      <c r="E56" s="165">
        <f>'COMMENTARY AND BEATS'!D7</f>
        <v>15</v>
      </c>
      <c r="F56" s="165">
        <f>'COMMENTARY AND BEATS'!E7</f>
        <v>5</v>
      </c>
      <c r="G56" s="165"/>
      <c r="H56" s="167">
        <f>'COMMENTARY AND BEATS'!G7</f>
        <v>1</v>
      </c>
      <c r="I56" s="167">
        <f>'COMMENTARY AND BEATS'!H7</f>
        <v>0.55555555555555558</v>
      </c>
      <c r="J56" s="167">
        <f>'COMMENTARY AND BEATS'!I7</f>
        <v>0.33333333333333331</v>
      </c>
      <c r="K56" s="167">
        <f>'COMMENTARY AND BEATS'!J7</f>
        <v>0.1111111111111111</v>
      </c>
      <c r="N56" s="120" t="s">
        <v>3</v>
      </c>
      <c r="O56" s="120" t="s">
        <v>3</v>
      </c>
    </row>
    <row r="57" spans="1:17" x14ac:dyDescent="0.2">
      <c r="A57" s="97" t="str">
        <f>'COMMENTARY AND BEATS'!A135</f>
        <v xml:space="preserve">Materials  </v>
      </c>
      <c r="B57" s="97"/>
      <c r="C57" s="165">
        <f>'COMMENTARY AND BEATS'!B8</f>
        <v>30</v>
      </c>
      <c r="D57" s="165">
        <f>'COMMENTARY AND BEATS'!C8</f>
        <v>21</v>
      </c>
      <c r="E57" s="165">
        <f>'COMMENTARY AND BEATS'!D8</f>
        <v>7</v>
      </c>
      <c r="F57" s="165">
        <f>'COMMENTARY AND BEATS'!E8</f>
        <v>2</v>
      </c>
      <c r="G57" s="165"/>
      <c r="H57" s="167">
        <f>'COMMENTARY AND BEATS'!G8</f>
        <v>1</v>
      </c>
      <c r="I57" s="167">
        <f>'COMMENTARY AND BEATS'!H8</f>
        <v>0.7</v>
      </c>
      <c r="J57" s="167">
        <f>'COMMENTARY AND BEATS'!I8</f>
        <v>0.23333333333333334</v>
      </c>
      <c r="K57" s="167">
        <f>'COMMENTARY AND BEATS'!J8</f>
        <v>6.6666666666666666E-2</v>
      </c>
    </row>
    <row r="58" spans="1:17" x14ac:dyDescent="0.2">
      <c r="A58" s="97" t="str">
        <f>'COMMENTARY AND BEATS'!A136</f>
        <v xml:space="preserve">Industrials </v>
      </c>
      <c r="B58" s="97"/>
      <c r="C58" s="165">
        <f>'COMMENTARY AND BEATS'!B9</f>
        <v>63</v>
      </c>
      <c r="D58" s="165">
        <f>'COMMENTARY AND BEATS'!C9</f>
        <v>40</v>
      </c>
      <c r="E58" s="165">
        <f>'COMMENTARY AND BEATS'!D9</f>
        <v>11</v>
      </c>
      <c r="F58" s="165">
        <f>'COMMENTARY AND BEATS'!E9</f>
        <v>12</v>
      </c>
      <c r="G58" s="165"/>
      <c r="H58" s="167">
        <f>'COMMENTARY AND BEATS'!G9</f>
        <v>0.984375</v>
      </c>
      <c r="I58" s="167">
        <f>'COMMENTARY AND BEATS'!H9</f>
        <v>0.63492063492063489</v>
      </c>
      <c r="J58" s="167">
        <f>'COMMENTARY AND BEATS'!I9</f>
        <v>0.17460317460317459</v>
      </c>
      <c r="K58" s="167">
        <f>'COMMENTARY AND BEATS'!J9</f>
        <v>0.19047619047619047</v>
      </c>
    </row>
    <row r="59" spans="1:17" x14ac:dyDescent="0.2">
      <c r="A59" s="97" t="str">
        <f>'COMMENTARY AND BEATS'!A137</f>
        <v>Consumer Discretionary</v>
      </c>
      <c r="B59" s="97"/>
      <c r="C59" s="165">
        <f>'COMMENTARY AND BEATS'!B10</f>
        <v>82</v>
      </c>
      <c r="D59" s="165">
        <f>'COMMENTARY AND BEATS'!C10</f>
        <v>54</v>
      </c>
      <c r="E59" s="165">
        <f>'COMMENTARY AND BEATS'!D10</f>
        <v>16</v>
      </c>
      <c r="F59" s="165">
        <f>'COMMENTARY AND BEATS'!E10</f>
        <v>12</v>
      </c>
      <c r="G59" s="165"/>
      <c r="H59" s="167">
        <f>'COMMENTARY AND BEATS'!G10</f>
        <v>0.97619047619047616</v>
      </c>
      <c r="I59" s="167">
        <f>'COMMENTARY AND BEATS'!H10</f>
        <v>0.65853658536585369</v>
      </c>
      <c r="J59" s="167">
        <f>'COMMENTARY AND BEATS'!I10</f>
        <v>0.1951219512195122</v>
      </c>
      <c r="K59" s="167">
        <f>'COMMENTARY AND BEATS'!J10</f>
        <v>0.14634146341463414</v>
      </c>
    </row>
    <row r="60" spans="1:17" x14ac:dyDescent="0.2">
      <c r="A60" s="97" t="str">
        <f>'COMMENTARY AND BEATS'!A138</f>
        <v>Consumer Staples</v>
      </c>
      <c r="B60" s="97"/>
      <c r="C60" s="165">
        <f>'COMMENTARY AND BEATS'!B11</f>
        <v>38</v>
      </c>
      <c r="D60" s="165">
        <f>'COMMENTARY AND BEATS'!C11</f>
        <v>18</v>
      </c>
      <c r="E60" s="165">
        <f>'COMMENTARY AND BEATS'!D11</f>
        <v>14</v>
      </c>
      <c r="F60" s="165">
        <f>'COMMENTARY AND BEATS'!E11</f>
        <v>6</v>
      </c>
      <c r="G60" s="165"/>
      <c r="H60" s="167">
        <f>'COMMENTARY AND BEATS'!G11</f>
        <v>0.95</v>
      </c>
      <c r="I60" s="167">
        <f>'COMMENTARY AND BEATS'!H11</f>
        <v>0.47368421052631576</v>
      </c>
      <c r="J60" s="167">
        <f>'COMMENTARY AND BEATS'!I11</f>
        <v>0.36842105263157893</v>
      </c>
      <c r="K60" s="167">
        <f>'COMMENTARY AND BEATS'!J11</f>
        <v>0.15789473684210525</v>
      </c>
    </row>
    <row r="61" spans="1:17" x14ac:dyDescent="0.2">
      <c r="A61" s="97" t="str">
        <f>'COMMENTARY AND BEATS'!A139</f>
        <v>Health Care</v>
      </c>
      <c r="B61" s="97"/>
      <c r="C61" s="165">
        <f>'COMMENTARY AND BEATS'!B12</f>
        <v>53</v>
      </c>
      <c r="D61" s="165">
        <f>'COMMENTARY AND BEATS'!C12</f>
        <v>44</v>
      </c>
      <c r="E61" s="165">
        <f>'COMMENTARY AND BEATS'!D12</f>
        <v>3</v>
      </c>
      <c r="F61" s="165">
        <f>'COMMENTARY AND BEATS'!E12</f>
        <v>6</v>
      </c>
      <c r="G61" s="165"/>
      <c r="H61" s="167">
        <f>'COMMENTARY AND BEATS'!G12</f>
        <v>1</v>
      </c>
      <c r="I61" s="167">
        <f>'COMMENTARY AND BEATS'!H12</f>
        <v>0.83018867924528306</v>
      </c>
      <c r="J61" s="167">
        <f>'COMMENTARY AND BEATS'!I12</f>
        <v>5.6603773584905662E-2</v>
      </c>
      <c r="K61" s="167">
        <f>'COMMENTARY AND BEATS'!J12</f>
        <v>0.11320754716981132</v>
      </c>
    </row>
    <row r="62" spans="1:17" x14ac:dyDescent="0.2">
      <c r="A62" s="97" t="str">
        <f>'COMMENTARY AND BEATS'!A140</f>
        <v xml:space="preserve">Financials </v>
      </c>
      <c r="B62" s="97"/>
      <c r="C62" s="165">
        <f>'COMMENTARY AND BEATS'!B13</f>
        <v>83</v>
      </c>
      <c r="D62" s="165">
        <f>'COMMENTARY AND BEATS'!C13</f>
        <v>59</v>
      </c>
      <c r="E62" s="165">
        <f>'COMMENTARY AND BEATS'!D13</f>
        <v>14</v>
      </c>
      <c r="F62" s="165">
        <f>'COMMENTARY AND BEATS'!E13</f>
        <v>10</v>
      </c>
      <c r="G62" s="165"/>
      <c r="H62" s="167">
        <f>'COMMENTARY AND BEATS'!G13</f>
        <v>0.98809523809523814</v>
      </c>
      <c r="I62" s="167">
        <f>'COMMENTARY AND BEATS'!H13</f>
        <v>0.71084337349397586</v>
      </c>
      <c r="J62" s="167">
        <f>'COMMENTARY AND BEATS'!I13</f>
        <v>0.16867469879518071</v>
      </c>
      <c r="K62" s="167">
        <f>'COMMENTARY AND BEATS'!J13</f>
        <v>0.12048192771084337</v>
      </c>
    </row>
    <row r="63" spans="1:17" x14ac:dyDescent="0.2">
      <c r="A63" s="97" t="str">
        <f>'COMMENTARY AND BEATS'!A141</f>
        <v xml:space="preserve">Information Technology  </v>
      </c>
      <c r="B63" s="97"/>
      <c r="C63" s="165">
        <f>'COMMENTARY AND BEATS'!B14</f>
        <v>65</v>
      </c>
      <c r="D63" s="165">
        <f>'COMMENTARY AND BEATS'!C14</f>
        <v>47</v>
      </c>
      <c r="E63" s="165">
        <f>'COMMENTARY AND BEATS'!D14</f>
        <v>10</v>
      </c>
      <c r="F63" s="165">
        <f>'COMMENTARY AND BEATS'!E14</f>
        <v>8</v>
      </c>
      <c r="G63" s="165"/>
      <c r="H63" s="167">
        <f>'COMMENTARY AND BEATS'!G14</f>
        <v>0.98484848484848486</v>
      </c>
      <c r="I63" s="167">
        <f>'COMMENTARY AND BEATS'!H14</f>
        <v>0.72307692307692306</v>
      </c>
      <c r="J63" s="167">
        <f>'COMMENTARY AND BEATS'!I14</f>
        <v>0.15384615384615385</v>
      </c>
      <c r="K63" s="167">
        <f>'COMMENTARY AND BEATS'!J14</f>
        <v>0.12307692307692308</v>
      </c>
    </row>
    <row r="64" spans="1:17" x14ac:dyDescent="0.2">
      <c r="A64" s="97" t="str">
        <f>'COMMENTARY AND BEATS'!A142</f>
        <v xml:space="preserve">Telecommunication Services  </v>
      </c>
      <c r="B64" s="97"/>
      <c r="C64" s="165">
        <f>'COMMENTARY AND BEATS'!B15</f>
        <v>5</v>
      </c>
      <c r="D64" s="165">
        <f>'COMMENTARY AND BEATS'!C15</f>
        <v>1</v>
      </c>
      <c r="E64" s="165">
        <f>'COMMENTARY AND BEATS'!D15</f>
        <v>4</v>
      </c>
      <c r="F64" s="165">
        <f>'COMMENTARY AND BEATS'!E15</f>
        <v>0</v>
      </c>
      <c r="G64" s="165"/>
      <c r="H64" s="167">
        <f>'COMMENTARY AND BEATS'!G15</f>
        <v>1</v>
      </c>
      <c r="I64" s="167">
        <f>'COMMENTARY AND BEATS'!H15</f>
        <v>0.2</v>
      </c>
      <c r="J64" s="167">
        <f>'COMMENTARY AND BEATS'!I15</f>
        <v>0.8</v>
      </c>
      <c r="K64" s="167">
        <f>'COMMENTARY AND BEATS'!J15</f>
        <v>0</v>
      </c>
      <c r="N64" s="118"/>
      <c r="O64" s="118"/>
      <c r="P64" s="118"/>
    </row>
    <row r="65" spans="1:19" x14ac:dyDescent="0.2">
      <c r="A65" s="97" t="str">
        <f>'COMMENTARY AND BEATS'!A143</f>
        <v xml:space="preserve">Utilities  </v>
      </c>
      <c r="B65" s="97"/>
      <c r="C65" s="165">
        <f>'COMMENTARY AND BEATS'!B16</f>
        <v>30</v>
      </c>
      <c r="D65" s="165">
        <f>'COMMENTARY AND BEATS'!C16</f>
        <v>17</v>
      </c>
      <c r="E65" s="165">
        <f>'COMMENTARY AND BEATS'!D16</f>
        <v>10</v>
      </c>
      <c r="F65" s="165">
        <f>'COMMENTARY AND BEATS'!E16</f>
        <v>3</v>
      </c>
      <c r="G65" s="165"/>
      <c r="H65" s="167">
        <f>'COMMENTARY AND BEATS'!G16</f>
        <v>1</v>
      </c>
      <c r="I65" s="167">
        <f>'COMMENTARY AND BEATS'!H16</f>
        <v>0.56666666666666665</v>
      </c>
      <c r="J65" s="167">
        <f>'COMMENTARY AND BEATS'!I16</f>
        <v>0.33333333333333331</v>
      </c>
      <c r="K65" s="167">
        <f>'COMMENTARY AND BEATS'!J16</f>
        <v>0.1</v>
      </c>
      <c r="M65" s="118"/>
      <c r="N65" s="118"/>
      <c r="O65" s="118"/>
      <c r="P65" s="118"/>
      <c r="Q65" s="118"/>
      <c r="R65" s="118"/>
      <c r="S65" s="118"/>
    </row>
    <row r="66" spans="1:19" x14ac:dyDescent="0.2">
      <c r="A66" s="97" t="str">
        <f>'COMMENTARY AND BEATS'!A144</f>
        <v>S&amp;P 500</v>
      </c>
      <c r="B66" s="97"/>
      <c r="C66" s="165">
        <f>'COMMENTARY AND BEATS'!B17</f>
        <v>494</v>
      </c>
      <c r="D66" s="165">
        <f>'COMMENTARY AND BEATS'!C17</f>
        <v>326</v>
      </c>
      <c r="E66" s="165">
        <f>'COMMENTARY AND BEATS'!D17</f>
        <v>104</v>
      </c>
      <c r="F66" s="165">
        <f>'COMMENTARY AND BEATS'!E17</f>
        <v>64</v>
      </c>
      <c r="G66" s="166"/>
      <c r="H66" s="167">
        <f>'COMMENTARY AND BEATS'!G17</f>
        <v>0.98602794411177641</v>
      </c>
      <c r="I66" s="167">
        <f>'COMMENTARY AND BEATS'!H17</f>
        <v>0.65991902834008098</v>
      </c>
      <c r="J66" s="167">
        <f>'COMMENTARY AND BEATS'!I17</f>
        <v>0.21052631578947367</v>
      </c>
      <c r="K66" s="167">
        <f>'COMMENTARY AND BEATS'!J17</f>
        <v>0.12955465587044535</v>
      </c>
      <c r="M66" s="118"/>
      <c r="N66" s="118"/>
      <c r="O66" s="118"/>
      <c r="P66" s="118"/>
      <c r="Q66" s="118"/>
      <c r="R66" s="118"/>
      <c r="S66" s="118"/>
    </row>
    <row r="67" spans="1:19" x14ac:dyDescent="0.2">
      <c r="A67" s="97"/>
      <c r="B67" s="97"/>
      <c r="C67" s="165"/>
      <c r="D67" s="165"/>
      <c r="E67" s="165"/>
      <c r="F67" s="165"/>
      <c r="G67" s="166"/>
      <c r="H67" s="167"/>
      <c r="I67" s="167"/>
      <c r="J67" s="167"/>
      <c r="K67" s="167"/>
      <c r="M67" s="118"/>
      <c r="N67" s="118"/>
      <c r="O67" s="118"/>
      <c r="P67" s="118"/>
      <c r="Q67" s="118"/>
      <c r="R67" s="118"/>
      <c r="S67" s="118"/>
    </row>
    <row r="68" spans="1:19" x14ac:dyDescent="0.2">
      <c r="A68" s="120" t="s">
        <v>366</v>
      </c>
      <c r="M68" s="118"/>
      <c r="N68" s="118"/>
      <c r="O68" s="118"/>
      <c r="P68" s="118"/>
      <c r="Q68" s="118"/>
      <c r="R68" s="118"/>
      <c r="S68" s="118"/>
    </row>
    <row r="69" spans="1:19" x14ac:dyDescent="0.2">
      <c r="A69" s="28" t="s">
        <v>67</v>
      </c>
      <c r="B69" s="30"/>
      <c r="C69" s="30"/>
      <c r="D69" s="46">
        <v>41880</v>
      </c>
      <c r="E69" s="45"/>
      <c r="F69" s="1"/>
      <c r="G69" s="1"/>
      <c r="H69" s="118"/>
      <c r="I69" s="118"/>
      <c r="J69" s="43"/>
      <c r="M69" s="118"/>
      <c r="N69" s="118"/>
      <c r="O69" s="118"/>
      <c r="P69" s="118"/>
      <c r="Q69" s="118"/>
      <c r="R69" s="118"/>
      <c r="S69" s="118"/>
    </row>
    <row r="70" spans="1:19" x14ac:dyDescent="0.2">
      <c r="A70" s="4" t="s">
        <v>68</v>
      </c>
      <c r="B70" s="1"/>
      <c r="C70" s="1"/>
      <c r="D70" s="21">
        <v>2003.36769545125</v>
      </c>
      <c r="E70" s="39"/>
      <c r="F70" s="118"/>
      <c r="G70" s="118"/>
      <c r="H70" s="118"/>
      <c r="I70" s="118"/>
      <c r="J70" s="43"/>
      <c r="M70" s="118"/>
      <c r="N70" s="118"/>
      <c r="O70" s="118"/>
      <c r="P70" s="118"/>
      <c r="Q70" s="118"/>
      <c r="R70" s="118"/>
      <c r="S70" s="118"/>
    </row>
    <row r="71" spans="1:19" x14ac:dyDescent="0.2">
      <c r="A71" s="159" t="s">
        <v>1402</v>
      </c>
      <c r="B71" s="1"/>
      <c r="C71" s="1"/>
      <c r="D71" s="22">
        <f>(38.108)/D70</f>
        <v>1.9021969899248242E-2</v>
      </c>
      <c r="E71" s="44"/>
      <c r="F71" s="114"/>
      <c r="G71" s="114"/>
      <c r="H71" s="114"/>
      <c r="I71" s="114"/>
      <c r="J71" s="12"/>
      <c r="M71" s="118"/>
      <c r="N71" s="136"/>
      <c r="Q71" s="118"/>
      <c r="R71" s="118"/>
      <c r="S71" s="118"/>
    </row>
    <row r="72" spans="1:19" x14ac:dyDescent="0.2">
      <c r="A72" s="1" t="s">
        <v>396</v>
      </c>
      <c r="B72" s="1"/>
      <c r="C72" s="1"/>
      <c r="D72" s="211">
        <f>39.8445/D70</f>
        <v>1.9888760356108863E-2</v>
      </c>
      <c r="E72" s="60"/>
      <c r="J72" s="12"/>
      <c r="N72" s="136"/>
    </row>
    <row r="73" spans="1:19" x14ac:dyDescent="0.2">
      <c r="A73" s="1"/>
      <c r="B73" s="1"/>
      <c r="C73" s="1"/>
      <c r="D73" s="22"/>
      <c r="E73" s="60"/>
      <c r="J73" s="12"/>
    </row>
    <row r="74" spans="1:19" x14ac:dyDescent="0.2">
      <c r="A74" s="43"/>
      <c r="B74" s="43"/>
      <c r="C74" s="43"/>
      <c r="D74" s="43"/>
      <c r="E74" s="69"/>
      <c r="F74" s="18"/>
      <c r="G74" s="43"/>
      <c r="H74" s="69"/>
      <c r="I74" s="17"/>
      <c r="K74" s="96"/>
      <c r="L74" s="96"/>
      <c r="M74" s="96"/>
    </row>
    <row r="75" spans="1:19" x14ac:dyDescent="0.2">
      <c r="A75" s="25"/>
      <c r="B75" s="26"/>
      <c r="C75" s="27" t="s">
        <v>84</v>
      </c>
      <c r="D75" s="27" t="s">
        <v>78</v>
      </c>
      <c r="E75" s="27" t="s">
        <v>84</v>
      </c>
      <c r="F75" s="27"/>
      <c r="G75" s="27" t="s">
        <v>84</v>
      </c>
      <c r="H75" s="27" t="s">
        <v>78</v>
      </c>
      <c r="I75" s="27" t="s">
        <v>84</v>
      </c>
      <c r="J75" s="53"/>
      <c r="K75" s="96" t="s">
        <v>263</v>
      </c>
      <c r="L75" s="96"/>
      <c r="M75" s="96"/>
    </row>
    <row r="76" spans="1:19" x14ac:dyDescent="0.2">
      <c r="A76" s="28" t="s">
        <v>109</v>
      </c>
      <c r="B76" s="26"/>
      <c r="C76" s="27" t="s">
        <v>108</v>
      </c>
      <c r="D76" s="27" t="s">
        <v>108</v>
      </c>
      <c r="E76" s="27" t="s">
        <v>108</v>
      </c>
      <c r="F76" s="27"/>
      <c r="G76" s="27" t="s">
        <v>108</v>
      </c>
      <c r="H76" s="27" t="s">
        <v>108</v>
      </c>
      <c r="I76" s="27" t="s">
        <v>108</v>
      </c>
      <c r="J76" s="53"/>
      <c r="K76" s="75" t="s">
        <v>84</v>
      </c>
      <c r="L76" s="75" t="s">
        <v>78</v>
      </c>
      <c r="M76" s="75" t="s">
        <v>84</v>
      </c>
      <c r="N76" s="136"/>
    </row>
    <row r="77" spans="1:19" x14ac:dyDescent="0.2">
      <c r="A77" s="28" t="s">
        <v>79</v>
      </c>
      <c r="B77" s="29" t="s">
        <v>1</v>
      </c>
      <c r="C77" s="27" t="s">
        <v>83</v>
      </c>
      <c r="D77" s="27" t="s">
        <v>83</v>
      </c>
      <c r="E77" s="27" t="s">
        <v>83</v>
      </c>
      <c r="F77" s="27"/>
      <c r="G77" s="27" t="s">
        <v>77</v>
      </c>
      <c r="H77" s="27" t="s">
        <v>77</v>
      </c>
      <c r="I77" s="27" t="s">
        <v>77</v>
      </c>
      <c r="J77" s="53"/>
      <c r="K77" s="75" t="s">
        <v>108</v>
      </c>
      <c r="L77" s="75" t="s">
        <v>108</v>
      </c>
      <c r="M77" s="75" t="s">
        <v>108</v>
      </c>
      <c r="N77" s="136"/>
    </row>
    <row r="78" spans="1:19" x14ac:dyDescent="0.2">
      <c r="A78" s="28"/>
      <c r="B78" s="27" t="s">
        <v>3</v>
      </c>
      <c r="C78" s="27" t="s">
        <v>80</v>
      </c>
      <c r="D78" s="27" t="s">
        <v>80</v>
      </c>
      <c r="E78" s="27" t="s">
        <v>80</v>
      </c>
      <c r="F78" s="27"/>
      <c r="G78" s="27" t="s">
        <v>80</v>
      </c>
      <c r="H78" s="27" t="s">
        <v>80</v>
      </c>
      <c r="I78" s="27" t="s">
        <v>80</v>
      </c>
      <c r="J78" s="53"/>
      <c r="K78" s="75" t="s">
        <v>80</v>
      </c>
      <c r="L78" s="75" t="s">
        <v>80</v>
      </c>
      <c r="M78" s="75" t="s">
        <v>80</v>
      </c>
    </row>
    <row r="79" spans="1:19" x14ac:dyDescent="0.2">
      <c r="A79" s="28"/>
      <c r="B79" s="30"/>
      <c r="C79" s="27" t="s">
        <v>81</v>
      </c>
      <c r="D79" s="27" t="s">
        <v>82</v>
      </c>
      <c r="E79" s="29" t="s">
        <v>82</v>
      </c>
      <c r="F79" s="27"/>
      <c r="G79" s="27" t="s">
        <v>81</v>
      </c>
      <c r="H79" s="29" t="s">
        <v>82</v>
      </c>
      <c r="I79" s="29" t="s">
        <v>82</v>
      </c>
      <c r="J79" s="53"/>
      <c r="K79" s="75" t="s">
        <v>81</v>
      </c>
      <c r="L79" s="115" t="s">
        <v>82</v>
      </c>
      <c r="M79" s="115" t="s">
        <v>82</v>
      </c>
    </row>
    <row r="80" spans="1:19" x14ac:dyDescent="0.2">
      <c r="A80" s="10" t="s">
        <v>126</v>
      </c>
      <c r="B80" s="118"/>
      <c r="C80" s="118"/>
      <c r="D80" s="118"/>
      <c r="E80" s="118"/>
      <c r="F80" s="118"/>
      <c r="G80" s="118"/>
      <c r="H80" s="72"/>
      <c r="I80" s="72"/>
      <c r="J80" s="70"/>
      <c r="L80" s="73"/>
      <c r="M80" s="115"/>
    </row>
    <row r="81" spans="1:16" x14ac:dyDescent="0.2">
      <c r="A81" s="40" t="s">
        <v>402</v>
      </c>
      <c r="B81" s="118"/>
      <c r="C81" s="34">
        <f>'SECTOR EPS'!AH8</f>
        <v>36.43</v>
      </c>
      <c r="D81" s="80">
        <v>33.4</v>
      </c>
      <c r="E81" s="80">
        <v>36.237169999999999</v>
      </c>
      <c r="F81" s="118"/>
      <c r="G81" s="118">
        <f>D70/K81</f>
        <v>14.72631355080307</v>
      </c>
      <c r="H81" s="5">
        <f>D70/L81</f>
        <v>15.142612966373774</v>
      </c>
      <c r="I81" s="5">
        <f>D70/M81</f>
        <v>14.748690275831985</v>
      </c>
      <c r="J81" s="70"/>
      <c r="K81" s="73">
        <f>SUM(C81:C84)</f>
        <v>136.04000000000002</v>
      </c>
      <c r="L81" s="73">
        <f t="shared" ref="L81" si="3">SUM(D81:D84)</f>
        <v>132.29999999999998</v>
      </c>
      <c r="M81" s="73">
        <f>SUM(E81:E84)</f>
        <v>135.8335999999999</v>
      </c>
    </row>
    <row r="82" spans="1:16" x14ac:dyDescent="0.2">
      <c r="A82" s="40" t="s">
        <v>401</v>
      </c>
      <c r="B82" s="118"/>
      <c r="C82" s="34">
        <f>'SECTOR EPS'!AG8</f>
        <v>34.270000000000003</v>
      </c>
      <c r="D82" s="80">
        <v>33.799999999999997</v>
      </c>
      <c r="E82" s="80">
        <v>35.010039999999897</v>
      </c>
      <c r="F82" s="118"/>
      <c r="G82" s="118">
        <f>D70/K82</f>
        <v>15.188534461343821</v>
      </c>
      <c r="H82" s="5">
        <f>D70/L82</f>
        <v>15.700373788802901</v>
      </c>
      <c r="I82" s="5">
        <f>D70/M82</f>
        <v>15.32416083645575</v>
      </c>
      <c r="J82" s="70"/>
      <c r="K82" s="73">
        <f>SUM(C82:C85)</f>
        <v>131.9</v>
      </c>
      <c r="L82" s="73">
        <f t="shared" ref="L82" si="4">SUM(D82:D85)</f>
        <v>127.6</v>
      </c>
      <c r="M82" s="73">
        <f>SUM(E82:E85)</f>
        <v>130.73261999999988</v>
      </c>
      <c r="N82" s="12"/>
      <c r="O82" s="12"/>
      <c r="P82" s="12"/>
    </row>
    <row r="83" spans="1:16" s="12" customFormat="1" x14ac:dyDescent="0.2">
      <c r="A83" s="40" t="s">
        <v>400</v>
      </c>
      <c r="B83" s="118"/>
      <c r="C83" s="34">
        <f>'SECTOR EPS'!AF8</f>
        <v>33.6</v>
      </c>
      <c r="D83" s="80">
        <v>32.799999999999997</v>
      </c>
      <c r="E83" s="80">
        <v>33.207349999999998</v>
      </c>
      <c r="F83" s="118"/>
      <c r="G83" s="118">
        <f>D70/K83</f>
        <v>15.681938907641879</v>
      </c>
      <c r="H83" s="5">
        <f>D70/L83</f>
        <v>16.274311092211619</v>
      </c>
      <c r="I83" s="5">
        <f>D70/M83</f>
        <v>15.88014046352027</v>
      </c>
      <c r="J83" s="70"/>
      <c r="K83" s="73">
        <f>SUM(C83:C86)</f>
        <v>127.75</v>
      </c>
      <c r="L83" s="73">
        <f t="shared" ref="L83" si="5">SUM(D83:D86)</f>
        <v>123.1</v>
      </c>
      <c r="M83" s="73">
        <f>SUM(E83:E86)</f>
        <v>126.15554</v>
      </c>
    </row>
    <row r="84" spans="1:16" s="12" customFormat="1" x14ac:dyDescent="0.2">
      <c r="A84" s="40" t="s">
        <v>399</v>
      </c>
      <c r="B84" s="118"/>
      <c r="C84" s="34">
        <f>'SECTOR EPS'!AE8</f>
        <v>31.74</v>
      </c>
      <c r="D84" s="80">
        <v>32.299999999999997</v>
      </c>
      <c r="E84" s="80">
        <v>31.37904</v>
      </c>
      <c r="F84" s="118"/>
      <c r="G84" s="118">
        <f>D70/K84</f>
        <v>16.209787971933409</v>
      </c>
      <c r="H84" s="5">
        <f>D70/L84</f>
        <v>17.041235925920805</v>
      </c>
      <c r="I84" s="5">
        <f>D70/M84</f>
        <v>16.368962523681819</v>
      </c>
      <c r="J84" s="70"/>
      <c r="K84" s="73">
        <f t="shared" ref="K84" si="6">SUM(C84:C87)</f>
        <v>123.59</v>
      </c>
      <c r="L84" s="73">
        <f t="shared" ref="L84" si="7">SUM(D84:D87)</f>
        <v>117.56</v>
      </c>
      <c r="M84" s="73">
        <f>SUM(E84:E87)</f>
        <v>122.38819000000001</v>
      </c>
    </row>
    <row r="85" spans="1:16" s="12" customFormat="1" x14ac:dyDescent="0.2">
      <c r="A85" s="40" t="s">
        <v>351</v>
      </c>
      <c r="B85" s="156"/>
      <c r="C85" s="34">
        <f>'SECTOR EPS'!AD8</f>
        <v>32.29</v>
      </c>
      <c r="D85" s="80">
        <v>28.7</v>
      </c>
      <c r="E85" s="80">
        <v>31.136189999999999</v>
      </c>
      <c r="F85"/>
      <c r="G85" s="5">
        <f>D70/K85</f>
        <v>16.811006926669886</v>
      </c>
      <c r="H85" s="5">
        <f>D70/L85</f>
        <v>18.190935217027601</v>
      </c>
      <c r="I85" s="5">
        <f>D70/M85</f>
        <v>16.930466376638808</v>
      </c>
      <c r="J85" s="70"/>
      <c r="K85" s="73">
        <f t="shared" ref="K85:L87" si="8">SUM(C85:C90)</f>
        <v>119.16999999999999</v>
      </c>
      <c r="L85" s="73">
        <f t="shared" si="8"/>
        <v>110.13000000000001</v>
      </c>
      <c r="M85" s="73">
        <f>SUM(E85:E87)+C90</f>
        <v>118.32915</v>
      </c>
      <c r="N85"/>
      <c r="O85"/>
      <c r="P85"/>
    </row>
    <row r="86" spans="1:16" x14ac:dyDescent="0.2">
      <c r="A86" s="40" t="s">
        <v>350</v>
      </c>
      <c r="B86" s="156"/>
      <c r="C86" s="34">
        <f>'SECTOR EPS'!AC8</f>
        <v>30.12</v>
      </c>
      <c r="D86" s="80">
        <v>29.3</v>
      </c>
      <c r="E86" s="80">
        <v>30.432960000000001</v>
      </c>
      <c r="F86" s="144"/>
      <c r="G86" s="5">
        <f>D70/K86</f>
        <v>17.400918053081302</v>
      </c>
      <c r="H86" s="5">
        <f>D70/L86</f>
        <v>18.565171860358166</v>
      </c>
      <c r="I86" s="5">
        <f>D70/M86</f>
        <v>17.353745048214719</v>
      </c>
      <c r="J86" s="70"/>
      <c r="K86" s="73">
        <f t="shared" si="8"/>
        <v>115.13</v>
      </c>
      <c r="L86" s="73">
        <f t="shared" si="8"/>
        <v>107.91000000000001</v>
      </c>
      <c r="M86" s="73">
        <f>SUM(E86:E87)+C91+C90</f>
        <v>115.44296</v>
      </c>
    </row>
    <row r="87" spans="1:16" x14ac:dyDescent="0.2">
      <c r="A87" s="40" t="s">
        <v>1407</v>
      </c>
      <c r="B87" s="118">
        <v>1960.23124036383</v>
      </c>
      <c r="C87" s="34">
        <f>'SECTOR EPS'!AB8</f>
        <v>29.44</v>
      </c>
      <c r="D87" s="80">
        <f>'SECTOR EPS'!AB59</f>
        <v>27.26</v>
      </c>
      <c r="E87" s="80">
        <f>C87</f>
        <v>29.44</v>
      </c>
      <c r="F87" s="144"/>
      <c r="G87" s="5">
        <f>D70/K87</f>
        <v>17.898398065319842</v>
      </c>
      <c r="H87" s="5">
        <f>D70/L87</f>
        <v>19.40495636818336</v>
      </c>
      <c r="I87" s="5">
        <f>D70/M87</f>
        <v>17.898398065319842</v>
      </c>
      <c r="J87" s="70"/>
      <c r="K87" s="73">
        <f t="shared" si="8"/>
        <v>111.93</v>
      </c>
      <c r="L87" s="73">
        <f t="shared" si="8"/>
        <v>103.24</v>
      </c>
      <c r="M87" s="73">
        <f>SUM(E87:E87)+C92+C91+C90</f>
        <v>111.93</v>
      </c>
    </row>
    <row r="88" spans="1:16" x14ac:dyDescent="0.2">
      <c r="A88" s="48"/>
      <c r="B88" s="48"/>
      <c r="D88" s="22"/>
      <c r="E88" s="145"/>
      <c r="F88" s="56"/>
      <c r="G88" s="5">
        <f>B87/K87</f>
        <v>17.51301027752908</v>
      </c>
      <c r="H88" s="5">
        <f>B87/L87</f>
        <v>18.987129410730628</v>
      </c>
      <c r="I88" s="5">
        <f>B87/M87</f>
        <v>17.51301027752908</v>
      </c>
      <c r="J88" s="120" t="s">
        <v>430</v>
      </c>
      <c r="K88" s="73"/>
      <c r="L88" s="73"/>
      <c r="M88" s="73"/>
    </row>
    <row r="89" spans="1:16" x14ac:dyDescent="0.2">
      <c r="A89" s="6" t="s">
        <v>118</v>
      </c>
      <c r="B89" s="48"/>
      <c r="C89" s="49"/>
      <c r="D89" s="49"/>
      <c r="E89" s="146"/>
      <c r="F89" s="146"/>
      <c r="G89" s="5" t="s">
        <v>3</v>
      </c>
      <c r="H89" s="5" t="s">
        <v>3</v>
      </c>
      <c r="I89" s="5" t="s">
        <v>3</v>
      </c>
      <c r="K89" s="73"/>
      <c r="L89" s="73"/>
      <c r="M89" s="73"/>
    </row>
    <row r="90" spans="1:16" x14ac:dyDescent="0.2">
      <c r="A90" s="40" t="s">
        <v>429</v>
      </c>
      <c r="B90" s="118">
        <v>1872.33517921728</v>
      </c>
      <c r="C90" s="34">
        <v>27.32</v>
      </c>
      <c r="D90" s="80">
        <v>24.87</v>
      </c>
      <c r="E90" s="80"/>
      <c r="F90" s="144"/>
      <c r="G90" s="5">
        <f>B90/SUM(C90:C93)</f>
        <v>17.201058146231325</v>
      </c>
      <c r="H90" s="5">
        <f>B90/SUM(D90:D93)</f>
        <v>18.5655446625412</v>
      </c>
      <c r="I90" s="5"/>
      <c r="J90" s="70"/>
      <c r="K90" s="73">
        <f t="shared" ref="K90:L92" si="9">SUM(C90:C93)</f>
        <v>108.85000000000001</v>
      </c>
      <c r="L90" s="73">
        <f t="shared" si="9"/>
        <v>100.85000000000001</v>
      </c>
      <c r="M90" s="73"/>
    </row>
    <row r="91" spans="1:16" x14ac:dyDescent="0.2">
      <c r="A91" s="40" t="s">
        <v>413</v>
      </c>
      <c r="B91" s="118">
        <v>1848.3565209419301</v>
      </c>
      <c r="C91" s="34">
        <v>28.25</v>
      </c>
      <c r="D91" s="73">
        <v>26.48</v>
      </c>
      <c r="E91" s="146"/>
      <c r="F91" s="146"/>
      <c r="G91" s="5">
        <f>B91/SUM(C91:C94)</f>
        <v>17.22606263692386</v>
      </c>
      <c r="H91" s="5">
        <f>B91/SUM(D91:D94)</f>
        <v>18.446671865687925</v>
      </c>
      <c r="I91" s="5"/>
      <c r="K91" s="73">
        <f t="shared" si="9"/>
        <v>107.3</v>
      </c>
      <c r="L91" s="73">
        <f t="shared" si="9"/>
        <v>100.2</v>
      </c>
      <c r="M91" s="73"/>
    </row>
    <row r="92" spans="1:16" x14ac:dyDescent="0.2">
      <c r="A92" s="172" t="s">
        <v>394</v>
      </c>
      <c r="B92" s="62">
        <v>1681.54666211214</v>
      </c>
      <c r="C92" s="49">
        <v>26.92</v>
      </c>
      <c r="D92" s="49">
        <v>24.63</v>
      </c>
      <c r="E92" s="146"/>
      <c r="F92" s="146"/>
      <c r="G92" s="5">
        <f>B92/SUM(C92:C95)</f>
        <v>16.45348984454149</v>
      </c>
      <c r="H92" s="5">
        <f>B92/SUM(D92:D95)</f>
        <v>17.818657010831195</v>
      </c>
      <c r="I92" s="5"/>
      <c r="K92" s="73">
        <f t="shared" si="9"/>
        <v>102.19999999999999</v>
      </c>
      <c r="L92" s="73">
        <f t="shared" si="9"/>
        <v>94.37</v>
      </c>
      <c r="M92" s="73"/>
    </row>
    <row r="93" spans="1:16" x14ac:dyDescent="0.2">
      <c r="A93" s="40" t="s">
        <v>372</v>
      </c>
      <c r="B93" s="118">
        <v>1606.27760773726</v>
      </c>
      <c r="C93" s="34">
        <v>26.36</v>
      </c>
      <c r="D93" s="73">
        <v>24.87</v>
      </c>
      <c r="E93" s="146"/>
      <c r="F93" s="146"/>
      <c r="G93" s="5">
        <f t="shared" ref="G93" si="10">B93/SUM(C93:C96)</f>
        <v>16.179266798320509</v>
      </c>
      <c r="H93" s="5">
        <f>B93/SUM(D93:D96)</f>
        <v>17.661106187325561</v>
      </c>
      <c r="I93" s="5"/>
      <c r="K93" s="73">
        <f>SUM(C93:C96)</f>
        <v>99.28</v>
      </c>
      <c r="L93" s="73">
        <f t="shared" ref="L93" si="11">SUM(D93:D96)</f>
        <v>90.950000000000017</v>
      </c>
      <c r="M93" s="73"/>
    </row>
    <row r="94" spans="1:16" x14ac:dyDescent="0.2">
      <c r="A94" s="40" t="s">
        <v>364</v>
      </c>
      <c r="B94" s="118">
        <v>1569.18587246845</v>
      </c>
      <c r="C94" s="34">
        <v>25.77</v>
      </c>
      <c r="D94" s="157">
        <v>24.22</v>
      </c>
      <c r="E94" s="136"/>
      <c r="F94" s="114"/>
      <c r="G94" s="5">
        <f>B94/SUM(C94:C97)</f>
        <v>15.95511817456482</v>
      </c>
      <c r="H94" s="5">
        <f>B94/SUM(D94:D97)</f>
        <v>17.892655330312998</v>
      </c>
      <c r="I94" s="5"/>
      <c r="J94" s="70"/>
      <c r="K94" s="73">
        <f>SUM(C94:C97)</f>
        <v>98.35</v>
      </c>
      <c r="L94" s="73">
        <f t="shared" ref="L94:L95" si="12">SUM(D94:D97)</f>
        <v>87.7</v>
      </c>
      <c r="M94" s="73"/>
    </row>
    <row r="95" spans="1:16" x14ac:dyDescent="0.2">
      <c r="A95" s="40" t="s">
        <v>359</v>
      </c>
      <c r="B95" s="118">
        <v>1426.18797808055</v>
      </c>
      <c r="C95" s="34">
        <v>23.15</v>
      </c>
      <c r="D95" s="38">
        <v>20.65</v>
      </c>
      <c r="E95" s="38"/>
      <c r="F95" s="114"/>
      <c r="G95" s="5">
        <f t="shared" ref="G95:G99" si="13">B95/SUM(C95:C98)</f>
        <v>14.730303429875544</v>
      </c>
      <c r="H95" s="5">
        <f t="shared" ref="H95:H99" si="14">B95/SUM(D95:D98)</f>
        <v>16.485816415218473</v>
      </c>
      <c r="I95" s="5"/>
      <c r="J95" s="68"/>
      <c r="K95" s="73">
        <f t="shared" ref="K95" si="15">SUM(C95:C98)</f>
        <v>96.82</v>
      </c>
      <c r="L95" s="73">
        <f t="shared" si="12"/>
        <v>86.51</v>
      </c>
      <c r="M95" s="73"/>
    </row>
    <row r="96" spans="1:16" x14ac:dyDescent="0.2">
      <c r="A96" s="40" t="s">
        <v>348</v>
      </c>
      <c r="B96" s="118">
        <v>1440.67</v>
      </c>
      <c r="C96" s="34">
        <v>24</v>
      </c>
      <c r="D96" s="51">
        <v>21.21</v>
      </c>
      <c r="E96" s="31"/>
      <c r="F96" s="114"/>
      <c r="G96" s="5">
        <f t="shared" si="13"/>
        <v>14.791273100616017</v>
      </c>
      <c r="H96" s="5">
        <f t="shared" si="14"/>
        <v>16.655144508670521</v>
      </c>
      <c r="I96" s="16"/>
      <c r="J96" s="68"/>
      <c r="K96" s="73">
        <f t="shared" ref="K96:L98" si="16">SUM(C96:C99)</f>
        <v>97.4</v>
      </c>
      <c r="L96" s="73">
        <f>SUM(D96:D99)</f>
        <v>86.5</v>
      </c>
      <c r="M96" s="73"/>
    </row>
    <row r="97" spans="1:16" x14ac:dyDescent="0.2">
      <c r="A97" s="7" t="s">
        <v>331</v>
      </c>
      <c r="B97" s="118">
        <v>1362.1587454406599</v>
      </c>
      <c r="C97" s="34">
        <v>25.43</v>
      </c>
      <c r="D97" s="51">
        <v>21.62</v>
      </c>
      <c r="E97" s="31"/>
      <c r="F97" s="114"/>
      <c r="G97" s="5">
        <f t="shared" si="13"/>
        <v>13.802398879731076</v>
      </c>
      <c r="H97" s="5">
        <f t="shared" si="14"/>
        <v>15.493161344866468</v>
      </c>
      <c r="I97" s="116"/>
      <c r="J97" s="68"/>
      <c r="K97" s="73">
        <f t="shared" si="16"/>
        <v>98.69</v>
      </c>
      <c r="L97" s="73">
        <f t="shared" si="16"/>
        <v>87.92</v>
      </c>
      <c r="M97" s="73"/>
    </row>
    <row r="98" spans="1:16" x14ac:dyDescent="0.2">
      <c r="A98" s="7" t="s">
        <v>277</v>
      </c>
      <c r="B98" s="43">
        <v>1408.46786041941</v>
      </c>
      <c r="C98" s="34">
        <v>24.24</v>
      </c>
      <c r="D98" s="51">
        <v>23.03</v>
      </c>
      <c r="E98" s="147"/>
      <c r="F98" s="148"/>
      <c r="G98" s="5">
        <f t="shared" si="13"/>
        <v>14.354544031995619</v>
      </c>
      <c r="H98" s="5">
        <f t="shared" si="14"/>
        <v>15.907701156758643</v>
      </c>
      <c r="I98" s="116"/>
      <c r="J98" s="68"/>
      <c r="K98" s="73">
        <f t="shared" si="16"/>
        <v>98.11999999999999</v>
      </c>
      <c r="L98" s="73">
        <f t="shared" si="16"/>
        <v>88.539999999999992</v>
      </c>
      <c r="M98" s="73"/>
    </row>
    <row r="99" spans="1:16" x14ac:dyDescent="0.2">
      <c r="A99" s="7" t="s">
        <v>276</v>
      </c>
      <c r="B99" s="21">
        <v>1257.60480453436</v>
      </c>
      <c r="C99" s="34">
        <v>23.73</v>
      </c>
      <c r="D99" s="34">
        <v>20.64</v>
      </c>
      <c r="E99" s="149"/>
      <c r="F99" s="148"/>
      <c r="G99" s="5">
        <f t="shared" si="13"/>
        <v>13.040282087664455</v>
      </c>
      <c r="H99" s="5">
        <f t="shared" si="14"/>
        <v>14.463540017646466</v>
      </c>
      <c r="I99" s="5"/>
      <c r="K99" s="73">
        <v>96.44</v>
      </c>
      <c r="L99" s="73">
        <v>86.949999999999989</v>
      </c>
      <c r="M99" s="73"/>
    </row>
    <row r="100" spans="1:16" x14ac:dyDescent="0.2">
      <c r="A100" s="7" t="s">
        <v>267</v>
      </c>
      <c r="B100" s="11">
        <v>1131.42036008329</v>
      </c>
      <c r="C100" s="34">
        <v>25.29</v>
      </c>
      <c r="D100" s="34">
        <v>22.63</v>
      </c>
      <c r="E100" s="149"/>
      <c r="F100" s="148"/>
      <c r="G100" s="5">
        <v>11.954991125140429</v>
      </c>
      <c r="H100" s="16">
        <v>13.007822029010002</v>
      </c>
      <c r="I100" s="16"/>
      <c r="J100" s="39"/>
      <c r="K100" s="73">
        <v>94.639999999999986</v>
      </c>
      <c r="L100" s="73">
        <v>86.98</v>
      </c>
      <c r="M100" s="73"/>
    </row>
    <row r="101" spans="1:16" x14ac:dyDescent="0.2">
      <c r="A101" s="7" t="s">
        <v>264</v>
      </c>
      <c r="B101" s="11">
        <v>1320.63904926284</v>
      </c>
      <c r="C101" s="34">
        <v>24.86</v>
      </c>
      <c r="D101" s="34">
        <v>22.24</v>
      </c>
      <c r="E101" s="149"/>
      <c r="F101" s="148"/>
      <c r="G101" s="5">
        <v>14.526884273048511</v>
      </c>
      <c r="H101" s="16">
        <v>15.74626265962609</v>
      </c>
      <c r="I101" s="16"/>
      <c r="J101" s="39"/>
      <c r="K101" s="73">
        <v>90.91</v>
      </c>
      <c r="L101" s="73">
        <v>83.86999999999999</v>
      </c>
      <c r="M101" s="73"/>
    </row>
    <row r="102" spans="1:16" x14ac:dyDescent="0.2">
      <c r="A102" s="7" t="s">
        <v>216</v>
      </c>
      <c r="B102" s="65">
        <v>1325.82671751112</v>
      </c>
      <c r="C102" s="55">
        <v>22.56</v>
      </c>
      <c r="D102" s="34">
        <v>21.44</v>
      </c>
      <c r="E102" s="149"/>
      <c r="F102" s="148"/>
      <c r="G102" s="5">
        <v>15.248150862692585</v>
      </c>
      <c r="H102" s="16">
        <v>16.305826067041199</v>
      </c>
      <c r="I102" s="16"/>
      <c r="J102" s="39"/>
      <c r="K102" s="73">
        <f>SUM(C102:C105)</f>
        <v>86.949999999999989</v>
      </c>
      <c r="L102" s="73">
        <f t="shared" ref="L102:L133" si="17">SUM(D102:D105)</f>
        <v>81.31</v>
      </c>
      <c r="M102" s="73"/>
    </row>
    <row r="103" spans="1:16" x14ac:dyDescent="0.2">
      <c r="A103" s="67" t="s">
        <v>134</v>
      </c>
      <c r="B103" s="62">
        <v>1257.63598797798</v>
      </c>
      <c r="C103" s="49">
        <v>21.93</v>
      </c>
      <c r="D103" s="24">
        <v>20.67</v>
      </c>
      <c r="E103" s="149"/>
      <c r="F103" s="148"/>
      <c r="G103" s="5">
        <v>15.012963924769968</v>
      </c>
      <c r="H103" s="16">
        <v>16.259030225959666</v>
      </c>
      <c r="I103" s="5"/>
      <c r="K103" s="73">
        <f t="shared" ref="K103:K133" si="18">SUM(C103:C106)</f>
        <v>83.769999999999982</v>
      </c>
      <c r="L103" s="73">
        <f t="shared" si="17"/>
        <v>77.349999999999994</v>
      </c>
      <c r="M103" s="73"/>
    </row>
    <row r="104" spans="1:16" ht="12" customHeight="1" x14ac:dyDescent="0.2">
      <c r="A104" s="67" t="s">
        <v>132</v>
      </c>
      <c r="B104" s="62">
        <v>1141.20115690593</v>
      </c>
      <c r="C104" s="49">
        <v>21.56</v>
      </c>
      <c r="D104" s="24">
        <v>19.52</v>
      </c>
      <c r="E104" s="149"/>
      <c r="F104" s="148"/>
      <c r="G104" s="5">
        <v>14.445584264632028</v>
      </c>
      <c r="H104" s="16">
        <v>15.880895587335511</v>
      </c>
      <c r="I104" s="5"/>
      <c r="K104" s="73">
        <f t="shared" si="18"/>
        <v>78.999999999999986</v>
      </c>
      <c r="L104" s="73">
        <f t="shared" si="17"/>
        <v>71.860000000000014</v>
      </c>
      <c r="M104" s="73"/>
    </row>
    <row r="105" spans="1:16" x14ac:dyDescent="0.2">
      <c r="A105" s="7" t="s">
        <v>112</v>
      </c>
      <c r="B105" s="66">
        <v>1030.71008330308</v>
      </c>
      <c r="C105" s="31">
        <v>20.9</v>
      </c>
      <c r="D105" s="31">
        <v>19.68</v>
      </c>
      <c r="E105" s="149"/>
      <c r="F105" s="148"/>
      <c r="G105" s="5">
        <v>14.076892697392516</v>
      </c>
      <c r="H105" s="16">
        <v>15.360806010478093</v>
      </c>
      <c r="I105" s="5"/>
      <c r="J105" s="54"/>
      <c r="K105" s="73">
        <f t="shared" si="18"/>
        <v>73.22</v>
      </c>
      <c r="L105" s="73">
        <f t="shared" si="17"/>
        <v>67.099999999999994</v>
      </c>
      <c r="M105" s="73"/>
    </row>
    <row r="106" spans="1:16" x14ac:dyDescent="0.2">
      <c r="A106" s="7" t="s">
        <v>130</v>
      </c>
      <c r="B106" s="1">
        <v>1169.43119269817</v>
      </c>
      <c r="C106" s="31">
        <v>19.38</v>
      </c>
      <c r="D106" s="38">
        <v>17.48</v>
      </c>
      <c r="E106" s="149"/>
      <c r="F106" s="148"/>
      <c r="G106" s="5">
        <v>17.68382266290897</v>
      </c>
      <c r="H106" s="16">
        <v>19.193027945152963</v>
      </c>
      <c r="I106" s="63"/>
      <c r="J106" s="54"/>
      <c r="K106" s="73">
        <f t="shared" si="18"/>
        <v>66.13</v>
      </c>
      <c r="L106" s="73">
        <f t="shared" si="17"/>
        <v>60.929999999999993</v>
      </c>
      <c r="M106" s="73"/>
    </row>
    <row r="107" spans="1:16" x14ac:dyDescent="0.2">
      <c r="A107" s="7" t="s">
        <v>131</v>
      </c>
      <c r="B107" s="59">
        <v>1115.0999999999999</v>
      </c>
      <c r="C107" s="31">
        <v>17.16</v>
      </c>
      <c r="D107" s="31">
        <v>15.18</v>
      </c>
      <c r="E107" s="149"/>
      <c r="F107" s="148"/>
      <c r="G107" s="5">
        <v>19.611326064016882</v>
      </c>
      <c r="H107" s="16">
        <v>21.877575044143612</v>
      </c>
      <c r="I107" s="5"/>
      <c r="J107" s="54"/>
      <c r="K107" s="73">
        <f t="shared" si="18"/>
        <v>56.86</v>
      </c>
      <c r="L107" s="73">
        <f t="shared" si="17"/>
        <v>50.97</v>
      </c>
      <c r="M107" s="73"/>
    </row>
    <row r="108" spans="1:16" x14ac:dyDescent="0.2">
      <c r="A108" s="7" t="s">
        <v>104</v>
      </c>
      <c r="B108" s="62">
        <v>1057.0786000000001</v>
      </c>
      <c r="C108" s="49">
        <v>15.78</v>
      </c>
      <c r="D108" s="38">
        <v>14.76</v>
      </c>
      <c r="E108" s="149"/>
      <c r="F108" s="148"/>
      <c r="G108" s="5">
        <v>26.687164857359253</v>
      </c>
      <c r="H108" s="16">
        <v>84.296539074960137</v>
      </c>
      <c r="I108" s="5"/>
      <c r="K108" s="73">
        <f t="shared" si="18"/>
        <v>39.61</v>
      </c>
      <c r="L108" s="73">
        <f t="shared" si="17"/>
        <v>12.54</v>
      </c>
      <c r="M108" s="73"/>
      <c r="N108" s="12"/>
      <c r="O108" s="12"/>
      <c r="P108" s="12"/>
    </row>
    <row r="109" spans="1:16" s="12" customFormat="1" x14ac:dyDescent="0.2">
      <c r="A109" s="7" t="s">
        <v>105</v>
      </c>
      <c r="B109" s="62">
        <v>919.32</v>
      </c>
      <c r="C109" s="49">
        <v>13.81</v>
      </c>
      <c r="D109" s="38">
        <v>13.51</v>
      </c>
      <c r="E109" s="149"/>
      <c r="F109" s="148"/>
      <c r="G109" s="5">
        <v>23.104297562201555</v>
      </c>
      <c r="H109" s="16">
        <f>B109/SUM(D109:D112)</f>
        <v>122.41278295605856</v>
      </c>
      <c r="I109" s="5"/>
      <c r="J109"/>
      <c r="K109" s="73">
        <f t="shared" si="18"/>
        <v>39.790000000000006</v>
      </c>
      <c r="L109" s="73">
        <f t="shared" si="17"/>
        <v>7.5100000000000016</v>
      </c>
      <c r="M109" s="73"/>
      <c r="N109"/>
      <c r="O109"/>
      <c r="P109"/>
    </row>
    <row r="110" spans="1:16" x14ac:dyDescent="0.2">
      <c r="A110" s="7" t="s">
        <v>122</v>
      </c>
      <c r="B110" s="20">
        <v>797.86699999999996</v>
      </c>
      <c r="C110" s="31">
        <v>10.11</v>
      </c>
      <c r="D110" s="38">
        <v>7.52</v>
      </c>
      <c r="E110" s="149"/>
      <c r="F110" s="148"/>
      <c r="G110" s="5">
        <v>18.555046511627907</v>
      </c>
      <c r="H110" s="16">
        <f>B110/SUM(D110:D113)</f>
        <v>116.30714285714286</v>
      </c>
      <c r="I110" s="5"/>
      <c r="K110" s="73">
        <f t="shared" si="18"/>
        <v>43</v>
      </c>
      <c r="L110" s="73">
        <f t="shared" si="17"/>
        <v>6.8599999999999994</v>
      </c>
      <c r="M110" s="73"/>
    </row>
    <row r="111" spans="1:16" x14ac:dyDescent="0.2">
      <c r="A111" s="7" t="s">
        <v>121</v>
      </c>
      <c r="B111" s="19">
        <v>903.25</v>
      </c>
      <c r="C111" s="31">
        <v>-0.09</v>
      </c>
      <c r="D111" s="38">
        <v>-23.25</v>
      </c>
      <c r="E111" s="38"/>
      <c r="F111" s="148"/>
      <c r="G111" s="5">
        <v>18.243789133508379</v>
      </c>
      <c r="H111" s="5">
        <v>60.70228494623656</v>
      </c>
      <c r="I111" s="5"/>
      <c r="K111" s="73">
        <f t="shared" si="18"/>
        <v>49.510000000000005</v>
      </c>
      <c r="L111" s="73">
        <f t="shared" si="17"/>
        <v>14.879999999999999</v>
      </c>
      <c r="M111" s="73"/>
      <c r="N111" s="12"/>
      <c r="O111" s="12"/>
      <c r="P111" s="12"/>
    </row>
    <row r="112" spans="1:16" s="12" customFormat="1" x14ac:dyDescent="0.2">
      <c r="A112" s="7" t="s">
        <v>100</v>
      </c>
      <c r="B112" s="19">
        <v>1166.361418</v>
      </c>
      <c r="C112" s="32">
        <v>15.96</v>
      </c>
      <c r="D112" s="24">
        <v>9.73</v>
      </c>
      <c r="E112" s="24"/>
      <c r="F112" s="148"/>
      <c r="G112" s="5">
        <v>17.993850941067571</v>
      </c>
      <c r="H112" s="5">
        <v>25.383273514689883</v>
      </c>
      <c r="I112" s="5"/>
      <c r="J112"/>
      <c r="K112" s="73">
        <f t="shared" si="18"/>
        <v>64.820000000000007</v>
      </c>
      <c r="L112" s="73">
        <f t="shared" si="17"/>
        <v>45.949999999999996</v>
      </c>
      <c r="M112" s="73"/>
    </row>
    <row r="113" spans="1:16" s="12" customFormat="1" x14ac:dyDescent="0.2">
      <c r="A113" s="7" t="s">
        <v>107</v>
      </c>
      <c r="B113" s="1">
        <v>1280.001</v>
      </c>
      <c r="C113" s="32">
        <v>17.02</v>
      </c>
      <c r="D113" s="32">
        <v>12.86</v>
      </c>
      <c r="E113" s="32"/>
      <c r="F113" s="148"/>
      <c r="G113" s="5">
        <v>18.356532339021939</v>
      </c>
      <c r="H113" s="5">
        <v>24.917286353903059</v>
      </c>
      <c r="I113" s="5"/>
      <c r="J113"/>
      <c r="K113" s="73">
        <f t="shared" si="18"/>
        <v>69.73</v>
      </c>
      <c r="L113" s="73">
        <f t="shared" si="17"/>
        <v>51.37</v>
      </c>
      <c r="M113" s="73"/>
      <c r="N113"/>
      <c r="O113"/>
      <c r="P113"/>
    </row>
    <row r="114" spans="1:16" x14ac:dyDescent="0.2">
      <c r="A114" s="7" t="s">
        <v>99</v>
      </c>
      <c r="B114" s="19">
        <v>1322.703</v>
      </c>
      <c r="C114" s="32">
        <v>16.62</v>
      </c>
      <c r="D114" s="32">
        <v>15.54</v>
      </c>
      <c r="E114" s="32"/>
      <c r="F114" s="148"/>
      <c r="G114" s="5">
        <v>17.229425556858146</v>
      </c>
      <c r="H114" s="5">
        <v>21.902412613211197</v>
      </c>
      <c r="I114" s="5"/>
      <c r="K114" s="73">
        <f t="shared" si="18"/>
        <v>76.77000000000001</v>
      </c>
      <c r="L114" s="73">
        <f t="shared" si="17"/>
        <v>60.390744314722937</v>
      </c>
      <c r="M114" s="73"/>
      <c r="N114" s="12"/>
      <c r="O114" s="12"/>
      <c r="P114" s="12"/>
    </row>
    <row r="115" spans="1:16" s="12" customFormat="1" x14ac:dyDescent="0.2">
      <c r="A115" s="7" t="s">
        <v>106</v>
      </c>
      <c r="B115" s="1">
        <v>1468.3552</v>
      </c>
      <c r="C115" s="31">
        <v>15.22</v>
      </c>
      <c r="D115" s="38">
        <v>7.82</v>
      </c>
      <c r="E115" s="38"/>
      <c r="F115" s="148"/>
      <c r="G115" s="5">
        <v>17.789619578386237</v>
      </c>
      <c r="H115" s="5">
        <v>22.187045721595815</v>
      </c>
      <c r="I115" s="5"/>
      <c r="J115"/>
      <c r="K115" s="73">
        <f t="shared" si="18"/>
        <v>82.54</v>
      </c>
      <c r="L115" s="73">
        <f t="shared" si="17"/>
        <v>66.180744314722929</v>
      </c>
      <c r="M115" s="73"/>
      <c r="N115"/>
      <c r="O115"/>
      <c r="P115"/>
    </row>
    <row r="116" spans="1:16" x14ac:dyDescent="0.2">
      <c r="A116" s="7" t="s">
        <v>94</v>
      </c>
      <c r="B116" s="18">
        <v>1526.75</v>
      </c>
      <c r="C116" s="31">
        <v>20.87</v>
      </c>
      <c r="D116" s="38">
        <v>15.15</v>
      </c>
      <c r="E116" s="38"/>
      <c r="F116" s="148"/>
      <c r="G116" s="5">
        <v>17.094950173552796</v>
      </c>
      <c r="H116" s="5">
        <v>19.424116314812302</v>
      </c>
      <c r="I116" s="5"/>
      <c r="K116" s="73">
        <f t="shared" si="18"/>
        <v>89.309999999999988</v>
      </c>
      <c r="L116" s="73">
        <f t="shared" si="17"/>
        <v>78.600744314722931</v>
      </c>
      <c r="M116" s="73"/>
    </row>
    <row r="117" spans="1:16" x14ac:dyDescent="0.2">
      <c r="A117" s="7" t="s">
        <v>102</v>
      </c>
      <c r="B117" s="1">
        <v>1503.3486</v>
      </c>
      <c r="C117" s="31">
        <v>24.06</v>
      </c>
      <c r="D117" s="38">
        <v>21.880744314722936</v>
      </c>
      <c r="E117" s="38"/>
      <c r="F117" s="148"/>
      <c r="G117" s="5">
        <v>16.43542800918334</v>
      </c>
      <c r="H117" s="5">
        <v>17.70296070920519</v>
      </c>
      <c r="I117" s="5"/>
      <c r="K117" s="73">
        <f t="shared" si="18"/>
        <v>91.47</v>
      </c>
      <c r="L117" s="73">
        <f t="shared" si="17"/>
        <v>84.920744314722924</v>
      </c>
      <c r="M117" s="73"/>
    </row>
    <row r="118" spans="1:16" x14ac:dyDescent="0.2">
      <c r="A118" s="7" t="s">
        <v>101</v>
      </c>
      <c r="B118" s="1">
        <v>1420.86</v>
      </c>
      <c r="C118" s="31">
        <v>22.39</v>
      </c>
      <c r="D118" s="39">
        <v>21.33</v>
      </c>
      <c r="E118" s="39"/>
      <c r="F118" s="17"/>
      <c r="G118" s="5">
        <v>15.900402864816472</v>
      </c>
      <c r="H118" s="5">
        <v>17.087913409500903</v>
      </c>
      <c r="I118" s="5"/>
      <c r="K118" s="73">
        <f t="shared" si="18"/>
        <v>89.36</v>
      </c>
      <c r="L118" s="73">
        <f t="shared" si="17"/>
        <v>83.149999999999991</v>
      </c>
      <c r="M118" s="73"/>
      <c r="N118" s="12"/>
      <c r="O118" s="12"/>
      <c r="P118" s="12"/>
    </row>
    <row r="119" spans="1:16" s="12" customFormat="1" x14ac:dyDescent="0.2">
      <c r="A119" s="7" t="s">
        <v>103</v>
      </c>
      <c r="B119" s="1">
        <v>1418.3</v>
      </c>
      <c r="C119" s="24">
        <v>21.99</v>
      </c>
      <c r="D119" s="39">
        <v>20.239999999999998</v>
      </c>
      <c r="E119" s="39"/>
      <c r="F119" s="17"/>
      <c r="G119" s="5">
        <v>16.168490652074784</v>
      </c>
      <c r="H119" s="5">
        <v>17.400318979266348</v>
      </c>
      <c r="I119" s="5"/>
      <c r="J119"/>
      <c r="K119" s="73">
        <f t="shared" si="18"/>
        <v>87.72</v>
      </c>
      <c r="L119" s="73">
        <f t="shared" si="17"/>
        <v>81.509999999999991</v>
      </c>
      <c r="M119" s="73"/>
      <c r="N119"/>
      <c r="O119"/>
      <c r="P119"/>
    </row>
    <row r="120" spans="1:16" x14ac:dyDescent="0.2">
      <c r="A120" s="7" t="s">
        <v>97</v>
      </c>
      <c r="B120" s="1">
        <v>1335.847</v>
      </c>
      <c r="C120" s="24">
        <v>23.03</v>
      </c>
      <c r="D120" s="24">
        <v>21.47</v>
      </c>
      <c r="E120" s="64"/>
      <c r="F120" s="1"/>
      <c r="G120" s="5">
        <v>15.547567504655493</v>
      </c>
      <c r="H120" s="5">
        <v>17.001998218149421</v>
      </c>
      <c r="I120" s="5"/>
      <c r="K120" s="73">
        <f t="shared" si="18"/>
        <v>85.92</v>
      </c>
      <c r="L120" s="73">
        <f t="shared" si="17"/>
        <v>78.569999999999993</v>
      </c>
      <c r="M120" s="73"/>
    </row>
    <row r="121" spans="1:16" x14ac:dyDescent="0.2">
      <c r="A121" s="7" t="s">
        <v>89</v>
      </c>
      <c r="B121" s="1">
        <v>1270.2</v>
      </c>
      <c r="C121" s="24">
        <v>21.95</v>
      </c>
      <c r="D121" s="24">
        <v>20.11</v>
      </c>
      <c r="E121" s="64"/>
      <c r="G121" s="5">
        <v>15.54141686039398</v>
      </c>
      <c r="H121" s="5">
        <v>17.051953282319776</v>
      </c>
      <c r="I121" s="5"/>
      <c r="K121" s="73">
        <f t="shared" si="18"/>
        <v>81.73</v>
      </c>
      <c r="L121" s="73">
        <f t="shared" si="17"/>
        <v>74.489999999999995</v>
      </c>
      <c r="M121" s="73"/>
    </row>
    <row r="122" spans="1:16" x14ac:dyDescent="0.2">
      <c r="A122" s="7" t="s">
        <v>96</v>
      </c>
      <c r="B122" s="1">
        <v>1294.83</v>
      </c>
      <c r="C122" s="24">
        <v>20.75</v>
      </c>
      <c r="D122" s="24">
        <v>19.690000000000001</v>
      </c>
      <c r="E122" s="64"/>
      <c r="F122" s="1"/>
      <c r="G122" s="5">
        <v>16.348863636363635</v>
      </c>
      <c r="H122" s="5">
        <v>17.817944131003163</v>
      </c>
      <c r="I122" s="5"/>
      <c r="K122" s="73">
        <f t="shared" si="18"/>
        <v>79.2</v>
      </c>
      <c r="L122" s="73">
        <f t="shared" si="17"/>
        <v>72.67</v>
      </c>
      <c r="M122" s="73"/>
    </row>
    <row r="123" spans="1:16" x14ac:dyDescent="0.2">
      <c r="A123" s="7" t="s">
        <v>95</v>
      </c>
      <c r="B123" s="1">
        <v>1248.29</v>
      </c>
      <c r="C123" s="24">
        <v>20.190000000000001</v>
      </c>
      <c r="D123" s="24">
        <v>17.3</v>
      </c>
      <c r="E123" s="64"/>
      <c r="F123" s="1"/>
      <c r="G123" s="5">
        <v>16.328188358404184</v>
      </c>
      <c r="H123" s="5">
        <v>17.850564850564851</v>
      </c>
      <c r="I123" s="5"/>
      <c r="K123" s="73">
        <f t="shared" si="18"/>
        <v>76.45</v>
      </c>
      <c r="L123" s="73">
        <f t="shared" si="17"/>
        <v>69.929999999999993</v>
      </c>
      <c r="M123" s="73"/>
    </row>
    <row r="124" spans="1:16" x14ac:dyDescent="0.2">
      <c r="A124" s="7" t="s">
        <v>74</v>
      </c>
      <c r="B124" s="1">
        <v>1228.81</v>
      </c>
      <c r="C124" s="24">
        <v>18.84</v>
      </c>
      <c r="D124" s="24">
        <v>17.39</v>
      </c>
      <c r="E124" s="64"/>
      <c r="F124" s="1"/>
      <c r="G124" s="5">
        <v>16.558550060638726</v>
      </c>
      <c r="H124" s="5">
        <v>18.458915427369686</v>
      </c>
      <c r="I124" s="5"/>
      <c r="K124" s="73">
        <f t="shared" si="18"/>
        <v>74.210000000000008</v>
      </c>
      <c r="L124" s="73">
        <f t="shared" si="17"/>
        <v>66.569999999999993</v>
      </c>
      <c r="M124" s="73"/>
    </row>
    <row r="125" spans="1:16" x14ac:dyDescent="0.2">
      <c r="A125" s="7" t="s">
        <v>73</v>
      </c>
      <c r="B125" s="5">
        <v>1191.33</v>
      </c>
      <c r="C125" s="24">
        <v>19.420000000000002</v>
      </c>
      <c r="D125" s="24">
        <v>18.29</v>
      </c>
      <c r="E125" s="64"/>
      <c r="F125" s="1"/>
      <c r="G125" s="5">
        <v>16.488996539792385</v>
      </c>
      <c r="H125" s="5">
        <v>18.80255681818182</v>
      </c>
      <c r="I125" s="5"/>
      <c r="K125" s="73">
        <f t="shared" si="18"/>
        <v>72.25</v>
      </c>
      <c r="L125" s="73">
        <f t="shared" si="17"/>
        <v>63.359999999999992</v>
      </c>
      <c r="M125" s="73"/>
    </row>
    <row r="126" spans="1:16" x14ac:dyDescent="0.2">
      <c r="A126" s="7" t="s">
        <v>91</v>
      </c>
      <c r="B126" s="5">
        <v>1180.5899999999999</v>
      </c>
      <c r="C126" s="24">
        <v>18</v>
      </c>
      <c r="D126" s="24">
        <v>16.95</v>
      </c>
      <c r="E126" s="64"/>
      <c r="F126" s="1"/>
      <c r="G126" s="5">
        <v>16.911474000859474</v>
      </c>
      <c r="H126" s="5">
        <v>19.572115384615383</v>
      </c>
      <c r="I126" s="5"/>
      <c r="K126" s="73">
        <f t="shared" si="18"/>
        <v>69.81</v>
      </c>
      <c r="L126" s="73">
        <f t="shared" si="17"/>
        <v>60.32</v>
      </c>
      <c r="M126" s="73"/>
    </row>
    <row r="127" spans="1:16" x14ac:dyDescent="0.2">
      <c r="A127" s="15">
        <v>38352</v>
      </c>
      <c r="B127" s="11">
        <v>1211.92</v>
      </c>
      <c r="C127" s="34">
        <v>17.95</v>
      </c>
      <c r="D127" s="34">
        <v>13.94</v>
      </c>
      <c r="E127" s="64"/>
      <c r="F127" s="1"/>
      <c r="G127" s="5">
        <v>17.90661938534279</v>
      </c>
      <c r="H127" s="5">
        <v>20.698889837745519</v>
      </c>
      <c r="I127" s="16"/>
      <c r="J127" s="12"/>
      <c r="K127" s="73">
        <f t="shared" si="18"/>
        <v>67.680000000000007</v>
      </c>
      <c r="L127" s="73">
        <f t="shared" si="17"/>
        <v>58.55</v>
      </c>
      <c r="M127" s="73"/>
    </row>
    <row r="128" spans="1:16" x14ac:dyDescent="0.2">
      <c r="A128" s="7" t="s">
        <v>71</v>
      </c>
      <c r="B128" s="1">
        <v>1114.58</v>
      </c>
      <c r="C128" s="24">
        <v>16.88</v>
      </c>
      <c r="D128" s="24">
        <v>14.18</v>
      </c>
      <c r="E128" s="64"/>
      <c r="F128" s="1"/>
      <c r="G128" s="5">
        <v>17.250889955115305</v>
      </c>
      <c r="H128" s="5">
        <v>19.293404881426348</v>
      </c>
      <c r="I128" s="5"/>
      <c r="K128" s="73">
        <f t="shared" si="18"/>
        <v>64.61</v>
      </c>
      <c r="L128" s="73">
        <f t="shared" si="17"/>
        <v>57.769999999999996</v>
      </c>
      <c r="M128" s="73"/>
    </row>
    <row r="129" spans="1:13" x14ac:dyDescent="0.2">
      <c r="A129" s="7" t="s">
        <v>70</v>
      </c>
      <c r="B129" s="1">
        <v>1140.8399999999999</v>
      </c>
      <c r="C129" s="24">
        <v>16.98</v>
      </c>
      <c r="D129" s="24">
        <v>15.25</v>
      </c>
      <c r="E129" s="64"/>
      <c r="F129" s="1"/>
      <c r="G129" s="5">
        <v>18.359188928226583</v>
      </c>
      <c r="H129" s="5">
        <v>20.317720391807654</v>
      </c>
      <c r="I129" s="5"/>
      <c r="K129" s="73">
        <f t="shared" si="18"/>
        <v>62.14</v>
      </c>
      <c r="L129" s="73">
        <f t="shared" si="17"/>
        <v>56.150000000000006</v>
      </c>
      <c r="M129" s="73"/>
    </row>
    <row r="130" spans="1:13" x14ac:dyDescent="0.2">
      <c r="A130" s="8" t="s">
        <v>69</v>
      </c>
      <c r="B130" s="11">
        <v>1126.21</v>
      </c>
      <c r="C130" s="34">
        <v>15.87</v>
      </c>
      <c r="D130" s="34">
        <v>15.18</v>
      </c>
      <c r="E130" s="64"/>
      <c r="F130" s="1"/>
      <c r="G130" s="5">
        <v>19.390668044077135</v>
      </c>
      <c r="H130" s="5">
        <v>21.657884615384617</v>
      </c>
      <c r="I130" s="16"/>
      <c r="J130" s="12"/>
      <c r="K130" s="73">
        <f t="shared" si="18"/>
        <v>58.08</v>
      </c>
      <c r="L130" s="73">
        <f t="shared" si="17"/>
        <v>52</v>
      </c>
      <c r="M130" s="73"/>
    </row>
    <row r="131" spans="1:13" x14ac:dyDescent="0.2">
      <c r="A131" s="15">
        <v>37986</v>
      </c>
      <c r="B131" s="11">
        <v>1111.92</v>
      </c>
      <c r="C131" s="34">
        <v>14.88</v>
      </c>
      <c r="D131" s="34">
        <v>13.16</v>
      </c>
      <c r="E131" s="64"/>
      <c r="F131" s="1"/>
      <c r="G131" s="5">
        <v>20.331321996708724</v>
      </c>
      <c r="H131" s="5">
        <v>22.813295034878951</v>
      </c>
      <c r="I131" s="16"/>
      <c r="J131" s="12"/>
      <c r="K131" s="73">
        <f t="shared" si="18"/>
        <v>54.69</v>
      </c>
      <c r="L131" s="73">
        <f t="shared" si="17"/>
        <v>48.74</v>
      </c>
      <c r="M131" s="73"/>
    </row>
    <row r="132" spans="1:13" x14ac:dyDescent="0.2">
      <c r="A132" s="7" t="s">
        <v>64</v>
      </c>
      <c r="B132" s="1">
        <v>995.97</v>
      </c>
      <c r="C132" s="24">
        <v>14.41</v>
      </c>
      <c r="D132" s="24">
        <v>12.56</v>
      </c>
      <c r="E132" s="64"/>
      <c r="F132" s="1"/>
      <c r="G132" s="5">
        <v>19.245797101449277</v>
      </c>
      <c r="H132" s="5">
        <v>25.815707620528773</v>
      </c>
      <c r="I132" s="5"/>
      <c r="K132" s="73">
        <f t="shared" si="18"/>
        <v>51.75</v>
      </c>
      <c r="L132" s="73">
        <f t="shared" si="17"/>
        <v>38.58</v>
      </c>
      <c r="M132" s="73"/>
    </row>
    <row r="133" spans="1:13" x14ac:dyDescent="0.2">
      <c r="A133" s="7" t="s">
        <v>86</v>
      </c>
      <c r="B133" s="11">
        <v>974.5</v>
      </c>
      <c r="C133" s="34">
        <v>12.92</v>
      </c>
      <c r="D133" s="34">
        <v>11.1</v>
      </c>
      <c r="E133" s="64"/>
      <c r="F133" s="1"/>
      <c r="G133" s="5">
        <v>19.908069458631257</v>
      </c>
      <c r="H133" s="5">
        <v>28.205499276411</v>
      </c>
      <c r="I133" s="16"/>
      <c r="J133" s="12"/>
      <c r="K133" s="73">
        <f t="shared" si="18"/>
        <v>48.949999999999996</v>
      </c>
      <c r="L133" s="73">
        <f t="shared" si="17"/>
        <v>34.549999999999997</v>
      </c>
      <c r="M133" s="73"/>
    </row>
    <row r="134" spans="1:13" x14ac:dyDescent="0.2">
      <c r="A134" s="8" t="s">
        <v>85</v>
      </c>
      <c r="B134" s="1">
        <v>848.18</v>
      </c>
      <c r="C134" s="24">
        <v>12.48</v>
      </c>
      <c r="D134" s="24">
        <v>11.92</v>
      </c>
      <c r="E134" s="64"/>
      <c r="F134" s="1"/>
      <c r="G134" s="5">
        <v>17.792741766310048</v>
      </c>
      <c r="H134" s="5">
        <v>27.974274406332452</v>
      </c>
      <c r="I134" s="5"/>
      <c r="K134" s="73">
        <f t="shared" ref="K134:K165" si="19">SUM(C134:C137)</f>
        <v>47.67</v>
      </c>
      <c r="L134" s="73">
        <f t="shared" ref="L134:L165" si="20">SUM(D134:D137)</f>
        <v>30.32</v>
      </c>
      <c r="M134" s="73"/>
    </row>
    <row r="135" spans="1:13" x14ac:dyDescent="0.2">
      <c r="A135" s="7" t="s">
        <v>66</v>
      </c>
      <c r="B135" s="1">
        <v>879.82</v>
      </c>
      <c r="C135" s="24">
        <v>11.94</v>
      </c>
      <c r="D135" s="24">
        <v>3</v>
      </c>
      <c r="E135" s="64"/>
      <c r="F135" s="1"/>
      <c r="G135" s="5">
        <v>19.109904430929628</v>
      </c>
      <c r="H135" s="5">
        <v>31.889090250090618</v>
      </c>
      <c r="I135" s="5" t="s">
        <v>3</v>
      </c>
      <c r="K135" s="73">
        <f t="shared" si="19"/>
        <v>46.04</v>
      </c>
      <c r="L135" s="73">
        <f t="shared" si="20"/>
        <v>27.589999999999996</v>
      </c>
      <c r="M135" s="73"/>
    </row>
    <row r="136" spans="1:13" x14ac:dyDescent="0.2">
      <c r="A136" s="7" t="s">
        <v>62</v>
      </c>
      <c r="B136" s="11">
        <v>815.28</v>
      </c>
      <c r="C136" s="24">
        <v>11.61</v>
      </c>
      <c r="D136" s="24">
        <v>8.5299999999999994</v>
      </c>
      <c r="E136" s="64"/>
      <c r="F136" s="1"/>
      <c r="G136" s="16">
        <v>18.516466045877809</v>
      </c>
      <c r="H136" s="16">
        <v>27.14</v>
      </c>
      <c r="I136" s="16"/>
      <c r="K136" s="73">
        <f t="shared" si="19"/>
        <v>44.04</v>
      </c>
      <c r="L136" s="73">
        <f t="shared" si="20"/>
        <v>30.039999999999996</v>
      </c>
      <c r="M136" s="73"/>
    </row>
    <row r="137" spans="1:13" x14ac:dyDescent="0.2">
      <c r="A137" s="4" t="s">
        <v>63</v>
      </c>
      <c r="B137" s="1">
        <v>989.81</v>
      </c>
      <c r="C137" s="24">
        <v>11.64</v>
      </c>
      <c r="D137" s="24">
        <v>6.87</v>
      </c>
      <c r="E137" s="64"/>
      <c r="F137" s="1"/>
      <c r="G137" s="16">
        <v>23.799230584275062</v>
      </c>
      <c r="H137" s="16">
        <v>37.016080777860886</v>
      </c>
      <c r="I137" s="16"/>
      <c r="J137" s="12"/>
      <c r="K137" s="73">
        <f t="shared" si="19"/>
        <v>41.59</v>
      </c>
      <c r="L137" s="73">
        <f t="shared" si="20"/>
        <v>26.74</v>
      </c>
      <c r="M137" s="73"/>
    </row>
    <row r="138" spans="1:13" x14ac:dyDescent="0.2">
      <c r="A138" s="4" t="s">
        <v>4</v>
      </c>
      <c r="B138" s="1">
        <v>1147.3900000000001</v>
      </c>
      <c r="C138" s="24">
        <v>10.85</v>
      </c>
      <c r="D138" s="24">
        <v>9.19</v>
      </c>
      <c r="E138" s="64"/>
      <c r="F138" s="1"/>
      <c r="G138" s="16">
        <v>29.442904798562999</v>
      </c>
      <c r="H138" s="16">
        <v>46.453036437246965</v>
      </c>
      <c r="I138" s="16"/>
      <c r="K138" s="73">
        <f t="shared" si="19"/>
        <v>38.97</v>
      </c>
      <c r="L138" s="73">
        <f t="shared" si="20"/>
        <v>24.700000000000003</v>
      </c>
      <c r="M138" s="73"/>
    </row>
    <row r="139" spans="1:13" x14ac:dyDescent="0.2">
      <c r="A139" s="4" t="s">
        <v>5</v>
      </c>
      <c r="B139" s="1">
        <v>1148.08</v>
      </c>
      <c r="C139" s="24">
        <v>9.94</v>
      </c>
      <c r="D139" s="24">
        <v>5.45</v>
      </c>
      <c r="E139" s="64"/>
      <c r="F139" s="1"/>
      <c r="G139" s="16">
        <v>29.55160875160875</v>
      </c>
      <c r="H139" s="16">
        <v>46.499797488861887</v>
      </c>
      <c r="I139" s="16"/>
      <c r="K139" s="73">
        <f t="shared" si="19"/>
        <v>38.85</v>
      </c>
      <c r="L139" s="73">
        <f t="shared" si="20"/>
        <v>24.689999999999998</v>
      </c>
      <c r="M139" s="73"/>
    </row>
    <row r="140" spans="1:13" x14ac:dyDescent="0.2">
      <c r="A140" s="4" t="s">
        <v>6</v>
      </c>
      <c r="B140" s="1">
        <v>1040.94</v>
      </c>
      <c r="C140" s="24">
        <v>9.16</v>
      </c>
      <c r="D140" s="24">
        <v>5.23</v>
      </c>
      <c r="E140" s="64"/>
      <c r="F140" s="1"/>
      <c r="G140" s="16">
        <v>24.772489290813901</v>
      </c>
      <c r="H140" s="16">
        <v>36.769339456022607</v>
      </c>
      <c r="I140" s="5"/>
      <c r="K140" s="73">
        <f t="shared" si="19"/>
        <v>42.019999999999996</v>
      </c>
      <c r="L140" s="73">
        <f t="shared" si="20"/>
        <v>28.310000000000002</v>
      </c>
      <c r="M140" s="73"/>
    </row>
    <row r="141" spans="1:13" x14ac:dyDescent="0.2">
      <c r="A141" s="8" t="s">
        <v>7</v>
      </c>
      <c r="B141" s="1">
        <v>1224.3800000000001</v>
      </c>
      <c r="C141" s="24">
        <v>9.02</v>
      </c>
      <c r="D141" s="24">
        <v>4.83</v>
      </c>
      <c r="E141" s="64"/>
      <c r="F141" s="1"/>
      <c r="G141" s="16">
        <v>26.03402083776313</v>
      </c>
      <c r="H141" s="16">
        <v>33.280239195433545</v>
      </c>
      <c r="I141" s="5"/>
      <c r="K141" s="73">
        <f t="shared" si="19"/>
        <v>47.03</v>
      </c>
      <c r="L141" s="73">
        <f t="shared" si="20"/>
        <v>36.79</v>
      </c>
      <c r="M141" s="73"/>
    </row>
    <row r="142" spans="1:13" x14ac:dyDescent="0.2">
      <c r="A142" s="4" t="s">
        <v>8</v>
      </c>
      <c r="B142" s="1">
        <v>1160.33</v>
      </c>
      <c r="C142" s="24">
        <v>10.73</v>
      </c>
      <c r="D142" s="24">
        <v>9.18</v>
      </c>
      <c r="E142" s="64"/>
      <c r="F142" s="1"/>
      <c r="G142" s="16">
        <v>21.938551711098505</v>
      </c>
      <c r="H142" s="16">
        <v>25.535431338028168</v>
      </c>
      <c r="I142" s="5"/>
      <c r="K142" s="73">
        <f t="shared" si="19"/>
        <v>52.89</v>
      </c>
      <c r="L142" s="73">
        <f t="shared" si="20"/>
        <v>45.44</v>
      </c>
      <c r="M142" s="73"/>
    </row>
    <row r="143" spans="1:13" x14ac:dyDescent="0.2">
      <c r="A143" s="4" t="s">
        <v>9</v>
      </c>
      <c r="B143" s="1">
        <v>1320.28</v>
      </c>
      <c r="C143" s="24">
        <v>13.11</v>
      </c>
      <c r="D143" s="24">
        <v>9.07</v>
      </c>
      <c r="E143" s="64"/>
      <c r="F143" s="1"/>
      <c r="G143" s="16">
        <v>23.521824336362016</v>
      </c>
      <c r="H143" s="16">
        <v>26.405599999999996</v>
      </c>
      <c r="I143" s="5"/>
      <c r="K143" s="73">
        <f t="shared" si="19"/>
        <v>56.13</v>
      </c>
      <c r="L143" s="73">
        <f t="shared" si="20"/>
        <v>50.000000000000007</v>
      </c>
      <c r="M143" s="73"/>
    </row>
    <row r="144" spans="1:13" x14ac:dyDescent="0.2">
      <c r="A144" s="4" t="s">
        <v>10</v>
      </c>
      <c r="B144" s="1">
        <v>1436.51</v>
      </c>
      <c r="C144" s="24">
        <v>14.17</v>
      </c>
      <c r="D144" s="24">
        <v>13.71</v>
      </c>
      <c r="E144" s="64"/>
      <c r="F144" s="1"/>
      <c r="G144" s="16">
        <v>25.295122380700825</v>
      </c>
      <c r="H144" s="16">
        <v>26.750651769087522</v>
      </c>
      <c r="I144" s="5"/>
      <c r="K144" s="73">
        <f t="shared" si="19"/>
        <v>56.790000000000006</v>
      </c>
      <c r="L144" s="73">
        <f t="shared" si="20"/>
        <v>53.7</v>
      </c>
      <c r="M144" s="73"/>
    </row>
    <row r="145" spans="1:13" x14ac:dyDescent="0.2">
      <c r="A145" s="4" t="s">
        <v>11</v>
      </c>
      <c r="B145" s="1">
        <v>1454.6</v>
      </c>
      <c r="C145" s="24">
        <v>14.88</v>
      </c>
      <c r="D145" s="24">
        <v>13.48</v>
      </c>
      <c r="E145" s="64"/>
      <c r="F145" s="1"/>
      <c r="G145" s="16">
        <v>26.16657672243209</v>
      </c>
      <c r="H145" s="16">
        <v>28.01617873651772</v>
      </c>
      <c r="I145" s="5"/>
      <c r="K145" s="73">
        <f t="shared" si="19"/>
        <v>55.59</v>
      </c>
      <c r="L145" s="73">
        <f t="shared" si="20"/>
        <v>51.919999999999995</v>
      </c>
      <c r="M145" s="73"/>
    </row>
    <row r="146" spans="1:13" x14ac:dyDescent="0.2">
      <c r="A146" s="4" t="s">
        <v>12</v>
      </c>
      <c r="B146" s="1">
        <v>1498.58</v>
      </c>
      <c r="C146" s="24">
        <v>13.97</v>
      </c>
      <c r="D146" s="24">
        <v>13.74</v>
      </c>
      <c r="E146" s="64"/>
      <c r="F146" s="1"/>
      <c r="G146" s="16">
        <v>27.792655786350146</v>
      </c>
      <c r="H146" s="16">
        <v>29.412757605495585</v>
      </c>
      <c r="I146" s="5"/>
      <c r="K146" s="73">
        <f t="shared" si="19"/>
        <v>53.92</v>
      </c>
      <c r="L146" s="73">
        <f t="shared" si="20"/>
        <v>50.949999999999996</v>
      </c>
      <c r="M146" s="73"/>
    </row>
    <row r="147" spans="1:13" x14ac:dyDescent="0.2">
      <c r="A147" s="4" t="s">
        <v>13</v>
      </c>
      <c r="B147" s="1">
        <v>1469.25</v>
      </c>
      <c r="C147" s="24">
        <v>13.77</v>
      </c>
      <c r="D147" s="24">
        <v>12.77</v>
      </c>
      <c r="E147" s="64"/>
      <c r="F147" s="1"/>
      <c r="G147" s="16">
        <v>28.429760061919502</v>
      </c>
      <c r="H147" s="16">
        <v>30.501349387585634</v>
      </c>
      <c r="I147" s="5"/>
      <c r="K147" s="73">
        <f t="shared" si="19"/>
        <v>51.680000000000007</v>
      </c>
      <c r="L147" s="73">
        <f t="shared" si="20"/>
        <v>48.17</v>
      </c>
      <c r="M147" s="73"/>
    </row>
    <row r="148" spans="1:13" x14ac:dyDescent="0.2">
      <c r="A148" s="4" t="s">
        <v>14</v>
      </c>
      <c r="B148" s="1">
        <v>1282.71</v>
      </c>
      <c r="C148" s="24">
        <v>12.97</v>
      </c>
      <c r="D148" s="24">
        <v>11.93</v>
      </c>
      <c r="E148" s="64"/>
      <c r="F148" s="1"/>
      <c r="G148" s="16">
        <v>25.976306196840831</v>
      </c>
      <c r="H148" s="16">
        <v>29.179026387625115</v>
      </c>
      <c r="I148" s="5"/>
      <c r="K148" s="73">
        <f t="shared" si="19"/>
        <v>49.379999999999995</v>
      </c>
      <c r="L148" s="73">
        <f t="shared" si="20"/>
        <v>43.96</v>
      </c>
      <c r="M148" s="73"/>
    </row>
    <row r="149" spans="1:13" x14ac:dyDescent="0.2">
      <c r="A149" s="4" t="s">
        <v>15</v>
      </c>
      <c r="B149" s="1">
        <v>1372.71</v>
      </c>
      <c r="C149" s="24">
        <v>13.21</v>
      </c>
      <c r="D149" s="24">
        <v>12.51</v>
      </c>
      <c r="E149" s="64"/>
      <c r="F149" s="1"/>
      <c r="G149" s="16">
        <v>29.293854033290653</v>
      </c>
      <c r="H149" s="16">
        <v>33.464407606045832</v>
      </c>
      <c r="I149" s="5"/>
      <c r="K149" s="73">
        <f t="shared" si="19"/>
        <v>46.86</v>
      </c>
      <c r="L149" s="73">
        <f t="shared" si="20"/>
        <v>41.02</v>
      </c>
      <c r="M149" s="73"/>
    </row>
    <row r="150" spans="1:13" x14ac:dyDescent="0.2">
      <c r="A150" s="4" t="s">
        <v>16</v>
      </c>
      <c r="B150" s="1">
        <v>1286.3699999999999</v>
      </c>
      <c r="C150" s="24">
        <v>11.73</v>
      </c>
      <c r="D150" s="24">
        <v>10.96</v>
      </c>
      <c r="E150" s="64"/>
      <c r="F150" s="1"/>
      <c r="G150" s="16">
        <v>28.535270629991121</v>
      </c>
      <c r="H150" s="16">
        <v>33.516675351745697</v>
      </c>
      <c r="I150" s="5"/>
      <c r="K150" s="73">
        <f t="shared" si="19"/>
        <v>45.080000000000005</v>
      </c>
      <c r="L150" s="73">
        <f t="shared" si="20"/>
        <v>38.380000000000003</v>
      </c>
      <c r="M150" s="73"/>
    </row>
    <row r="151" spans="1:13" x14ac:dyDescent="0.2">
      <c r="A151" s="4" t="s">
        <v>17</v>
      </c>
      <c r="B151" s="1">
        <v>1229.23</v>
      </c>
      <c r="C151" s="24">
        <v>11.47</v>
      </c>
      <c r="D151" s="24">
        <v>8.56</v>
      </c>
      <c r="E151" s="64"/>
      <c r="F151" s="1"/>
      <c r="G151" s="16">
        <v>27.766659137113166</v>
      </c>
      <c r="H151" s="16">
        <v>32.596923892866613</v>
      </c>
      <c r="I151" s="5"/>
      <c r="K151" s="73">
        <f t="shared" si="19"/>
        <v>44.27</v>
      </c>
      <c r="L151" s="73">
        <f t="shared" si="20"/>
        <v>37.71</v>
      </c>
      <c r="M151" s="73"/>
    </row>
    <row r="152" spans="1:13" x14ac:dyDescent="0.2">
      <c r="A152" s="4" t="s">
        <v>18</v>
      </c>
      <c r="B152" s="1">
        <v>1017.01</v>
      </c>
      <c r="C152" s="24">
        <v>10.45</v>
      </c>
      <c r="D152" s="24">
        <v>8.99</v>
      </c>
      <c r="E152" s="64"/>
      <c r="F152" s="1"/>
      <c r="G152" s="16">
        <v>23.066681787253348</v>
      </c>
      <c r="H152" s="16">
        <v>26.700183775269103</v>
      </c>
      <c r="I152" s="5"/>
      <c r="K152" s="73">
        <f t="shared" si="19"/>
        <v>44.089999999999996</v>
      </c>
      <c r="L152" s="73">
        <f t="shared" si="20"/>
        <v>38.089999999999996</v>
      </c>
      <c r="M152" s="73"/>
    </row>
    <row r="153" spans="1:13" x14ac:dyDescent="0.2">
      <c r="A153" s="4" t="s">
        <v>19</v>
      </c>
      <c r="B153" s="1">
        <v>1133.8399999999999</v>
      </c>
      <c r="C153" s="24">
        <v>11.43</v>
      </c>
      <c r="D153" s="24">
        <v>9.8699999999999992</v>
      </c>
      <c r="E153" s="64"/>
      <c r="F153" s="1"/>
      <c r="G153" s="16">
        <v>25.382583389299302</v>
      </c>
      <c r="H153" s="16">
        <v>29.095201437002828</v>
      </c>
      <c r="I153" s="5"/>
      <c r="K153" s="73">
        <f t="shared" si="19"/>
        <v>44.67</v>
      </c>
      <c r="L153" s="73">
        <f t="shared" si="20"/>
        <v>38.969999999999992</v>
      </c>
      <c r="M153" s="73"/>
    </row>
    <row r="154" spans="1:13" x14ac:dyDescent="0.2">
      <c r="A154" s="4" t="s">
        <v>20</v>
      </c>
      <c r="B154" s="1">
        <v>1101.75</v>
      </c>
      <c r="C154" s="24">
        <v>10.92</v>
      </c>
      <c r="D154" s="24">
        <v>10.29</v>
      </c>
      <c r="E154" s="64"/>
      <c r="F154" s="1"/>
      <c r="G154" s="16">
        <v>24.830966869506419</v>
      </c>
      <c r="H154" s="16">
        <v>27.86418816388468</v>
      </c>
      <c r="I154" s="5"/>
      <c r="K154" s="73">
        <f t="shared" si="19"/>
        <v>44.370000000000005</v>
      </c>
      <c r="L154" s="73">
        <f t="shared" si="20"/>
        <v>39.539999999999992</v>
      </c>
      <c r="M154" s="73"/>
    </row>
    <row r="155" spans="1:13" x14ac:dyDescent="0.2">
      <c r="A155" s="4" t="s">
        <v>21</v>
      </c>
      <c r="B155" s="1">
        <v>970.43</v>
      </c>
      <c r="C155" s="24">
        <v>11.29</v>
      </c>
      <c r="D155" s="24">
        <v>8.94</v>
      </c>
      <c r="E155" s="64"/>
      <c r="F155" s="1"/>
      <c r="G155" s="16">
        <v>22.050215860031809</v>
      </c>
      <c r="H155" s="16">
        <v>24.431772406847934</v>
      </c>
      <c r="I155" s="5"/>
      <c r="K155" s="73">
        <f t="shared" si="19"/>
        <v>44.010000000000005</v>
      </c>
      <c r="L155" s="73">
        <f t="shared" si="20"/>
        <v>39.72</v>
      </c>
      <c r="M155" s="73"/>
    </row>
    <row r="156" spans="1:13" x14ac:dyDescent="0.2">
      <c r="A156" s="4" t="s">
        <v>22</v>
      </c>
      <c r="B156" s="1">
        <v>947.28</v>
      </c>
      <c r="C156" s="24">
        <v>11.03</v>
      </c>
      <c r="D156" s="24">
        <v>9.8699999999999992</v>
      </c>
      <c r="E156" s="64"/>
      <c r="F156" s="1"/>
      <c r="G156" s="16">
        <v>21.662016922021497</v>
      </c>
      <c r="H156" s="16">
        <v>23.309055118110233</v>
      </c>
      <c r="I156" s="5"/>
      <c r="K156" s="73">
        <f t="shared" si="19"/>
        <v>43.73</v>
      </c>
      <c r="L156" s="73">
        <f t="shared" si="20"/>
        <v>40.64</v>
      </c>
      <c r="M156" s="73"/>
    </row>
    <row r="157" spans="1:13" x14ac:dyDescent="0.2">
      <c r="A157" s="4" t="s">
        <v>23</v>
      </c>
      <c r="B157" s="1">
        <v>885.14</v>
      </c>
      <c r="C157" s="24">
        <v>11.13</v>
      </c>
      <c r="D157" s="24">
        <v>10.44</v>
      </c>
      <c r="E157" s="64"/>
      <c r="F157" s="1"/>
      <c r="G157" s="16">
        <v>20.768183951196619</v>
      </c>
      <c r="H157" s="16">
        <v>21.828360049321827</v>
      </c>
      <c r="I157" s="5"/>
      <c r="K157" s="73">
        <f t="shared" si="19"/>
        <v>42.620000000000005</v>
      </c>
      <c r="L157" s="73">
        <f t="shared" si="20"/>
        <v>40.549999999999997</v>
      </c>
      <c r="M157" s="73"/>
    </row>
    <row r="158" spans="1:13" x14ac:dyDescent="0.2">
      <c r="A158" s="4" t="s">
        <v>24</v>
      </c>
      <c r="B158" s="1">
        <v>757.12</v>
      </c>
      <c r="C158" s="24">
        <v>10.56</v>
      </c>
      <c r="D158" s="24">
        <v>10.47</v>
      </c>
      <c r="E158" s="64"/>
      <c r="F158" s="1"/>
      <c r="G158" s="16">
        <v>18.112918660287079</v>
      </c>
      <c r="H158" s="16">
        <v>18.815109343936381</v>
      </c>
      <c r="I158" s="5"/>
      <c r="K158" s="73">
        <f t="shared" si="19"/>
        <v>41.800000000000004</v>
      </c>
      <c r="L158" s="73">
        <f t="shared" si="20"/>
        <v>40.24</v>
      </c>
      <c r="M158" s="73"/>
    </row>
    <row r="159" spans="1:13" x14ac:dyDescent="0.2">
      <c r="A159" s="4" t="s">
        <v>25</v>
      </c>
      <c r="B159" s="1">
        <v>740.74</v>
      </c>
      <c r="C159" s="24">
        <v>11.01</v>
      </c>
      <c r="D159" s="24">
        <v>9.86</v>
      </c>
      <c r="E159" s="64"/>
      <c r="F159" s="1"/>
      <c r="G159" s="16">
        <v>18.231356140782673</v>
      </c>
      <c r="H159" s="16">
        <v>19.125742318616059</v>
      </c>
      <c r="I159" s="5"/>
      <c r="K159" s="73">
        <f t="shared" si="19"/>
        <v>40.630000000000003</v>
      </c>
      <c r="L159" s="73">
        <f t="shared" si="20"/>
        <v>38.730000000000004</v>
      </c>
      <c r="M159" s="73"/>
    </row>
    <row r="160" spans="1:13" x14ac:dyDescent="0.2">
      <c r="A160" s="4" t="s">
        <v>26</v>
      </c>
      <c r="B160" s="1">
        <v>687.33</v>
      </c>
      <c r="C160" s="24">
        <v>9.92</v>
      </c>
      <c r="D160" s="24">
        <v>9.7799999999999994</v>
      </c>
      <c r="E160" s="64"/>
      <c r="F160" s="1"/>
      <c r="G160" s="16">
        <v>17.444923857868023</v>
      </c>
      <c r="H160" s="16">
        <v>19.092500000000001</v>
      </c>
      <c r="I160" s="5"/>
      <c r="K160" s="73">
        <f t="shared" si="19"/>
        <v>39.4</v>
      </c>
      <c r="L160" s="73">
        <f t="shared" si="20"/>
        <v>36</v>
      </c>
      <c r="M160" s="73"/>
    </row>
    <row r="161" spans="1:13" x14ac:dyDescent="0.2">
      <c r="A161" s="4" t="s">
        <v>27</v>
      </c>
      <c r="B161" s="1">
        <v>670.63</v>
      </c>
      <c r="C161" s="24">
        <v>10.31</v>
      </c>
      <c r="D161" s="24">
        <v>10.130000000000001</v>
      </c>
      <c r="E161" s="64"/>
      <c r="F161" s="1"/>
      <c r="G161" s="16">
        <v>17.081762608252671</v>
      </c>
      <c r="H161" s="16">
        <v>19.210254941277569</v>
      </c>
      <c r="I161" s="5"/>
      <c r="K161" s="73">
        <f t="shared" si="19"/>
        <v>39.260000000000005</v>
      </c>
      <c r="L161" s="73">
        <f t="shared" si="20"/>
        <v>34.910000000000004</v>
      </c>
      <c r="M161" s="73"/>
    </row>
    <row r="162" spans="1:13" x14ac:dyDescent="0.2">
      <c r="A162" s="4" t="s">
        <v>28</v>
      </c>
      <c r="B162" s="1">
        <v>645.5</v>
      </c>
      <c r="C162" s="24">
        <v>9.39</v>
      </c>
      <c r="D162" s="24">
        <v>8.9600000000000009</v>
      </c>
      <c r="E162" s="64"/>
      <c r="F162" s="1"/>
      <c r="G162" s="16">
        <v>16.788036410923276</v>
      </c>
      <c r="H162" s="16">
        <v>18.962984723854291</v>
      </c>
      <c r="I162" s="5"/>
      <c r="K162" s="73">
        <f t="shared" si="19"/>
        <v>38.450000000000003</v>
      </c>
      <c r="L162" s="73">
        <f t="shared" si="20"/>
        <v>34.04</v>
      </c>
      <c r="M162" s="73"/>
    </row>
    <row r="163" spans="1:13" x14ac:dyDescent="0.2">
      <c r="A163" s="4" t="s">
        <v>29</v>
      </c>
      <c r="B163" s="1">
        <v>615.92999999999995</v>
      </c>
      <c r="C163" s="24">
        <v>9.7799999999999994</v>
      </c>
      <c r="D163" s="24">
        <v>7.13</v>
      </c>
      <c r="E163" s="64"/>
      <c r="F163" s="1"/>
      <c r="G163" s="16">
        <v>16.337665782493367</v>
      </c>
      <c r="H163" s="16">
        <v>18.136925795053003</v>
      </c>
      <c r="I163" s="5"/>
      <c r="K163" s="73">
        <f t="shared" si="19"/>
        <v>37.700000000000003</v>
      </c>
      <c r="L163" s="73">
        <f t="shared" si="20"/>
        <v>33.96</v>
      </c>
      <c r="M163" s="73"/>
    </row>
    <row r="164" spans="1:13" x14ac:dyDescent="0.2">
      <c r="A164" s="4" t="s">
        <v>30</v>
      </c>
      <c r="B164" s="1">
        <v>584.41</v>
      </c>
      <c r="C164" s="24">
        <v>9.7799999999999994</v>
      </c>
      <c r="D164" s="24">
        <v>8.69</v>
      </c>
      <c r="E164" s="64"/>
      <c r="F164" s="1"/>
      <c r="G164" s="16">
        <v>15.915305010893245</v>
      </c>
      <c r="H164" s="16">
        <v>16.611995451961342</v>
      </c>
      <c r="I164" s="5"/>
      <c r="K164" s="73">
        <f t="shared" si="19"/>
        <v>36.72</v>
      </c>
      <c r="L164" s="73">
        <f t="shared" si="20"/>
        <v>35.18</v>
      </c>
      <c r="M164" s="73"/>
    </row>
    <row r="165" spans="1:13" x14ac:dyDescent="0.2">
      <c r="A165" s="4" t="s">
        <v>31</v>
      </c>
      <c r="B165" s="1">
        <v>544.75</v>
      </c>
      <c r="C165" s="24">
        <v>9.5</v>
      </c>
      <c r="D165" s="24">
        <v>9.26</v>
      </c>
      <c r="E165" s="64"/>
      <c r="F165" s="1"/>
      <c r="G165" s="16">
        <v>15.577637975407493</v>
      </c>
      <c r="H165" s="16">
        <v>15.821957595120535</v>
      </c>
      <c r="I165" s="5"/>
      <c r="K165" s="73">
        <f t="shared" si="19"/>
        <v>34.97</v>
      </c>
      <c r="L165" s="73">
        <f t="shared" si="20"/>
        <v>34.43</v>
      </c>
      <c r="M165" s="73"/>
    </row>
    <row r="166" spans="1:13" x14ac:dyDescent="0.2">
      <c r="A166" s="4" t="s">
        <v>32</v>
      </c>
      <c r="B166" s="1">
        <v>500.71</v>
      </c>
      <c r="C166" s="24">
        <v>8.64</v>
      </c>
      <c r="D166" s="24">
        <v>8.8800000000000008</v>
      </c>
      <c r="E166" s="64"/>
      <c r="F166" s="1"/>
      <c r="G166" s="16">
        <v>15.072546658639373</v>
      </c>
      <c r="H166" s="16">
        <v>15.382795698924729</v>
      </c>
      <c r="I166" s="5"/>
      <c r="K166" s="73">
        <f t="shared" ref="K166:K191" si="21">SUM(C166:C169)</f>
        <v>33.22</v>
      </c>
      <c r="L166" s="73">
        <f t="shared" ref="L166:L191" si="22">SUM(D166:D169)</f>
        <v>32.550000000000004</v>
      </c>
      <c r="M166" s="73"/>
    </row>
    <row r="167" spans="1:13" x14ac:dyDescent="0.2">
      <c r="A167" s="4" t="s">
        <v>33</v>
      </c>
      <c r="B167" s="1">
        <v>459.27</v>
      </c>
      <c r="C167" s="24">
        <v>8.8000000000000007</v>
      </c>
      <c r="D167" s="24">
        <v>8.35</v>
      </c>
      <c r="E167" s="64"/>
      <c r="F167" s="1"/>
      <c r="G167" s="16">
        <v>14.465196850393701</v>
      </c>
      <c r="H167" s="16">
        <v>15.008823529411766</v>
      </c>
      <c r="I167" s="5"/>
      <c r="K167" s="73">
        <f t="shared" si="21"/>
        <v>31.75</v>
      </c>
      <c r="L167" s="73">
        <f t="shared" si="22"/>
        <v>30.599999999999998</v>
      </c>
      <c r="M167" s="73"/>
    </row>
    <row r="168" spans="1:13" x14ac:dyDescent="0.2">
      <c r="A168" s="4" t="s">
        <v>34</v>
      </c>
      <c r="B168" s="1">
        <v>462.71</v>
      </c>
      <c r="C168" s="24">
        <v>8.0299999999999994</v>
      </c>
      <c r="D168" s="24">
        <v>7.94</v>
      </c>
      <c r="E168" s="64"/>
      <c r="F168" s="1"/>
      <c r="G168" s="16">
        <v>15.3673198272999</v>
      </c>
      <c r="H168" s="16">
        <v>16.930479326747164</v>
      </c>
      <c r="I168" s="5"/>
      <c r="K168" s="73">
        <f t="shared" si="21"/>
        <v>30.11</v>
      </c>
      <c r="L168" s="73">
        <f t="shared" si="22"/>
        <v>27.33</v>
      </c>
      <c r="M168" s="73"/>
    </row>
    <row r="169" spans="1:13" x14ac:dyDescent="0.2">
      <c r="A169" s="4" t="s">
        <v>35</v>
      </c>
      <c r="B169" s="1">
        <v>444.27</v>
      </c>
      <c r="C169" s="24">
        <v>7.75</v>
      </c>
      <c r="D169" s="24">
        <v>7.38</v>
      </c>
      <c r="E169" s="64"/>
      <c r="F169" s="1"/>
      <c r="G169" s="16">
        <v>15.319655172413793</v>
      </c>
      <c r="H169" s="16">
        <v>17.629761904761903</v>
      </c>
      <c r="I169" s="5"/>
      <c r="K169" s="73">
        <f t="shared" si="21"/>
        <v>29</v>
      </c>
      <c r="L169" s="73">
        <f t="shared" si="22"/>
        <v>25.2</v>
      </c>
      <c r="M169" s="73"/>
    </row>
    <row r="170" spans="1:13" x14ac:dyDescent="0.2">
      <c r="A170" s="4" t="s">
        <v>36</v>
      </c>
      <c r="B170" s="1">
        <v>445.77</v>
      </c>
      <c r="C170" s="24">
        <v>7.17</v>
      </c>
      <c r="D170" s="24">
        <v>6.93</v>
      </c>
      <c r="E170" s="64"/>
      <c r="F170" s="1"/>
      <c r="G170" s="16">
        <v>16.023364485981308</v>
      </c>
      <c r="H170" s="16">
        <v>19.628797886393659</v>
      </c>
      <c r="I170" s="5"/>
      <c r="K170" s="73">
        <f t="shared" si="21"/>
        <v>27.82</v>
      </c>
      <c r="L170" s="73">
        <f t="shared" si="22"/>
        <v>22.71</v>
      </c>
      <c r="M170" s="73"/>
    </row>
    <row r="171" spans="1:13" x14ac:dyDescent="0.2">
      <c r="A171" s="4" t="s">
        <v>37</v>
      </c>
      <c r="B171" s="1">
        <v>466.45</v>
      </c>
      <c r="C171" s="24">
        <v>7.16</v>
      </c>
      <c r="D171" s="24">
        <v>5.08</v>
      </c>
      <c r="E171" s="64"/>
      <c r="F171" s="1"/>
      <c r="G171" s="16">
        <v>17.340148698884757</v>
      </c>
      <c r="H171" s="16">
        <v>21.308816811329372</v>
      </c>
      <c r="I171" s="5"/>
      <c r="K171" s="73">
        <f t="shared" si="21"/>
        <v>26.9</v>
      </c>
      <c r="L171" s="73">
        <f t="shared" si="22"/>
        <v>21.89</v>
      </c>
      <c r="M171" s="73"/>
    </row>
    <row r="172" spans="1:13" x14ac:dyDescent="0.2">
      <c r="A172" s="4" t="s">
        <v>38</v>
      </c>
      <c r="B172" s="1">
        <v>458.93</v>
      </c>
      <c r="C172" s="24">
        <v>6.92</v>
      </c>
      <c r="D172" s="24">
        <v>5.81</v>
      </c>
      <c r="E172" s="64"/>
      <c r="F172" s="1"/>
      <c r="G172" s="16">
        <v>18.103747534516764</v>
      </c>
      <c r="H172" s="16">
        <v>22.485546300832926</v>
      </c>
      <c r="I172" s="5"/>
      <c r="K172" s="73">
        <f t="shared" si="21"/>
        <v>25.35</v>
      </c>
      <c r="L172" s="73">
        <f t="shared" si="22"/>
        <v>20.41</v>
      </c>
      <c r="M172" s="73"/>
    </row>
    <row r="173" spans="1:13" x14ac:dyDescent="0.2">
      <c r="A173" s="4" t="s">
        <v>39</v>
      </c>
      <c r="B173" s="1">
        <v>450.53</v>
      </c>
      <c r="C173" s="24">
        <v>6.57</v>
      </c>
      <c r="D173" s="24">
        <v>4.8899999999999997</v>
      </c>
      <c r="E173" s="64"/>
      <c r="F173" s="1"/>
      <c r="G173" s="16">
        <v>19.130785562632695</v>
      </c>
      <c r="H173" s="16">
        <v>23.307294361096741</v>
      </c>
      <c r="I173" s="5"/>
      <c r="K173" s="73">
        <f t="shared" si="21"/>
        <v>23.55</v>
      </c>
      <c r="L173" s="73">
        <f t="shared" si="22"/>
        <v>19.329999999999998</v>
      </c>
      <c r="M173" s="73"/>
    </row>
    <row r="174" spans="1:13" x14ac:dyDescent="0.2">
      <c r="A174" s="4" t="s">
        <v>40</v>
      </c>
      <c r="B174" s="1">
        <v>451.67</v>
      </c>
      <c r="C174" s="24">
        <v>6.25</v>
      </c>
      <c r="D174" s="24">
        <v>6.11</v>
      </c>
      <c r="E174" s="64"/>
      <c r="F174" s="1"/>
      <c r="G174" s="16">
        <v>20.354664263181611</v>
      </c>
      <c r="H174" s="16">
        <v>22.765625</v>
      </c>
      <c r="I174" s="5"/>
      <c r="K174" s="73">
        <f t="shared" si="21"/>
        <v>22.19</v>
      </c>
      <c r="L174" s="73">
        <f t="shared" si="22"/>
        <v>19.840000000000003</v>
      </c>
      <c r="M174" s="73"/>
    </row>
    <row r="175" spans="1:13" x14ac:dyDescent="0.2">
      <c r="A175" s="4" t="s">
        <v>41</v>
      </c>
      <c r="B175" s="1">
        <v>435.71</v>
      </c>
      <c r="C175" s="24">
        <v>5.61</v>
      </c>
      <c r="D175" s="24">
        <v>3.6</v>
      </c>
      <c r="E175" s="64"/>
      <c r="F175" s="1"/>
      <c r="G175" s="16">
        <v>20.877335888835646</v>
      </c>
      <c r="H175" s="16">
        <v>22.823991618648506</v>
      </c>
      <c r="I175" s="5"/>
      <c r="K175" s="73">
        <f t="shared" si="21"/>
        <v>20.87</v>
      </c>
      <c r="L175" s="73">
        <f t="shared" si="22"/>
        <v>19.09</v>
      </c>
      <c r="M175" s="73"/>
    </row>
    <row r="176" spans="1:13" x14ac:dyDescent="0.2">
      <c r="A176" s="4" t="s">
        <v>42</v>
      </c>
      <c r="B176" s="1">
        <v>417.8</v>
      </c>
      <c r="C176" s="24">
        <v>5.12</v>
      </c>
      <c r="D176" s="24">
        <v>4.7300000000000004</v>
      </c>
      <c r="E176" s="64"/>
      <c r="F176" s="1"/>
      <c r="G176" s="16">
        <v>21.005530417295123</v>
      </c>
      <c r="H176" s="16">
        <v>23.159645232815961</v>
      </c>
      <c r="I176" s="5"/>
      <c r="K176" s="73">
        <f t="shared" si="21"/>
        <v>19.89</v>
      </c>
      <c r="L176" s="73">
        <f t="shared" si="22"/>
        <v>18.040000000000003</v>
      </c>
      <c r="M176" s="73"/>
    </row>
    <row r="177" spans="1:16" x14ac:dyDescent="0.2">
      <c r="A177" s="4" t="s">
        <v>43</v>
      </c>
      <c r="B177" s="1">
        <v>408.14</v>
      </c>
      <c r="C177" s="24">
        <v>5.21</v>
      </c>
      <c r="D177" s="24">
        <v>5.4</v>
      </c>
      <c r="E177" s="64"/>
      <c r="F177" s="1"/>
      <c r="G177" s="16">
        <v>20.530181086519114</v>
      </c>
      <c r="H177" s="16">
        <v>23.937829912023453</v>
      </c>
      <c r="I177" s="5"/>
      <c r="K177" s="73">
        <f t="shared" si="21"/>
        <v>19.88</v>
      </c>
      <c r="L177" s="73">
        <f t="shared" si="22"/>
        <v>17.050000000000004</v>
      </c>
      <c r="M177" s="73"/>
    </row>
    <row r="178" spans="1:16" x14ac:dyDescent="0.2">
      <c r="A178" s="4" t="s">
        <v>44</v>
      </c>
      <c r="B178" s="1">
        <v>403.69</v>
      </c>
      <c r="C178" s="24">
        <v>4.93</v>
      </c>
      <c r="D178" s="24">
        <v>5.36</v>
      </c>
      <c r="E178" s="64"/>
      <c r="F178" s="1"/>
      <c r="G178" s="16">
        <v>20.744604316546766</v>
      </c>
      <c r="H178" s="16">
        <v>24.934527486102532</v>
      </c>
      <c r="I178" s="5"/>
      <c r="K178" s="73">
        <f t="shared" si="21"/>
        <v>19.459999999999997</v>
      </c>
      <c r="L178" s="73">
        <f t="shared" si="22"/>
        <v>16.190000000000001</v>
      </c>
      <c r="M178" s="73"/>
    </row>
    <row r="179" spans="1:16" x14ac:dyDescent="0.2">
      <c r="A179" s="4" t="s">
        <v>45</v>
      </c>
      <c r="B179" s="1">
        <v>417.09</v>
      </c>
      <c r="C179" s="24">
        <v>4.63</v>
      </c>
      <c r="D179" s="24">
        <v>2.5499999999999998</v>
      </c>
      <c r="E179" s="64"/>
      <c r="F179" s="1"/>
      <c r="G179" s="16">
        <v>21.610880829015542</v>
      </c>
      <c r="H179" s="16">
        <v>26.117094552285536</v>
      </c>
      <c r="I179" s="5"/>
      <c r="K179" s="73">
        <f t="shared" si="21"/>
        <v>19.3</v>
      </c>
      <c r="L179" s="73">
        <f t="shared" si="22"/>
        <v>15.969999999999999</v>
      </c>
      <c r="M179" s="73"/>
    </row>
    <row r="180" spans="1:16" x14ac:dyDescent="0.2">
      <c r="A180" s="4" t="s">
        <v>46</v>
      </c>
      <c r="B180" s="1">
        <v>387.86</v>
      </c>
      <c r="C180" s="24">
        <v>5.1100000000000003</v>
      </c>
      <c r="D180" s="24">
        <v>3.74</v>
      </c>
      <c r="E180" s="64"/>
      <c r="F180" s="1"/>
      <c r="G180" s="16">
        <v>19.708333333333336</v>
      </c>
      <c r="H180" s="16">
        <v>21.765432098765434</v>
      </c>
      <c r="I180" s="5"/>
      <c r="K180" s="73">
        <f t="shared" si="21"/>
        <v>19.68</v>
      </c>
      <c r="L180" s="73">
        <f t="shared" si="22"/>
        <v>17.82</v>
      </c>
      <c r="M180" s="73"/>
    </row>
    <row r="181" spans="1:16" x14ac:dyDescent="0.2">
      <c r="A181" s="4" t="s">
        <v>47</v>
      </c>
      <c r="B181" s="1">
        <v>371.16</v>
      </c>
      <c r="C181" s="24">
        <v>4.79</v>
      </c>
      <c r="D181" s="24">
        <v>4.54</v>
      </c>
      <c r="E181" s="64"/>
      <c r="F181" s="1"/>
      <c r="G181" s="16">
        <v>18.070107108081793</v>
      </c>
      <c r="H181" s="16">
        <v>19.122102009273572</v>
      </c>
      <c r="I181" s="5"/>
      <c r="K181" s="73">
        <f t="shared" si="21"/>
        <v>20.54</v>
      </c>
      <c r="L181" s="73">
        <f t="shared" si="22"/>
        <v>19.41</v>
      </c>
      <c r="M181" s="73"/>
    </row>
    <row r="182" spans="1:16" x14ac:dyDescent="0.2">
      <c r="A182" s="4" t="s">
        <v>48</v>
      </c>
      <c r="B182" s="1">
        <v>375.22</v>
      </c>
      <c r="C182" s="24">
        <v>4.7699999999999996</v>
      </c>
      <c r="D182" s="24">
        <v>5.14</v>
      </c>
      <c r="E182" s="64"/>
      <c r="F182" s="1"/>
      <c r="G182" s="16">
        <v>17.204034846400734</v>
      </c>
      <c r="H182" s="16">
        <v>17.91881566380134</v>
      </c>
      <c r="I182" s="5"/>
      <c r="K182" s="73">
        <f t="shared" si="21"/>
        <v>21.81</v>
      </c>
      <c r="L182" s="73">
        <f t="shared" si="22"/>
        <v>20.939999999999998</v>
      </c>
      <c r="M182" s="73"/>
    </row>
    <row r="183" spans="1:16" x14ac:dyDescent="0.2">
      <c r="A183" s="4" t="s">
        <v>49</v>
      </c>
      <c r="B183" s="1">
        <v>330.22</v>
      </c>
      <c r="C183" s="24">
        <v>5.01</v>
      </c>
      <c r="D183" s="24">
        <v>4.4000000000000004</v>
      </c>
      <c r="E183" s="64"/>
      <c r="F183" s="1"/>
      <c r="G183" s="16">
        <v>14.579249448123623</v>
      </c>
      <c r="H183" s="16">
        <v>15.474226804123713</v>
      </c>
      <c r="I183" s="5"/>
      <c r="K183" s="73">
        <f t="shared" si="21"/>
        <v>22.65</v>
      </c>
      <c r="L183" s="73">
        <f t="shared" si="22"/>
        <v>21.34</v>
      </c>
      <c r="M183" s="73"/>
    </row>
    <row r="184" spans="1:16" x14ac:dyDescent="0.2">
      <c r="A184" s="4" t="s">
        <v>50</v>
      </c>
      <c r="B184" s="1">
        <v>306.05</v>
      </c>
      <c r="C184" s="24">
        <v>5.97</v>
      </c>
      <c r="D184" s="24">
        <v>5.33</v>
      </c>
      <c r="E184" s="64"/>
      <c r="F184" s="1"/>
      <c r="G184" s="16">
        <v>13.034497444633731</v>
      </c>
      <c r="H184" s="16">
        <v>14.077736890524378</v>
      </c>
      <c r="I184" s="5"/>
      <c r="K184" s="73">
        <f t="shared" si="21"/>
        <v>23.48</v>
      </c>
      <c r="L184" s="73">
        <f t="shared" si="22"/>
        <v>21.740000000000002</v>
      </c>
      <c r="M184" s="73"/>
    </row>
    <row r="185" spans="1:16" x14ac:dyDescent="0.2">
      <c r="A185" s="4" t="s">
        <v>51</v>
      </c>
      <c r="B185" s="1">
        <v>358.02</v>
      </c>
      <c r="C185" s="24">
        <v>6.06</v>
      </c>
      <c r="D185" s="24">
        <v>6.07</v>
      </c>
      <c r="E185" s="64"/>
      <c r="F185" s="1"/>
      <c r="G185" s="16">
        <v>15.532321041214752</v>
      </c>
      <c r="H185" s="16">
        <v>16.840075258701788</v>
      </c>
      <c r="I185" s="5"/>
      <c r="K185" s="73">
        <f t="shared" si="21"/>
        <v>23.049999999999997</v>
      </c>
      <c r="L185" s="73">
        <f t="shared" si="22"/>
        <v>21.259999999999998</v>
      </c>
      <c r="M185" s="73"/>
    </row>
    <row r="186" spans="1:16" x14ac:dyDescent="0.2">
      <c r="A186" s="4" t="s">
        <v>52</v>
      </c>
      <c r="B186" s="1">
        <v>339.94</v>
      </c>
      <c r="C186" s="24">
        <v>5.61</v>
      </c>
      <c r="D186" s="24">
        <v>5.54</v>
      </c>
      <c r="E186" s="64"/>
      <c r="F186" s="1"/>
      <c r="G186" s="16">
        <v>14.453231292517007</v>
      </c>
      <c r="H186" s="16">
        <v>15.687125057683431</v>
      </c>
      <c r="I186" s="5"/>
      <c r="K186" s="73">
        <f t="shared" si="21"/>
        <v>23.52</v>
      </c>
      <c r="L186" s="73">
        <f t="shared" si="22"/>
        <v>21.67</v>
      </c>
      <c r="M186" s="73"/>
      <c r="N186" s="23"/>
      <c r="O186" s="23"/>
      <c r="P186" s="23"/>
    </row>
    <row r="187" spans="1:16" s="23" customFormat="1" x14ac:dyDescent="0.2">
      <c r="A187" s="4" t="s">
        <v>53</v>
      </c>
      <c r="B187" s="1">
        <v>353.4</v>
      </c>
      <c r="C187" s="24">
        <v>5.84</v>
      </c>
      <c r="D187" s="24">
        <v>4.8</v>
      </c>
      <c r="E187" s="64"/>
      <c r="F187" s="1"/>
      <c r="G187" s="16">
        <v>14.53125</v>
      </c>
      <c r="H187" s="16">
        <v>15.452557936160909</v>
      </c>
      <c r="I187" s="5"/>
      <c r="J187"/>
      <c r="K187" s="73">
        <f t="shared" si="21"/>
        <v>24.32</v>
      </c>
      <c r="L187" s="73">
        <f t="shared" si="22"/>
        <v>22.869999999999997</v>
      </c>
      <c r="M187" s="73"/>
    </row>
    <row r="188" spans="1:16" s="23" customFormat="1" x14ac:dyDescent="0.2">
      <c r="A188" s="4" t="s">
        <v>54</v>
      </c>
      <c r="B188" s="1">
        <v>349.15</v>
      </c>
      <c r="C188" s="24">
        <v>5.54</v>
      </c>
      <c r="D188" s="24">
        <v>4.8499999999999996</v>
      </c>
      <c r="E188" s="64"/>
      <c r="F188" s="1"/>
      <c r="G188" s="16">
        <v>14.050301810865189</v>
      </c>
      <c r="H188" s="16">
        <v>14.73828619670747</v>
      </c>
      <c r="I188" s="5"/>
      <c r="J188"/>
      <c r="K188" s="73">
        <f t="shared" si="21"/>
        <v>24.85</v>
      </c>
      <c r="L188" s="73">
        <f t="shared" si="22"/>
        <v>23.69</v>
      </c>
      <c r="M188" s="73"/>
      <c r="N188"/>
      <c r="O188"/>
      <c r="P188"/>
    </row>
    <row r="189" spans="1:16" x14ac:dyDescent="0.2">
      <c r="A189" s="4" t="s">
        <v>55</v>
      </c>
      <c r="B189" s="1">
        <v>317.98</v>
      </c>
      <c r="C189" s="24">
        <v>6.53</v>
      </c>
      <c r="D189" s="24">
        <v>6.48</v>
      </c>
      <c r="E189" s="64"/>
      <c r="F189" s="1"/>
      <c r="G189" s="16">
        <v>12.45515080297689</v>
      </c>
      <c r="H189" s="16">
        <v>12.608247422680414</v>
      </c>
      <c r="I189" s="5"/>
      <c r="K189" s="73">
        <f t="shared" si="21"/>
        <v>25.53</v>
      </c>
      <c r="L189" s="73">
        <f t="shared" si="22"/>
        <v>25.22</v>
      </c>
      <c r="M189" s="73"/>
    </row>
    <row r="190" spans="1:16" x14ac:dyDescent="0.2">
      <c r="A190" s="4" t="s">
        <v>56</v>
      </c>
      <c r="B190" s="1">
        <v>294.87</v>
      </c>
      <c r="C190" s="24">
        <v>6.41</v>
      </c>
      <c r="D190" s="24">
        <v>6.74</v>
      </c>
      <c r="E190" s="64"/>
      <c r="F190" s="1"/>
      <c r="G190" s="16">
        <v>11.77125748502994</v>
      </c>
      <c r="H190" s="16">
        <v>11.813701923076925</v>
      </c>
      <c r="I190" s="5"/>
      <c r="K190" s="73">
        <f t="shared" si="21"/>
        <v>25.05</v>
      </c>
      <c r="L190" s="73">
        <f t="shared" si="22"/>
        <v>24.959999999999997</v>
      </c>
      <c r="M190" s="73"/>
    </row>
    <row r="191" spans="1:16" x14ac:dyDescent="0.2">
      <c r="A191" s="4" t="s">
        <v>57</v>
      </c>
      <c r="B191" s="1">
        <v>277.72000000000003</v>
      </c>
      <c r="C191" s="24">
        <v>6.37</v>
      </c>
      <c r="D191" s="24">
        <v>5.62</v>
      </c>
      <c r="E191" s="64"/>
      <c r="F191" s="1"/>
      <c r="G191" s="16">
        <v>11.514096185737978</v>
      </c>
      <c r="H191" s="16">
        <v>11.693473684210527</v>
      </c>
      <c r="I191" s="5"/>
      <c r="K191" s="73">
        <f t="shared" si="21"/>
        <v>24.12</v>
      </c>
      <c r="L191" s="73">
        <f t="shared" si="22"/>
        <v>23.75</v>
      </c>
      <c r="M191" s="73"/>
    </row>
    <row r="192" spans="1:16" x14ac:dyDescent="0.2">
      <c r="A192" s="4" t="s">
        <v>58</v>
      </c>
      <c r="B192" s="1">
        <v>271.91000000000003</v>
      </c>
      <c r="C192" s="24">
        <v>6.22</v>
      </c>
      <c r="D192" s="24">
        <v>6.38</v>
      </c>
      <c r="E192" s="64"/>
      <c r="F192" s="1"/>
      <c r="G192" s="11" t="s">
        <v>3</v>
      </c>
      <c r="H192" s="11"/>
      <c r="I192" s="1"/>
      <c r="K192" s="73"/>
      <c r="L192" s="73"/>
      <c r="M192" s="73"/>
    </row>
    <row r="193" spans="1:13" x14ac:dyDescent="0.2">
      <c r="A193" s="4" t="s">
        <v>59</v>
      </c>
      <c r="B193" s="1">
        <v>273.5</v>
      </c>
      <c r="C193" s="24">
        <v>6.05</v>
      </c>
      <c r="D193" s="24">
        <v>6.22</v>
      </c>
      <c r="E193" s="64"/>
      <c r="F193" s="1"/>
      <c r="G193" s="1"/>
      <c r="H193" s="1"/>
      <c r="I193" s="1"/>
      <c r="K193" s="73"/>
      <c r="L193" s="73"/>
      <c r="M193" s="73"/>
    </row>
    <row r="194" spans="1:13" x14ac:dyDescent="0.2">
      <c r="A194" s="4" t="s">
        <v>60</v>
      </c>
      <c r="B194" s="1">
        <v>258.89</v>
      </c>
      <c r="C194" s="24">
        <v>5.48</v>
      </c>
      <c r="D194" s="24">
        <v>5.53</v>
      </c>
      <c r="E194" s="64"/>
      <c r="F194" s="1"/>
      <c r="G194" s="1"/>
      <c r="H194" s="1"/>
      <c r="I194" s="1"/>
      <c r="K194" s="73"/>
      <c r="L194" s="73"/>
      <c r="M194" s="73"/>
    </row>
    <row r="195" spans="1:13" x14ac:dyDescent="0.2">
      <c r="E195" s="64"/>
    </row>
    <row r="196" spans="1:13" x14ac:dyDescent="0.2">
      <c r="A196" s="4" t="s">
        <v>219</v>
      </c>
      <c r="B196" s="4"/>
      <c r="C196" t="s">
        <v>114</v>
      </c>
    </row>
    <row r="197" spans="1:13" x14ac:dyDescent="0.2">
      <c r="A197" s="4" t="s">
        <v>220</v>
      </c>
      <c r="B197" s="4"/>
      <c r="C197" t="s">
        <v>115</v>
      </c>
    </row>
    <row r="198" spans="1:13" x14ac:dyDescent="0.2">
      <c r="A198" s="4" t="s">
        <v>217</v>
      </c>
      <c r="B198" s="4"/>
      <c r="C198" s="74" t="s">
        <v>226</v>
      </c>
    </row>
    <row r="199" spans="1:13" x14ac:dyDescent="0.2">
      <c r="A199" s="4" t="s">
        <v>218</v>
      </c>
      <c r="B199" s="4"/>
      <c r="C199" t="s">
        <v>227</v>
      </c>
    </row>
    <row r="200" spans="1:13" x14ac:dyDescent="0.2">
      <c r="A200" s="4"/>
    </row>
    <row r="201" spans="1:13" x14ac:dyDescent="0.2">
      <c r="A201" s="4" t="s">
        <v>116</v>
      </c>
      <c r="B201" s="1"/>
      <c r="C201" s="1"/>
      <c r="D201" s="1"/>
      <c r="E201" s="1"/>
      <c r="F201" s="1"/>
      <c r="G201" s="1"/>
      <c r="H201" s="1"/>
    </row>
    <row r="202" spans="1:13" x14ac:dyDescent="0.2">
      <c r="A202" s="4" t="s">
        <v>117</v>
      </c>
      <c r="B202" s="1"/>
      <c r="C202" s="1"/>
      <c r="D202" s="1"/>
      <c r="E202" s="1"/>
      <c r="F202" s="1"/>
      <c r="G202" s="1"/>
      <c r="H202" s="1"/>
    </row>
    <row r="203" spans="1:13" x14ac:dyDescent="0.2">
      <c r="A203" s="4" t="s">
        <v>320</v>
      </c>
      <c r="B203" s="1"/>
      <c r="C203" s="1"/>
      <c r="D203" s="1"/>
      <c r="E203" s="1"/>
      <c r="F203" s="1"/>
      <c r="G203" s="1"/>
      <c r="H203" s="1"/>
    </row>
    <row r="204" spans="1:13" x14ac:dyDescent="0.2">
      <c r="A204" s="4"/>
      <c r="B204" s="1"/>
      <c r="C204" s="1"/>
      <c r="D204" s="1"/>
      <c r="E204" s="1"/>
      <c r="F204" s="1"/>
      <c r="G204" s="1"/>
      <c r="H204" s="1"/>
    </row>
    <row r="205" spans="1:13" x14ac:dyDescent="0.2">
      <c r="A205" s="21"/>
      <c r="B205" s="21"/>
      <c r="C205" s="21"/>
      <c r="D205" s="22"/>
      <c r="E205" s="21"/>
      <c r="F205" s="21"/>
      <c r="G205" s="21"/>
      <c r="H205" s="21"/>
      <c r="I205" s="23"/>
      <c r="J205" s="23"/>
      <c r="K205" s="23"/>
      <c r="L205" s="23"/>
      <c r="M205" s="23"/>
    </row>
    <row r="206" spans="1:13" ht="15.75" x14ac:dyDescent="0.25">
      <c r="A206" s="178" t="s">
        <v>421</v>
      </c>
      <c r="B206" s="21"/>
      <c r="C206" s="21"/>
      <c r="D206" s="22"/>
      <c r="E206" s="21"/>
      <c r="F206" s="21"/>
      <c r="G206" s="21"/>
      <c r="H206" s="21"/>
      <c r="I206" s="23"/>
      <c r="J206" s="23"/>
      <c r="K206" s="23"/>
      <c r="L206" s="23"/>
      <c r="M206" s="23"/>
    </row>
    <row r="207" spans="1:13" x14ac:dyDescent="0.2">
      <c r="A207" s="207" t="s">
        <v>420</v>
      </c>
      <c r="B207" s="207"/>
      <c r="C207" s="207"/>
      <c r="D207" s="207"/>
      <c r="E207" s="207"/>
      <c r="F207" s="207"/>
      <c r="G207" s="207"/>
      <c r="H207" s="207"/>
      <c r="I207" s="207"/>
      <c r="J207" s="207"/>
      <c r="K207" s="207"/>
      <c r="L207" s="207"/>
    </row>
    <row r="208" spans="1:13" x14ac:dyDescent="0.2">
      <c r="A208" s="207"/>
      <c r="B208" s="207"/>
      <c r="C208" s="207"/>
      <c r="D208" s="207"/>
      <c r="E208" s="207"/>
      <c r="F208" s="207"/>
      <c r="G208" s="207"/>
      <c r="H208" s="207"/>
      <c r="I208" s="207"/>
      <c r="J208" s="207"/>
      <c r="K208" s="207"/>
      <c r="L208" s="207"/>
    </row>
    <row r="209" spans="1:12" x14ac:dyDescent="0.2">
      <c r="A209" s="207"/>
      <c r="B209" s="207"/>
      <c r="C209" s="207"/>
      <c r="D209" s="207"/>
      <c r="E209" s="207"/>
      <c r="F209" s="207"/>
      <c r="G209" s="207"/>
      <c r="H209" s="207"/>
      <c r="I209" s="207"/>
      <c r="J209" s="207"/>
      <c r="K209" s="207"/>
      <c r="L209" s="207"/>
    </row>
    <row r="210" spans="1:12" x14ac:dyDescent="0.2">
      <c r="A210" s="207"/>
      <c r="B210" s="207"/>
      <c r="C210" s="207"/>
      <c r="D210" s="207"/>
      <c r="E210" s="207"/>
      <c r="F210" s="207"/>
      <c r="G210" s="207"/>
      <c r="H210" s="207"/>
      <c r="I210" s="207"/>
      <c r="J210" s="207"/>
      <c r="K210" s="207"/>
      <c r="L210" s="207"/>
    </row>
    <row r="211" spans="1:12" x14ac:dyDescent="0.2">
      <c r="A211" s="207"/>
      <c r="B211" s="207"/>
      <c r="C211" s="207"/>
      <c r="D211" s="207"/>
      <c r="E211" s="207"/>
      <c r="F211" s="207"/>
      <c r="G211" s="207"/>
      <c r="H211" s="207"/>
      <c r="I211" s="207"/>
      <c r="J211" s="207"/>
      <c r="K211" s="207"/>
      <c r="L211" s="207"/>
    </row>
    <row r="212" spans="1:12" x14ac:dyDescent="0.2">
      <c r="A212" s="207"/>
      <c r="B212" s="207"/>
      <c r="C212" s="207"/>
      <c r="D212" s="207"/>
      <c r="E212" s="207"/>
      <c r="F212" s="207"/>
      <c r="G212" s="207"/>
      <c r="H212" s="207"/>
      <c r="I212" s="207"/>
      <c r="J212" s="207"/>
      <c r="K212" s="207"/>
      <c r="L212" s="207"/>
    </row>
    <row r="213" spans="1:12" x14ac:dyDescent="0.2">
      <c r="A213" s="207"/>
      <c r="B213" s="207"/>
      <c r="C213" s="207"/>
      <c r="D213" s="207"/>
      <c r="E213" s="207"/>
      <c r="F213" s="207"/>
      <c r="G213" s="207"/>
      <c r="H213" s="207"/>
      <c r="I213" s="207"/>
      <c r="J213" s="207"/>
      <c r="K213" s="207"/>
      <c r="L213" s="207"/>
    </row>
    <row r="214" spans="1:12" x14ac:dyDescent="0.2">
      <c r="A214" s="207"/>
      <c r="B214" s="207"/>
      <c r="C214" s="207"/>
      <c r="D214" s="207"/>
      <c r="E214" s="207"/>
      <c r="F214" s="207"/>
      <c r="G214" s="207"/>
      <c r="H214" s="207"/>
      <c r="I214" s="207"/>
      <c r="J214" s="207"/>
      <c r="K214" s="207"/>
      <c r="L214" s="207"/>
    </row>
    <row r="215" spans="1:12" x14ac:dyDescent="0.2">
      <c r="A215" s="207"/>
      <c r="B215" s="207"/>
      <c r="C215" s="207"/>
      <c r="D215" s="207"/>
      <c r="E215" s="207"/>
      <c r="F215" s="207"/>
      <c r="G215" s="207"/>
      <c r="H215" s="207"/>
      <c r="I215" s="207"/>
      <c r="J215" s="207"/>
      <c r="K215" s="207"/>
      <c r="L215" s="207"/>
    </row>
    <row r="216" spans="1:12" x14ac:dyDescent="0.2">
      <c r="A216" s="207"/>
      <c r="B216" s="207"/>
      <c r="C216" s="207"/>
      <c r="D216" s="207"/>
      <c r="E216" s="207"/>
      <c r="F216" s="207"/>
      <c r="G216" s="207"/>
      <c r="H216" s="207"/>
      <c r="I216" s="207"/>
      <c r="J216" s="207"/>
      <c r="K216" s="207"/>
      <c r="L216" s="207"/>
    </row>
    <row r="217" spans="1:12" x14ac:dyDescent="0.2">
      <c r="A217" s="207"/>
      <c r="B217" s="207"/>
      <c r="C217" s="207"/>
      <c r="D217" s="207"/>
      <c r="E217" s="207"/>
      <c r="F217" s="207"/>
      <c r="G217" s="207"/>
      <c r="H217" s="207"/>
      <c r="I217" s="207"/>
      <c r="J217" s="207"/>
      <c r="K217" s="207"/>
      <c r="L217" s="207"/>
    </row>
    <row r="218" spans="1:12" x14ac:dyDescent="0.2">
      <c r="A218" s="207"/>
      <c r="B218" s="207"/>
      <c r="C218" s="207"/>
      <c r="D218" s="207"/>
      <c r="E218" s="207"/>
      <c r="F218" s="207"/>
      <c r="G218" s="207"/>
      <c r="H218" s="207"/>
      <c r="I218" s="207"/>
      <c r="J218" s="207"/>
      <c r="K218" s="207"/>
      <c r="L218" s="207"/>
    </row>
    <row r="219" spans="1:12" x14ac:dyDescent="0.2">
      <c r="A219" s="207"/>
      <c r="B219" s="207"/>
      <c r="C219" s="207"/>
      <c r="D219" s="207"/>
      <c r="E219" s="207"/>
      <c r="F219" s="207"/>
      <c r="G219" s="207"/>
      <c r="H219" s="207"/>
      <c r="I219" s="207"/>
      <c r="J219" s="207"/>
      <c r="K219" s="207"/>
      <c r="L219" s="207"/>
    </row>
    <row r="220" spans="1:12" x14ac:dyDescent="0.2">
      <c r="A220" s="207"/>
      <c r="B220" s="207"/>
      <c r="C220" s="207"/>
      <c r="D220" s="207"/>
      <c r="E220" s="207"/>
      <c r="F220" s="207"/>
      <c r="G220" s="207"/>
      <c r="H220" s="207"/>
      <c r="I220" s="207"/>
      <c r="J220" s="207"/>
      <c r="K220" s="207"/>
      <c r="L220" s="207"/>
    </row>
    <row r="221" spans="1:12" x14ac:dyDescent="0.2">
      <c r="A221" s="207"/>
      <c r="B221" s="207"/>
      <c r="C221" s="207"/>
      <c r="D221" s="207"/>
      <c r="E221" s="207"/>
      <c r="F221" s="207"/>
      <c r="G221" s="207"/>
      <c r="H221" s="207"/>
      <c r="I221" s="207"/>
      <c r="J221" s="207"/>
      <c r="K221" s="207"/>
      <c r="L221" s="207"/>
    </row>
    <row r="222" spans="1:12" x14ac:dyDescent="0.2">
      <c r="A222" s="207"/>
      <c r="B222" s="207"/>
      <c r="C222" s="207"/>
      <c r="D222" s="207"/>
      <c r="E222" s="207"/>
      <c r="F222" s="207"/>
      <c r="G222" s="207"/>
      <c r="H222" s="207"/>
      <c r="I222" s="207"/>
      <c r="J222" s="207"/>
      <c r="K222" s="207"/>
      <c r="L222" s="207"/>
    </row>
    <row r="223" spans="1:12" x14ac:dyDescent="0.2">
      <c r="A223" s="207"/>
      <c r="B223" s="207"/>
      <c r="C223" s="207"/>
      <c r="D223" s="207"/>
      <c r="E223" s="207"/>
      <c r="F223" s="207"/>
      <c r="G223" s="207"/>
      <c r="H223" s="207"/>
      <c r="I223" s="207"/>
      <c r="J223" s="207"/>
      <c r="K223" s="207"/>
      <c r="L223" s="207"/>
    </row>
    <row r="224" spans="1:12" x14ac:dyDescent="0.2">
      <c r="A224" s="207"/>
      <c r="B224" s="207"/>
      <c r="C224" s="207"/>
      <c r="D224" s="207"/>
      <c r="E224" s="207"/>
      <c r="F224" s="207"/>
      <c r="G224" s="207"/>
      <c r="H224" s="207"/>
      <c r="I224" s="207"/>
      <c r="J224" s="207"/>
      <c r="K224" s="207"/>
      <c r="L224" s="207"/>
    </row>
    <row r="225" spans="1:12" x14ac:dyDescent="0.2">
      <c r="A225" s="207"/>
      <c r="B225" s="207"/>
      <c r="C225" s="207"/>
      <c r="D225" s="207"/>
      <c r="E225" s="207"/>
      <c r="F225" s="207"/>
      <c r="G225" s="207"/>
      <c r="H225" s="207"/>
      <c r="I225" s="207"/>
      <c r="J225" s="207"/>
      <c r="K225" s="207"/>
      <c r="L225" s="207"/>
    </row>
  </sheetData>
  <mergeCells count="1">
    <mergeCell ref="A207:L225"/>
  </mergeCells>
  <phoneticPr fontId="0" type="noConversion"/>
  <hyperlinks>
    <hyperlink ref="E4" r:id="rId1" display="howard_silverblatt@spdji.com"/>
  </hyperlinks>
  <pageMargins left="0.25" right="0.25" top="0.25" bottom="0.25" header="0.5" footer="0.5"/>
  <pageSetup scale="8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44"/>
  <sheetViews>
    <sheetView topLeftCell="M1" workbookViewId="0">
      <pane ySplit="6" topLeftCell="A7" activePane="bottomLeft" state="frozen"/>
      <selection pane="bottomLeft" activeCell="AH8" sqref="AB8:AH18"/>
    </sheetView>
  </sheetViews>
  <sheetFormatPr defaultRowHeight="12.75" x14ac:dyDescent="0.2"/>
  <cols>
    <col min="1" max="1" width="47" style="87" customWidth="1"/>
    <col min="2" max="2" width="10.140625" bestFit="1" customWidth="1"/>
    <col min="3" max="3" width="10.42578125" style="89" bestFit="1" customWidth="1"/>
    <col min="4" max="22" width="8" style="89" bestFit="1" customWidth="1"/>
    <col min="23" max="34" width="8" style="89" customWidth="1"/>
    <col min="35" max="35" width="5.7109375" style="89" customWidth="1"/>
    <col min="36" max="36" width="9.42578125" style="90" bestFit="1" customWidth="1"/>
    <col min="37" max="37" width="8.7109375" style="89" bestFit="1" customWidth="1"/>
    <col min="38" max="38" width="9.42578125" style="90" bestFit="1" customWidth="1"/>
    <col min="39" max="39" width="8.7109375" style="89" bestFit="1" customWidth="1"/>
    <col min="40" max="40" width="9.42578125" style="90" bestFit="1" customWidth="1"/>
    <col min="41" max="41" width="8.7109375" style="89" bestFit="1" customWidth="1"/>
    <col min="42" max="42" width="9.28515625" style="90" bestFit="1" customWidth="1"/>
    <col min="43" max="43" width="8.5703125" style="89" bestFit="1" customWidth="1"/>
    <col min="44" max="44" width="9.28515625" style="90" bestFit="1" customWidth="1"/>
    <col min="45" max="45" width="8.5703125" style="89" bestFit="1" customWidth="1"/>
    <col min="46" max="46" width="9.28515625" style="90" bestFit="1" customWidth="1"/>
    <col min="47" max="47" width="8.5703125" style="89" bestFit="1" customWidth="1"/>
    <col min="48" max="48" width="9.28515625" style="90" bestFit="1" customWidth="1"/>
    <col min="49" max="49" width="8.5703125" style="89" bestFit="1" customWidth="1"/>
    <col min="50" max="50" width="9.28515625" style="90" bestFit="1" customWidth="1"/>
    <col min="51" max="51" width="8.5703125" style="89" bestFit="1" customWidth="1"/>
    <col min="52" max="52" width="5.5703125" style="89" bestFit="1" customWidth="1"/>
    <col min="53" max="53" width="11.7109375" style="91" customWidth="1"/>
    <col min="54" max="55" width="11.7109375" style="91" bestFit="1" customWidth="1"/>
    <col min="56" max="56" width="11.7109375" style="118" bestFit="1" customWidth="1"/>
    <col min="57" max="57" width="11.7109375" style="144" bestFit="1" customWidth="1"/>
    <col min="58" max="58" width="11.7109375" bestFit="1" customWidth="1"/>
    <col min="59" max="59" width="43.28515625" style="87" customWidth="1"/>
    <col min="60" max="16384" width="9.140625" style="92"/>
  </cols>
  <sheetData>
    <row r="1" spans="1:59" x14ac:dyDescent="0.2">
      <c r="A1" s="6" t="s">
        <v>279</v>
      </c>
    </row>
    <row r="2" spans="1:59" x14ac:dyDescent="0.2">
      <c r="A2" s="87" t="s">
        <v>67</v>
      </c>
      <c r="B2" s="173">
        <v>41879</v>
      </c>
      <c r="C2" s="93"/>
      <c r="BE2" s="150"/>
      <c r="BF2" s="150"/>
    </row>
    <row r="3" spans="1:59" x14ac:dyDescent="0.2">
      <c r="A3" s="87" t="s">
        <v>136</v>
      </c>
      <c r="B3" s="173">
        <v>41729</v>
      </c>
      <c r="C3" s="174" t="s">
        <v>137</v>
      </c>
      <c r="BE3" s="150"/>
      <c r="BF3" s="150"/>
    </row>
    <row r="4" spans="1:59" x14ac:dyDescent="0.2">
      <c r="A4" s="87" t="s">
        <v>138</v>
      </c>
      <c r="B4" s="173">
        <v>41820</v>
      </c>
      <c r="C4" s="174" t="s">
        <v>139</v>
      </c>
      <c r="Y4" s="91"/>
      <c r="Z4" s="91"/>
      <c r="AA4" s="91"/>
      <c r="AB4" s="91"/>
      <c r="AC4" s="91"/>
      <c r="AD4" s="91"/>
      <c r="AE4" s="91"/>
      <c r="AF4" s="91"/>
      <c r="AG4" s="91"/>
      <c r="AH4" s="91"/>
      <c r="BE4" s="150"/>
      <c r="BF4" s="150"/>
    </row>
    <row r="5" spans="1:59" x14ac:dyDescent="0.2">
      <c r="AD5" s="91"/>
      <c r="AE5" s="91"/>
      <c r="AF5" s="91"/>
      <c r="AG5" s="91"/>
      <c r="AH5" s="91"/>
      <c r="AR5" s="124"/>
      <c r="AS5" s="124"/>
      <c r="AT5" s="124"/>
      <c r="AV5" s="124"/>
      <c r="AX5" s="124"/>
    </row>
    <row r="6" spans="1:59" s="87" customFormat="1" x14ac:dyDescent="0.2">
      <c r="A6" s="87" t="s">
        <v>141</v>
      </c>
      <c r="B6" s="120"/>
      <c r="C6" s="93" t="s">
        <v>142</v>
      </c>
      <c r="D6" s="93" t="s">
        <v>143</v>
      </c>
      <c r="E6" s="93" t="s">
        <v>144</v>
      </c>
      <c r="F6" s="93" t="s">
        <v>145</v>
      </c>
      <c r="G6" s="93" t="s">
        <v>146</v>
      </c>
      <c r="H6" s="93" t="s">
        <v>147</v>
      </c>
      <c r="I6" s="93" t="s">
        <v>148</v>
      </c>
      <c r="J6" s="93" t="s">
        <v>149</v>
      </c>
      <c r="K6" s="93" t="s">
        <v>150</v>
      </c>
      <c r="L6" s="93" t="s">
        <v>151</v>
      </c>
      <c r="M6" s="93" t="s">
        <v>152</v>
      </c>
      <c r="N6" s="93" t="s">
        <v>153</v>
      </c>
      <c r="O6" s="93" t="s">
        <v>154</v>
      </c>
      <c r="P6" s="93" t="s">
        <v>155</v>
      </c>
      <c r="Q6" s="93" t="s">
        <v>156</v>
      </c>
      <c r="R6" s="93" t="s">
        <v>157</v>
      </c>
      <c r="S6" s="93" t="s">
        <v>158</v>
      </c>
      <c r="T6" s="93" t="s">
        <v>159</v>
      </c>
      <c r="U6" s="93" t="s">
        <v>160</v>
      </c>
      <c r="V6" s="93" t="s">
        <v>161</v>
      </c>
      <c r="W6" s="96" t="s">
        <v>270</v>
      </c>
      <c r="X6" s="96" t="s">
        <v>271</v>
      </c>
      <c r="Y6" s="96" t="s">
        <v>272</v>
      </c>
      <c r="Z6" s="96" t="s">
        <v>273</v>
      </c>
      <c r="AA6" s="96" t="s">
        <v>352</v>
      </c>
      <c r="AB6" s="96" t="s">
        <v>353</v>
      </c>
      <c r="AC6" s="96" t="s">
        <v>354</v>
      </c>
      <c r="AD6" s="96" t="s">
        <v>355</v>
      </c>
      <c r="AE6" s="96" t="s">
        <v>403</v>
      </c>
      <c r="AF6" s="96" t="s">
        <v>404</v>
      </c>
      <c r="AG6" s="96" t="s">
        <v>405</v>
      </c>
      <c r="AH6" s="96" t="s">
        <v>406</v>
      </c>
      <c r="AI6" s="93"/>
      <c r="AJ6" s="94" t="s">
        <v>162</v>
      </c>
      <c r="AK6" s="93" t="s">
        <v>163</v>
      </c>
      <c r="AL6" s="94" t="s">
        <v>164</v>
      </c>
      <c r="AM6" s="93" t="s">
        <v>165</v>
      </c>
      <c r="AN6" s="94" t="s">
        <v>166</v>
      </c>
      <c r="AO6" s="93" t="s">
        <v>167</v>
      </c>
      <c r="AP6" s="94" t="s">
        <v>168</v>
      </c>
      <c r="AQ6" s="93" t="s">
        <v>169</v>
      </c>
      <c r="AR6" s="94" t="s">
        <v>170</v>
      </c>
      <c r="AS6" s="93" t="s">
        <v>171</v>
      </c>
      <c r="AT6" s="94" t="s">
        <v>274</v>
      </c>
      <c r="AU6" s="93" t="s">
        <v>275</v>
      </c>
      <c r="AV6" s="94" t="s">
        <v>356</v>
      </c>
      <c r="AW6" s="93" t="s">
        <v>357</v>
      </c>
      <c r="AX6" s="94" t="s">
        <v>407</v>
      </c>
      <c r="AY6" s="93" t="s">
        <v>408</v>
      </c>
      <c r="AZ6" s="93"/>
      <c r="BA6" s="95" t="s">
        <v>225</v>
      </c>
      <c r="BB6" s="95" t="s">
        <v>224</v>
      </c>
      <c r="BC6" s="95" t="s">
        <v>223</v>
      </c>
      <c r="BD6" s="95" t="s">
        <v>268</v>
      </c>
      <c r="BE6" s="95" t="s">
        <v>347</v>
      </c>
      <c r="BF6" s="95" t="s">
        <v>395</v>
      </c>
      <c r="BG6" s="87" t="s">
        <v>141</v>
      </c>
    </row>
    <row r="7" spans="1:59" x14ac:dyDescent="0.2">
      <c r="A7" s="87" t="s">
        <v>140</v>
      </c>
      <c r="B7" t="s">
        <v>266</v>
      </c>
      <c r="BE7" s="151"/>
      <c r="BG7" s="87" t="s">
        <v>140</v>
      </c>
    </row>
    <row r="8" spans="1:59" x14ac:dyDescent="0.2">
      <c r="A8" s="87" t="s">
        <v>127</v>
      </c>
      <c r="B8" s="118">
        <v>1996.74</v>
      </c>
      <c r="C8" s="90">
        <v>16.62</v>
      </c>
      <c r="D8" s="90">
        <v>17.02</v>
      </c>
      <c r="E8" s="90">
        <v>15.96</v>
      </c>
      <c r="F8" s="90">
        <v>-0.09</v>
      </c>
      <c r="G8" s="90">
        <v>10.11</v>
      </c>
      <c r="H8" s="90">
        <v>13.81</v>
      </c>
      <c r="I8" s="90">
        <v>15.78</v>
      </c>
      <c r="J8" s="90">
        <v>17.16</v>
      </c>
      <c r="K8" s="90">
        <v>19.38</v>
      </c>
      <c r="L8" s="90">
        <v>20.9</v>
      </c>
      <c r="M8" s="90">
        <v>21.56</v>
      </c>
      <c r="N8" s="90">
        <v>21.93</v>
      </c>
      <c r="O8" s="90">
        <v>22.56</v>
      </c>
      <c r="P8" s="90">
        <v>24.86</v>
      </c>
      <c r="Q8" s="90">
        <v>25.29</v>
      </c>
      <c r="R8" s="90">
        <v>23.73</v>
      </c>
      <c r="S8" s="90">
        <v>24.24</v>
      </c>
      <c r="T8" s="90">
        <v>25.43</v>
      </c>
      <c r="U8" s="73">
        <v>24</v>
      </c>
      <c r="V8" s="73">
        <v>23.15</v>
      </c>
      <c r="W8" s="73">
        <v>25.77</v>
      </c>
      <c r="X8" s="73">
        <v>26.36</v>
      </c>
      <c r="Y8" s="73">
        <v>26.92</v>
      </c>
      <c r="Z8" s="73">
        <v>28.25</v>
      </c>
      <c r="AA8" s="73">
        <v>27.32</v>
      </c>
      <c r="AB8" s="73">
        <v>29.44</v>
      </c>
      <c r="AC8" s="73">
        <v>30.12</v>
      </c>
      <c r="AD8" s="73">
        <v>32.29</v>
      </c>
      <c r="AE8" s="73">
        <v>31.74</v>
      </c>
      <c r="AF8" s="73">
        <v>33.6</v>
      </c>
      <c r="AG8" s="73">
        <v>34.270000000000003</v>
      </c>
      <c r="AH8" s="73">
        <v>36.43</v>
      </c>
      <c r="AI8" s="91"/>
      <c r="AJ8" s="90">
        <v>49.51</v>
      </c>
      <c r="AK8" s="91">
        <v>18.239999999999998</v>
      </c>
      <c r="AL8" s="90">
        <v>56.86</v>
      </c>
      <c r="AM8" s="91">
        <v>19.61</v>
      </c>
      <c r="AN8" s="90">
        <v>83.77</v>
      </c>
      <c r="AO8" s="91">
        <v>15.01</v>
      </c>
      <c r="AP8" s="90">
        <v>96.44</v>
      </c>
      <c r="AQ8" s="91">
        <v>13.04</v>
      </c>
      <c r="AR8" s="90">
        <v>96.82</v>
      </c>
      <c r="AS8" s="91">
        <v>14.73</v>
      </c>
      <c r="AT8" s="90">
        <v>107.31</v>
      </c>
      <c r="AU8" s="91">
        <v>17.22</v>
      </c>
      <c r="AV8" s="90">
        <v>119.17</v>
      </c>
      <c r="AW8" s="91">
        <v>16.75</v>
      </c>
      <c r="AX8" s="90">
        <v>136.04</v>
      </c>
      <c r="AY8" s="91">
        <v>14.68</v>
      </c>
      <c r="AZ8" s="91"/>
      <c r="BA8" s="91">
        <v>903.25492143355405</v>
      </c>
      <c r="BB8" s="91">
        <v>1115.10268063072</v>
      </c>
      <c r="BC8" s="91">
        <v>1257.6400000000001</v>
      </c>
      <c r="BD8" s="118">
        <v>1257.5999999999999</v>
      </c>
      <c r="BE8" s="144">
        <v>1426.19</v>
      </c>
      <c r="BF8" s="118">
        <v>1848.36</v>
      </c>
      <c r="BG8" s="87" t="s">
        <v>127</v>
      </c>
    </row>
    <row r="9" spans="1:59" x14ac:dyDescent="0.2">
      <c r="A9" s="87" t="s">
        <v>172</v>
      </c>
      <c r="B9" s="118">
        <v>544.78</v>
      </c>
      <c r="C9" s="90">
        <v>2.61</v>
      </c>
      <c r="D9" s="90">
        <v>1.68</v>
      </c>
      <c r="E9" s="90">
        <v>1.36</v>
      </c>
      <c r="F9" s="90">
        <v>-0.37</v>
      </c>
      <c r="G9" s="90">
        <v>0.38</v>
      </c>
      <c r="H9" s="90">
        <v>2.77</v>
      </c>
      <c r="I9" s="90">
        <v>3.49</v>
      </c>
      <c r="J9" s="90">
        <v>4.32</v>
      </c>
      <c r="K9" s="90">
        <v>4.09</v>
      </c>
      <c r="L9" s="90">
        <v>4.63</v>
      </c>
      <c r="M9" s="90">
        <v>4.43</v>
      </c>
      <c r="N9" s="90">
        <v>5.05</v>
      </c>
      <c r="O9" s="90">
        <v>4.67</v>
      </c>
      <c r="P9" s="90">
        <v>5.38</v>
      </c>
      <c r="Q9" s="90">
        <v>5.18</v>
      </c>
      <c r="R9" s="90">
        <v>5.58</v>
      </c>
      <c r="S9" s="90">
        <v>4.91</v>
      </c>
      <c r="T9" s="90">
        <v>5.3</v>
      </c>
      <c r="U9" s="73">
        <v>5.73</v>
      </c>
      <c r="V9" s="73">
        <v>6.33</v>
      </c>
      <c r="W9" s="73">
        <v>5.55</v>
      </c>
      <c r="X9" s="73">
        <v>6.35</v>
      </c>
      <c r="Y9" s="73">
        <v>6.53</v>
      </c>
      <c r="Z9" s="73">
        <v>6.69</v>
      </c>
      <c r="AA9" s="73">
        <v>6.15</v>
      </c>
      <c r="AB9" s="73">
        <v>6.94</v>
      </c>
      <c r="AC9" s="73">
        <v>7.14</v>
      </c>
      <c r="AD9" s="73">
        <v>7.73</v>
      </c>
      <c r="AE9" s="73">
        <v>7.25</v>
      </c>
      <c r="AF9" s="73">
        <v>8.24</v>
      </c>
      <c r="AG9" s="73">
        <v>8.2799999999999994</v>
      </c>
      <c r="AH9" s="73">
        <v>9.1300000000000008</v>
      </c>
      <c r="AI9" s="91"/>
      <c r="AJ9" s="90">
        <v>5.28</v>
      </c>
      <c r="AK9" s="91">
        <v>32.08</v>
      </c>
      <c r="AL9" s="90">
        <v>10.96</v>
      </c>
      <c r="AM9" s="91">
        <v>21.45</v>
      </c>
      <c r="AN9" s="90">
        <v>18.2</v>
      </c>
      <c r="AO9" s="91">
        <v>16.239999999999998</v>
      </c>
      <c r="AP9" s="90">
        <v>20.81</v>
      </c>
      <c r="AQ9" s="91">
        <v>14.83</v>
      </c>
      <c r="AR9" s="90">
        <v>22.27</v>
      </c>
      <c r="AS9" s="91">
        <v>16.89</v>
      </c>
      <c r="AT9" s="90">
        <v>25.12</v>
      </c>
      <c r="AU9" s="91">
        <v>21.1</v>
      </c>
      <c r="AV9" s="90">
        <v>27.97</v>
      </c>
      <c r="AW9" s="91">
        <v>19.48</v>
      </c>
      <c r="AX9" s="90">
        <v>32.89</v>
      </c>
      <c r="AY9" s="91">
        <v>16.559999999999999</v>
      </c>
      <c r="AZ9" s="91"/>
      <c r="BA9" s="91">
        <v>169.408411257941</v>
      </c>
      <c r="BB9" s="91">
        <v>235.072766173958</v>
      </c>
      <c r="BC9" s="91">
        <v>295.54000000000002</v>
      </c>
      <c r="BD9" s="118">
        <v>308.58</v>
      </c>
      <c r="BE9" s="144">
        <v>376.06</v>
      </c>
      <c r="BF9" s="118">
        <v>530.1</v>
      </c>
      <c r="BG9" s="87" t="s">
        <v>172</v>
      </c>
    </row>
    <row r="10" spans="1:59" x14ac:dyDescent="0.2">
      <c r="A10" s="87" t="s">
        <v>173</v>
      </c>
      <c r="B10" s="118">
        <v>463.26</v>
      </c>
      <c r="C10" s="90">
        <v>4.04</v>
      </c>
      <c r="D10" s="90">
        <v>4.2699999999999996</v>
      </c>
      <c r="E10" s="90">
        <v>4.66</v>
      </c>
      <c r="F10" s="90">
        <v>4.2</v>
      </c>
      <c r="G10" s="90">
        <v>3.9</v>
      </c>
      <c r="H10" s="90">
        <v>4.62</v>
      </c>
      <c r="I10" s="90">
        <v>4.88</v>
      </c>
      <c r="J10" s="90">
        <v>4.96</v>
      </c>
      <c r="K10" s="90">
        <v>4.37</v>
      </c>
      <c r="L10" s="90">
        <v>4.8099999999999996</v>
      </c>
      <c r="M10" s="90">
        <v>5.01</v>
      </c>
      <c r="N10" s="90">
        <v>5.26</v>
      </c>
      <c r="O10" s="90">
        <v>4.92</v>
      </c>
      <c r="P10" s="90">
        <v>5.39</v>
      </c>
      <c r="Q10" s="90">
        <v>5.51</v>
      </c>
      <c r="R10" s="90">
        <v>5.56</v>
      </c>
      <c r="S10" s="90">
        <v>5.0599999999999996</v>
      </c>
      <c r="T10" s="90">
        <v>5.48</v>
      </c>
      <c r="U10" s="73">
        <v>5.73</v>
      </c>
      <c r="V10" s="73">
        <v>6.33</v>
      </c>
      <c r="W10" s="73">
        <v>5.43</v>
      </c>
      <c r="X10" s="73">
        <v>5.78</v>
      </c>
      <c r="Y10" s="73">
        <v>6.17</v>
      </c>
      <c r="Z10" s="73">
        <v>6.57</v>
      </c>
      <c r="AA10" s="73">
        <v>5.55</v>
      </c>
      <c r="AB10" s="73">
        <v>6.32</v>
      </c>
      <c r="AC10" s="73">
        <v>6.42</v>
      </c>
      <c r="AD10" s="73">
        <v>6.72</v>
      </c>
      <c r="AE10" s="73">
        <v>6.19</v>
      </c>
      <c r="AF10" s="73">
        <v>6.96</v>
      </c>
      <c r="AG10" s="73">
        <v>7.09</v>
      </c>
      <c r="AH10" s="73">
        <v>7.41</v>
      </c>
      <c r="AI10" s="91"/>
      <c r="AJ10" s="90">
        <v>17.170000000000002</v>
      </c>
      <c r="AK10" s="91">
        <v>14.37</v>
      </c>
      <c r="AL10" s="90">
        <v>18.36</v>
      </c>
      <c r="AM10" s="91">
        <v>14.94</v>
      </c>
      <c r="AN10" s="90">
        <v>19.45</v>
      </c>
      <c r="AO10" s="91">
        <v>15.61</v>
      </c>
      <c r="AP10" s="90">
        <v>21.38</v>
      </c>
      <c r="AQ10" s="91">
        <v>15.69</v>
      </c>
      <c r="AR10" s="90">
        <v>22.59</v>
      </c>
      <c r="AS10" s="91">
        <v>15.97</v>
      </c>
      <c r="AT10" s="90">
        <v>23.95</v>
      </c>
      <c r="AU10" s="91">
        <v>18.48</v>
      </c>
      <c r="AV10" s="90">
        <v>25.01</v>
      </c>
      <c r="AW10" s="91">
        <v>18.53</v>
      </c>
      <c r="AX10" s="90">
        <v>27.66</v>
      </c>
      <c r="AY10" s="91">
        <v>16.75</v>
      </c>
      <c r="AZ10" s="91"/>
      <c r="BA10" s="91">
        <v>246.662508741848</v>
      </c>
      <c r="BB10" s="91">
        <v>274.300552266865</v>
      </c>
      <c r="BC10" s="91">
        <v>303.58</v>
      </c>
      <c r="BD10" s="118">
        <v>335.54</v>
      </c>
      <c r="BE10" s="144">
        <v>360.78</v>
      </c>
      <c r="BF10" s="118">
        <v>442.62</v>
      </c>
      <c r="BG10" s="87" t="s">
        <v>173</v>
      </c>
    </row>
    <row r="11" spans="1:59" x14ac:dyDescent="0.2">
      <c r="A11" s="87" t="s">
        <v>174</v>
      </c>
      <c r="B11" s="118">
        <v>712.27</v>
      </c>
      <c r="C11" s="90">
        <v>12.22</v>
      </c>
      <c r="D11" s="90">
        <v>13.54</v>
      </c>
      <c r="E11" s="90">
        <v>20.73</v>
      </c>
      <c r="F11" s="90">
        <v>4.4400000000000004</v>
      </c>
      <c r="G11" s="90">
        <v>0.44</v>
      </c>
      <c r="H11" s="90">
        <v>4.57</v>
      </c>
      <c r="I11" s="90">
        <v>5.93</v>
      </c>
      <c r="J11" s="90">
        <v>6.32</v>
      </c>
      <c r="K11" s="90">
        <v>8.42</v>
      </c>
      <c r="L11" s="90">
        <v>9.2899999999999991</v>
      </c>
      <c r="M11" s="90">
        <v>8.39</v>
      </c>
      <c r="N11" s="90">
        <v>9.1</v>
      </c>
      <c r="O11" s="90">
        <v>10.81</v>
      </c>
      <c r="P11" s="90">
        <v>12.98</v>
      </c>
      <c r="Q11" s="90">
        <v>14.11</v>
      </c>
      <c r="R11" s="90">
        <v>10.039999999999999</v>
      </c>
      <c r="S11" s="90">
        <v>11.52</v>
      </c>
      <c r="T11" s="90">
        <v>12.21</v>
      </c>
      <c r="U11" s="73">
        <v>10.130000000000001</v>
      </c>
      <c r="V11" s="73">
        <v>10.45</v>
      </c>
      <c r="W11" s="73">
        <v>11.18</v>
      </c>
      <c r="X11" s="73">
        <v>11.49</v>
      </c>
      <c r="Y11" s="73">
        <v>10.26</v>
      </c>
      <c r="Z11" s="73">
        <v>9.42</v>
      </c>
      <c r="AA11" s="73">
        <v>11.7</v>
      </c>
      <c r="AB11" s="73">
        <v>11.94</v>
      </c>
      <c r="AC11" s="73">
        <v>11.91</v>
      </c>
      <c r="AD11" s="73">
        <v>12.22</v>
      </c>
      <c r="AE11" s="73">
        <v>12.64</v>
      </c>
      <c r="AF11" s="73">
        <v>13.42</v>
      </c>
      <c r="AG11" s="73">
        <v>13.97</v>
      </c>
      <c r="AH11" s="73">
        <v>14.28</v>
      </c>
      <c r="AI11" s="91"/>
      <c r="AJ11" s="90">
        <v>50.93</v>
      </c>
      <c r="AK11" s="91">
        <v>7.59</v>
      </c>
      <c r="AL11" s="90">
        <v>17.260000000000002</v>
      </c>
      <c r="AM11" s="91">
        <v>24.91</v>
      </c>
      <c r="AN11" s="90">
        <v>35.21</v>
      </c>
      <c r="AO11" s="91">
        <v>14.39</v>
      </c>
      <c r="AP11" s="90">
        <v>47.94</v>
      </c>
      <c r="AQ11" s="91">
        <v>10.86</v>
      </c>
      <c r="AR11" s="90">
        <v>44.3</v>
      </c>
      <c r="AS11" s="91">
        <v>12.03</v>
      </c>
      <c r="AT11" s="90">
        <v>42.35</v>
      </c>
      <c r="AU11" s="91">
        <v>15.39</v>
      </c>
      <c r="AV11" s="90">
        <v>47.77</v>
      </c>
      <c r="AW11" s="91">
        <v>14.91</v>
      </c>
      <c r="AX11" s="90">
        <v>54.31</v>
      </c>
      <c r="AY11" s="91">
        <v>13.11</v>
      </c>
      <c r="AZ11" s="91"/>
      <c r="BA11" s="91">
        <v>386.351033763217</v>
      </c>
      <c r="BB11" s="91">
        <v>429.95155640507198</v>
      </c>
      <c r="BC11" s="91">
        <v>506.75</v>
      </c>
      <c r="BD11" s="118">
        <v>520.80999999999995</v>
      </c>
      <c r="BE11" s="144">
        <v>532.96</v>
      </c>
      <c r="BF11" s="118">
        <v>651.66999999999996</v>
      </c>
      <c r="BG11" s="87" t="s">
        <v>174</v>
      </c>
    </row>
    <row r="12" spans="1:59" x14ac:dyDescent="0.2">
      <c r="A12" s="87" t="s">
        <v>175</v>
      </c>
      <c r="B12" s="118">
        <v>312.37</v>
      </c>
      <c r="C12" s="90">
        <v>-0.8</v>
      </c>
      <c r="D12" s="90">
        <v>-1.05</v>
      </c>
      <c r="E12" s="90">
        <v>-5.46</v>
      </c>
      <c r="F12" s="90">
        <v>-13.93</v>
      </c>
      <c r="G12" s="90">
        <v>0.5</v>
      </c>
      <c r="H12" s="90">
        <v>1.01</v>
      </c>
      <c r="I12" s="90">
        <v>1.35</v>
      </c>
      <c r="J12" s="90">
        <v>1.54</v>
      </c>
      <c r="K12" s="90">
        <v>3.66</v>
      </c>
      <c r="L12" s="90">
        <v>3.81</v>
      </c>
      <c r="M12" s="90">
        <v>3.92</v>
      </c>
      <c r="N12" s="90">
        <v>3.43</v>
      </c>
      <c r="O12" s="90">
        <v>3.75</v>
      </c>
      <c r="P12" s="90">
        <v>3.95</v>
      </c>
      <c r="Q12" s="90">
        <v>4.4800000000000004</v>
      </c>
      <c r="R12" s="90">
        <v>4.05</v>
      </c>
      <c r="S12" s="90">
        <v>3.93</v>
      </c>
      <c r="T12" s="90">
        <v>4.38</v>
      </c>
      <c r="U12" s="73">
        <v>4.2699999999999996</v>
      </c>
      <c r="V12" s="73">
        <v>3.86</v>
      </c>
      <c r="W12" s="73">
        <v>5.21</v>
      </c>
      <c r="X12" s="73">
        <v>5.44</v>
      </c>
      <c r="Y12" s="73">
        <v>5.15</v>
      </c>
      <c r="Z12" s="73">
        <v>5.27</v>
      </c>
      <c r="AA12" s="73">
        <v>5.5</v>
      </c>
      <c r="AB12" s="73">
        <v>5.84</v>
      </c>
      <c r="AC12" s="73">
        <v>5.25</v>
      </c>
      <c r="AD12" s="73">
        <v>5.6</v>
      </c>
      <c r="AE12" s="73">
        <v>6.03</v>
      </c>
      <c r="AF12" s="73">
        <v>6.23</v>
      </c>
      <c r="AG12" s="73">
        <v>6.18</v>
      </c>
      <c r="AH12" s="73">
        <v>6.62</v>
      </c>
      <c r="AI12" s="91"/>
      <c r="AJ12" s="90">
        <v>-21.24</v>
      </c>
      <c r="AK12" s="91">
        <v>-7.95</v>
      </c>
      <c r="AL12" s="90">
        <v>4.4000000000000004</v>
      </c>
      <c r="AM12" s="91">
        <v>44.04</v>
      </c>
      <c r="AN12" s="90">
        <v>14.82</v>
      </c>
      <c r="AO12" s="91">
        <v>14.49</v>
      </c>
      <c r="AP12" s="90">
        <v>16.23</v>
      </c>
      <c r="AQ12" s="91">
        <v>10.79</v>
      </c>
      <c r="AR12" s="90">
        <v>16.440000000000001</v>
      </c>
      <c r="AS12" s="91">
        <v>13.46</v>
      </c>
      <c r="AT12" s="90">
        <v>21.07</v>
      </c>
      <c r="AU12" s="91">
        <v>13.99</v>
      </c>
      <c r="AV12" s="90">
        <v>22.18</v>
      </c>
      <c r="AW12" s="91">
        <v>14.08</v>
      </c>
      <c r="AX12" s="90">
        <v>25.06</v>
      </c>
      <c r="AY12" s="91">
        <v>12.47</v>
      </c>
      <c r="AZ12" s="91"/>
      <c r="BA12" s="91">
        <v>168.79165229151201</v>
      </c>
      <c r="BB12" s="91">
        <v>193.77928611669799</v>
      </c>
      <c r="BC12" s="91">
        <v>214.77</v>
      </c>
      <c r="BD12" s="118">
        <v>175.23</v>
      </c>
      <c r="BE12" s="144">
        <v>221.24</v>
      </c>
      <c r="BF12" s="118">
        <v>294.70999999999998</v>
      </c>
      <c r="BG12" s="87" t="s">
        <v>175</v>
      </c>
    </row>
    <row r="13" spans="1:59" x14ac:dyDescent="0.2">
      <c r="A13" s="87" t="s">
        <v>176</v>
      </c>
      <c r="B13" s="118">
        <v>734.64</v>
      </c>
      <c r="C13" s="90">
        <v>6.19</v>
      </c>
      <c r="D13" s="90">
        <v>6.34</v>
      </c>
      <c r="E13" s="90">
        <v>6.28</v>
      </c>
      <c r="F13" s="90">
        <v>5.66</v>
      </c>
      <c r="G13" s="90">
        <v>6.61</v>
      </c>
      <c r="H13" s="90">
        <v>6.6</v>
      </c>
      <c r="I13" s="90">
        <v>6.92</v>
      </c>
      <c r="J13" s="90">
        <v>6.27</v>
      </c>
      <c r="K13" s="90">
        <v>7.08</v>
      </c>
      <c r="L13" s="90">
        <v>7.23</v>
      </c>
      <c r="M13" s="90">
        <v>7.44</v>
      </c>
      <c r="N13" s="90">
        <v>7.15</v>
      </c>
      <c r="O13" s="90">
        <v>7.7</v>
      </c>
      <c r="P13" s="90">
        <v>8.27</v>
      </c>
      <c r="Q13" s="90">
        <v>7.7</v>
      </c>
      <c r="R13" s="90">
        <v>7.4</v>
      </c>
      <c r="S13" s="90">
        <v>8.35</v>
      </c>
      <c r="T13" s="90">
        <v>8.02</v>
      </c>
      <c r="U13" s="73">
        <v>7.93</v>
      </c>
      <c r="V13" s="73">
        <v>7.23</v>
      </c>
      <c r="W13" s="73">
        <v>8.14</v>
      </c>
      <c r="X13" s="73">
        <v>8.19</v>
      </c>
      <c r="Y13" s="73">
        <v>8.27</v>
      </c>
      <c r="Z13" s="73">
        <v>7.83</v>
      </c>
      <c r="AA13" s="73">
        <v>8.61</v>
      </c>
      <c r="AB13" s="73">
        <v>9.5399999999999991</v>
      </c>
      <c r="AC13" s="73">
        <v>10.28</v>
      </c>
      <c r="AD13" s="73">
        <v>10.65</v>
      </c>
      <c r="AE13" s="73">
        <v>10.97</v>
      </c>
      <c r="AF13" s="73">
        <v>11.62</v>
      </c>
      <c r="AG13" s="73">
        <v>11.84</v>
      </c>
      <c r="AH13" s="73">
        <v>12.11</v>
      </c>
      <c r="AI13" s="91"/>
      <c r="AJ13" s="90">
        <v>24.47</v>
      </c>
      <c r="AK13" s="91">
        <v>12.64</v>
      </c>
      <c r="AL13" s="90">
        <v>26.4</v>
      </c>
      <c r="AM13" s="91">
        <v>13.72</v>
      </c>
      <c r="AN13" s="90">
        <v>28.9</v>
      </c>
      <c r="AO13" s="91">
        <v>12.62</v>
      </c>
      <c r="AP13" s="90">
        <v>31.08</v>
      </c>
      <c r="AQ13" s="91">
        <v>12.93</v>
      </c>
      <c r="AR13" s="90">
        <v>31.53</v>
      </c>
      <c r="AS13" s="91">
        <v>14.68</v>
      </c>
      <c r="AT13" s="90">
        <v>32.43</v>
      </c>
      <c r="AU13" s="91">
        <v>19.809999999999999</v>
      </c>
      <c r="AV13" s="90">
        <v>39.08</v>
      </c>
      <c r="AW13" s="91">
        <v>18.8</v>
      </c>
      <c r="AX13" s="90">
        <v>46.54</v>
      </c>
      <c r="AY13" s="91">
        <v>15.79</v>
      </c>
      <c r="AZ13" s="91"/>
      <c r="BA13" s="91">
        <v>309.41269753717103</v>
      </c>
      <c r="BB13" s="91">
        <v>362.22076951876102</v>
      </c>
      <c r="BC13" s="91">
        <v>364.78</v>
      </c>
      <c r="BD13" s="118">
        <v>401.9</v>
      </c>
      <c r="BE13" s="144">
        <v>462.95</v>
      </c>
      <c r="BF13" s="118">
        <v>642.29999999999995</v>
      </c>
      <c r="BG13" s="87" t="s">
        <v>176</v>
      </c>
    </row>
    <row r="14" spans="1:59" x14ac:dyDescent="0.2">
      <c r="A14" s="87" t="s">
        <v>177</v>
      </c>
      <c r="B14" s="118">
        <v>463.99</v>
      </c>
      <c r="C14" s="90">
        <v>5.12</v>
      </c>
      <c r="D14" s="90">
        <v>5.97</v>
      </c>
      <c r="E14" s="90">
        <v>5.46</v>
      </c>
      <c r="F14" s="90">
        <v>4.63</v>
      </c>
      <c r="G14" s="90">
        <v>3.08</v>
      </c>
      <c r="H14" s="90">
        <v>3.75</v>
      </c>
      <c r="I14" s="90">
        <v>3.24</v>
      </c>
      <c r="J14" s="90">
        <v>4.1500000000000004</v>
      </c>
      <c r="K14" s="90">
        <v>3.71</v>
      </c>
      <c r="L14" s="90">
        <v>4.6100000000000003</v>
      </c>
      <c r="M14" s="90">
        <v>4.8499999999999996</v>
      </c>
      <c r="N14" s="90">
        <v>5.24</v>
      </c>
      <c r="O14" s="90">
        <v>4.5599999999999996</v>
      </c>
      <c r="P14" s="90">
        <v>5.54</v>
      </c>
      <c r="Q14" s="90">
        <v>5.44</v>
      </c>
      <c r="R14" s="90">
        <v>5.42</v>
      </c>
      <c r="S14" s="90">
        <v>5.48</v>
      </c>
      <c r="T14" s="90">
        <v>6.17</v>
      </c>
      <c r="U14" s="73">
        <v>5.75</v>
      </c>
      <c r="V14" s="73">
        <v>4.87</v>
      </c>
      <c r="W14" s="73">
        <v>5.48</v>
      </c>
      <c r="X14" s="73">
        <v>6.25</v>
      </c>
      <c r="Y14" s="73">
        <v>6.52</v>
      </c>
      <c r="Z14" s="73">
        <v>6.63</v>
      </c>
      <c r="AA14" s="73">
        <v>5.86</v>
      </c>
      <c r="AB14" s="73">
        <v>7.12</v>
      </c>
      <c r="AC14" s="73">
        <v>7.23</v>
      </c>
      <c r="AD14" s="73">
        <v>7.49</v>
      </c>
      <c r="AE14" s="73">
        <v>6.68</v>
      </c>
      <c r="AF14" s="73">
        <v>7.89</v>
      </c>
      <c r="AG14" s="73">
        <v>7.95</v>
      </c>
      <c r="AH14" s="73">
        <v>8.17</v>
      </c>
      <c r="AI14" s="91"/>
      <c r="AJ14" s="90">
        <v>21.18</v>
      </c>
      <c r="AK14" s="91">
        <v>9.7799999999999994</v>
      </c>
      <c r="AL14" s="90">
        <v>14.22</v>
      </c>
      <c r="AM14" s="91">
        <v>17.09</v>
      </c>
      <c r="AN14" s="90">
        <v>18.41</v>
      </c>
      <c r="AO14" s="91">
        <v>16.36</v>
      </c>
      <c r="AP14" s="90">
        <v>20.96</v>
      </c>
      <c r="AQ14" s="91">
        <v>13.95</v>
      </c>
      <c r="AR14" s="90">
        <v>22.28</v>
      </c>
      <c r="AS14" s="91">
        <v>14.76</v>
      </c>
      <c r="AT14" s="90">
        <v>24.88</v>
      </c>
      <c r="AU14" s="91">
        <v>18.190000000000001</v>
      </c>
      <c r="AV14" s="90">
        <v>27.7</v>
      </c>
      <c r="AW14" s="91">
        <v>16.75</v>
      </c>
      <c r="AX14" s="90">
        <v>30.68</v>
      </c>
      <c r="AY14" s="91">
        <v>15.12</v>
      </c>
      <c r="AZ14" s="91"/>
      <c r="BA14" s="91">
        <v>207.209458244704</v>
      </c>
      <c r="BB14" s="91">
        <v>242.991959108782</v>
      </c>
      <c r="BC14" s="91">
        <v>301.12</v>
      </c>
      <c r="BD14" s="118">
        <v>292.32</v>
      </c>
      <c r="BE14" s="144">
        <v>328.75</v>
      </c>
      <c r="BF14" s="118">
        <v>452.46</v>
      </c>
      <c r="BG14" s="87" t="s">
        <v>177</v>
      </c>
    </row>
    <row r="15" spans="1:59" x14ac:dyDescent="0.2">
      <c r="A15" s="87" t="s">
        <v>178</v>
      </c>
      <c r="B15" s="118">
        <v>661.94</v>
      </c>
      <c r="C15" s="90">
        <v>4.4400000000000004</v>
      </c>
      <c r="D15" s="90">
        <v>4.5599999999999996</v>
      </c>
      <c r="E15" s="90">
        <v>4.3899999999999997</v>
      </c>
      <c r="F15" s="90">
        <v>2.73</v>
      </c>
      <c r="G15" s="90">
        <v>2.9</v>
      </c>
      <c r="H15" s="90">
        <v>3.62</v>
      </c>
      <c r="I15" s="90">
        <v>4.5199999999999996</v>
      </c>
      <c r="J15" s="90">
        <v>6.44</v>
      </c>
      <c r="K15" s="90">
        <v>5.54</v>
      </c>
      <c r="L15" s="90">
        <v>6.11</v>
      </c>
      <c r="M15" s="90">
        <v>6.7</v>
      </c>
      <c r="N15" s="90">
        <v>7.9</v>
      </c>
      <c r="O15" s="90">
        <v>7.18</v>
      </c>
      <c r="P15" s="90">
        <v>7.69</v>
      </c>
      <c r="Q15" s="90">
        <v>7.32</v>
      </c>
      <c r="R15" s="90">
        <v>9.26</v>
      </c>
      <c r="S15" s="90">
        <v>8.27</v>
      </c>
      <c r="T15" s="90">
        <v>8.14</v>
      </c>
      <c r="U15" s="73">
        <v>6.9</v>
      </c>
      <c r="V15" s="73">
        <v>9.3800000000000008</v>
      </c>
      <c r="W15" s="73">
        <v>8.1999999999999993</v>
      </c>
      <c r="X15" s="73">
        <v>7.5</v>
      </c>
      <c r="Y15" s="73">
        <v>8.07</v>
      </c>
      <c r="Z15" s="73">
        <v>9.81</v>
      </c>
      <c r="AA15" s="73">
        <v>8.23</v>
      </c>
      <c r="AB15" s="73">
        <v>8.66</v>
      </c>
      <c r="AC15" s="73">
        <v>9.43</v>
      </c>
      <c r="AD15" s="73">
        <v>12.01</v>
      </c>
      <c r="AE15" s="73">
        <v>10.46</v>
      </c>
      <c r="AF15" s="73">
        <v>10.53</v>
      </c>
      <c r="AG15" s="73">
        <v>10.71</v>
      </c>
      <c r="AH15" s="73">
        <v>13.11</v>
      </c>
      <c r="AI15" s="91"/>
      <c r="AJ15" s="90">
        <v>16.12</v>
      </c>
      <c r="AK15" s="91">
        <v>14.38</v>
      </c>
      <c r="AL15" s="90">
        <v>17.48</v>
      </c>
      <c r="AM15" s="91">
        <v>21.21</v>
      </c>
      <c r="AN15" s="90">
        <v>26.25</v>
      </c>
      <c r="AO15" s="91">
        <v>15.41</v>
      </c>
      <c r="AP15" s="90">
        <v>31.44</v>
      </c>
      <c r="AQ15" s="91">
        <v>13.04</v>
      </c>
      <c r="AR15" s="90">
        <v>32.69</v>
      </c>
      <c r="AS15" s="91">
        <v>14.19</v>
      </c>
      <c r="AT15" s="90">
        <v>33.58</v>
      </c>
      <c r="AU15" s="91">
        <v>17.440000000000001</v>
      </c>
      <c r="AV15" s="90">
        <v>38.33</v>
      </c>
      <c r="AW15" s="91">
        <v>17.27</v>
      </c>
      <c r="AX15" s="90">
        <v>44.82</v>
      </c>
      <c r="AY15" s="91">
        <v>14.77</v>
      </c>
      <c r="AZ15" s="91"/>
      <c r="BA15" s="91">
        <v>231.80951797071199</v>
      </c>
      <c r="BB15" s="91">
        <v>370.71108667205903</v>
      </c>
      <c r="BC15" s="91">
        <v>404.55</v>
      </c>
      <c r="BD15" s="118">
        <v>409.93</v>
      </c>
      <c r="BE15" s="144">
        <v>463.82</v>
      </c>
      <c r="BF15" s="118">
        <v>585.48</v>
      </c>
      <c r="BG15" s="87" t="s">
        <v>178</v>
      </c>
    </row>
    <row r="16" spans="1:59" x14ac:dyDescent="0.2">
      <c r="A16" s="87" t="s">
        <v>179</v>
      </c>
      <c r="B16" s="118">
        <v>317.58</v>
      </c>
      <c r="C16" s="90">
        <v>4.49</v>
      </c>
      <c r="D16" s="90">
        <v>4.7300000000000004</v>
      </c>
      <c r="E16" s="90">
        <v>3.43</v>
      </c>
      <c r="F16" s="90">
        <v>-4.5599999999999996</v>
      </c>
      <c r="G16" s="90">
        <v>1.04</v>
      </c>
      <c r="H16" s="90">
        <v>1.67</v>
      </c>
      <c r="I16" s="90">
        <v>2.27</v>
      </c>
      <c r="J16" s="90">
        <v>2.11</v>
      </c>
      <c r="K16" s="90">
        <v>3.2</v>
      </c>
      <c r="L16" s="90">
        <v>3.47</v>
      </c>
      <c r="M16" s="90">
        <v>3.25</v>
      </c>
      <c r="N16" s="90">
        <v>3.42</v>
      </c>
      <c r="O16" s="90">
        <v>4.96</v>
      </c>
      <c r="P16" s="90">
        <v>5.44</v>
      </c>
      <c r="Q16" s="90">
        <v>3.92</v>
      </c>
      <c r="R16" s="90">
        <v>1.87</v>
      </c>
      <c r="S16" s="90">
        <v>4.2300000000000004</v>
      </c>
      <c r="T16" s="90">
        <v>4.46</v>
      </c>
      <c r="U16" s="73">
        <v>3.19</v>
      </c>
      <c r="V16" s="73">
        <v>2.79</v>
      </c>
      <c r="W16" s="73">
        <v>4.4800000000000004</v>
      </c>
      <c r="X16" s="73">
        <v>3.14</v>
      </c>
      <c r="Y16" s="73">
        <v>3.38</v>
      </c>
      <c r="Z16" s="73">
        <v>3.03</v>
      </c>
      <c r="AA16" s="73">
        <v>4.43</v>
      </c>
      <c r="AB16" s="73">
        <v>4.49</v>
      </c>
      <c r="AC16" s="73">
        <v>4.0199999999999996</v>
      </c>
      <c r="AD16" s="73">
        <v>4.2300000000000004</v>
      </c>
      <c r="AE16" s="73">
        <v>5.73</v>
      </c>
      <c r="AF16" s="73">
        <v>5.74</v>
      </c>
      <c r="AG16" s="73">
        <v>4.74</v>
      </c>
      <c r="AH16" s="73">
        <v>4.99</v>
      </c>
      <c r="AI16" s="91"/>
      <c r="AJ16" s="90">
        <v>8.09</v>
      </c>
      <c r="AK16" s="91">
        <v>17.010000000000002</v>
      </c>
      <c r="AL16" s="90">
        <v>7.09</v>
      </c>
      <c r="AM16" s="91">
        <v>28.18</v>
      </c>
      <c r="AN16" s="90">
        <v>13.33</v>
      </c>
      <c r="AO16" s="91">
        <v>17.97</v>
      </c>
      <c r="AP16" s="90">
        <v>16.2</v>
      </c>
      <c r="AQ16" s="91">
        <v>13.07</v>
      </c>
      <c r="AR16" s="90">
        <v>14.67</v>
      </c>
      <c r="AS16" s="91">
        <v>16.2</v>
      </c>
      <c r="AT16" s="90">
        <v>14.04</v>
      </c>
      <c r="AU16" s="91">
        <v>20.78</v>
      </c>
      <c r="AV16" s="90">
        <v>17.18</v>
      </c>
      <c r="AW16" s="91">
        <v>18.489999999999998</v>
      </c>
      <c r="AX16" s="90">
        <v>21.21</v>
      </c>
      <c r="AY16" s="91">
        <v>14.97</v>
      </c>
      <c r="AZ16" s="91"/>
      <c r="BA16" s="91">
        <v>137.58654915328501</v>
      </c>
      <c r="BB16" s="91">
        <v>199.81024150392901</v>
      </c>
      <c r="BC16" s="91">
        <v>239.61</v>
      </c>
      <c r="BD16" s="118">
        <v>211.71</v>
      </c>
      <c r="BE16" s="144">
        <v>237.62</v>
      </c>
      <c r="BF16" s="118">
        <v>291.64</v>
      </c>
      <c r="BG16" s="87" t="s">
        <v>179</v>
      </c>
    </row>
    <row r="17" spans="1:59" x14ac:dyDescent="0.2">
      <c r="A17" s="87" t="s">
        <v>180</v>
      </c>
      <c r="B17" s="118">
        <v>159.46</v>
      </c>
      <c r="C17" s="90">
        <v>2.11</v>
      </c>
      <c r="D17" s="90">
        <v>2.25</v>
      </c>
      <c r="E17" s="90">
        <v>1.98</v>
      </c>
      <c r="F17" s="90">
        <v>1.87</v>
      </c>
      <c r="G17" s="90">
        <v>1.95</v>
      </c>
      <c r="H17" s="90">
        <v>1.88</v>
      </c>
      <c r="I17" s="90">
        <v>1.77</v>
      </c>
      <c r="J17" s="90">
        <v>1.62</v>
      </c>
      <c r="K17" s="90">
        <v>1.91</v>
      </c>
      <c r="L17" s="90">
        <v>1.98</v>
      </c>
      <c r="M17" s="90">
        <v>1.84</v>
      </c>
      <c r="N17" s="90">
        <v>1.63</v>
      </c>
      <c r="O17" s="90">
        <v>1.91</v>
      </c>
      <c r="P17" s="90">
        <v>1.78</v>
      </c>
      <c r="Q17" s="90">
        <v>1.95</v>
      </c>
      <c r="R17" s="90">
        <v>1.21</v>
      </c>
      <c r="S17" s="90">
        <v>1.9</v>
      </c>
      <c r="T17" s="90">
        <v>2.29</v>
      </c>
      <c r="U17" s="73">
        <v>2.09</v>
      </c>
      <c r="V17" s="73">
        <v>-2.9</v>
      </c>
      <c r="W17" s="73">
        <v>2.1</v>
      </c>
      <c r="X17" s="73">
        <v>2.16</v>
      </c>
      <c r="Y17" s="73">
        <v>2.4900000000000002</v>
      </c>
      <c r="Z17" s="73">
        <v>5.58</v>
      </c>
      <c r="AA17" s="73">
        <v>2.82</v>
      </c>
      <c r="AB17" s="73">
        <v>2.92</v>
      </c>
      <c r="AC17" s="73">
        <v>3.05</v>
      </c>
      <c r="AD17" s="73">
        <v>2.73</v>
      </c>
      <c r="AE17" s="73">
        <v>3.13</v>
      </c>
      <c r="AF17" s="73">
        <v>3.02</v>
      </c>
      <c r="AG17" s="73">
        <v>3.07</v>
      </c>
      <c r="AH17" s="73">
        <v>2.91</v>
      </c>
      <c r="AI17" s="91"/>
      <c r="AJ17" s="90">
        <v>8.2100000000000009</v>
      </c>
      <c r="AK17" s="91">
        <v>13.61</v>
      </c>
      <c r="AL17" s="90">
        <v>7.22</v>
      </c>
      <c r="AM17" s="91">
        <v>15.88</v>
      </c>
      <c r="AN17" s="90">
        <v>7.36</v>
      </c>
      <c r="AO17" s="91">
        <v>17.5</v>
      </c>
      <c r="AP17" s="90">
        <v>6.85</v>
      </c>
      <c r="AQ17" s="91">
        <v>18.95</v>
      </c>
      <c r="AR17" s="90">
        <v>3.38</v>
      </c>
      <c r="AS17" s="91">
        <v>43.26</v>
      </c>
      <c r="AT17" s="90">
        <v>12.31</v>
      </c>
      <c r="AU17" s="91">
        <v>12.63</v>
      </c>
      <c r="AV17" s="90">
        <v>11.51</v>
      </c>
      <c r="AW17" s="91">
        <v>13.85</v>
      </c>
      <c r="AX17" s="90">
        <v>12.14</v>
      </c>
      <c r="AY17" s="91">
        <v>13.13</v>
      </c>
      <c r="AZ17" s="91"/>
      <c r="BA17" s="91">
        <v>111.699218145443</v>
      </c>
      <c r="BB17" s="91">
        <v>114.638431778259</v>
      </c>
      <c r="BC17" s="91">
        <v>128.74</v>
      </c>
      <c r="BD17" s="118">
        <v>129.82</v>
      </c>
      <c r="BE17" s="144">
        <v>146.04</v>
      </c>
      <c r="BF17" s="118">
        <v>155.52000000000001</v>
      </c>
      <c r="BG17" s="87" t="s">
        <v>180</v>
      </c>
    </row>
    <row r="18" spans="1:59" x14ac:dyDescent="0.2">
      <c r="A18" s="87" t="s">
        <v>181</v>
      </c>
      <c r="B18" s="118">
        <v>217.08</v>
      </c>
      <c r="C18" s="90">
        <v>3.2</v>
      </c>
      <c r="D18" s="90">
        <v>2.67</v>
      </c>
      <c r="E18" s="90">
        <v>4.01</v>
      </c>
      <c r="F18" s="90">
        <v>2.37</v>
      </c>
      <c r="G18" s="90">
        <v>2.89</v>
      </c>
      <c r="H18" s="90">
        <v>2.52</v>
      </c>
      <c r="I18" s="90">
        <v>3.81</v>
      </c>
      <c r="J18" s="90">
        <v>2.2799999999999998</v>
      </c>
      <c r="K18" s="90">
        <v>3.41</v>
      </c>
      <c r="L18" s="90">
        <v>2.66</v>
      </c>
      <c r="M18" s="90">
        <v>4.1100000000000003</v>
      </c>
      <c r="N18" s="90">
        <v>2.16</v>
      </c>
      <c r="O18" s="90">
        <v>3.15</v>
      </c>
      <c r="P18" s="90">
        <v>2.87</v>
      </c>
      <c r="Q18" s="90">
        <v>4.13</v>
      </c>
      <c r="R18" s="90">
        <v>2.3199999999999998</v>
      </c>
      <c r="S18" s="90">
        <v>2.98</v>
      </c>
      <c r="T18" s="90">
        <v>2.68</v>
      </c>
      <c r="U18" s="73">
        <v>3.66</v>
      </c>
      <c r="V18" s="73">
        <v>2.65</v>
      </c>
      <c r="W18" s="73">
        <v>2.54</v>
      </c>
      <c r="X18" s="73">
        <v>2.88</v>
      </c>
      <c r="Y18" s="73">
        <v>4.13</v>
      </c>
      <c r="Z18" s="73">
        <v>2.58</v>
      </c>
      <c r="AA18" s="73">
        <v>3.32</v>
      </c>
      <c r="AB18" s="73">
        <v>2.64</v>
      </c>
      <c r="AC18" s="73">
        <v>4.3099999999999996</v>
      </c>
      <c r="AD18" s="73">
        <v>3.13</v>
      </c>
      <c r="AE18" s="73">
        <v>3.57</v>
      </c>
      <c r="AF18" s="73">
        <v>3.09</v>
      </c>
      <c r="AG18" s="73">
        <v>4.72</v>
      </c>
      <c r="AH18" s="73">
        <v>3.28</v>
      </c>
      <c r="AI18" s="91"/>
      <c r="AJ18" s="90">
        <v>12.25</v>
      </c>
      <c r="AK18" s="91">
        <v>12.08</v>
      </c>
      <c r="AL18" s="90">
        <v>11.5</v>
      </c>
      <c r="AM18" s="91">
        <v>13.74</v>
      </c>
      <c r="AN18" s="90">
        <v>12.34</v>
      </c>
      <c r="AO18" s="91">
        <v>12.92</v>
      </c>
      <c r="AP18" s="90">
        <v>12.47</v>
      </c>
      <c r="AQ18" s="91">
        <v>14.67</v>
      </c>
      <c r="AR18" s="90">
        <v>11.97</v>
      </c>
      <c r="AS18" s="91">
        <v>14.85</v>
      </c>
      <c r="AT18" s="90">
        <v>12.15</v>
      </c>
      <c r="AU18" s="91">
        <v>15.91</v>
      </c>
      <c r="AV18" s="90">
        <v>13.41</v>
      </c>
      <c r="AW18" s="91">
        <v>16.190000000000001</v>
      </c>
      <c r="AX18" s="90">
        <v>14.66</v>
      </c>
      <c r="AY18" s="91">
        <v>14.81</v>
      </c>
      <c r="AZ18" s="91"/>
      <c r="BA18" s="91">
        <v>147.93465290177599</v>
      </c>
      <c r="BB18" s="91">
        <v>157.98969503421301</v>
      </c>
      <c r="BC18" s="91">
        <v>159.34</v>
      </c>
      <c r="BD18" s="118">
        <v>182.98</v>
      </c>
      <c r="BE18" s="144">
        <v>177.66</v>
      </c>
      <c r="BF18" s="118">
        <v>193.21</v>
      </c>
      <c r="BG18" s="87" t="s">
        <v>181</v>
      </c>
    </row>
    <row r="19" spans="1:59" x14ac:dyDescent="0.2">
      <c r="B19" s="118"/>
      <c r="C19" s="90"/>
      <c r="D19" s="90"/>
      <c r="E19" s="90"/>
      <c r="F19" s="90"/>
      <c r="G19" s="90"/>
      <c r="H19" s="90"/>
      <c r="I19" s="90"/>
      <c r="J19" s="90"/>
      <c r="K19" s="90"/>
      <c r="L19" s="90"/>
      <c r="M19" s="90"/>
      <c r="N19" s="90"/>
      <c r="O19" s="90"/>
      <c r="P19" s="90"/>
      <c r="Q19" s="90"/>
      <c r="R19" s="90"/>
      <c r="S19" s="90"/>
      <c r="T19" s="90"/>
      <c r="U19" s="73"/>
      <c r="V19" s="73"/>
      <c r="W19" s="73"/>
      <c r="X19" s="73"/>
      <c r="Y19" s="73"/>
      <c r="Z19" s="73"/>
      <c r="AA19" s="73"/>
      <c r="AB19" s="73"/>
      <c r="AC19" s="73"/>
      <c r="AD19" s="73"/>
      <c r="AE19" s="73"/>
      <c r="AF19" s="73"/>
      <c r="AG19" s="73"/>
      <c r="AH19" s="73"/>
      <c r="AI19" s="91"/>
      <c r="AK19" s="91"/>
      <c r="AM19" s="91"/>
      <c r="AO19" s="91"/>
      <c r="AQ19" s="91"/>
      <c r="AS19" s="91"/>
      <c r="AU19" s="91"/>
      <c r="AW19" s="91"/>
      <c r="AY19" s="91"/>
      <c r="AZ19" s="91"/>
      <c r="BF19" s="118"/>
    </row>
    <row r="20" spans="1:59" x14ac:dyDescent="0.2">
      <c r="A20" s="87" t="s">
        <v>182</v>
      </c>
      <c r="B20" s="118">
        <v>1430.21</v>
      </c>
      <c r="C20" s="90">
        <v>10.119999999999999</v>
      </c>
      <c r="D20" s="90">
        <v>10.71</v>
      </c>
      <c r="E20" s="90">
        <v>10.01</v>
      </c>
      <c r="F20" s="90">
        <v>-0.79</v>
      </c>
      <c r="G20" s="90">
        <v>2.4500000000000002</v>
      </c>
      <c r="H20" s="90">
        <v>7.52</v>
      </c>
      <c r="I20" s="90">
        <v>8.5</v>
      </c>
      <c r="J20" s="90">
        <v>9.1199999999999992</v>
      </c>
      <c r="K20" s="90">
        <v>9.2200000000000006</v>
      </c>
      <c r="L20" s="90">
        <v>10.93</v>
      </c>
      <c r="M20" s="90">
        <v>11.82</v>
      </c>
      <c r="N20" s="90">
        <v>11.94</v>
      </c>
      <c r="O20" s="90">
        <v>10.65</v>
      </c>
      <c r="P20" s="90">
        <v>13.07</v>
      </c>
      <c r="Q20" s="90">
        <v>13.23</v>
      </c>
      <c r="R20" s="90">
        <v>13.36</v>
      </c>
      <c r="S20" s="90">
        <v>12.84</v>
      </c>
      <c r="T20" s="90">
        <v>13.74</v>
      </c>
      <c r="U20" s="73">
        <v>14.13</v>
      </c>
      <c r="V20" s="73">
        <v>13.82</v>
      </c>
      <c r="W20" s="73">
        <v>13.29</v>
      </c>
      <c r="X20" s="73">
        <v>15</v>
      </c>
      <c r="Y20" s="73">
        <v>15.6</v>
      </c>
      <c r="Z20" s="73">
        <v>16.11</v>
      </c>
      <c r="AA20" s="73">
        <v>13.66</v>
      </c>
      <c r="AB20" s="73">
        <v>16.98</v>
      </c>
      <c r="AC20" s="73">
        <v>19.16</v>
      </c>
      <c r="AD20" s="73">
        <v>20.92</v>
      </c>
      <c r="AE20" s="73">
        <v>18.55</v>
      </c>
      <c r="AF20" s="73">
        <v>21.04</v>
      </c>
      <c r="AG20" s="73">
        <v>21.79</v>
      </c>
      <c r="AH20" s="73">
        <v>23.59</v>
      </c>
      <c r="AI20" s="91"/>
      <c r="AJ20" s="90">
        <v>30.05</v>
      </c>
      <c r="AK20" s="91">
        <v>17.91</v>
      </c>
      <c r="AL20" s="90">
        <v>27.59</v>
      </c>
      <c r="AM20" s="91">
        <v>26.34</v>
      </c>
      <c r="AN20" s="90">
        <v>43.92</v>
      </c>
      <c r="AO20" s="91">
        <v>20.66</v>
      </c>
      <c r="AP20" s="90">
        <v>50.31</v>
      </c>
      <c r="AQ20" s="91">
        <v>17.48</v>
      </c>
      <c r="AR20" s="90">
        <v>54.54</v>
      </c>
      <c r="AS20" s="91">
        <v>18.71</v>
      </c>
      <c r="AT20" s="90">
        <v>60</v>
      </c>
      <c r="AU20" s="91">
        <v>22.38</v>
      </c>
      <c r="AV20" s="90">
        <v>70.709999999999994</v>
      </c>
      <c r="AW20" s="91">
        <v>20.23</v>
      </c>
      <c r="AX20" s="90">
        <v>84.97</v>
      </c>
      <c r="AY20" s="91">
        <v>16.829999999999998</v>
      </c>
      <c r="AZ20" s="91"/>
      <c r="BA20" s="88">
        <v>538.27930100000003</v>
      </c>
      <c r="BB20" s="88">
        <v>726.67478400000005</v>
      </c>
      <c r="BC20" s="88">
        <v>907.24987321098399</v>
      </c>
      <c r="BD20" s="118">
        <v>879.16</v>
      </c>
      <c r="BE20" s="144">
        <v>1020.43</v>
      </c>
      <c r="BF20" s="118">
        <v>1342.53</v>
      </c>
      <c r="BG20" s="87" t="s">
        <v>182</v>
      </c>
    </row>
    <row r="21" spans="1:59" x14ac:dyDescent="0.2">
      <c r="A21" s="87" t="s">
        <v>183</v>
      </c>
      <c r="B21" s="118">
        <v>642.5</v>
      </c>
      <c r="C21" s="90">
        <v>2.46</v>
      </c>
      <c r="D21" s="90">
        <v>2.98</v>
      </c>
      <c r="E21" s="90">
        <v>0.34</v>
      </c>
      <c r="F21" s="90">
        <v>0.61</v>
      </c>
      <c r="G21" s="90">
        <v>2</v>
      </c>
      <c r="H21" s="90">
        <v>2.57</v>
      </c>
      <c r="I21" s="90">
        <v>3.29</v>
      </c>
      <c r="J21" s="90">
        <v>4.28</v>
      </c>
      <c r="K21" s="90">
        <v>3.85</v>
      </c>
      <c r="L21" s="90">
        <v>4.43</v>
      </c>
      <c r="M21" s="90">
        <v>4.4000000000000004</v>
      </c>
      <c r="N21" s="90">
        <v>5.35</v>
      </c>
      <c r="O21" s="90">
        <v>3.66</v>
      </c>
      <c r="P21" s="90">
        <v>4.66</v>
      </c>
      <c r="Q21" s="90">
        <v>4.41</v>
      </c>
      <c r="R21" s="90">
        <v>7.01</v>
      </c>
      <c r="S21" s="90">
        <v>5.0999999999999996</v>
      </c>
      <c r="T21" s="90">
        <v>5.66</v>
      </c>
      <c r="U21" s="73">
        <v>5.88</v>
      </c>
      <c r="V21" s="73">
        <v>7.76</v>
      </c>
      <c r="W21" s="73">
        <v>5.56</v>
      </c>
      <c r="X21" s="73">
        <v>6.57</v>
      </c>
      <c r="Y21" s="73">
        <v>6.58</v>
      </c>
      <c r="Z21" s="73">
        <v>8.17</v>
      </c>
      <c r="AA21" s="73">
        <v>4.66</v>
      </c>
      <c r="AB21" s="73">
        <v>7.08</v>
      </c>
      <c r="AC21" s="73">
        <v>7.72</v>
      </c>
      <c r="AD21" s="73">
        <v>11.58</v>
      </c>
      <c r="AE21" s="73">
        <v>6.72</v>
      </c>
      <c r="AF21" s="73">
        <v>8.86</v>
      </c>
      <c r="AG21" s="73">
        <v>8.7100000000000009</v>
      </c>
      <c r="AH21" s="73">
        <v>12.79</v>
      </c>
      <c r="AI21" s="91"/>
      <c r="AJ21" s="90">
        <v>6.39</v>
      </c>
      <c r="AK21" s="91">
        <v>28.11</v>
      </c>
      <c r="AL21" s="90">
        <v>12.14</v>
      </c>
      <c r="AM21" s="91">
        <v>22.69</v>
      </c>
      <c r="AN21" s="90">
        <v>18.02</v>
      </c>
      <c r="AO21" s="91">
        <v>20.02</v>
      </c>
      <c r="AP21" s="90">
        <v>19.73</v>
      </c>
      <c r="AQ21" s="91">
        <v>18.510000000000002</v>
      </c>
      <c r="AR21" s="90">
        <v>24.4</v>
      </c>
      <c r="AS21" s="91">
        <v>18.2</v>
      </c>
      <c r="AT21" s="90">
        <v>26.88</v>
      </c>
      <c r="AU21" s="91">
        <v>23.25</v>
      </c>
      <c r="AV21" s="90">
        <v>31.04</v>
      </c>
      <c r="AW21" s="91">
        <v>20.7</v>
      </c>
      <c r="AX21" s="90">
        <v>37.08</v>
      </c>
      <c r="AY21" s="91">
        <v>17.329999999999998</v>
      </c>
      <c r="AZ21" s="91"/>
      <c r="BA21" s="88">
        <v>179.63314700000001</v>
      </c>
      <c r="BB21" s="88">
        <v>275.42848900000001</v>
      </c>
      <c r="BC21" s="88">
        <v>360.78854314944198</v>
      </c>
      <c r="BD21" s="118">
        <v>365.27</v>
      </c>
      <c r="BE21" s="144">
        <v>443.95</v>
      </c>
      <c r="BF21" s="118">
        <v>624.88</v>
      </c>
      <c r="BG21" s="87" t="s">
        <v>183</v>
      </c>
    </row>
    <row r="22" spans="1:59" x14ac:dyDescent="0.2">
      <c r="A22" s="87" t="s">
        <v>184</v>
      </c>
      <c r="B22" s="118">
        <v>1443.68</v>
      </c>
      <c r="C22" s="90">
        <v>6.21</v>
      </c>
      <c r="D22" s="90">
        <v>7.13</v>
      </c>
      <c r="E22" s="90">
        <v>8.51</v>
      </c>
      <c r="F22" s="90">
        <v>6.83</v>
      </c>
      <c r="G22" s="90">
        <v>5.45</v>
      </c>
      <c r="H22" s="90">
        <v>7.19</v>
      </c>
      <c r="I22" s="90">
        <v>8.31</v>
      </c>
      <c r="J22" s="90">
        <v>10.23</v>
      </c>
      <c r="K22" s="90">
        <v>7.59</v>
      </c>
      <c r="L22" s="90">
        <v>9.4700000000000006</v>
      </c>
      <c r="M22" s="90">
        <v>10.41</v>
      </c>
      <c r="N22" s="90">
        <v>11.83</v>
      </c>
      <c r="O22" s="90">
        <v>11.55</v>
      </c>
      <c r="P22" s="90">
        <v>11.24</v>
      </c>
      <c r="Q22" s="90">
        <v>11.37</v>
      </c>
      <c r="R22" s="90">
        <v>11.93</v>
      </c>
      <c r="S22" s="90">
        <v>10.97</v>
      </c>
      <c r="T22" s="90">
        <v>11.78</v>
      </c>
      <c r="U22" s="73">
        <v>14.07</v>
      </c>
      <c r="V22" s="73">
        <v>14.53</v>
      </c>
      <c r="W22" s="73">
        <v>9.83</v>
      </c>
      <c r="X22" s="73">
        <v>12.61</v>
      </c>
      <c r="Y22" s="73">
        <v>16.5</v>
      </c>
      <c r="Z22" s="73">
        <v>16.34</v>
      </c>
      <c r="AA22" s="73">
        <v>14.76</v>
      </c>
      <c r="AB22" s="73">
        <v>12.63</v>
      </c>
      <c r="AC22" s="73">
        <v>16.05</v>
      </c>
      <c r="AD22" s="73">
        <v>19.37</v>
      </c>
      <c r="AE22" s="73">
        <v>18.489999999999998</v>
      </c>
      <c r="AF22" s="73">
        <v>17.8</v>
      </c>
      <c r="AG22" s="73">
        <v>18.62</v>
      </c>
      <c r="AH22" s="73">
        <v>21.67</v>
      </c>
      <c r="AI22" s="91"/>
      <c r="AJ22" s="90">
        <v>28.68</v>
      </c>
      <c r="AK22" s="91">
        <v>14.56</v>
      </c>
      <c r="AL22" s="90">
        <v>31.18</v>
      </c>
      <c r="AM22" s="91">
        <v>15.9</v>
      </c>
      <c r="AN22" s="90">
        <v>39.299999999999997</v>
      </c>
      <c r="AO22" s="91">
        <v>15.77</v>
      </c>
      <c r="AP22" s="90">
        <v>46.09</v>
      </c>
      <c r="AQ22" s="91">
        <v>16.309999999999999</v>
      </c>
      <c r="AR22" s="90">
        <v>51.35</v>
      </c>
      <c r="AS22" s="91">
        <v>16.8</v>
      </c>
      <c r="AT22" s="90">
        <v>55.29</v>
      </c>
      <c r="AU22" s="91">
        <v>21.38</v>
      </c>
      <c r="AV22" s="90">
        <v>62.82</v>
      </c>
      <c r="AW22" s="91">
        <v>22.98</v>
      </c>
      <c r="AX22" s="90">
        <v>76.569999999999993</v>
      </c>
      <c r="AY22" s="91">
        <v>18.850000000000001</v>
      </c>
      <c r="AZ22" s="91"/>
      <c r="BA22" s="88">
        <v>417.55613299999999</v>
      </c>
      <c r="BB22" s="88">
        <v>495.715306</v>
      </c>
      <c r="BC22" s="88">
        <v>619.58758692758499</v>
      </c>
      <c r="BD22" s="118">
        <v>751.72</v>
      </c>
      <c r="BE22" s="144">
        <v>862.71</v>
      </c>
      <c r="BF22" s="118">
        <v>1181.9000000000001</v>
      </c>
      <c r="BG22" s="87" t="s">
        <v>184</v>
      </c>
    </row>
    <row r="23" spans="1:59" x14ac:dyDescent="0.2">
      <c r="A23" s="87" t="s">
        <v>185</v>
      </c>
      <c r="B23" s="118">
        <v>940.13</v>
      </c>
      <c r="C23" s="90">
        <v>13.4</v>
      </c>
      <c r="D23" s="90">
        <v>13.38</v>
      </c>
      <c r="E23" s="90">
        <v>30.21</v>
      </c>
      <c r="F23" s="90">
        <v>-40.020000000000003</v>
      </c>
      <c r="G23" s="90">
        <v>-20.59</v>
      </c>
      <c r="H23" s="90">
        <v>4.3600000000000003</v>
      </c>
      <c r="I23" s="90">
        <v>6.91</v>
      </c>
      <c r="J23" s="90">
        <v>4.12</v>
      </c>
      <c r="K23" s="90">
        <v>10.6</v>
      </c>
      <c r="L23" s="90">
        <v>7.92</v>
      </c>
      <c r="M23" s="90">
        <v>8.1199999999999992</v>
      </c>
      <c r="N23" s="90">
        <v>4.7</v>
      </c>
      <c r="O23" s="90">
        <v>6.91</v>
      </c>
      <c r="P23" s="90">
        <v>12.87</v>
      </c>
      <c r="Q23" s="90">
        <v>17.829999999999998</v>
      </c>
      <c r="R23" s="90">
        <v>9.1</v>
      </c>
      <c r="S23" s="90">
        <v>10.9</v>
      </c>
      <c r="T23" s="90">
        <v>7.93</v>
      </c>
      <c r="U23" s="73">
        <v>5.54</v>
      </c>
      <c r="V23" s="73">
        <v>6.1</v>
      </c>
      <c r="W23" s="73">
        <v>8.5399999999999991</v>
      </c>
      <c r="X23" s="73">
        <v>11.77</v>
      </c>
      <c r="Y23" s="73">
        <v>6.18</v>
      </c>
      <c r="Z23" s="73">
        <v>6.5</v>
      </c>
      <c r="AA23" s="73">
        <v>8.6199999999999992</v>
      </c>
      <c r="AB23" s="73">
        <v>9.1300000000000008</v>
      </c>
      <c r="AC23" s="73">
        <v>15.2</v>
      </c>
      <c r="AD23" s="73">
        <v>16.18</v>
      </c>
      <c r="AE23" s="73">
        <v>16.52</v>
      </c>
      <c r="AF23" s="73">
        <v>17</v>
      </c>
      <c r="AG23" s="73">
        <v>18.329999999999998</v>
      </c>
      <c r="AH23" s="73">
        <v>18.72</v>
      </c>
      <c r="AI23" s="91"/>
      <c r="AJ23" s="90">
        <v>16.97</v>
      </c>
      <c r="AK23" s="91">
        <v>21.31</v>
      </c>
      <c r="AL23" s="90">
        <v>-5.2</v>
      </c>
      <c r="AM23" s="91">
        <v>-116.31</v>
      </c>
      <c r="AN23" s="90">
        <v>31.34</v>
      </c>
      <c r="AO23" s="91">
        <v>25.11</v>
      </c>
      <c r="AP23" s="90">
        <v>46.71</v>
      </c>
      <c r="AQ23" s="91">
        <v>15.1</v>
      </c>
      <c r="AR23" s="90">
        <v>30.47</v>
      </c>
      <c r="AS23" s="91">
        <v>22.82</v>
      </c>
      <c r="AT23" s="90">
        <v>32.99</v>
      </c>
      <c r="AU23" s="91">
        <v>26.58</v>
      </c>
      <c r="AV23" s="90">
        <v>49.13</v>
      </c>
      <c r="AW23" s="91">
        <v>19.14</v>
      </c>
      <c r="AX23" s="90">
        <v>70.58</v>
      </c>
      <c r="AY23" s="91">
        <v>13.32</v>
      </c>
      <c r="AZ23" s="91"/>
      <c r="BA23" s="88">
        <v>361.64458400000001</v>
      </c>
      <c r="BB23" s="88">
        <v>604.81454900000006</v>
      </c>
      <c r="BC23" s="88">
        <v>786.99419431210197</v>
      </c>
      <c r="BD23" s="118">
        <v>705.18</v>
      </c>
      <c r="BE23" s="144">
        <v>695.36</v>
      </c>
      <c r="BF23" s="118">
        <v>877.03</v>
      </c>
      <c r="BG23" s="87" t="s">
        <v>185</v>
      </c>
    </row>
    <row r="24" spans="1:59" x14ac:dyDescent="0.2">
      <c r="A24" s="87" t="s">
        <v>186</v>
      </c>
      <c r="B24" s="118">
        <v>666.48</v>
      </c>
      <c r="C24" s="90">
        <v>5.51</v>
      </c>
      <c r="D24" s="90">
        <v>2.66</v>
      </c>
      <c r="E24" s="90">
        <v>0.51</v>
      </c>
      <c r="F24" s="90">
        <v>-2.58</v>
      </c>
      <c r="G24" s="90">
        <v>2.57</v>
      </c>
      <c r="H24" s="90">
        <v>3.79</v>
      </c>
      <c r="I24" s="90">
        <v>2.96</v>
      </c>
      <c r="J24" s="90">
        <v>3.55</v>
      </c>
      <c r="K24" s="90">
        <v>3.4</v>
      </c>
      <c r="L24" s="90">
        <v>4.59</v>
      </c>
      <c r="M24" s="90">
        <v>4.95</v>
      </c>
      <c r="N24" s="90">
        <v>6</v>
      </c>
      <c r="O24" s="90">
        <v>3.49</v>
      </c>
      <c r="P24" s="90">
        <v>6.2</v>
      </c>
      <c r="Q24" s="90">
        <v>4.47</v>
      </c>
      <c r="R24" s="90">
        <v>6.2</v>
      </c>
      <c r="S24" s="90">
        <v>6.76</v>
      </c>
      <c r="T24" s="90">
        <v>6.26</v>
      </c>
      <c r="U24" s="73">
        <v>7.22</v>
      </c>
      <c r="V24" s="73">
        <v>7.38</v>
      </c>
      <c r="W24" s="73">
        <v>7.52</v>
      </c>
      <c r="X24" s="73">
        <v>7.1</v>
      </c>
      <c r="Y24" s="73">
        <v>7.28</v>
      </c>
      <c r="Z24" s="73">
        <v>8.8800000000000008</v>
      </c>
      <c r="AA24" s="73">
        <v>8.1199999999999992</v>
      </c>
      <c r="AB24" s="73">
        <v>9.27</v>
      </c>
      <c r="AC24" s="73">
        <v>7.91</v>
      </c>
      <c r="AD24" s="73">
        <v>8.56</v>
      </c>
      <c r="AE24" s="73">
        <v>8.18</v>
      </c>
      <c r="AF24" s="73">
        <v>8.83</v>
      </c>
      <c r="AG24" s="73">
        <v>8.75</v>
      </c>
      <c r="AH24" s="73">
        <v>9.6</v>
      </c>
      <c r="AI24" s="91"/>
      <c r="AJ24" s="90">
        <v>6.1</v>
      </c>
      <c r="AK24" s="91">
        <v>64.11</v>
      </c>
      <c r="AL24" s="90">
        <v>12.87</v>
      </c>
      <c r="AM24" s="91">
        <v>32.840000000000003</v>
      </c>
      <c r="AN24" s="90">
        <v>18.940000000000001</v>
      </c>
      <c r="AO24" s="91">
        <v>25.85</v>
      </c>
      <c r="AP24" s="90">
        <v>20.37</v>
      </c>
      <c r="AQ24" s="91">
        <v>22.11</v>
      </c>
      <c r="AR24" s="90">
        <v>27.62</v>
      </c>
      <c r="AS24" s="91">
        <v>18.62</v>
      </c>
      <c r="AT24" s="90">
        <v>30.78</v>
      </c>
      <c r="AU24" s="91">
        <v>20.29</v>
      </c>
      <c r="AV24" s="90">
        <v>33.86</v>
      </c>
      <c r="AW24" s="91">
        <v>19.68</v>
      </c>
      <c r="AX24" s="90">
        <v>35.35</v>
      </c>
      <c r="AY24" s="91">
        <v>18.850000000000001</v>
      </c>
      <c r="AZ24" s="91"/>
      <c r="BA24" s="88">
        <v>391.04396000000003</v>
      </c>
      <c r="BB24" s="88">
        <v>422.69019600000001</v>
      </c>
      <c r="BC24" s="88">
        <v>489.730853141198</v>
      </c>
      <c r="BD24" s="118">
        <v>450.51</v>
      </c>
      <c r="BE24" s="144">
        <v>514.14</v>
      </c>
      <c r="BF24" s="118">
        <v>624.6</v>
      </c>
      <c r="BG24" s="87" t="s">
        <v>186</v>
      </c>
    </row>
    <row r="25" spans="1:59" x14ac:dyDescent="0.2">
      <c r="A25" s="87" t="s">
        <v>187</v>
      </c>
      <c r="B25" s="118">
        <v>1008.47</v>
      </c>
      <c r="C25" s="90">
        <v>4.04</v>
      </c>
      <c r="D25" s="90">
        <v>6.43</v>
      </c>
      <c r="E25" s="90">
        <v>4.46</v>
      </c>
      <c r="F25" s="90">
        <v>4.55</v>
      </c>
      <c r="G25" s="90">
        <v>0.92</v>
      </c>
      <c r="H25" s="90">
        <v>4.59</v>
      </c>
      <c r="I25" s="90">
        <v>4.8899999999999997</v>
      </c>
      <c r="J25" s="90">
        <v>5.36</v>
      </c>
      <c r="K25" s="90">
        <v>4.51</v>
      </c>
      <c r="L25" s="90">
        <v>5.1100000000000003</v>
      </c>
      <c r="M25" s="90">
        <v>5.21</v>
      </c>
      <c r="N25" s="90">
        <v>5.8</v>
      </c>
      <c r="O25" s="90">
        <v>5.28</v>
      </c>
      <c r="P25" s="90">
        <v>6.57</v>
      </c>
      <c r="Q25" s="90">
        <v>8.5</v>
      </c>
      <c r="R25" s="90">
        <v>8.16</v>
      </c>
      <c r="S25" s="90">
        <v>6.86</v>
      </c>
      <c r="T25" s="90">
        <v>7.55</v>
      </c>
      <c r="U25" s="73">
        <v>7.53</v>
      </c>
      <c r="V25" s="73">
        <v>7.19</v>
      </c>
      <c r="W25" s="73">
        <v>7.23</v>
      </c>
      <c r="X25" s="73">
        <v>8.36</v>
      </c>
      <c r="Y25" s="73">
        <v>6.85</v>
      </c>
      <c r="Z25" s="73">
        <v>8.16</v>
      </c>
      <c r="AA25" s="73">
        <v>8.64</v>
      </c>
      <c r="AB25" s="73">
        <v>10.02</v>
      </c>
      <c r="AC25" s="73">
        <v>12.42</v>
      </c>
      <c r="AD25" s="73">
        <v>13.85</v>
      </c>
      <c r="AE25" s="73">
        <v>12.51</v>
      </c>
      <c r="AF25" s="73">
        <v>13.69</v>
      </c>
      <c r="AG25" s="73">
        <v>14.3</v>
      </c>
      <c r="AH25" s="73">
        <v>14.93</v>
      </c>
      <c r="AI25" s="91"/>
      <c r="AJ25" s="90">
        <v>19.48</v>
      </c>
      <c r="AK25" s="91">
        <v>15.13</v>
      </c>
      <c r="AL25" s="90">
        <v>15.76</v>
      </c>
      <c r="AM25" s="91">
        <v>25.18</v>
      </c>
      <c r="AN25" s="90">
        <v>20.63</v>
      </c>
      <c r="AO25" s="91">
        <v>23.58</v>
      </c>
      <c r="AP25" s="90">
        <v>28.52</v>
      </c>
      <c r="AQ25" s="91">
        <v>17.170000000000002</v>
      </c>
      <c r="AR25" s="90">
        <v>29.14</v>
      </c>
      <c r="AS25" s="91">
        <v>21.23</v>
      </c>
      <c r="AT25" s="90">
        <v>30.61</v>
      </c>
      <c r="AU25" s="91">
        <v>29.4</v>
      </c>
      <c r="AV25" s="90">
        <v>44.93</v>
      </c>
      <c r="AW25" s="91">
        <v>22.45</v>
      </c>
      <c r="AX25" s="90">
        <v>55.44</v>
      </c>
      <c r="AY25" s="91">
        <v>18.190000000000001</v>
      </c>
      <c r="AZ25" s="91"/>
      <c r="BA25" s="88">
        <v>294.701729</v>
      </c>
      <c r="BB25" s="88">
        <v>396.845347</v>
      </c>
      <c r="BC25" s="88">
        <v>486.41714820689998</v>
      </c>
      <c r="BD25" s="118">
        <v>489.76</v>
      </c>
      <c r="BE25" s="144">
        <v>618.70000000000005</v>
      </c>
      <c r="BF25" s="118">
        <v>899.75</v>
      </c>
      <c r="BG25" s="87" t="s">
        <v>187</v>
      </c>
    </row>
    <row r="26" spans="1:59" x14ac:dyDescent="0.2">
      <c r="A26" s="87" t="s">
        <v>188</v>
      </c>
      <c r="B26" s="118">
        <v>716.41</v>
      </c>
      <c r="C26" s="90">
        <v>5.03</v>
      </c>
      <c r="D26" s="90">
        <v>6.18</v>
      </c>
      <c r="E26" s="90">
        <v>6.29</v>
      </c>
      <c r="F26" s="90">
        <v>3.9</v>
      </c>
      <c r="G26" s="90">
        <v>2.56</v>
      </c>
      <c r="H26" s="90">
        <v>3.97</v>
      </c>
      <c r="I26" s="90">
        <v>4.29</v>
      </c>
      <c r="J26" s="90">
        <v>4.3600000000000003</v>
      </c>
      <c r="K26" s="90">
        <v>4.1399999999999997</v>
      </c>
      <c r="L26" s="90">
        <v>5.87</v>
      </c>
      <c r="M26" s="90">
        <v>6.16</v>
      </c>
      <c r="N26" s="90">
        <v>5.55</v>
      </c>
      <c r="O26" s="90">
        <v>5.37</v>
      </c>
      <c r="P26" s="90">
        <v>6.88</v>
      </c>
      <c r="Q26" s="90">
        <v>7.55</v>
      </c>
      <c r="R26" s="90">
        <v>7.37</v>
      </c>
      <c r="S26" s="90">
        <v>6.83</v>
      </c>
      <c r="T26" s="90">
        <v>8.19</v>
      </c>
      <c r="U26" s="73">
        <v>8.6999999999999993</v>
      </c>
      <c r="V26" s="73">
        <v>7.32</v>
      </c>
      <c r="W26" s="73">
        <v>7.22</v>
      </c>
      <c r="X26" s="73">
        <v>9.65</v>
      </c>
      <c r="Y26" s="73">
        <v>9.92</v>
      </c>
      <c r="Z26" s="73">
        <v>8.86</v>
      </c>
      <c r="AA26" s="73">
        <v>7.6</v>
      </c>
      <c r="AB26" s="73">
        <v>10.55</v>
      </c>
      <c r="AC26" s="73">
        <v>11.05</v>
      </c>
      <c r="AD26" s="73">
        <v>10.54</v>
      </c>
      <c r="AE26" s="73">
        <v>9.3699999999999992</v>
      </c>
      <c r="AF26" s="73">
        <v>11.98</v>
      </c>
      <c r="AG26" s="73">
        <v>12.47</v>
      </c>
      <c r="AH26" s="73">
        <v>11.72</v>
      </c>
      <c r="AI26" s="91"/>
      <c r="AJ26" s="90">
        <v>21.4</v>
      </c>
      <c r="AK26" s="91">
        <v>11.35</v>
      </c>
      <c r="AL26" s="90">
        <v>15.18</v>
      </c>
      <c r="AM26" s="91">
        <v>20.79</v>
      </c>
      <c r="AN26" s="90">
        <v>21.73</v>
      </c>
      <c r="AO26" s="91">
        <v>18.829999999999998</v>
      </c>
      <c r="AP26" s="90">
        <v>27.17</v>
      </c>
      <c r="AQ26" s="91">
        <v>14.74</v>
      </c>
      <c r="AR26" s="90">
        <v>31.05</v>
      </c>
      <c r="AS26" s="91">
        <v>15.54</v>
      </c>
      <c r="AT26" s="90">
        <v>35.65</v>
      </c>
      <c r="AU26" s="91">
        <v>19.28</v>
      </c>
      <c r="AV26" s="90">
        <v>39.75</v>
      </c>
      <c r="AW26" s="91">
        <v>18.02</v>
      </c>
      <c r="AX26" s="90">
        <v>45.54</v>
      </c>
      <c r="AY26" s="91">
        <v>15.73</v>
      </c>
      <c r="AZ26" s="91"/>
      <c r="BA26" s="88">
        <v>242.88265999999999</v>
      </c>
      <c r="BB26" s="88">
        <v>315.55561299999999</v>
      </c>
      <c r="BC26" s="88">
        <v>409.05061502341601</v>
      </c>
      <c r="BD26" s="118">
        <v>400.42</v>
      </c>
      <c r="BE26" s="144">
        <v>482.54</v>
      </c>
      <c r="BF26" s="118">
        <v>687.4</v>
      </c>
      <c r="BG26" s="87" t="s">
        <v>188</v>
      </c>
    </row>
    <row r="27" spans="1:59" x14ac:dyDescent="0.2">
      <c r="A27" s="87" t="s">
        <v>189</v>
      </c>
      <c r="B27" s="118">
        <v>1488.61</v>
      </c>
      <c r="C27" s="90">
        <v>9.31</v>
      </c>
      <c r="D27" s="90">
        <v>10.54</v>
      </c>
      <c r="E27" s="90">
        <v>8.89</v>
      </c>
      <c r="F27" s="90">
        <v>-2.08</v>
      </c>
      <c r="G27" s="90">
        <v>1.61</v>
      </c>
      <c r="H27" s="90">
        <v>6.65</v>
      </c>
      <c r="I27" s="90">
        <v>6.84</v>
      </c>
      <c r="J27" s="90">
        <v>10.75</v>
      </c>
      <c r="K27" s="90">
        <v>9.6999999999999993</v>
      </c>
      <c r="L27" s="90">
        <v>12.08</v>
      </c>
      <c r="M27" s="90">
        <v>13.69</v>
      </c>
      <c r="N27" s="90">
        <v>16.57</v>
      </c>
      <c r="O27" s="90">
        <v>14.17</v>
      </c>
      <c r="P27" s="90">
        <v>14.66</v>
      </c>
      <c r="Q27" s="90">
        <v>12.98</v>
      </c>
      <c r="R27" s="90">
        <v>12.18</v>
      </c>
      <c r="S27" s="90">
        <v>10.15</v>
      </c>
      <c r="T27" s="90">
        <v>13.95</v>
      </c>
      <c r="U27" s="73">
        <v>11.25</v>
      </c>
      <c r="V27" s="73">
        <v>12.07</v>
      </c>
      <c r="W27" s="73">
        <v>9.81</v>
      </c>
      <c r="X27" s="73">
        <v>11.06</v>
      </c>
      <c r="Y27" s="73">
        <v>12.24</v>
      </c>
      <c r="Z27" s="73">
        <v>14.62</v>
      </c>
      <c r="AA27" s="73">
        <v>7.46</v>
      </c>
      <c r="AB27" s="73">
        <v>13.7</v>
      </c>
      <c r="AC27" s="73">
        <v>19.100000000000001</v>
      </c>
      <c r="AD27" s="73">
        <v>22.61</v>
      </c>
      <c r="AE27" s="73">
        <v>18.91</v>
      </c>
      <c r="AF27" s="73">
        <v>21.95</v>
      </c>
      <c r="AG27" s="73">
        <v>22.38</v>
      </c>
      <c r="AH27" s="73">
        <v>25.66</v>
      </c>
      <c r="AI27" s="91"/>
      <c r="AJ27" s="90">
        <v>26.66</v>
      </c>
      <c r="AK27" s="91">
        <v>19.809999999999999</v>
      </c>
      <c r="AL27" s="90">
        <v>25.85</v>
      </c>
      <c r="AM27" s="91">
        <v>32.32</v>
      </c>
      <c r="AN27" s="90">
        <v>52.03</v>
      </c>
      <c r="AO27" s="91">
        <v>21.24</v>
      </c>
      <c r="AP27" s="90">
        <v>53.98</v>
      </c>
      <c r="AQ27" s="91">
        <v>18.059999999999999</v>
      </c>
      <c r="AR27" s="90">
        <v>47.43</v>
      </c>
      <c r="AS27" s="91">
        <v>23.59</v>
      </c>
      <c r="AT27" s="90">
        <v>47.74</v>
      </c>
      <c r="AU27" s="91">
        <v>30.06</v>
      </c>
      <c r="AV27" s="90">
        <v>62.87</v>
      </c>
      <c r="AW27" s="91">
        <v>23.68</v>
      </c>
      <c r="AX27" s="90">
        <v>88.89</v>
      </c>
      <c r="AY27" s="91">
        <v>16.75</v>
      </c>
      <c r="AZ27" s="91"/>
      <c r="BA27" s="88">
        <v>528.07611299999996</v>
      </c>
      <c r="BB27" s="88">
        <v>835.384862</v>
      </c>
      <c r="BC27" s="88">
        <v>1105.3769852549799</v>
      </c>
      <c r="BD27" s="118">
        <v>974.98</v>
      </c>
      <c r="BE27" s="144">
        <v>1119.05</v>
      </c>
      <c r="BF27" s="118">
        <v>1435.18</v>
      </c>
      <c r="BG27" s="87" t="s">
        <v>189</v>
      </c>
    </row>
    <row r="28" spans="1:59" x14ac:dyDescent="0.2">
      <c r="A28" s="87" t="s">
        <v>190</v>
      </c>
      <c r="B28" s="118">
        <v>382.15</v>
      </c>
      <c r="C28" s="90">
        <v>3.93</v>
      </c>
      <c r="D28" s="90">
        <v>5.73</v>
      </c>
      <c r="E28" s="90">
        <v>4.5199999999999996</v>
      </c>
      <c r="F28" s="90">
        <v>0.99</v>
      </c>
      <c r="G28" s="90">
        <v>1.29</v>
      </c>
      <c r="H28" s="90">
        <v>2.59</v>
      </c>
      <c r="I28" s="90">
        <v>2.89</v>
      </c>
      <c r="J28" s="90">
        <v>2.5499999999999998</v>
      </c>
      <c r="K28" s="90">
        <v>2.36</v>
      </c>
      <c r="L28" s="90">
        <v>4.6500000000000004</v>
      </c>
      <c r="M28" s="90">
        <v>4.07</v>
      </c>
      <c r="N28" s="90">
        <v>3.11</v>
      </c>
      <c r="O28" s="90">
        <v>4.29</v>
      </c>
      <c r="P28" s="90">
        <v>4.7699999999999996</v>
      </c>
      <c r="Q28" s="90">
        <v>3.34</v>
      </c>
      <c r="R28" s="90">
        <v>3.41</v>
      </c>
      <c r="S28" s="90">
        <v>4.53</v>
      </c>
      <c r="T28" s="90">
        <v>4.83</v>
      </c>
      <c r="U28" s="73">
        <v>3.59</v>
      </c>
      <c r="V28" s="73">
        <v>3.32</v>
      </c>
      <c r="W28" s="73">
        <v>4.1500000000000004</v>
      </c>
      <c r="X28" s="73">
        <v>5.12</v>
      </c>
      <c r="Y28" s="73">
        <v>6.14</v>
      </c>
      <c r="Z28" s="73">
        <v>4.37</v>
      </c>
      <c r="AA28" s="73">
        <v>4.22</v>
      </c>
      <c r="AB28" s="73">
        <v>5.35</v>
      </c>
      <c r="AC28" s="73">
        <v>6.13</v>
      </c>
      <c r="AD28" s="73">
        <v>5.47</v>
      </c>
      <c r="AE28" s="73">
        <v>6.07</v>
      </c>
      <c r="AF28" s="73">
        <v>7.08</v>
      </c>
      <c r="AG28" s="73">
        <v>7.34</v>
      </c>
      <c r="AH28" s="73">
        <v>6.64</v>
      </c>
      <c r="AI28" s="91"/>
      <c r="AJ28" s="90">
        <v>15.17</v>
      </c>
      <c r="AK28" s="91">
        <v>8.44</v>
      </c>
      <c r="AL28" s="90">
        <v>9.32</v>
      </c>
      <c r="AM28" s="91">
        <v>20.91</v>
      </c>
      <c r="AN28" s="90">
        <v>14.19</v>
      </c>
      <c r="AO28" s="91">
        <v>17.28</v>
      </c>
      <c r="AP28" s="90">
        <v>15.8</v>
      </c>
      <c r="AQ28" s="91">
        <v>15.39</v>
      </c>
      <c r="AR28" s="90">
        <v>16.260000000000002</v>
      </c>
      <c r="AS28" s="91">
        <v>17.940000000000001</v>
      </c>
      <c r="AT28" s="90">
        <v>19.78</v>
      </c>
      <c r="AU28" s="91">
        <v>18.05</v>
      </c>
      <c r="AV28" s="90">
        <v>21.18</v>
      </c>
      <c r="AW28" s="91">
        <v>18.04</v>
      </c>
      <c r="AX28" s="90">
        <v>27.13</v>
      </c>
      <c r="AY28" s="91">
        <v>14.08</v>
      </c>
      <c r="AZ28" s="91"/>
      <c r="BA28" s="88">
        <v>128.06459000000001</v>
      </c>
      <c r="BB28" s="88">
        <v>194.888015</v>
      </c>
      <c r="BC28" s="88">
        <v>245.231305321018</v>
      </c>
      <c r="BD28" s="118">
        <v>243.2</v>
      </c>
      <c r="BE28" s="144">
        <v>291.69</v>
      </c>
      <c r="BF28" s="118">
        <v>357.13</v>
      </c>
      <c r="BG28" s="87" t="s">
        <v>190</v>
      </c>
    </row>
    <row r="29" spans="1:59" x14ac:dyDescent="0.2">
      <c r="A29" s="87" t="s">
        <v>191</v>
      </c>
      <c r="B29" s="118">
        <v>269.17</v>
      </c>
      <c r="C29" s="90">
        <v>3.48</v>
      </c>
      <c r="D29" s="90">
        <v>4.03</v>
      </c>
      <c r="E29" s="90">
        <v>4.34</v>
      </c>
      <c r="F29" s="90">
        <v>4.37</v>
      </c>
      <c r="G29" s="90">
        <v>3.16</v>
      </c>
      <c r="H29" s="90">
        <v>3.2</v>
      </c>
      <c r="I29" s="90">
        <v>2.35</v>
      </c>
      <c r="J29" s="90">
        <v>1.38</v>
      </c>
      <c r="K29" s="90">
        <v>2.0299999999999998</v>
      </c>
      <c r="L29" s="90">
        <v>6.84</v>
      </c>
      <c r="M29" s="90">
        <v>1.87</v>
      </c>
      <c r="N29" s="90">
        <v>1.49</v>
      </c>
      <c r="O29" s="90">
        <v>1.51</v>
      </c>
      <c r="P29" s="90">
        <v>2.69</v>
      </c>
      <c r="Q29" s="90">
        <v>2.4900000000000002</v>
      </c>
      <c r="R29" s="90">
        <v>0.54</v>
      </c>
      <c r="S29" s="90">
        <v>2.08</v>
      </c>
      <c r="T29" s="90">
        <v>1.86</v>
      </c>
      <c r="U29" s="73">
        <v>1.49</v>
      </c>
      <c r="V29" s="73">
        <v>0.08</v>
      </c>
      <c r="W29" s="73">
        <v>0.57999999999999996</v>
      </c>
      <c r="X29" s="73">
        <v>0.31</v>
      </c>
      <c r="Y29" s="73">
        <v>1.1200000000000001</v>
      </c>
      <c r="Z29" s="73">
        <v>-3.7</v>
      </c>
      <c r="AA29" s="73">
        <v>-0.9</v>
      </c>
      <c r="AB29" s="73">
        <v>-0.2</v>
      </c>
      <c r="AC29" s="73">
        <v>0.72</v>
      </c>
      <c r="AD29" s="73">
        <v>-0.18</v>
      </c>
      <c r="AE29" s="73">
        <v>0.04</v>
      </c>
      <c r="AF29" s="73">
        <v>0.44</v>
      </c>
      <c r="AG29" s="73">
        <v>0.94</v>
      </c>
      <c r="AH29" s="73">
        <v>-0.25</v>
      </c>
      <c r="AI29" s="91"/>
      <c r="AJ29" s="90">
        <v>16.22</v>
      </c>
      <c r="AK29" s="91">
        <v>8.83</v>
      </c>
      <c r="AL29" s="90">
        <v>10.09</v>
      </c>
      <c r="AM29" s="91">
        <v>16.02</v>
      </c>
      <c r="AN29" s="90">
        <v>12.23</v>
      </c>
      <c r="AO29" s="91">
        <v>14.99</v>
      </c>
      <c r="AP29" s="90">
        <v>7.23</v>
      </c>
      <c r="AQ29" s="91">
        <v>22.72</v>
      </c>
      <c r="AR29" s="90">
        <v>5.51</v>
      </c>
      <c r="AS29" s="91">
        <v>34.06</v>
      </c>
      <c r="AT29" s="90">
        <v>-1.69</v>
      </c>
      <c r="AU29" s="91">
        <v>-131.27000000000001</v>
      </c>
      <c r="AV29" s="90">
        <v>-0.56000000000000005</v>
      </c>
      <c r="AW29" s="91">
        <v>-484.64</v>
      </c>
      <c r="AX29" s="90">
        <v>1.17</v>
      </c>
      <c r="AY29" s="91">
        <v>230.34</v>
      </c>
      <c r="AZ29" s="91"/>
      <c r="BA29" s="88">
        <v>143.15840499999999</v>
      </c>
      <c r="BB29" s="88">
        <v>161.645354</v>
      </c>
      <c r="BC29" s="88">
        <v>183.360245492996</v>
      </c>
      <c r="BD29" s="118">
        <v>164.14</v>
      </c>
      <c r="BE29" s="144">
        <v>187.72</v>
      </c>
      <c r="BF29" s="118">
        <v>222.36</v>
      </c>
      <c r="BG29" s="87" t="s">
        <v>191</v>
      </c>
    </row>
    <row r="30" spans="1:59" x14ac:dyDescent="0.2">
      <c r="A30" s="87" t="s">
        <v>192</v>
      </c>
      <c r="B30" s="118">
        <v>411.97</v>
      </c>
      <c r="C30" s="90">
        <v>4.6500000000000004</v>
      </c>
      <c r="D30" s="90">
        <v>2.48</v>
      </c>
      <c r="E30" s="90">
        <v>4.74</v>
      </c>
      <c r="F30" s="90">
        <v>3.48</v>
      </c>
      <c r="G30" s="90">
        <v>4.45</v>
      </c>
      <c r="H30" s="90">
        <v>2.75</v>
      </c>
      <c r="I30" s="90">
        <v>5.01</v>
      </c>
      <c r="J30" s="90">
        <v>3.36</v>
      </c>
      <c r="K30" s="90">
        <v>5.65</v>
      </c>
      <c r="L30" s="90">
        <v>2.41</v>
      </c>
      <c r="M30" s="90">
        <v>6.1</v>
      </c>
      <c r="N30" s="90">
        <v>3.58</v>
      </c>
      <c r="O30" s="90">
        <v>5.1100000000000003</v>
      </c>
      <c r="P30" s="90">
        <v>3.05</v>
      </c>
      <c r="Q30" s="90">
        <v>5.62</v>
      </c>
      <c r="R30" s="90">
        <v>3.45</v>
      </c>
      <c r="S30" s="90">
        <v>4.43</v>
      </c>
      <c r="T30" s="90">
        <v>3.86</v>
      </c>
      <c r="U30" s="73">
        <v>7.19</v>
      </c>
      <c r="V30" s="73">
        <v>4.24</v>
      </c>
      <c r="W30" s="73">
        <v>5.34</v>
      </c>
      <c r="X30" s="73">
        <v>4.08</v>
      </c>
      <c r="Y30" s="73">
        <v>7.11</v>
      </c>
      <c r="Z30" s="73">
        <v>4.99</v>
      </c>
      <c r="AA30" s="73">
        <v>6.65</v>
      </c>
      <c r="AB30" s="73">
        <v>4.0199999999999996</v>
      </c>
      <c r="AC30" s="73">
        <v>6.83</v>
      </c>
      <c r="AD30" s="73">
        <v>5.34</v>
      </c>
      <c r="AE30" s="73">
        <v>7</v>
      </c>
      <c r="AF30" s="73">
        <v>4.71</v>
      </c>
      <c r="AG30" s="73"/>
      <c r="AH30" s="73"/>
      <c r="AI30" s="91"/>
      <c r="AJ30" s="90">
        <v>15.35</v>
      </c>
      <c r="AK30" s="91">
        <v>13.67</v>
      </c>
      <c r="AL30" s="90">
        <v>15.57</v>
      </c>
      <c r="AM30" s="91">
        <v>15.62</v>
      </c>
      <c r="AN30" s="90">
        <v>17.739999999999998</v>
      </c>
      <c r="AO30" s="91">
        <v>15.07</v>
      </c>
      <c r="AP30" s="90">
        <v>17.22</v>
      </c>
      <c r="AQ30" s="91">
        <v>17.48</v>
      </c>
      <c r="AR30" s="90">
        <v>19.72</v>
      </c>
      <c r="AS30" s="91">
        <v>15.52</v>
      </c>
      <c r="AT30" s="90">
        <v>21.52</v>
      </c>
      <c r="AU30" s="91">
        <v>17.489999999999998</v>
      </c>
      <c r="AV30" s="90">
        <v>22.84</v>
      </c>
      <c r="AW30" s="91">
        <v>18.03</v>
      </c>
      <c r="AY30" s="91"/>
      <c r="AZ30" s="91"/>
      <c r="BA30" s="88">
        <v>209.869193</v>
      </c>
      <c r="BB30" s="88">
        <v>243.21781100000001</v>
      </c>
      <c r="BC30" s="88">
        <v>267.44165166607797</v>
      </c>
      <c r="BD30" s="118">
        <v>300.99</v>
      </c>
      <c r="BE30" s="144">
        <v>306.13</v>
      </c>
      <c r="BF30" s="118">
        <v>376.37</v>
      </c>
      <c r="BG30" s="87" t="s">
        <v>192</v>
      </c>
    </row>
    <row r="31" spans="1:59" x14ac:dyDescent="0.2">
      <c r="B31" s="118"/>
      <c r="C31" s="90"/>
      <c r="D31" s="90"/>
      <c r="E31" s="90"/>
      <c r="F31" s="90"/>
      <c r="G31" s="90"/>
      <c r="H31" s="90"/>
      <c r="I31" s="90"/>
      <c r="J31" s="90"/>
      <c r="K31" s="90"/>
      <c r="L31" s="90"/>
      <c r="M31" s="90"/>
      <c r="N31" s="90"/>
      <c r="O31" s="90"/>
      <c r="P31" s="90"/>
      <c r="Q31" s="90"/>
      <c r="R31" s="90"/>
      <c r="S31" s="90"/>
      <c r="T31" s="90"/>
      <c r="U31" s="73"/>
      <c r="V31" s="73"/>
      <c r="W31" s="136"/>
      <c r="X31" s="73"/>
      <c r="Y31" s="73"/>
      <c r="Z31" s="73"/>
      <c r="AA31" s="73"/>
      <c r="AB31" s="73"/>
      <c r="AC31" s="73"/>
      <c r="AD31" s="73"/>
      <c r="AE31" s="73"/>
      <c r="AF31" s="73"/>
      <c r="AG31" s="73"/>
      <c r="AH31" s="73"/>
      <c r="AI31" s="91"/>
      <c r="AK31" s="91"/>
      <c r="AM31" s="91"/>
      <c r="AO31" s="91"/>
      <c r="AQ31" s="91"/>
      <c r="AS31" s="91"/>
      <c r="AU31" s="91"/>
      <c r="AW31" s="91"/>
      <c r="AY31" s="91"/>
      <c r="AZ31" s="91"/>
      <c r="BF31" s="118"/>
    </row>
    <row r="32" spans="1:59" x14ac:dyDescent="0.2">
      <c r="A32" s="87" t="s">
        <v>193</v>
      </c>
      <c r="B32" s="118">
        <v>667.74</v>
      </c>
      <c r="C32" s="90">
        <v>3.7</v>
      </c>
      <c r="D32" s="90">
        <v>4.28</v>
      </c>
      <c r="E32" s="90">
        <v>3.51</v>
      </c>
      <c r="F32" s="90">
        <v>-1.27</v>
      </c>
      <c r="G32" s="90">
        <v>0.68</v>
      </c>
      <c r="H32" s="90">
        <v>1.83</v>
      </c>
      <c r="I32" s="90">
        <v>2.2599999999999998</v>
      </c>
      <c r="J32" s="90">
        <v>2.85</v>
      </c>
      <c r="K32" s="90">
        <v>3.45</v>
      </c>
      <c r="L32" s="90">
        <v>4.28</v>
      </c>
      <c r="M32" s="90">
        <v>4.8600000000000003</v>
      </c>
      <c r="N32" s="90">
        <v>4.4000000000000004</v>
      </c>
      <c r="O32" s="90">
        <v>4.74</v>
      </c>
      <c r="P32" s="90">
        <v>5.36</v>
      </c>
      <c r="Q32" s="90">
        <v>5.26</v>
      </c>
      <c r="R32" s="90">
        <v>5.23</v>
      </c>
      <c r="S32" s="90">
        <v>5.28</v>
      </c>
      <c r="T32" s="90">
        <v>5.51</v>
      </c>
      <c r="U32" s="73">
        <v>5.58</v>
      </c>
      <c r="V32" s="73">
        <v>5.25</v>
      </c>
      <c r="W32" s="73">
        <v>5.81</v>
      </c>
      <c r="X32" s="73">
        <v>6.32</v>
      </c>
      <c r="Y32" s="73">
        <v>6.28</v>
      </c>
      <c r="Z32" s="73">
        <v>6.92</v>
      </c>
      <c r="AA32" s="73">
        <v>5.9</v>
      </c>
      <c r="AB32" s="73">
        <v>7.08</v>
      </c>
      <c r="AC32" s="73">
        <v>8.6300000000000008</v>
      </c>
      <c r="AD32" s="73">
        <v>9.49</v>
      </c>
      <c r="AE32" s="73">
        <v>9.06</v>
      </c>
      <c r="AF32" s="73">
        <v>9.9700000000000006</v>
      </c>
      <c r="AG32" s="73">
        <v>10.58</v>
      </c>
      <c r="AH32" s="73">
        <v>10.94</v>
      </c>
      <c r="AI32" s="91"/>
      <c r="AJ32" s="90">
        <v>10.220000000000001</v>
      </c>
      <c r="AK32" s="91">
        <v>26.29</v>
      </c>
      <c r="AL32" s="90">
        <v>7.62</v>
      </c>
      <c r="AM32" s="91">
        <v>43.65</v>
      </c>
      <c r="AN32" s="90">
        <v>17</v>
      </c>
      <c r="AO32" s="91">
        <v>24.46</v>
      </c>
      <c r="AP32" s="90">
        <v>20.59</v>
      </c>
      <c r="AQ32" s="91">
        <v>20.16</v>
      </c>
      <c r="AR32" s="90">
        <v>21.62</v>
      </c>
      <c r="AS32" s="91">
        <v>22.04</v>
      </c>
      <c r="AT32" s="90">
        <v>25.33</v>
      </c>
      <c r="AU32" s="91">
        <v>26.28</v>
      </c>
      <c r="AV32" s="90">
        <v>31.11</v>
      </c>
      <c r="AW32" s="91">
        <v>21.47</v>
      </c>
      <c r="AX32" s="90">
        <v>40.54</v>
      </c>
      <c r="AY32" s="91">
        <v>16.47</v>
      </c>
      <c r="AZ32" s="91"/>
      <c r="BA32" s="88">
        <v>268.73003299999999</v>
      </c>
      <c r="BB32" s="88">
        <v>332.63385699999998</v>
      </c>
      <c r="BC32" s="88">
        <v>415.72857196557999</v>
      </c>
      <c r="BD32" s="118">
        <v>415.07</v>
      </c>
      <c r="BE32" s="144">
        <v>476.57</v>
      </c>
      <c r="BF32" s="118">
        <v>665.54</v>
      </c>
      <c r="BG32" s="87" t="s">
        <v>193</v>
      </c>
    </row>
    <row r="33" spans="1:59" x14ac:dyDescent="0.2">
      <c r="A33" s="87" t="s">
        <v>194</v>
      </c>
      <c r="B33" s="118">
        <v>425.96</v>
      </c>
      <c r="C33" s="90">
        <v>1.06</v>
      </c>
      <c r="D33" s="90">
        <v>1.42</v>
      </c>
      <c r="E33" s="90">
        <v>0.53</v>
      </c>
      <c r="F33" s="90">
        <v>-0.9</v>
      </c>
      <c r="G33" s="90">
        <v>0.48</v>
      </c>
      <c r="H33" s="90">
        <v>0.56999999999999995</v>
      </c>
      <c r="I33" s="90">
        <v>2.42</v>
      </c>
      <c r="J33" s="90">
        <v>1.7</v>
      </c>
      <c r="K33" s="90">
        <v>2.33</v>
      </c>
      <c r="L33" s="90">
        <v>2.66</v>
      </c>
      <c r="M33" s="90">
        <v>3.23</v>
      </c>
      <c r="N33" s="90">
        <v>1.98</v>
      </c>
      <c r="O33" s="90">
        <v>2.9</v>
      </c>
      <c r="P33" s="90">
        <v>3.17</v>
      </c>
      <c r="Q33" s="90">
        <v>3.89</v>
      </c>
      <c r="R33" s="90">
        <v>3.14</v>
      </c>
      <c r="S33" s="90">
        <v>3.35</v>
      </c>
      <c r="T33" s="90">
        <v>4.0599999999999996</v>
      </c>
      <c r="U33" s="73">
        <v>4.01</v>
      </c>
      <c r="V33" s="73">
        <v>2.73</v>
      </c>
      <c r="W33" s="73">
        <v>4.1399999999999997</v>
      </c>
      <c r="X33" s="73">
        <v>4.78</v>
      </c>
      <c r="Y33" s="73">
        <v>4.5</v>
      </c>
      <c r="Z33" s="73">
        <v>4.41</v>
      </c>
      <c r="AA33" s="73">
        <v>3.74</v>
      </c>
      <c r="AB33" s="73">
        <v>4.84</v>
      </c>
      <c r="AC33" s="73">
        <v>6.09</v>
      </c>
      <c r="AD33" s="73">
        <v>6.22</v>
      </c>
      <c r="AE33" s="73">
        <v>5.62</v>
      </c>
      <c r="AF33" s="73">
        <v>6.33</v>
      </c>
      <c r="AG33" s="73">
        <v>7.34</v>
      </c>
      <c r="AH33" s="73">
        <v>7.07</v>
      </c>
      <c r="AI33" s="91"/>
      <c r="AJ33" s="90">
        <v>2.11</v>
      </c>
      <c r="AK33" s="91">
        <v>59.3</v>
      </c>
      <c r="AL33" s="90">
        <v>5.17</v>
      </c>
      <c r="AM33" s="91">
        <v>36.47</v>
      </c>
      <c r="AN33" s="90">
        <v>10.19</v>
      </c>
      <c r="AO33" s="91">
        <v>24.96</v>
      </c>
      <c r="AP33" s="90">
        <v>13.11</v>
      </c>
      <c r="AQ33" s="91">
        <v>18.809999999999999</v>
      </c>
      <c r="AR33" s="90">
        <v>14.16</v>
      </c>
      <c r="AS33" s="91">
        <v>21.43</v>
      </c>
      <c r="AT33" s="90">
        <v>17.84</v>
      </c>
      <c r="AU33" s="91">
        <v>25.13</v>
      </c>
      <c r="AV33" s="90">
        <v>20.88</v>
      </c>
      <c r="AW33" s="91">
        <v>20.399999999999999</v>
      </c>
      <c r="AX33" s="90">
        <v>26.35</v>
      </c>
      <c r="AY33" s="91">
        <v>16.16</v>
      </c>
      <c r="AZ33" s="91"/>
      <c r="BA33" s="88">
        <v>125.120938</v>
      </c>
      <c r="BB33" s="88">
        <v>188.551579</v>
      </c>
      <c r="BC33" s="88">
        <v>254.457481513792</v>
      </c>
      <c r="BD33" s="118">
        <v>246.53</v>
      </c>
      <c r="BE33" s="144">
        <v>303.55</v>
      </c>
      <c r="BF33" s="118">
        <v>448.34</v>
      </c>
      <c r="BG33" s="87" t="s">
        <v>194</v>
      </c>
    </row>
    <row r="34" spans="1:59" x14ac:dyDescent="0.2">
      <c r="A34" s="87" t="s">
        <v>195</v>
      </c>
      <c r="B34" s="118">
        <v>1253.67</v>
      </c>
      <c r="C34" s="90">
        <v>4.1100000000000003</v>
      </c>
      <c r="D34" s="90">
        <v>8.11</v>
      </c>
      <c r="E34" s="90">
        <v>5.98</v>
      </c>
      <c r="F34" s="90">
        <v>5.04</v>
      </c>
      <c r="G34" s="90">
        <v>7.47</v>
      </c>
      <c r="H34" s="90">
        <v>9.0500000000000007</v>
      </c>
      <c r="I34" s="90">
        <v>7.75</v>
      </c>
      <c r="J34" s="90">
        <v>3.8</v>
      </c>
      <c r="K34" s="90">
        <v>8.8800000000000008</v>
      </c>
      <c r="L34" s="90">
        <v>10.07</v>
      </c>
      <c r="M34" s="90">
        <v>7.75</v>
      </c>
      <c r="N34" s="90">
        <v>8.07</v>
      </c>
      <c r="O34" s="90">
        <v>6.94</v>
      </c>
      <c r="P34" s="90">
        <v>10.38</v>
      </c>
      <c r="Q34" s="90">
        <v>9.4600000000000009</v>
      </c>
      <c r="R34" s="90">
        <v>9.8800000000000008</v>
      </c>
      <c r="S34" s="90">
        <v>12.39</v>
      </c>
      <c r="T34" s="90">
        <v>12.04</v>
      </c>
      <c r="U34" s="73">
        <v>11.92</v>
      </c>
      <c r="V34" s="73">
        <v>10.53</v>
      </c>
      <c r="W34" s="73">
        <v>12.8</v>
      </c>
      <c r="X34" s="73">
        <v>8.74</v>
      </c>
      <c r="Y34" s="73">
        <v>12.86</v>
      </c>
      <c r="Z34" s="73">
        <v>12.8</v>
      </c>
      <c r="AA34" s="73">
        <v>10.34</v>
      </c>
      <c r="AB34" s="73">
        <v>17.37</v>
      </c>
      <c r="AC34" s="73">
        <v>17.989999999999998</v>
      </c>
      <c r="AD34" s="73">
        <v>17.04</v>
      </c>
      <c r="AE34" s="73">
        <v>16.850000000000001</v>
      </c>
      <c r="AF34" s="73">
        <v>19.75</v>
      </c>
      <c r="AG34" s="73">
        <v>17.98</v>
      </c>
      <c r="AH34" s="73">
        <v>17.920000000000002</v>
      </c>
      <c r="AI34" s="91"/>
      <c r="AJ34" s="90">
        <v>23.24</v>
      </c>
      <c r="AK34" s="91">
        <v>17.690000000000001</v>
      </c>
      <c r="AL34" s="90">
        <v>28.07</v>
      </c>
      <c r="AM34" s="91">
        <v>20.2</v>
      </c>
      <c r="AN34" s="90">
        <v>34.770000000000003</v>
      </c>
      <c r="AO34" s="91">
        <v>20.39</v>
      </c>
      <c r="AP34" s="90">
        <v>36.659999999999997</v>
      </c>
      <c r="AQ34" s="91">
        <v>20.78</v>
      </c>
      <c r="AR34" s="90">
        <v>46.88</v>
      </c>
      <c r="AS34" s="91">
        <v>18.260000000000002</v>
      </c>
      <c r="AT34" s="90">
        <v>47.21</v>
      </c>
      <c r="AU34" s="91">
        <v>25.99</v>
      </c>
      <c r="AV34" s="90">
        <v>62.74</v>
      </c>
      <c r="AW34" s="91">
        <v>19.98</v>
      </c>
      <c r="AX34" s="90">
        <v>72.5</v>
      </c>
      <c r="AY34" s="91">
        <v>17.29</v>
      </c>
      <c r="AZ34" s="91"/>
      <c r="BA34" s="88">
        <v>411.18553700000001</v>
      </c>
      <c r="BB34" s="88">
        <v>566.97425799999996</v>
      </c>
      <c r="BC34" s="88">
        <v>708.93524962621302</v>
      </c>
      <c r="BD34" s="118">
        <v>761.75</v>
      </c>
      <c r="BE34" s="144">
        <v>855.92</v>
      </c>
      <c r="BF34" s="118">
        <v>1227.1199999999999</v>
      </c>
      <c r="BG34" s="87" t="s">
        <v>195</v>
      </c>
    </row>
    <row r="35" spans="1:59" x14ac:dyDescent="0.2">
      <c r="A35" s="87" t="s">
        <v>196</v>
      </c>
      <c r="B35" s="118">
        <v>1766.33</v>
      </c>
      <c r="C35" s="90">
        <v>16.13</v>
      </c>
      <c r="D35" s="90">
        <v>21.06</v>
      </c>
      <c r="E35" s="90">
        <v>33.26</v>
      </c>
      <c r="F35" s="90">
        <v>-35.78</v>
      </c>
      <c r="G35" s="90">
        <v>-4.28</v>
      </c>
      <c r="H35" s="90">
        <v>6.89</v>
      </c>
      <c r="I35" s="90">
        <v>6.14</v>
      </c>
      <c r="J35" s="90">
        <v>-1.67</v>
      </c>
      <c r="K35" s="90">
        <v>11.49</v>
      </c>
      <c r="L35" s="90">
        <v>11.79</v>
      </c>
      <c r="M35" s="90">
        <v>16.21</v>
      </c>
      <c r="N35" s="90">
        <v>7.01</v>
      </c>
      <c r="O35" s="90">
        <v>13.89</v>
      </c>
      <c r="P35" s="90">
        <v>21.51</v>
      </c>
      <c r="Q35" s="90">
        <v>16.78</v>
      </c>
      <c r="R35" s="90">
        <v>8.98</v>
      </c>
      <c r="S35" s="90">
        <v>12.3</v>
      </c>
      <c r="T35" s="90">
        <v>2.78</v>
      </c>
      <c r="U35" s="73">
        <v>2.4500000000000002</v>
      </c>
      <c r="V35" s="73">
        <v>-1.89</v>
      </c>
      <c r="W35" s="73">
        <v>8.67</v>
      </c>
      <c r="X35" s="73">
        <v>16.239999999999998</v>
      </c>
      <c r="Y35" s="73">
        <v>9.6199999999999992</v>
      </c>
      <c r="Z35" s="73">
        <v>-2.1800000000000002</v>
      </c>
      <c r="AA35" s="73">
        <v>4.8</v>
      </c>
      <c r="AB35" s="73">
        <v>-4.2300000000000004</v>
      </c>
      <c r="AC35" s="73">
        <v>21.95</v>
      </c>
      <c r="AD35" s="73">
        <v>23.93</v>
      </c>
      <c r="AE35" s="73">
        <v>27.13</v>
      </c>
      <c r="AF35" s="73">
        <v>29.83</v>
      </c>
      <c r="AG35" s="73">
        <v>34.49</v>
      </c>
      <c r="AH35" s="73">
        <v>34.46</v>
      </c>
      <c r="AI35" s="91"/>
      <c r="AJ35" s="90">
        <v>34.67</v>
      </c>
      <c r="AK35" s="91">
        <v>14.68</v>
      </c>
      <c r="AL35" s="90">
        <v>7.08</v>
      </c>
      <c r="AM35" s="91">
        <v>116.43</v>
      </c>
      <c r="AN35" s="90">
        <v>46.51</v>
      </c>
      <c r="AO35" s="91">
        <v>25.58</v>
      </c>
      <c r="AP35" s="90">
        <v>61.15</v>
      </c>
      <c r="AQ35" s="91">
        <v>19.899999999999999</v>
      </c>
      <c r="AR35" s="90">
        <v>15.63</v>
      </c>
      <c r="AS35" s="91">
        <v>77.62</v>
      </c>
      <c r="AT35" s="90">
        <v>32.35</v>
      </c>
      <c r="AU35" s="91">
        <v>51.79</v>
      </c>
      <c r="AV35" s="90">
        <v>46.46</v>
      </c>
      <c r="AW35" s="91">
        <v>38.020000000000003</v>
      </c>
      <c r="AX35" s="90">
        <v>125.91</v>
      </c>
      <c r="AY35" s="91">
        <v>14.03</v>
      </c>
      <c r="AZ35" s="91"/>
      <c r="BA35" s="88">
        <v>509.004437</v>
      </c>
      <c r="BB35" s="88">
        <v>824.31099900000004</v>
      </c>
      <c r="BC35" s="88">
        <v>1189.83001928814</v>
      </c>
      <c r="BD35" s="118">
        <v>1216.75</v>
      </c>
      <c r="BE35" s="144">
        <v>1213.24</v>
      </c>
      <c r="BF35" s="118">
        <v>1675.39</v>
      </c>
      <c r="BG35" s="87" t="s">
        <v>196</v>
      </c>
    </row>
    <row r="36" spans="1:59" x14ac:dyDescent="0.2">
      <c r="A36" s="87" t="s">
        <v>197</v>
      </c>
      <c r="B36" s="118">
        <v>702.87</v>
      </c>
      <c r="C36" s="90">
        <v>3.15</v>
      </c>
      <c r="D36" s="90">
        <v>2.56</v>
      </c>
      <c r="E36" s="90">
        <v>-1.17</v>
      </c>
      <c r="F36" s="90">
        <v>-10.69</v>
      </c>
      <c r="G36" s="90">
        <v>-4.43</v>
      </c>
      <c r="H36" s="90">
        <v>-1.31</v>
      </c>
      <c r="I36" s="90">
        <v>-5.89</v>
      </c>
      <c r="J36" s="90">
        <v>0.56000000000000005</v>
      </c>
      <c r="K36" s="90">
        <v>1.55</v>
      </c>
      <c r="L36" s="90">
        <v>2.2000000000000002</v>
      </c>
      <c r="M36" s="90">
        <v>3.72</v>
      </c>
      <c r="N36" s="90">
        <v>2.2400000000000002</v>
      </c>
      <c r="O36" s="90">
        <v>3.55</v>
      </c>
      <c r="P36" s="90">
        <v>4.72</v>
      </c>
      <c r="Q36" s="90">
        <v>4.95</v>
      </c>
      <c r="R36" s="90">
        <v>6.26</v>
      </c>
      <c r="S36" s="90">
        <v>6.54</v>
      </c>
      <c r="T36" s="90">
        <v>6.5</v>
      </c>
      <c r="U36" s="73">
        <v>7.09</v>
      </c>
      <c r="V36" s="73">
        <v>7.7</v>
      </c>
      <c r="W36" s="73">
        <v>8.14</v>
      </c>
      <c r="X36" s="73">
        <v>8.74</v>
      </c>
      <c r="Y36" s="73">
        <v>8.86</v>
      </c>
      <c r="Z36" s="73">
        <v>8.77</v>
      </c>
      <c r="AA36" s="73">
        <v>8.0299999999999994</v>
      </c>
      <c r="AB36" s="73">
        <v>9.52</v>
      </c>
      <c r="AC36" s="73">
        <v>9.3800000000000008</v>
      </c>
      <c r="AD36" s="73">
        <v>10.09</v>
      </c>
      <c r="AE36" s="73">
        <v>10.14</v>
      </c>
      <c r="AF36" s="73">
        <v>10.85</v>
      </c>
      <c r="AG36" s="73">
        <v>11.34</v>
      </c>
      <c r="AH36" s="73">
        <v>11.85</v>
      </c>
      <c r="AI36" s="91"/>
      <c r="AJ36" s="90">
        <v>-6.15</v>
      </c>
      <c r="AK36" s="91">
        <v>-74.11</v>
      </c>
      <c r="AL36" s="90">
        <v>-11.07</v>
      </c>
      <c r="AM36" s="91">
        <v>-37.75</v>
      </c>
      <c r="AN36" s="90">
        <v>9.7100000000000009</v>
      </c>
      <c r="AO36" s="91">
        <v>50.98</v>
      </c>
      <c r="AP36" s="90">
        <v>19.48</v>
      </c>
      <c r="AQ36" s="91">
        <v>25.17</v>
      </c>
      <c r="AR36" s="90">
        <v>27.83</v>
      </c>
      <c r="AS36" s="91">
        <v>20.100000000000001</v>
      </c>
      <c r="AT36" s="90">
        <v>34.51</v>
      </c>
      <c r="AU36" s="91">
        <v>20.77</v>
      </c>
      <c r="AV36" s="90">
        <v>37.020000000000003</v>
      </c>
      <c r="AW36" s="91">
        <v>18.98</v>
      </c>
      <c r="AX36" s="90">
        <v>44.18</v>
      </c>
      <c r="AY36" s="91">
        <v>15.91</v>
      </c>
      <c r="AZ36" s="91"/>
      <c r="BA36" s="88">
        <v>455.79289599999998</v>
      </c>
      <c r="BB36" s="88">
        <v>417.94242200000002</v>
      </c>
      <c r="BC36" s="88">
        <v>494.85522157515697</v>
      </c>
      <c r="BD36" s="118">
        <v>490.3</v>
      </c>
      <c r="BE36" s="144">
        <v>559.32000000000005</v>
      </c>
      <c r="BF36" s="118">
        <v>716.59</v>
      </c>
      <c r="BG36" s="87" t="s">
        <v>197</v>
      </c>
    </row>
    <row r="37" spans="1:59" x14ac:dyDescent="0.2">
      <c r="A37" s="87" t="s">
        <v>198</v>
      </c>
      <c r="B37" s="118">
        <v>1318.57</v>
      </c>
      <c r="C37" s="90">
        <v>4.6500000000000004</v>
      </c>
      <c r="D37" s="90">
        <v>5.96</v>
      </c>
      <c r="E37" s="90">
        <v>5.21</v>
      </c>
      <c r="F37" s="90">
        <v>5.93</v>
      </c>
      <c r="G37" s="90">
        <v>5.15</v>
      </c>
      <c r="H37" s="90">
        <v>5.85</v>
      </c>
      <c r="I37" s="90">
        <v>6.88</v>
      </c>
      <c r="J37" s="90">
        <v>7.05</v>
      </c>
      <c r="K37" s="90">
        <v>6.52</v>
      </c>
      <c r="L37" s="90">
        <v>7.98</v>
      </c>
      <c r="M37" s="90">
        <v>7.76</v>
      </c>
      <c r="N37" s="90">
        <v>9.44</v>
      </c>
      <c r="O37" s="90">
        <v>7.89</v>
      </c>
      <c r="P37" s="90">
        <v>8.5399999999999991</v>
      </c>
      <c r="Q37" s="90">
        <v>9.64</v>
      </c>
      <c r="R37" s="90">
        <v>11.36</v>
      </c>
      <c r="S37" s="90">
        <v>8.3800000000000008</v>
      </c>
      <c r="T37" s="90">
        <v>9.09</v>
      </c>
      <c r="U37" s="73">
        <v>10.039999999999999</v>
      </c>
      <c r="V37" s="73">
        <v>10.85</v>
      </c>
      <c r="W37" s="73">
        <v>7.98</v>
      </c>
      <c r="X37" s="73">
        <v>9.2100000000000009</v>
      </c>
      <c r="Y37" s="73">
        <v>11.51</v>
      </c>
      <c r="Z37" s="73">
        <v>9.92</v>
      </c>
      <c r="AA37" s="73">
        <v>8.31</v>
      </c>
      <c r="AB37" s="73">
        <v>12.63</v>
      </c>
      <c r="AC37" s="73">
        <v>14.32</v>
      </c>
      <c r="AD37" s="73">
        <v>17.22</v>
      </c>
      <c r="AE37" s="73">
        <v>14.37</v>
      </c>
      <c r="AF37" s="73">
        <v>16.329999999999998</v>
      </c>
      <c r="AG37" s="73">
        <v>17.07</v>
      </c>
      <c r="AH37" s="73">
        <v>20.11</v>
      </c>
      <c r="AI37" s="91"/>
      <c r="AJ37" s="90">
        <v>21.75</v>
      </c>
      <c r="AK37" s="91">
        <v>19.87</v>
      </c>
      <c r="AL37" s="90">
        <v>24.93</v>
      </c>
      <c r="AM37" s="91">
        <v>21.19</v>
      </c>
      <c r="AN37" s="90">
        <v>31.7</v>
      </c>
      <c r="AO37" s="91">
        <v>20.36</v>
      </c>
      <c r="AP37" s="90">
        <v>37.43</v>
      </c>
      <c r="AQ37" s="91">
        <v>19.57</v>
      </c>
      <c r="AR37" s="90">
        <v>38.369999999999997</v>
      </c>
      <c r="AS37" s="91">
        <v>21.58</v>
      </c>
      <c r="AT37" s="90">
        <v>38.619999999999997</v>
      </c>
      <c r="AU37" s="91">
        <v>33.35</v>
      </c>
      <c r="AV37" s="90">
        <v>52.48</v>
      </c>
      <c r="AW37" s="91">
        <v>25.12</v>
      </c>
      <c r="AX37" s="90">
        <v>67.88</v>
      </c>
      <c r="AY37" s="91">
        <v>19.43</v>
      </c>
      <c r="AZ37" s="91"/>
      <c r="BA37" s="88">
        <v>432.21943900000002</v>
      </c>
      <c r="BB37" s="88">
        <v>528.228252</v>
      </c>
      <c r="BC37" s="88">
        <v>645.648413465369</v>
      </c>
      <c r="BD37" s="118">
        <v>732.64</v>
      </c>
      <c r="BE37" s="144">
        <v>828.04</v>
      </c>
      <c r="BF37" s="118">
        <v>1287.72</v>
      </c>
      <c r="BG37" s="87" t="s">
        <v>198</v>
      </c>
    </row>
    <row r="38" spans="1:59" x14ac:dyDescent="0.2">
      <c r="A38" s="87" t="s">
        <v>199</v>
      </c>
      <c r="B38" s="118">
        <v>718.87</v>
      </c>
      <c r="C38" s="90">
        <v>6.11</v>
      </c>
      <c r="D38" s="90">
        <v>8.3800000000000008</v>
      </c>
      <c r="E38" s="90">
        <v>7.61</v>
      </c>
      <c r="F38" s="90">
        <v>4</v>
      </c>
      <c r="G38" s="90">
        <v>2.75</v>
      </c>
      <c r="H38" s="90">
        <v>4.5599999999999996</v>
      </c>
      <c r="I38" s="90">
        <v>5.1100000000000003</v>
      </c>
      <c r="J38" s="90">
        <v>4.04</v>
      </c>
      <c r="K38" s="90">
        <v>2.86</v>
      </c>
      <c r="L38" s="90">
        <v>5.98</v>
      </c>
      <c r="M38" s="90">
        <v>6.16</v>
      </c>
      <c r="N38" s="90">
        <v>5.97</v>
      </c>
      <c r="O38" s="90">
        <v>6.03</v>
      </c>
      <c r="P38" s="90">
        <v>7.09</v>
      </c>
      <c r="Q38" s="90">
        <v>6.94</v>
      </c>
      <c r="R38" s="90">
        <v>6.11</v>
      </c>
      <c r="S38" s="90">
        <v>6.68</v>
      </c>
      <c r="T38" s="90">
        <v>7.56</v>
      </c>
      <c r="U38" s="73">
        <v>7.7</v>
      </c>
      <c r="V38" s="73">
        <v>7.74</v>
      </c>
      <c r="W38" s="73">
        <v>7.25</v>
      </c>
      <c r="X38" s="73">
        <v>8.34</v>
      </c>
      <c r="Y38" s="73">
        <v>8.61</v>
      </c>
      <c r="Z38" s="73">
        <v>8.42</v>
      </c>
      <c r="AA38" s="73">
        <v>7.39</v>
      </c>
      <c r="AB38" s="73">
        <v>9.27</v>
      </c>
      <c r="AC38" s="73">
        <v>9.9700000000000006</v>
      </c>
      <c r="AD38" s="73">
        <v>9.9499999999999993</v>
      </c>
      <c r="AE38" s="73">
        <v>9.66</v>
      </c>
      <c r="AF38" s="73">
        <v>11.7</v>
      </c>
      <c r="AG38" s="73">
        <v>11.91</v>
      </c>
      <c r="AH38" s="73">
        <v>11.47</v>
      </c>
      <c r="AI38" s="91"/>
      <c r="AJ38" s="90">
        <v>26.1</v>
      </c>
      <c r="AK38" s="91">
        <v>12.39</v>
      </c>
      <c r="AL38" s="90">
        <v>16.46</v>
      </c>
      <c r="AM38" s="91">
        <v>22.63</v>
      </c>
      <c r="AN38" s="90">
        <v>20.97</v>
      </c>
      <c r="AO38" s="91">
        <v>22.36</v>
      </c>
      <c r="AP38" s="90">
        <v>26.17</v>
      </c>
      <c r="AQ38" s="91">
        <v>16.86</v>
      </c>
      <c r="AR38" s="90">
        <v>29.67</v>
      </c>
      <c r="AS38" s="91">
        <v>17.86</v>
      </c>
      <c r="AT38" s="90">
        <v>32.619999999999997</v>
      </c>
      <c r="AU38" s="91">
        <v>22.87</v>
      </c>
      <c r="AV38" s="90">
        <v>36.58</v>
      </c>
      <c r="AW38" s="91">
        <v>19.649999999999999</v>
      </c>
      <c r="AX38" s="90">
        <v>44.75</v>
      </c>
      <c r="AY38" s="91">
        <v>16.07</v>
      </c>
      <c r="AZ38" s="91"/>
      <c r="BA38" s="88">
        <v>323.26309500000002</v>
      </c>
      <c r="BB38" s="88">
        <v>372.565789</v>
      </c>
      <c r="BC38" s="88">
        <v>468.88068339173702</v>
      </c>
      <c r="BD38" s="118">
        <v>441.05</v>
      </c>
      <c r="BE38" s="144">
        <v>529.85</v>
      </c>
      <c r="BF38" s="118">
        <v>746.08</v>
      </c>
      <c r="BG38" s="87" t="s">
        <v>199</v>
      </c>
    </row>
    <row r="39" spans="1:59" x14ac:dyDescent="0.2">
      <c r="A39" s="87" t="s">
        <v>200</v>
      </c>
      <c r="B39" s="118">
        <v>405.74</v>
      </c>
      <c r="C39" s="90">
        <v>1.93</v>
      </c>
      <c r="D39" s="90">
        <v>1.77</v>
      </c>
      <c r="E39" s="90">
        <v>1.49</v>
      </c>
      <c r="F39" s="90">
        <v>-0.76</v>
      </c>
      <c r="G39" s="90">
        <v>-0.65</v>
      </c>
      <c r="H39" s="90">
        <v>0.09</v>
      </c>
      <c r="I39" s="90">
        <v>1.47</v>
      </c>
      <c r="J39" s="90">
        <v>1.88</v>
      </c>
      <c r="K39" s="90">
        <v>2.08</v>
      </c>
      <c r="L39" s="90">
        <v>2.79</v>
      </c>
      <c r="M39" s="90">
        <v>3.27</v>
      </c>
      <c r="N39" s="90">
        <v>3.52</v>
      </c>
      <c r="O39" s="90">
        <v>2.6</v>
      </c>
      <c r="P39" s="90">
        <v>3.01</v>
      </c>
      <c r="Q39" s="90">
        <v>2.5</v>
      </c>
      <c r="R39" s="90">
        <v>2.27</v>
      </c>
      <c r="S39" s="90">
        <v>1.63</v>
      </c>
      <c r="T39" s="90">
        <v>2.2400000000000002</v>
      </c>
      <c r="U39" s="73">
        <v>2.31</v>
      </c>
      <c r="V39" s="73">
        <v>2.39</v>
      </c>
      <c r="W39" s="73">
        <v>1.97</v>
      </c>
      <c r="X39" s="73">
        <v>2.56</v>
      </c>
      <c r="Y39" s="73">
        <v>2.66</v>
      </c>
      <c r="Z39" s="73">
        <v>4.68</v>
      </c>
      <c r="AA39" s="73">
        <v>2.42</v>
      </c>
      <c r="AB39" s="73">
        <v>2.71</v>
      </c>
      <c r="AC39" s="73">
        <v>5.14</v>
      </c>
      <c r="AD39" s="73">
        <v>5.96</v>
      </c>
      <c r="AE39" s="73">
        <v>5.2</v>
      </c>
      <c r="AF39" s="73">
        <v>5.71</v>
      </c>
      <c r="AG39" s="73">
        <v>6.19</v>
      </c>
      <c r="AH39" s="73">
        <v>6.61</v>
      </c>
      <c r="AI39" s="91"/>
      <c r="AJ39" s="90">
        <v>4.43</v>
      </c>
      <c r="AK39" s="91">
        <v>30.94</v>
      </c>
      <c r="AL39" s="90">
        <v>2.79</v>
      </c>
      <c r="AM39" s="91">
        <v>72.61</v>
      </c>
      <c r="AN39" s="90">
        <v>11.66</v>
      </c>
      <c r="AO39" s="91">
        <v>21.61</v>
      </c>
      <c r="AP39" s="90">
        <v>10.39</v>
      </c>
      <c r="AQ39" s="91">
        <v>23.2</v>
      </c>
      <c r="AR39" s="90">
        <v>8.57</v>
      </c>
      <c r="AS39" s="91">
        <v>31.36</v>
      </c>
      <c r="AT39" s="90">
        <v>11.87</v>
      </c>
      <c r="AU39" s="91">
        <v>32.700000000000003</v>
      </c>
      <c r="AV39" s="90">
        <v>16.23</v>
      </c>
      <c r="AW39" s="91">
        <v>25</v>
      </c>
      <c r="AX39" s="90">
        <v>23.7</v>
      </c>
      <c r="AY39" s="91">
        <v>17.12</v>
      </c>
      <c r="AZ39" s="91"/>
      <c r="BA39" s="88">
        <v>137.085894</v>
      </c>
      <c r="BB39" s="88">
        <v>202.58402699999999</v>
      </c>
      <c r="BC39" s="88">
        <v>251.92909297019099</v>
      </c>
      <c r="BD39" s="118">
        <v>241.05</v>
      </c>
      <c r="BE39" s="144">
        <v>268.88</v>
      </c>
      <c r="BF39" s="118">
        <v>388.16</v>
      </c>
      <c r="BG39" s="87" t="s">
        <v>200</v>
      </c>
    </row>
    <row r="40" spans="1:59" x14ac:dyDescent="0.2">
      <c r="A40" s="87" t="s">
        <v>201</v>
      </c>
      <c r="B40" s="118">
        <v>477.4</v>
      </c>
      <c r="C40" s="90">
        <v>-0.23</v>
      </c>
      <c r="D40" s="90">
        <v>4.7699999999999996</v>
      </c>
      <c r="E40" s="90">
        <v>4.26</v>
      </c>
      <c r="F40" s="90">
        <v>-3.57</v>
      </c>
      <c r="G40" s="90">
        <v>0.01</v>
      </c>
      <c r="H40" s="90">
        <v>2.89</v>
      </c>
      <c r="I40" s="90">
        <v>3.75</v>
      </c>
      <c r="J40" s="90">
        <v>3.17</v>
      </c>
      <c r="K40" s="90">
        <v>2.85</v>
      </c>
      <c r="L40" s="90">
        <v>4.2</v>
      </c>
      <c r="M40" s="90">
        <v>3.18</v>
      </c>
      <c r="N40" s="90">
        <v>2.71</v>
      </c>
      <c r="O40" s="90">
        <v>3.67</v>
      </c>
      <c r="P40" s="90">
        <v>4.97</v>
      </c>
      <c r="Q40" s="90">
        <v>4.18</v>
      </c>
      <c r="R40" s="90">
        <v>2.91</v>
      </c>
      <c r="S40" s="90">
        <v>3.61</v>
      </c>
      <c r="T40" s="90">
        <v>5.64</v>
      </c>
      <c r="U40" s="73">
        <v>4</v>
      </c>
      <c r="V40" s="73">
        <v>1.1200000000000001</v>
      </c>
      <c r="W40" s="73">
        <v>3.17</v>
      </c>
      <c r="X40" s="73">
        <v>3.46</v>
      </c>
      <c r="Y40" s="73">
        <v>1.99</v>
      </c>
      <c r="Z40" s="73">
        <v>3.41</v>
      </c>
      <c r="AA40" s="73">
        <v>2.41</v>
      </c>
      <c r="AB40" s="73">
        <v>5.29</v>
      </c>
      <c r="AC40" s="73">
        <v>7.29</v>
      </c>
      <c r="AD40" s="73">
        <v>6.82</v>
      </c>
      <c r="AE40" s="73">
        <v>6.81</v>
      </c>
      <c r="AF40" s="73">
        <v>8.3800000000000008</v>
      </c>
      <c r="AG40" s="73">
        <v>8.57</v>
      </c>
      <c r="AH40" s="73">
        <v>7.94</v>
      </c>
      <c r="AI40" s="91"/>
      <c r="AJ40" s="90">
        <v>5.23</v>
      </c>
      <c r="AK40" s="91">
        <v>32.1</v>
      </c>
      <c r="AL40" s="90">
        <v>9.82</v>
      </c>
      <c r="AM40" s="91">
        <v>25.01</v>
      </c>
      <c r="AN40" s="90">
        <v>12.94</v>
      </c>
      <c r="AO40" s="91">
        <v>22.23</v>
      </c>
      <c r="AP40" s="90">
        <v>15.73</v>
      </c>
      <c r="AQ40" s="91">
        <v>16.62</v>
      </c>
      <c r="AR40" s="90">
        <v>14.37</v>
      </c>
      <c r="AS40" s="91">
        <v>22.56</v>
      </c>
      <c r="AT40" s="90">
        <v>12.04</v>
      </c>
      <c r="AU40" s="91">
        <v>36.22</v>
      </c>
      <c r="AV40" s="90">
        <v>21.81</v>
      </c>
      <c r="AW40" s="91">
        <v>21.88</v>
      </c>
      <c r="AX40" s="90">
        <v>31.71</v>
      </c>
      <c r="AY40" s="91">
        <v>15.05</v>
      </c>
      <c r="AZ40" s="91"/>
      <c r="BA40" s="88">
        <v>167.886177</v>
      </c>
      <c r="BB40" s="88">
        <v>245.56984800000001</v>
      </c>
      <c r="BC40" s="88">
        <v>287.68724360763201</v>
      </c>
      <c r="BD40" s="118">
        <v>261.44</v>
      </c>
      <c r="BE40" s="144">
        <v>324.22000000000003</v>
      </c>
      <c r="BF40" s="118">
        <v>436.1</v>
      </c>
      <c r="BG40" s="87" t="s">
        <v>201</v>
      </c>
    </row>
    <row r="41" spans="1:59" x14ac:dyDescent="0.2">
      <c r="A41" s="87" t="s">
        <v>202</v>
      </c>
      <c r="B41" s="118">
        <v>2.2999999999999998</v>
      </c>
      <c r="C41" s="90">
        <v>7.0000000000000007E-2</v>
      </c>
      <c r="D41" s="90">
        <v>0.49</v>
      </c>
      <c r="E41" s="90">
        <v>0.12</v>
      </c>
      <c r="F41" s="90">
        <v>-0.22</v>
      </c>
      <c r="G41" s="90">
        <v>7.0000000000000007E-2</v>
      </c>
      <c r="H41" s="90">
        <v>-0.01</v>
      </c>
      <c r="I41" s="90">
        <v>0.03</v>
      </c>
      <c r="J41" s="90">
        <v>0.02</v>
      </c>
      <c r="K41" s="90">
        <v>0.03</v>
      </c>
      <c r="L41" s="90">
        <v>0.04</v>
      </c>
      <c r="M41" s="90">
        <v>0.04</v>
      </c>
      <c r="N41" s="90">
        <v>0.02</v>
      </c>
      <c r="O41" s="90">
        <v>0.04</v>
      </c>
      <c r="P41" s="90">
        <v>0.04</v>
      </c>
      <c r="Q41" s="90">
        <v>0.04</v>
      </c>
      <c r="R41" s="90">
        <v>0.02</v>
      </c>
      <c r="S41" s="90">
        <v>0.04</v>
      </c>
      <c r="T41" s="90">
        <v>0.04</v>
      </c>
      <c r="U41" s="73">
        <v>0.03</v>
      </c>
      <c r="V41" s="73">
        <v>-0.01</v>
      </c>
      <c r="W41" s="73">
        <v>0.02</v>
      </c>
      <c r="X41" s="73">
        <v>0.03</v>
      </c>
      <c r="Y41" s="73">
        <v>0.03</v>
      </c>
      <c r="Z41" s="73">
        <v>0</v>
      </c>
      <c r="AA41" s="73">
        <v>0.01</v>
      </c>
      <c r="AB41" s="73">
        <v>0.18</v>
      </c>
      <c r="AC41" s="73">
        <v>0.01</v>
      </c>
      <c r="AD41" s="73">
        <v>0.03</v>
      </c>
      <c r="AE41" s="73"/>
      <c r="AF41" s="73"/>
      <c r="AG41" s="73"/>
      <c r="AH41" s="73"/>
      <c r="AI41" s="91"/>
      <c r="AJ41" s="90">
        <v>0.46</v>
      </c>
      <c r="AK41" s="91">
        <v>10.58</v>
      </c>
      <c r="AL41" s="90">
        <v>0.11</v>
      </c>
      <c r="AM41" s="91">
        <v>24.85</v>
      </c>
      <c r="AN41" s="90">
        <v>0.14000000000000001</v>
      </c>
      <c r="AO41" s="91">
        <v>20.63</v>
      </c>
      <c r="AP41" s="90">
        <v>0.15</v>
      </c>
      <c r="AQ41" s="91">
        <v>15.73</v>
      </c>
      <c r="AR41" s="90">
        <v>0.09</v>
      </c>
      <c r="AS41" s="91">
        <v>26.48</v>
      </c>
      <c r="AT41" s="90">
        <v>0.08</v>
      </c>
      <c r="AU41" s="91">
        <v>31.73</v>
      </c>
      <c r="AV41" s="90">
        <v>0.23</v>
      </c>
      <c r="AW41" s="91">
        <v>10.02</v>
      </c>
      <c r="AY41" s="91"/>
      <c r="AZ41" s="91"/>
      <c r="BA41" s="88">
        <v>4.8689799999999996</v>
      </c>
      <c r="BB41" s="88">
        <v>2.733466</v>
      </c>
      <c r="BC41" s="88">
        <v>2.78718630060018</v>
      </c>
      <c r="BD41" s="118">
        <v>2.35</v>
      </c>
      <c r="BE41" s="144">
        <v>2.42</v>
      </c>
      <c r="BF41" s="118">
        <v>2.54</v>
      </c>
      <c r="BG41" s="87" t="s">
        <v>202</v>
      </c>
    </row>
    <row r="42" spans="1:59" x14ac:dyDescent="0.2">
      <c r="A42" s="87" t="s">
        <v>203</v>
      </c>
      <c r="B42" s="118">
        <v>596.74</v>
      </c>
      <c r="C42" s="90">
        <v>10.210000000000001</v>
      </c>
      <c r="D42" s="90">
        <v>2.25</v>
      </c>
      <c r="E42" s="90">
        <v>3.73</v>
      </c>
      <c r="F42" s="90">
        <v>8.26</v>
      </c>
      <c r="G42" s="90">
        <v>9.93</v>
      </c>
      <c r="H42" s="90">
        <v>2.2599999999999998</v>
      </c>
      <c r="I42" s="90">
        <v>2.15</v>
      </c>
      <c r="J42" s="90">
        <v>8.92</v>
      </c>
      <c r="K42" s="90">
        <v>11.21</v>
      </c>
      <c r="L42" s="90">
        <v>3.26</v>
      </c>
      <c r="M42" s="90">
        <v>4.71</v>
      </c>
      <c r="N42" s="90">
        <v>8.4700000000000006</v>
      </c>
      <c r="O42" s="90">
        <v>12.27</v>
      </c>
      <c r="P42" s="90">
        <v>4.5199999999999996</v>
      </c>
      <c r="Q42" s="90">
        <v>3.57</v>
      </c>
      <c r="R42" s="90">
        <v>9.9</v>
      </c>
      <c r="S42" s="90">
        <v>11.7</v>
      </c>
      <c r="T42" s="90">
        <v>3.19</v>
      </c>
      <c r="U42" s="73">
        <v>4.01</v>
      </c>
      <c r="V42" s="73">
        <v>10.18</v>
      </c>
      <c r="W42" s="73">
        <v>11.92</v>
      </c>
      <c r="X42" s="73">
        <v>4.8600000000000003</v>
      </c>
      <c r="Y42" s="73">
        <v>3.71</v>
      </c>
      <c r="Z42" s="73">
        <v>9.99</v>
      </c>
      <c r="AA42" s="73">
        <v>15.6</v>
      </c>
      <c r="AB42" s="73">
        <v>4.05</v>
      </c>
      <c r="AC42" s="73">
        <v>2.92</v>
      </c>
      <c r="AD42" s="73">
        <v>10.59</v>
      </c>
      <c r="AE42" s="73"/>
      <c r="AF42" s="73"/>
      <c r="AG42" s="73"/>
      <c r="AH42" s="73"/>
      <c r="AI42" s="91"/>
      <c r="AJ42" s="90">
        <v>24.45</v>
      </c>
      <c r="AK42" s="91">
        <v>15.39</v>
      </c>
      <c r="AL42" s="90">
        <v>23.26</v>
      </c>
      <c r="AM42" s="91">
        <v>16.46</v>
      </c>
      <c r="AN42" s="90">
        <v>27.65</v>
      </c>
      <c r="AO42" s="91">
        <v>15.74</v>
      </c>
      <c r="AP42" s="90">
        <v>30.26</v>
      </c>
      <c r="AQ42" s="91">
        <v>16.52</v>
      </c>
      <c r="AR42" s="90">
        <v>29.07</v>
      </c>
      <c r="AS42" s="91">
        <v>16.7</v>
      </c>
      <c r="AT42" s="90">
        <v>30.48</v>
      </c>
      <c r="AU42" s="91">
        <v>18.600000000000001</v>
      </c>
      <c r="AV42" s="90">
        <v>33.15</v>
      </c>
      <c r="AW42" s="91">
        <v>18</v>
      </c>
      <c r="AY42" s="91"/>
      <c r="AZ42" s="91"/>
      <c r="BA42" s="88">
        <v>376.25567999999998</v>
      </c>
      <c r="BB42" s="88">
        <v>382.95429799999999</v>
      </c>
      <c r="BC42" s="88">
        <v>435.23831515996199</v>
      </c>
      <c r="BD42" s="118">
        <v>500.03</v>
      </c>
      <c r="BE42" s="144">
        <v>485.39</v>
      </c>
      <c r="BF42" s="118">
        <v>566.92999999999995</v>
      </c>
      <c r="BG42" s="87" t="s">
        <v>203</v>
      </c>
    </row>
    <row r="43" spans="1:59" s="155" customFormat="1" x14ac:dyDescent="0.2">
      <c r="A43" s="87"/>
      <c r="B43" s="118"/>
      <c r="C43" s="153"/>
      <c r="D43" s="153"/>
      <c r="E43" s="153"/>
      <c r="F43" s="153"/>
      <c r="G43" s="153"/>
      <c r="H43" s="153"/>
      <c r="I43" s="153"/>
      <c r="J43" s="153"/>
      <c r="K43" s="153"/>
      <c r="L43" s="153"/>
      <c r="M43" s="153"/>
      <c r="N43" s="153"/>
      <c r="O43" s="153"/>
      <c r="P43" s="153"/>
      <c r="Q43" s="153"/>
      <c r="R43" s="153"/>
      <c r="S43" s="153"/>
      <c r="T43" s="153"/>
      <c r="U43" s="73"/>
      <c r="V43" s="73"/>
      <c r="W43" s="73"/>
      <c r="X43" s="73"/>
      <c r="Y43" s="73"/>
      <c r="Z43" s="73"/>
      <c r="AA43" s="73"/>
      <c r="AB43" s="73"/>
      <c r="AC43" s="73"/>
      <c r="AD43" s="73"/>
      <c r="AE43" s="73"/>
      <c r="AF43" s="73"/>
      <c r="AG43" s="73"/>
      <c r="AH43" s="73"/>
      <c r="AI43" s="154"/>
      <c r="AJ43" s="153"/>
      <c r="AK43" s="154"/>
      <c r="AL43" s="153"/>
      <c r="AM43" s="154"/>
      <c r="AN43" s="153"/>
      <c r="AO43" s="154"/>
      <c r="AP43" s="153"/>
      <c r="AQ43" s="154"/>
      <c r="AR43" s="153"/>
      <c r="AS43" s="154"/>
      <c r="AT43" s="153"/>
      <c r="AU43" s="154"/>
      <c r="AV43" s="153"/>
      <c r="AW43" s="154"/>
      <c r="AX43" s="153"/>
      <c r="AY43" s="154"/>
      <c r="AZ43" s="154"/>
      <c r="BA43" s="154"/>
      <c r="BB43" s="154"/>
      <c r="BC43" s="154"/>
      <c r="BD43" s="118"/>
      <c r="BE43" s="144"/>
      <c r="BF43" s="118"/>
      <c r="BG43" s="87"/>
    </row>
    <row r="44" spans="1:59" s="155" customFormat="1" x14ac:dyDescent="0.2">
      <c r="A44" s="87" t="s">
        <v>333</v>
      </c>
      <c r="B44" s="118">
        <v>461.84</v>
      </c>
      <c r="C44" s="153">
        <v>3.74</v>
      </c>
      <c r="D44" s="153">
        <v>3.86</v>
      </c>
      <c r="E44" s="153">
        <v>3.6</v>
      </c>
      <c r="F44" s="153">
        <v>-0.08</v>
      </c>
      <c r="G44" s="153">
        <v>2.13</v>
      </c>
      <c r="H44" s="153">
        <v>3.05</v>
      </c>
      <c r="I44" s="153">
        <v>3.49</v>
      </c>
      <c r="J44" s="153">
        <v>3.8</v>
      </c>
      <c r="K44" s="153">
        <v>4.2699999999999996</v>
      </c>
      <c r="L44" s="153">
        <v>4.6500000000000004</v>
      </c>
      <c r="M44" s="153">
        <v>4.82</v>
      </c>
      <c r="N44" s="153">
        <v>4.8899999999999997</v>
      </c>
      <c r="O44" s="153">
        <v>4.99</v>
      </c>
      <c r="P44" s="153">
        <v>5.55</v>
      </c>
      <c r="Q44" s="153">
        <v>5.63</v>
      </c>
      <c r="R44" s="153">
        <v>5.32</v>
      </c>
      <c r="S44" s="153">
        <v>5.41</v>
      </c>
      <c r="T44" s="153">
        <v>5.69</v>
      </c>
      <c r="U44" s="73">
        <v>5.41</v>
      </c>
      <c r="V44" s="73">
        <v>5.22</v>
      </c>
      <c r="W44" s="73">
        <v>5.75</v>
      </c>
      <c r="X44" s="73">
        <v>5.93</v>
      </c>
      <c r="Y44" s="73">
        <v>6.06</v>
      </c>
      <c r="Z44" s="73">
        <v>6.37</v>
      </c>
      <c r="AA44" s="73">
        <v>6.09</v>
      </c>
      <c r="AB44" s="73">
        <v>6.64</v>
      </c>
      <c r="AC44" s="73">
        <v>6.87</v>
      </c>
      <c r="AD44" s="73">
        <v>7.38</v>
      </c>
      <c r="AE44" s="73">
        <v>7.2</v>
      </c>
      <c r="AF44" s="73">
        <v>7.67</v>
      </c>
      <c r="AG44" s="73">
        <v>7.84</v>
      </c>
      <c r="AH44" s="73">
        <v>8.34</v>
      </c>
      <c r="AI44" s="154"/>
      <c r="AJ44" s="153">
        <v>11.12</v>
      </c>
      <c r="AK44" s="154">
        <v>18.43</v>
      </c>
      <c r="AL44" s="153">
        <v>12.47</v>
      </c>
      <c r="AM44" s="154">
        <v>20.43</v>
      </c>
      <c r="AN44" s="153">
        <v>18.64</v>
      </c>
      <c r="AO44" s="154">
        <v>15.61</v>
      </c>
      <c r="AP44" s="153">
        <v>21.5</v>
      </c>
      <c r="AQ44" s="154">
        <v>13.5</v>
      </c>
      <c r="AR44" s="153">
        <v>21.73</v>
      </c>
      <c r="AS44" s="154">
        <v>15.18</v>
      </c>
      <c r="AT44" s="153">
        <v>24.12</v>
      </c>
      <c r="AU44" s="154">
        <v>17.79</v>
      </c>
      <c r="AV44" s="153">
        <v>27</v>
      </c>
      <c r="AW44" s="154">
        <v>17.07</v>
      </c>
      <c r="AX44" s="153">
        <v>31.14</v>
      </c>
      <c r="AY44" s="154">
        <v>14.8</v>
      </c>
      <c r="AZ44" s="154"/>
      <c r="BA44" s="154">
        <v>204.93180699999999</v>
      </c>
      <c r="BB44" s="154">
        <v>254.785774</v>
      </c>
      <c r="BC44" s="154">
        <v>254.785774</v>
      </c>
      <c r="BD44" s="118">
        <v>290.12</v>
      </c>
      <c r="BE44" s="144">
        <v>329.78</v>
      </c>
      <c r="BF44" s="118">
        <v>429.1</v>
      </c>
      <c r="BG44" s="87" t="s">
        <v>333</v>
      </c>
    </row>
    <row r="45" spans="1:59" s="155" customFormat="1" x14ac:dyDescent="0.2">
      <c r="A45" s="87" t="s">
        <v>334</v>
      </c>
      <c r="B45" s="118">
        <v>514.95000000000005</v>
      </c>
      <c r="C45" s="153">
        <v>2.35</v>
      </c>
      <c r="D45" s="153">
        <v>1.68</v>
      </c>
      <c r="E45" s="153">
        <v>1.1200000000000001</v>
      </c>
      <c r="F45" s="153">
        <v>-0.28000000000000003</v>
      </c>
      <c r="G45" s="153">
        <v>0.52</v>
      </c>
      <c r="H45" s="153">
        <v>2.4500000000000002</v>
      </c>
      <c r="I45" s="153">
        <v>3.19</v>
      </c>
      <c r="J45" s="153">
        <v>3.9</v>
      </c>
      <c r="K45" s="153">
        <v>3.72</v>
      </c>
      <c r="L45" s="153">
        <v>4.2300000000000004</v>
      </c>
      <c r="M45" s="153">
        <v>4.09</v>
      </c>
      <c r="N45" s="153">
        <v>4.6100000000000003</v>
      </c>
      <c r="O45" s="153">
        <v>4.21</v>
      </c>
      <c r="P45" s="153">
        <v>4.8899999999999997</v>
      </c>
      <c r="Q45" s="153">
        <v>4.74</v>
      </c>
      <c r="R45" s="153">
        <v>5.23</v>
      </c>
      <c r="S45" s="153">
        <v>4.5599999999999996</v>
      </c>
      <c r="T45" s="153">
        <v>4.96</v>
      </c>
      <c r="U45" s="73">
        <v>5.32</v>
      </c>
      <c r="V45" s="73">
        <v>5.88</v>
      </c>
      <c r="W45" s="73">
        <v>5.16</v>
      </c>
      <c r="X45" s="73">
        <v>5.92</v>
      </c>
      <c r="Y45" s="73">
        <v>6.06</v>
      </c>
      <c r="Z45" s="73">
        <v>6.3</v>
      </c>
      <c r="AA45" s="73">
        <v>5.58</v>
      </c>
      <c r="AB45" s="73">
        <v>6.45</v>
      </c>
      <c r="AC45" s="73">
        <v>6.72</v>
      </c>
      <c r="AD45" s="73">
        <v>7.49</v>
      </c>
      <c r="AE45" s="73">
        <v>6.73</v>
      </c>
      <c r="AF45" s="73">
        <v>7.72</v>
      </c>
      <c r="AG45" s="73">
        <v>7.79</v>
      </c>
      <c r="AH45" s="73">
        <v>8.76</v>
      </c>
      <c r="AI45" s="154"/>
      <c r="AJ45" s="153">
        <v>4.87</v>
      </c>
      <c r="AK45" s="154">
        <v>32.299999999999997</v>
      </c>
      <c r="AL45" s="153">
        <v>10.06</v>
      </c>
      <c r="AM45" s="154">
        <v>22.06</v>
      </c>
      <c r="AN45" s="153">
        <v>16.649999999999999</v>
      </c>
      <c r="AO45" s="154">
        <v>16.899999999999999</v>
      </c>
      <c r="AP45" s="153">
        <v>19.079999999999998</v>
      </c>
      <c r="AQ45" s="154">
        <v>15.3</v>
      </c>
      <c r="AR45" s="153">
        <v>20.71</v>
      </c>
      <c r="AS45" s="154">
        <v>17.18</v>
      </c>
      <c r="AT45" s="153">
        <v>23.44</v>
      </c>
      <c r="AU45" s="154">
        <v>21.45</v>
      </c>
      <c r="AV45" s="153">
        <v>26.39</v>
      </c>
      <c r="AW45" s="154">
        <v>19.440000000000001</v>
      </c>
      <c r="AX45" s="153">
        <v>31.16</v>
      </c>
      <c r="AY45" s="154">
        <v>16.47</v>
      </c>
      <c r="AZ45" s="154"/>
      <c r="BA45" s="154">
        <v>157.30288400000001</v>
      </c>
      <c r="BB45" s="154">
        <v>221.964673</v>
      </c>
      <c r="BC45" s="154">
        <v>221.964673</v>
      </c>
      <c r="BD45" s="118">
        <v>291.89999999999998</v>
      </c>
      <c r="BE45" s="144">
        <v>355.82</v>
      </c>
      <c r="BF45" s="118">
        <v>502.69</v>
      </c>
      <c r="BG45" s="87" t="s">
        <v>334</v>
      </c>
    </row>
    <row r="46" spans="1:59" s="155" customFormat="1" x14ac:dyDescent="0.2">
      <c r="A46" s="87" t="s">
        <v>335</v>
      </c>
      <c r="B46" s="118">
        <v>489.49</v>
      </c>
      <c r="C46" s="153">
        <v>4.13</v>
      </c>
      <c r="D46" s="153">
        <v>4.4000000000000004</v>
      </c>
      <c r="E46" s="153">
        <v>4.8</v>
      </c>
      <c r="F46" s="153">
        <v>4.3</v>
      </c>
      <c r="G46" s="153">
        <v>4</v>
      </c>
      <c r="H46" s="153">
        <v>4.75</v>
      </c>
      <c r="I46" s="153">
        <v>5.0199999999999996</v>
      </c>
      <c r="J46" s="153">
        <v>5.12</v>
      </c>
      <c r="K46" s="153">
        <v>4.5199999999999996</v>
      </c>
      <c r="L46" s="153">
        <v>4.99</v>
      </c>
      <c r="M46" s="153">
        <v>5.19</v>
      </c>
      <c r="N46" s="153">
        <v>5.46</v>
      </c>
      <c r="O46" s="153">
        <v>5.1100000000000003</v>
      </c>
      <c r="P46" s="153">
        <v>5.6</v>
      </c>
      <c r="Q46" s="153">
        <v>5.71</v>
      </c>
      <c r="R46" s="153">
        <v>5.77</v>
      </c>
      <c r="S46" s="153">
        <v>5.27</v>
      </c>
      <c r="T46" s="153">
        <v>5.7</v>
      </c>
      <c r="U46" s="73">
        <v>5.98</v>
      </c>
      <c r="V46" s="73">
        <v>6.58</v>
      </c>
      <c r="W46" s="73">
        <v>5.63</v>
      </c>
      <c r="X46" s="73">
        <v>5.99</v>
      </c>
      <c r="Y46" s="73">
        <v>6.45</v>
      </c>
      <c r="Z46" s="73">
        <v>6.86</v>
      </c>
      <c r="AA46" s="73">
        <v>5.81</v>
      </c>
      <c r="AB46" s="73">
        <v>6.6</v>
      </c>
      <c r="AC46" s="73">
        <v>6.75</v>
      </c>
      <c r="AD46" s="73">
        <v>7.08</v>
      </c>
      <c r="AE46" s="73">
        <v>6.54</v>
      </c>
      <c r="AF46" s="73">
        <v>7.32</v>
      </c>
      <c r="AG46" s="73">
        <v>7.45</v>
      </c>
      <c r="AH46" s="73">
        <v>7.81</v>
      </c>
      <c r="AI46" s="154"/>
      <c r="AJ46" s="153">
        <v>17.63</v>
      </c>
      <c r="AK46" s="154">
        <v>14.41</v>
      </c>
      <c r="AL46" s="153">
        <v>18.89</v>
      </c>
      <c r="AM46" s="154">
        <v>15.02</v>
      </c>
      <c r="AN46" s="153">
        <v>20.16</v>
      </c>
      <c r="AO46" s="154">
        <v>15.65</v>
      </c>
      <c r="AP46" s="153">
        <v>22.19</v>
      </c>
      <c r="AQ46" s="154">
        <v>15.77</v>
      </c>
      <c r="AR46" s="153">
        <v>23.53</v>
      </c>
      <c r="AS46" s="154">
        <v>16.03</v>
      </c>
      <c r="AT46" s="153">
        <v>24.94</v>
      </c>
      <c r="AU46" s="154">
        <v>18.649999999999999</v>
      </c>
      <c r="AV46" s="153">
        <v>26.24</v>
      </c>
      <c r="AW46" s="154">
        <v>18.59</v>
      </c>
      <c r="AX46" s="153">
        <v>29.15</v>
      </c>
      <c r="AY46" s="154">
        <v>16.73</v>
      </c>
      <c r="AZ46" s="154"/>
      <c r="BA46" s="154">
        <v>253.99034599999999</v>
      </c>
      <c r="BB46" s="154">
        <v>283.697003</v>
      </c>
      <c r="BC46" s="154">
        <v>283.697003</v>
      </c>
      <c r="BD46" s="118">
        <v>349.81</v>
      </c>
      <c r="BE46" s="144">
        <v>377.01</v>
      </c>
      <c r="BF46" s="118">
        <v>465.29</v>
      </c>
      <c r="BG46" s="87" t="s">
        <v>335</v>
      </c>
    </row>
    <row r="47" spans="1:59" s="155" customFormat="1" x14ac:dyDescent="0.2">
      <c r="A47" s="87" t="s">
        <v>336</v>
      </c>
      <c r="B47" s="118">
        <v>754.68</v>
      </c>
      <c r="C47" s="153">
        <v>12.59</v>
      </c>
      <c r="D47" s="153">
        <v>14.04</v>
      </c>
      <c r="E47" s="153">
        <v>21.87</v>
      </c>
      <c r="F47" s="153">
        <v>2.2999999999999998</v>
      </c>
      <c r="G47" s="153">
        <v>-0.5</v>
      </c>
      <c r="H47" s="153">
        <v>4.74</v>
      </c>
      <c r="I47" s="153">
        <v>6.16</v>
      </c>
      <c r="J47" s="153">
        <v>6.37</v>
      </c>
      <c r="K47" s="153">
        <v>8.82</v>
      </c>
      <c r="L47" s="153">
        <v>9.6</v>
      </c>
      <c r="M47" s="153">
        <v>8.76</v>
      </c>
      <c r="N47" s="153">
        <v>9.3000000000000007</v>
      </c>
      <c r="O47" s="153">
        <v>11.12</v>
      </c>
      <c r="P47" s="153">
        <v>13.53</v>
      </c>
      <c r="Q47" s="153">
        <v>14.81</v>
      </c>
      <c r="R47" s="153">
        <v>10.39</v>
      </c>
      <c r="S47" s="153">
        <v>11.94</v>
      </c>
      <c r="T47" s="153">
        <v>12.45</v>
      </c>
      <c r="U47" s="73">
        <v>10.29</v>
      </c>
      <c r="V47" s="73">
        <v>10.58</v>
      </c>
      <c r="W47" s="73">
        <v>11.47</v>
      </c>
      <c r="X47" s="73">
        <v>11.96</v>
      </c>
      <c r="Y47" s="73">
        <v>10.49</v>
      </c>
      <c r="Z47" s="73">
        <v>9.58</v>
      </c>
      <c r="AA47" s="73">
        <v>11.96</v>
      </c>
      <c r="AB47" s="73">
        <v>12.2</v>
      </c>
      <c r="AC47" s="73">
        <v>12.55</v>
      </c>
      <c r="AD47" s="73">
        <v>12.91</v>
      </c>
      <c r="AE47" s="73">
        <v>13.36</v>
      </c>
      <c r="AF47" s="73">
        <v>14.17</v>
      </c>
      <c r="AG47" s="73">
        <v>14.8</v>
      </c>
      <c r="AH47" s="73">
        <v>15.12</v>
      </c>
      <c r="AI47" s="154"/>
      <c r="AJ47" s="153">
        <v>50.8</v>
      </c>
      <c r="AK47" s="154">
        <v>7.86</v>
      </c>
      <c r="AL47" s="153">
        <v>16.77</v>
      </c>
      <c r="AM47" s="154">
        <v>27.12</v>
      </c>
      <c r="AN47" s="153">
        <v>36.479999999999997</v>
      </c>
      <c r="AO47" s="154">
        <v>14.82</v>
      </c>
      <c r="AP47" s="153">
        <v>49.85</v>
      </c>
      <c r="AQ47" s="154">
        <v>11.07</v>
      </c>
      <c r="AR47" s="153">
        <v>45.25</v>
      </c>
      <c r="AS47" s="154">
        <v>12.46</v>
      </c>
      <c r="AT47" s="153">
        <v>43.5</v>
      </c>
      <c r="AU47" s="154">
        <v>15.9</v>
      </c>
      <c r="AV47" s="153">
        <v>49.7</v>
      </c>
      <c r="AW47" s="154">
        <v>15.1</v>
      </c>
      <c r="AX47" s="153">
        <v>57.79</v>
      </c>
      <c r="AY47" s="154">
        <v>12.98</v>
      </c>
      <c r="AZ47" s="154"/>
      <c r="BA47" s="154">
        <v>399.124324</v>
      </c>
      <c r="BB47" s="154">
        <v>454.72875099999999</v>
      </c>
      <c r="BC47" s="154">
        <v>454.72875099999999</v>
      </c>
      <c r="BD47" s="118">
        <v>551.87</v>
      </c>
      <c r="BE47" s="144">
        <v>563.64</v>
      </c>
      <c r="BF47" s="118">
        <v>691.56</v>
      </c>
      <c r="BG47" s="87" t="s">
        <v>336</v>
      </c>
    </row>
    <row r="48" spans="1:59" s="155" customFormat="1" x14ac:dyDescent="0.2">
      <c r="A48" s="87" t="s">
        <v>337</v>
      </c>
      <c r="B48" s="118">
        <v>341.38</v>
      </c>
      <c r="C48" s="153">
        <v>-0.39</v>
      </c>
      <c r="D48" s="153">
        <v>-0.78</v>
      </c>
      <c r="E48" s="153">
        <v>-5.08</v>
      </c>
      <c r="F48" s="153">
        <v>-13.36</v>
      </c>
      <c r="G48" s="153">
        <v>0.5</v>
      </c>
      <c r="H48" s="153">
        <v>1.1100000000000001</v>
      </c>
      <c r="I48" s="153">
        <v>1.27</v>
      </c>
      <c r="J48" s="153">
        <v>1.63</v>
      </c>
      <c r="K48" s="153">
        <v>3.64</v>
      </c>
      <c r="L48" s="153">
        <v>3.86</v>
      </c>
      <c r="M48" s="153">
        <v>4.01</v>
      </c>
      <c r="N48" s="153">
        <v>3.57</v>
      </c>
      <c r="O48" s="153">
        <v>3.78</v>
      </c>
      <c r="P48" s="153">
        <v>4.12</v>
      </c>
      <c r="Q48" s="153">
        <v>4.54</v>
      </c>
      <c r="R48" s="153">
        <v>4.25</v>
      </c>
      <c r="S48" s="153">
        <v>4.17</v>
      </c>
      <c r="T48" s="153">
        <v>4.5599999999999996</v>
      </c>
      <c r="U48" s="73">
        <v>4.5199999999999996</v>
      </c>
      <c r="V48" s="73">
        <v>4.16</v>
      </c>
      <c r="W48" s="73">
        <v>5.43</v>
      </c>
      <c r="X48" s="73">
        <v>5.63</v>
      </c>
      <c r="Y48" s="73">
        <v>5.37</v>
      </c>
      <c r="Z48" s="73">
        <v>5.56</v>
      </c>
      <c r="AA48" s="73">
        <v>5.72</v>
      </c>
      <c r="AB48" s="73">
        <v>6.12</v>
      </c>
      <c r="AC48" s="73">
        <v>5.51</v>
      </c>
      <c r="AD48" s="73">
        <v>5.88</v>
      </c>
      <c r="AE48" s="73">
        <v>6.24</v>
      </c>
      <c r="AF48" s="73">
        <v>6.47</v>
      </c>
      <c r="AG48" s="73">
        <v>6.43</v>
      </c>
      <c r="AH48" s="73">
        <v>6.91</v>
      </c>
      <c r="AI48" s="154"/>
      <c r="AJ48" s="153">
        <v>-19.61</v>
      </c>
      <c r="AK48" s="154">
        <v>-9.59</v>
      </c>
      <c r="AL48" s="153">
        <v>4.51</v>
      </c>
      <c r="AM48" s="154">
        <v>47</v>
      </c>
      <c r="AN48" s="153">
        <v>15.09</v>
      </c>
      <c r="AO48" s="154">
        <v>15.69</v>
      </c>
      <c r="AP48" s="153">
        <v>16.690000000000001</v>
      </c>
      <c r="AQ48" s="154">
        <v>11.83</v>
      </c>
      <c r="AR48" s="153">
        <v>17.41</v>
      </c>
      <c r="AS48" s="154">
        <v>14.09</v>
      </c>
      <c r="AT48" s="153">
        <v>21.98</v>
      </c>
      <c r="AU48" s="154">
        <v>14.69</v>
      </c>
      <c r="AV48" s="153">
        <v>23.22</v>
      </c>
      <c r="AW48" s="154">
        <v>14.69</v>
      </c>
      <c r="AX48" s="153">
        <v>26.07</v>
      </c>
      <c r="AY48" s="154">
        <v>13.09</v>
      </c>
      <c r="AZ48" s="154"/>
      <c r="BA48" s="154">
        <v>187.99776499999999</v>
      </c>
      <c r="BB48" s="154">
        <v>211.96466100000001</v>
      </c>
      <c r="BC48" s="154">
        <v>211.96466100000001</v>
      </c>
      <c r="BD48" s="118">
        <v>197.47</v>
      </c>
      <c r="BE48" s="144">
        <v>245.32</v>
      </c>
      <c r="BF48" s="118">
        <v>322.92</v>
      </c>
      <c r="BG48" s="87" t="s">
        <v>337</v>
      </c>
    </row>
    <row r="49" spans="1:59" s="155" customFormat="1" x14ac:dyDescent="0.2">
      <c r="A49" s="87" t="s">
        <v>338</v>
      </c>
      <c r="B49" s="118">
        <v>755.82</v>
      </c>
      <c r="C49" s="153">
        <v>5.88</v>
      </c>
      <c r="D49" s="153">
        <v>6.23</v>
      </c>
      <c r="E49" s="153">
        <v>6.03</v>
      </c>
      <c r="F49" s="153">
        <v>5.51</v>
      </c>
      <c r="G49" s="153">
        <v>6.1</v>
      </c>
      <c r="H49" s="153">
        <v>6.34</v>
      </c>
      <c r="I49" s="153">
        <v>6.67</v>
      </c>
      <c r="J49" s="153">
        <v>6.12</v>
      </c>
      <c r="K49" s="153">
        <v>6.75</v>
      </c>
      <c r="L49" s="153">
        <v>6.99</v>
      </c>
      <c r="M49" s="153">
        <v>7.17</v>
      </c>
      <c r="N49" s="153">
        <v>7</v>
      </c>
      <c r="O49" s="153">
        <v>7.43</v>
      </c>
      <c r="P49" s="153">
        <v>8.07</v>
      </c>
      <c r="Q49" s="153">
        <v>7.71</v>
      </c>
      <c r="R49" s="153">
        <v>7.46</v>
      </c>
      <c r="S49" s="153">
        <v>8.1999999999999993</v>
      </c>
      <c r="T49" s="153">
        <v>7.95</v>
      </c>
      <c r="U49" s="73">
        <v>7.9</v>
      </c>
      <c r="V49" s="73">
        <v>7.26</v>
      </c>
      <c r="W49" s="73">
        <v>8.0500000000000007</v>
      </c>
      <c r="X49" s="73">
        <v>8.19</v>
      </c>
      <c r="Y49" s="73">
        <v>8.26</v>
      </c>
      <c r="Z49" s="73">
        <v>7.87</v>
      </c>
      <c r="AA49" s="73">
        <v>8.6</v>
      </c>
      <c r="AB49" s="73">
        <v>9.6</v>
      </c>
      <c r="AC49" s="73">
        <v>10.43</v>
      </c>
      <c r="AD49" s="73">
        <v>10.89</v>
      </c>
      <c r="AE49" s="73">
        <v>11.09</v>
      </c>
      <c r="AF49" s="73">
        <v>11.79</v>
      </c>
      <c r="AG49" s="73">
        <v>12.04</v>
      </c>
      <c r="AH49" s="73">
        <v>12.37</v>
      </c>
      <c r="AI49" s="154"/>
      <c r="AJ49" s="153">
        <v>23.65</v>
      </c>
      <c r="AK49" s="154">
        <v>12.96</v>
      </c>
      <c r="AL49" s="153">
        <v>25.23</v>
      </c>
      <c r="AM49" s="154">
        <v>14.37</v>
      </c>
      <c r="AN49" s="153">
        <v>27.92</v>
      </c>
      <c r="AO49" s="154">
        <v>13.4</v>
      </c>
      <c r="AP49" s="153">
        <v>30.68</v>
      </c>
      <c r="AQ49" s="154">
        <v>13.37</v>
      </c>
      <c r="AR49" s="153">
        <v>31.31</v>
      </c>
      <c r="AS49" s="154">
        <v>15.18</v>
      </c>
      <c r="AT49" s="153">
        <v>32.369999999999997</v>
      </c>
      <c r="AU49" s="154">
        <v>20.51</v>
      </c>
      <c r="AV49" s="153">
        <v>39.53</v>
      </c>
      <c r="AW49" s="154">
        <v>18.940000000000001</v>
      </c>
      <c r="AX49" s="153">
        <v>47.31</v>
      </c>
      <c r="AY49" s="154">
        <v>15.82</v>
      </c>
      <c r="AZ49" s="154"/>
      <c r="BA49" s="154">
        <v>306.441464</v>
      </c>
      <c r="BB49" s="154">
        <v>362.62085500000001</v>
      </c>
      <c r="BC49" s="154">
        <v>362.62085500000001</v>
      </c>
      <c r="BD49" s="118">
        <v>410.14</v>
      </c>
      <c r="BE49" s="144">
        <v>475.27</v>
      </c>
      <c r="BF49" s="118">
        <v>663.81</v>
      </c>
      <c r="BG49" s="87" t="s">
        <v>338</v>
      </c>
    </row>
    <row r="50" spans="1:59" s="155" customFormat="1" x14ac:dyDescent="0.2">
      <c r="A50" s="87" t="s">
        <v>339</v>
      </c>
      <c r="B50" s="118">
        <v>494.02</v>
      </c>
      <c r="C50" s="153">
        <v>5.1100000000000003</v>
      </c>
      <c r="D50" s="153">
        <v>6.04</v>
      </c>
      <c r="E50" s="153">
        <v>5.59</v>
      </c>
      <c r="F50" s="153">
        <v>4.5199999999999996</v>
      </c>
      <c r="G50" s="153">
        <v>3</v>
      </c>
      <c r="H50" s="153">
        <v>3.78</v>
      </c>
      <c r="I50" s="153">
        <v>3.38</v>
      </c>
      <c r="J50" s="153">
        <v>4.1399999999999997</v>
      </c>
      <c r="K50" s="153">
        <v>3.69</v>
      </c>
      <c r="L50" s="153">
        <v>4.75</v>
      </c>
      <c r="M50" s="153">
        <v>4.99</v>
      </c>
      <c r="N50" s="153">
        <v>5.26</v>
      </c>
      <c r="O50" s="153">
        <v>4.66</v>
      </c>
      <c r="P50" s="153">
        <v>5.69</v>
      </c>
      <c r="Q50" s="153">
        <v>5.66</v>
      </c>
      <c r="R50" s="153">
        <v>5.6</v>
      </c>
      <c r="S50" s="153">
        <v>5.62</v>
      </c>
      <c r="T50" s="153">
        <v>6.38</v>
      </c>
      <c r="U50" s="73">
        <v>6.06</v>
      </c>
      <c r="V50" s="73">
        <v>5.18</v>
      </c>
      <c r="W50" s="73">
        <v>5.68</v>
      </c>
      <c r="X50" s="73">
        <v>6.61</v>
      </c>
      <c r="Y50" s="73">
        <v>6.88</v>
      </c>
      <c r="Z50" s="73">
        <v>6.88</v>
      </c>
      <c r="AA50" s="73">
        <v>6.07</v>
      </c>
      <c r="AB50" s="73">
        <v>7.48</v>
      </c>
      <c r="AC50" s="73">
        <v>7.64</v>
      </c>
      <c r="AD50" s="73">
        <v>7.83</v>
      </c>
      <c r="AE50" s="73">
        <v>7.02</v>
      </c>
      <c r="AF50" s="73">
        <v>8.3699999999999992</v>
      </c>
      <c r="AG50" s="73">
        <v>8.4600000000000009</v>
      </c>
      <c r="AH50" s="73">
        <v>8.59</v>
      </c>
      <c r="AI50" s="154"/>
      <c r="AJ50" s="153">
        <v>21.26</v>
      </c>
      <c r="AK50" s="154">
        <v>10.050000000000001</v>
      </c>
      <c r="AL50" s="153">
        <v>14.3</v>
      </c>
      <c r="AM50" s="154">
        <v>17.690000000000001</v>
      </c>
      <c r="AN50" s="153">
        <v>18.690000000000001</v>
      </c>
      <c r="AO50" s="154">
        <v>16.87</v>
      </c>
      <c r="AP50" s="153">
        <v>21.62</v>
      </c>
      <c r="AQ50" s="154">
        <v>14.15</v>
      </c>
      <c r="AR50" s="153">
        <v>23.24</v>
      </c>
      <c r="AS50" s="154">
        <v>14.99</v>
      </c>
      <c r="AT50" s="153">
        <v>26.05</v>
      </c>
      <c r="AU50" s="154">
        <v>18.510000000000002</v>
      </c>
      <c r="AV50" s="153">
        <v>29</v>
      </c>
      <c r="AW50" s="154">
        <v>17.149999999999999</v>
      </c>
      <c r="AX50" s="153">
        <v>32.479999999999997</v>
      </c>
      <c r="AY50" s="154">
        <v>15.31</v>
      </c>
      <c r="AZ50" s="154"/>
      <c r="BA50" s="154">
        <v>213.73174499999999</v>
      </c>
      <c r="BB50" s="154">
        <v>252.96700100000001</v>
      </c>
      <c r="BC50" s="154">
        <v>252.96700100000001</v>
      </c>
      <c r="BD50" s="118">
        <v>306.02999999999997</v>
      </c>
      <c r="BE50" s="144">
        <v>348.35</v>
      </c>
      <c r="BF50" s="118">
        <v>482.23</v>
      </c>
      <c r="BG50" s="87" t="s">
        <v>339</v>
      </c>
    </row>
    <row r="51" spans="1:59" s="155" customFormat="1" x14ac:dyDescent="0.2">
      <c r="A51" s="87" t="s">
        <v>340</v>
      </c>
      <c r="B51" s="118">
        <v>681.35</v>
      </c>
      <c r="C51" s="153">
        <v>4.49</v>
      </c>
      <c r="D51" s="153">
        <v>4.6399999999999997</v>
      </c>
      <c r="E51" s="153">
        <v>4.41</v>
      </c>
      <c r="F51" s="153">
        <v>2.41</v>
      </c>
      <c r="G51" s="153">
        <v>2.68</v>
      </c>
      <c r="H51" s="153">
        <v>3.55</v>
      </c>
      <c r="I51" s="153">
        <v>4.47</v>
      </c>
      <c r="J51" s="153">
        <v>6.39</v>
      </c>
      <c r="K51" s="153">
        <v>5.54</v>
      </c>
      <c r="L51" s="153">
        <v>6.18</v>
      </c>
      <c r="M51" s="153">
        <v>6.8</v>
      </c>
      <c r="N51" s="153">
        <v>8.02</v>
      </c>
      <c r="O51" s="153">
        <v>7.22</v>
      </c>
      <c r="P51" s="153">
        <v>7.73</v>
      </c>
      <c r="Q51" s="153">
        <v>7.31</v>
      </c>
      <c r="R51" s="153">
        <v>9.07</v>
      </c>
      <c r="S51" s="153">
        <v>8.06</v>
      </c>
      <c r="T51" s="153">
        <v>8.08</v>
      </c>
      <c r="U51" s="73">
        <v>6.86</v>
      </c>
      <c r="V51" s="73">
        <v>9.18</v>
      </c>
      <c r="W51" s="73">
        <v>8</v>
      </c>
      <c r="X51" s="73">
        <v>7.43</v>
      </c>
      <c r="Y51" s="73">
        <v>7.98</v>
      </c>
      <c r="Z51" s="73">
        <v>9.8000000000000007</v>
      </c>
      <c r="AA51" s="73">
        <v>7.98</v>
      </c>
      <c r="AB51" s="73">
        <v>8.58</v>
      </c>
      <c r="AC51" s="73">
        <v>9.6</v>
      </c>
      <c r="AD51" s="73">
        <v>12.14</v>
      </c>
      <c r="AE51" s="73">
        <v>10.56</v>
      </c>
      <c r="AF51" s="73">
        <v>10.75</v>
      </c>
      <c r="AG51" s="73">
        <v>10.94</v>
      </c>
      <c r="AH51" s="73">
        <v>13.28</v>
      </c>
      <c r="AI51" s="154"/>
      <c r="AJ51" s="153">
        <v>15.95</v>
      </c>
      <c r="AK51" s="154">
        <v>14.95</v>
      </c>
      <c r="AL51" s="153">
        <v>17.09</v>
      </c>
      <c r="AM51" s="154">
        <v>22.24</v>
      </c>
      <c r="AN51" s="153">
        <v>26.54</v>
      </c>
      <c r="AO51" s="154">
        <v>15.92</v>
      </c>
      <c r="AP51" s="153">
        <v>31.32</v>
      </c>
      <c r="AQ51" s="154">
        <v>13.51</v>
      </c>
      <c r="AR51" s="153">
        <v>32.18</v>
      </c>
      <c r="AS51" s="154">
        <v>14.88</v>
      </c>
      <c r="AT51" s="153">
        <v>33.21</v>
      </c>
      <c r="AU51" s="154">
        <v>18.309999999999999</v>
      </c>
      <c r="AV51" s="153">
        <v>38.25</v>
      </c>
      <c r="AW51" s="154">
        <v>17.850000000000001</v>
      </c>
      <c r="AX51" s="153">
        <v>45.68</v>
      </c>
      <c r="AY51" s="154">
        <v>14.95</v>
      </c>
      <c r="AZ51" s="154"/>
      <c r="BA51" s="154">
        <v>238.53137599999999</v>
      </c>
      <c r="BB51" s="154">
        <v>380.15106400000002</v>
      </c>
      <c r="BC51" s="154">
        <v>380.15106400000002</v>
      </c>
      <c r="BD51" s="118">
        <v>423.04</v>
      </c>
      <c r="BE51" s="144">
        <v>478.87</v>
      </c>
      <c r="BF51" s="118">
        <v>608</v>
      </c>
      <c r="BG51" s="87" t="s">
        <v>340</v>
      </c>
    </row>
    <row r="52" spans="1:59" s="155" customFormat="1" x14ac:dyDescent="0.2">
      <c r="A52" s="87" t="s">
        <v>341</v>
      </c>
      <c r="B52" s="118">
        <v>337.74</v>
      </c>
      <c r="C52" s="153">
        <v>4.3099999999999996</v>
      </c>
      <c r="D52" s="153">
        <v>4.99</v>
      </c>
      <c r="E52" s="153">
        <v>3.69</v>
      </c>
      <c r="F52" s="153">
        <v>-3.66</v>
      </c>
      <c r="G52" s="153">
        <v>1.06</v>
      </c>
      <c r="H52" s="153">
        <v>1.9</v>
      </c>
      <c r="I52" s="153">
        <v>2.4700000000000002</v>
      </c>
      <c r="J52" s="153">
        <v>2.2400000000000002</v>
      </c>
      <c r="K52" s="153">
        <v>3.12</v>
      </c>
      <c r="L52" s="153">
        <v>3.72</v>
      </c>
      <c r="M52" s="153">
        <v>3.42</v>
      </c>
      <c r="N52" s="153">
        <v>3.4</v>
      </c>
      <c r="O52" s="153">
        <v>4.9000000000000004</v>
      </c>
      <c r="P52" s="153">
        <v>5.39</v>
      </c>
      <c r="Q52" s="153">
        <v>3.92</v>
      </c>
      <c r="R52" s="153">
        <v>2.15</v>
      </c>
      <c r="S52" s="153">
        <v>4.3099999999999996</v>
      </c>
      <c r="T52" s="153">
        <v>4.62</v>
      </c>
      <c r="U52" s="73">
        <v>3.33</v>
      </c>
      <c r="V52" s="73">
        <v>2.83</v>
      </c>
      <c r="W52" s="73">
        <v>4.45</v>
      </c>
      <c r="X52" s="73">
        <v>3.47</v>
      </c>
      <c r="Y52" s="73">
        <v>3.74</v>
      </c>
      <c r="Z52" s="73">
        <v>3.27</v>
      </c>
      <c r="AA52" s="73">
        <v>4.3899999999999997</v>
      </c>
      <c r="AB52" s="73">
        <v>4.71</v>
      </c>
      <c r="AC52" s="73">
        <v>4.5</v>
      </c>
      <c r="AD52" s="73">
        <v>4.57</v>
      </c>
      <c r="AE52" s="73">
        <v>5.92</v>
      </c>
      <c r="AF52" s="73">
        <v>6.12</v>
      </c>
      <c r="AG52" s="73">
        <v>5.31</v>
      </c>
      <c r="AH52" s="73">
        <v>5.41</v>
      </c>
      <c r="AI52" s="154"/>
      <c r="AJ52" s="153">
        <v>9.33</v>
      </c>
      <c r="AK52" s="154">
        <v>14.93</v>
      </c>
      <c r="AL52" s="153">
        <v>7.67</v>
      </c>
      <c r="AM52" s="154">
        <v>26.59</v>
      </c>
      <c r="AN52" s="153">
        <v>13.65</v>
      </c>
      <c r="AO52" s="154">
        <v>18.02</v>
      </c>
      <c r="AP52" s="153">
        <v>16.36</v>
      </c>
      <c r="AQ52" s="154">
        <v>13.52</v>
      </c>
      <c r="AR52" s="153">
        <v>15.09</v>
      </c>
      <c r="AS52" s="154">
        <v>16.71</v>
      </c>
      <c r="AT52" s="153">
        <v>14.92</v>
      </c>
      <c r="AU52" s="154">
        <v>20.84</v>
      </c>
      <c r="AV52" s="153">
        <v>18.239999999999998</v>
      </c>
      <c r="AW52" s="154">
        <v>18.48</v>
      </c>
      <c r="AX52" s="153">
        <v>22.6</v>
      </c>
      <c r="AY52" s="154">
        <v>14.91</v>
      </c>
      <c r="AZ52" s="154"/>
      <c r="BA52" s="154">
        <v>139.32307499999999</v>
      </c>
      <c r="BB52" s="154">
        <v>203.96750700000001</v>
      </c>
      <c r="BC52" s="154">
        <v>203.96750700000001</v>
      </c>
      <c r="BD52" s="118">
        <v>221.24</v>
      </c>
      <c r="BE52" s="144">
        <v>252.11</v>
      </c>
      <c r="BF52" s="118">
        <v>310.94</v>
      </c>
      <c r="BG52" s="87" t="s">
        <v>341</v>
      </c>
    </row>
    <row r="53" spans="1:59" s="155" customFormat="1" x14ac:dyDescent="0.2">
      <c r="A53" s="87" t="s">
        <v>342</v>
      </c>
      <c r="B53" s="118">
        <v>158.91</v>
      </c>
      <c r="C53" s="153">
        <v>2.12</v>
      </c>
      <c r="D53" s="153">
        <v>2.2799999999999998</v>
      </c>
      <c r="E53" s="153">
        <v>1.99</v>
      </c>
      <c r="F53" s="153">
        <v>1.87</v>
      </c>
      <c r="G53" s="153">
        <v>1.95</v>
      </c>
      <c r="H53" s="153">
        <v>1.87</v>
      </c>
      <c r="I53" s="153">
        <v>1.76</v>
      </c>
      <c r="J53" s="153">
        <v>1.59</v>
      </c>
      <c r="K53" s="153">
        <v>1.89</v>
      </c>
      <c r="L53" s="153">
        <v>2.04</v>
      </c>
      <c r="M53" s="153">
        <v>1.82</v>
      </c>
      <c r="N53" s="153">
        <v>1.6</v>
      </c>
      <c r="O53" s="153">
        <v>1.89</v>
      </c>
      <c r="P53" s="153">
        <v>1.78</v>
      </c>
      <c r="Q53" s="153">
        <v>1.94</v>
      </c>
      <c r="R53" s="153">
        <v>1.19</v>
      </c>
      <c r="S53" s="153">
        <v>1.88</v>
      </c>
      <c r="T53" s="153">
        <v>2.2599999999999998</v>
      </c>
      <c r="U53" s="73">
        <v>2.06</v>
      </c>
      <c r="V53" s="73">
        <v>-2.82</v>
      </c>
      <c r="W53" s="73">
        <v>2.0499999999999998</v>
      </c>
      <c r="X53" s="73">
        <v>2.11</v>
      </c>
      <c r="Y53" s="73">
        <v>2.44</v>
      </c>
      <c r="Z53" s="73">
        <v>5.36</v>
      </c>
      <c r="AA53" s="73">
        <v>2.73</v>
      </c>
      <c r="AB53" s="73">
        <v>2.92</v>
      </c>
      <c r="AC53" s="73">
        <v>2.97</v>
      </c>
      <c r="AD53" s="73">
        <v>2.66</v>
      </c>
      <c r="AE53" s="73">
        <v>3.05</v>
      </c>
      <c r="AF53" s="73">
        <v>2.95</v>
      </c>
      <c r="AG53" s="73">
        <v>3</v>
      </c>
      <c r="AH53" s="73">
        <v>2.83</v>
      </c>
      <c r="AI53" s="154"/>
      <c r="AJ53" s="153">
        <v>8.26</v>
      </c>
      <c r="AK53" s="154">
        <v>13.49</v>
      </c>
      <c r="AL53" s="153">
        <v>7.17</v>
      </c>
      <c r="AM53" s="154">
        <v>15.93</v>
      </c>
      <c r="AN53" s="153">
        <v>7.35</v>
      </c>
      <c r="AO53" s="154">
        <v>17.440000000000001</v>
      </c>
      <c r="AP53" s="153">
        <v>6.8</v>
      </c>
      <c r="AQ53" s="154">
        <v>18.97</v>
      </c>
      <c r="AR53" s="153">
        <v>3.38</v>
      </c>
      <c r="AS53" s="154">
        <v>42.89</v>
      </c>
      <c r="AT53" s="153">
        <v>11.96</v>
      </c>
      <c r="AU53" s="154">
        <v>12.94</v>
      </c>
      <c r="AV53" s="153">
        <v>11.27</v>
      </c>
      <c r="AW53" s="154">
        <v>14</v>
      </c>
      <c r="AX53" s="153">
        <v>11.83</v>
      </c>
      <c r="AY53" s="154">
        <v>13.33</v>
      </c>
      <c r="AZ53" s="154"/>
      <c r="BA53" s="154">
        <v>111.414979</v>
      </c>
      <c r="BB53" s="154">
        <v>114.226088</v>
      </c>
      <c r="BC53" s="154">
        <v>114.226088</v>
      </c>
      <c r="BD53" s="118">
        <v>128.91</v>
      </c>
      <c r="BE53" s="144">
        <v>144.97999999999999</v>
      </c>
      <c r="BF53" s="118">
        <v>154.66999999999999</v>
      </c>
      <c r="BG53" s="87" t="s">
        <v>342</v>
      </c>
    </row>
    <row r="54" spans="1:59" s="155" customFormat="1" x14ac:dyDescent="0.2">
      <c r="A54" s="87" t="s">
        <v>343</v>
      </c>
      <c r="B54" s="118">
        <v>247.3</v>
      </c>
      <c r="C54" s="153">
        <v>3.58</v>
      </c>
      <c r="D54" s="153">
        <v>2.65</v>
      </c>
      <c r="E54" s="153">
        <v>4.13</v>
      </c>
      <c r="F54" s="153">
        <v>2.65</v>
      </c>
      <c r="G54" s="153">
        <v>3.25</v>
      </c>
      <c r="H54" s="153">
        <v>2.61</v>
      </c>
      <c r="I54" s="153">
        <v>4</v>
      </c>
      <c r="J54" s="153">
        <v>2.56</v>
      </c>
      <c r="K54" s="153">
        <v>3.85</v>
      </c>
      <c r="L54" s="153">
        <v>2.74</v>
      </c>
      <c r="M54" s="153">
        <v>4.45</v>
      </c>
      <c r="N54" s="153">
        <v>2.46</v>
      </c>
      <c r="O54" s="153">
        <v>3.58</v>
      </c>
      <c r="P54" s="153">
        <v>3.01</v>
      </c>
      <c r="Q54" s="153">
        <v>4.4000000000000004</v>
      </c>
      <c r="R54" s="153">
        <v>2.63</v>
      </c>
      <c r="S54" s="153">
        <v>3.36</v>
      </c>
      <c r="T54" s="153">
        <v>2.89</v>
      </c>
      <c r="U54" s="73">
        <v>4.09</v>
      </c>
      <c r="V54" s="73">
        <v>3.01</v>
      </c>
      <c r="W54" s="73">
        <v>3.02</v>
      </c>
      <c r="X54" s="73">
        <v>3.13</v>
      </c>
      <c r="Y54" s="73">
        <v>4.53</v>
      </c>
      <c r="Z54" s="73">
        <v>3</v>
      </c>
      <c r="AA54" s="73">
        <v>3.92</v>
      </c>
      <c r="AB54" s="73">
        <v>2.88</v>
      </c>
      <c r="AC54" s="73">
        <v>4.68</v>
      </c>
      <c r="AD54" s="73">
        <v>3.55</v>
      </c>
      <c r="AE54" s="73">
        <v>4.12</v>
      </c>
      <c r="AF54" s="73">
        <v>3.44</v>
      </c>
      <c r="AG54" s="73">
        <v>5.22</v>
      </c>
      <c r="AH54" s="73">
        <v>3.73</v>
      </c>
      <c r="AI54" s="154"/>
      <c r="AJ54" s="153">
        <v>13.01</v>
      </c>
      <c r="AK54" s="154">
        <v>12.46</v>
      </c>
      <c r="AL54" s="153">
        <v>12.42</v>
      </c>
      <c r="AM54" s="154">
        <v>14.05</v>
      </c>
      <c r="AN54" s="153">
        <v>13.49</v>
      </c>
      <c r="AO54" s="154">
        <v>13.26</v>
      </c>
      <c r="AP54" s="153">
        <v>13.62</v>
      </c>
      <c r="AQ54" s="154">
        <v>15.05</v>
      </c>
      <c r="AR54" s="153">
        <v>13.35</v>
      </c>
      <c r="AS54" s="154">
        <v>14.99</v>
      </c>
      <c r="AT54" s="153">
        <v>13.68</v>
      </c>
      <c r="AU54" s="154">
        <v>16.18</v>
      </c>
      <c r="AV54" s="153">
        <v>15.03</v>
      </c>
      <c r="AW54" s="154">
        <v>16.329999999999998</v>
      </c>
      <c r="AX54" s="153">
        <v>16.739999999999998</v>
      </c>
      <c r="AY54" s="154">
        <v>14.66</v>
      </c>
      <c r="AZ54" s="154"/>
      <c r="BA54" s="154">
        <v>162.06434999999999</v>
      </c>
      <c r="BB54" s="154">
        <v>174.496937</v>
      </c>
      <c r="BC54" s="154">
        <v>174.496937</v>
      </c>
      <c r="BD54" s="118">
        <v>204.99</v>
      </c>
      <c r="BE54" s="144">
        <v>200.04</v>
      </c>
      <c r="BF54" s="118">
        <v>221.38</v>
      </c>
      <c r="BG54" s="87" t="s">
        <v>343</v>
      </c>
    </row>
    <row r="55" spans="1:59" x14ac:dyDescent="0.2">
      <c r="B55" s="118"/>
      <c r="C55" s="90"/>
      <c r="D55" s="90"/>
      <c r="E55" s="90"/>
      <c r="F55" s="90"/>
      <c r="G55" s="90"/>
      <c r="H55" s="90"/>
      <c r="I55" s="90"/>
      <c r="J55" s="90"/>
      <c r="K55" s="90"/>
      <c r="L55" s="90"/>
      <c r="M55" s="90"/>
      <c r="N55" s="90"/>
      <c r="O55" s="90"/>
      <c r="P55" s="90"/>
      <c r="Q55" s="90"/>
      <c r="R55" s="90"/>
      <c r="S55" s="90"/>
      <c r="T55" s="90"/>
      <c r="U55" s="73"/>
      <c r="V55" s="73"/>
      <c r="W55" s="73"/>
      <c r="X55" s="73"/>
      <c r="Y55" s="73"/>
      <c r="Z55" s="73"/>
      <c r="AA55" s="73"/>
      <c r="AB55" s="73"/>
      <c r="AC55" s="73"/>
      <c r="AD55" s="73"/>
      <c r="AE55" s="73"/>
      <c r="AF55" s="73"/>
      <c r="AG55" s="73"/>
      <c r="AH55" s="73"/>
      <c r="AI55" s="91"/>
      <c r="AK55" s="91"/>
      <c r="AM55" s="91"/>
      <c r="AO55" s="91"/>
      <c r="AQ55" s="91"/>
      <c r="AS55" s="91"/>
      <c r="AU55" s="91"/>
      <c r="AW55" s="91"/>
      <c r="AY55" s="91"/>
      <c r="AZ55" s="91"/>
      <c r="BF55" s="118"/>
    </row>
    <row r="56" spans="1:59" x14ac:dyDescent="0.2">
      <c r="B56" s="118"/>
      <c r="BF56" s="118"/>
    </row>
    <row r="57" spans="1:59" x14ac:dyDescent="0.2">
      <c r="A57" s="87" t="s">
        <v>204</v>
      </c>
      <c r="B57" s="118"/>
      <c r="BF57" s="118"/>
      <c r="BG57" s="87" t="s">
        <v>204</v>
      </c>
    </row>
    <row r="58" spans="1:59" s="87" customFormat="1" x14ac:dyDescent="0.2">
      <c r="A58" s="87" t="s">
        <v>141</v>
      </c>
      <c r="B58" s="118" t="s">
        <v>266</v>
      </c>
      <c r="C58" s="93" t="s">
        <v>142</v>
      </c>
      <c r="D58" s="93" t="s">
        <v>143</v>
      </c>
      <c r="E58" s="93" t="s">
        <v>144</v>
      </c>
      <c r="F58" s="93" t="s">
        <v>145</v>
      </c>
      <c r="G58" s="93" t="s">
        <v>146</v>
      </c>
      <c r="H58" s="93" t="s">
        <v>147</v>
      </c>
      <c r="I58" s="93" t="s">
        <v>148</v>
      </c>
      <c r="J58" s="93" t="s">
        <v>149</v>
      </c>
      <c r="K58" s="93" t="s">
        <v>150</v>
      </c>
      <c r="L58" s="93" t="s">
        <v>151</v>
      </c>
      <c r="M58" s="93" t="s">
        <v>152</v>
      </c>
      <c r="N58" s="93" t="s">
        <v>153</v>
      </c>
      <c r="O58" s="93" t="s">
        <v>154</v>
      </c>
      <c r="P58" s="93" t="s">
        <v>155</v>
      </c>
      <c r="Q58" s="93" t="s">
        <v>156</v>
      </c>
      <c r="R58" s="93" t="s">
        <v>157</v>
      </c>
      <c r="S58" s="93" t="s">
        <v>158</v>
      </c>
      <c r="T58" s="152" t="s">
        <v>159</v>
      </c>
      <c r="U58" s="93" t="s">
        <v>160</v>
      </c>
      <c r="V58" s="93" t="s">
        <v>161</v>
      </c>
      <c r="W58" s="96" t="s">
        <v>270</v>
      </c>
      <c r="X58" s="96" t="s">
        <v>271</v>
      </c>
      <c r="Y58" s="96" t="s">
        <v>272</v>
      </c>
      <c r="Z58" s="96" t="s">
        <v>273</v>
      </c>
      <c r="AA58" s="96" t="s">
        <v>352</v>
      </c>
      <c r="AB58" s="96" t="s">
        <v>353</v>
      </c>
      <c r="AC58" s="96" t="s">
        <v>354</v>
      </c>
      <c r="AD58" s="96" t="s">
        <v>355</v>
      </c>
      <c r="AE58" s="96" t="s">
        <v>403</v>
      </c>
      <c r="AF58" s="96" t="s">
        <v>404</v>
      </c>
      <c r="AG58" s="96" t="s">
        <v>405</v>
      </c>
      <c r="AH58" s="96" t="s">
        <v>406</v>
      </c>
      <c r="AI58" s="93"/>
      <c r="AJ58" s="94" t="s">
        <v>162</v>
      </c>
      <c r="AK58" s="93" t="s">
        <v>163</v>
      </c>
      <c r="AL58" s="94" t="s">
        <v>164</v>
      </c>
      <c r="AM58" s="93" t="s">
        <v>165</v>
      </c>
      <c r="AN58" s="94" t="s">
        <v>166</v>
      </c>
      <c r="AO58" s="93" t="s">
        <v>167</v>
      </c>
      <c r="AP58" s="94" t="s">
        <v>168</v>
      </c>
      <c r="AQ58" s="93" t="s">
        <v>169</v>
      </c>
      <c r="AR58" s="94" t="s">
        <v>170</v>
      </c>
      <c r="AS58" s="93" t="s">
        <v>171</v>
      </c>
      <c r="AT58" s="94" t="s">
        <v>274</v>
      </c>
      <c r="AU58" s="93" t="s">
        <v>275</v>
      </c>
      <c r="AV58" s="94" t="s">
        <v>356</v>
      </c>
      <c r="AW58" s="93" t="s">
        <v>357</v>
      </c>
      <c r="AX58" s="94" t="s">
        <v>407</v>
      </c>
      <c r="AY58" s="93" t="s">
        <v>408</v>
      </c>
      <c r="AZ58" s="93"/>
      <c r="BA58" s="95" t="s">
        <v>225</v>
      </c>
      <c r="BB58" s="95" t="s">
        <v>224</v>
      </c>
      <c r="BC58" s="95" t="s">
        <v>223</v>
      </c>
      <c r="BD58" s="95" t="s">
        <v>268</v>
      </c>
      <c r="BE58" s="95" t="s">
        <v>347</v>
      </c>
      <c r="BF58" s="118" t="s">
        <v>266</v>
      </c>
      <c r="BG58" s="87" t="s">
        <v>141</v>
      </c>
    </row>
    <row r="59" spans="1:59" x14ac:dyDescent="0.2">
      <c r="A59" s="87" t="s">
        <v>127</v>
      </c>
      <c r="B59" s="118">
        <v>1996.74</v>
      </c>
      <c r="C59" s="90">
        <v>15.54</v>
      </c>
      <c r="D59" s="90">
        <v>12.86</v>
      </c>
      <c r="E59" s="90">
        <v>9.73</v>
      </c>
      <c r="F59" s="90">
        <v>-23.25</v>
      </c>
      <c r="G59" s="90">
        <v>7.52</v>
      </c>
      <c r="H59" s="90">
        <v>13.51</v>
      </c>
      <c r="I59" s="90">
        <v>14.76</v>
      </c>
      <c r="J59" s="90">
        <v>15.18</v>
      </c>
      <c r="K59" s="90">
        <v>17.48</v>
      </c>
      <c r="L59" s="90">
        <v>19.68</v>
      </c>
      <c r="M59" s="90">
        <v>19.52</v>
      </c>
      <c r="N59" s="90">
        <v>20.67</v>
      </c>
      <c r="O59" s="90">
        <v>21.44</v>
      </c>
      <c r="P59" s="90">
        <v>22.24</v>
      </c>
      <c r="Q59" s="90">
        <v>22.63</v>
      </c>
      <c r="R59" s="90">
        <v>20.64</v>
      </c>
      <c r="S59" s="73">
        <v>23.03</v>
      </c>
      <c r="T59" s="90">
        <v>21.62</v>
      </c>
      <c r="U59" s="91">
        <v>21.21</v>
      </c>
      <c r="V59" s="91">
        <v>20.65</v>
      </c>
      <c r="W59" s="91">
        <v>24.22</v>
      </c>
      <c r="X59" s="91">
        <v>24.87</v>
      </c>
      <c r="Y59" s="91">
        <v>24.63</v>
      </c>
      <c r="Z59" s="91">
        <v>26.48</v>
      </c>
      <c r="AA59" s="91">
        <v>24.87</v>
      </c>
      <c r="AB59" s="91">
        <v>27.26</v>
      </c>
      <c r="AC59" s="91"/>
      <c r="AD59" s="91"/>
      <c r="AE59" s="91"/>
      <c r="AF59" s="91"/>
      <c r="AG59" s="91"/>
      <c r="AH59" s="91"/>
      <c r="AI59" s="91"/>
      <c r="AJ59" s="90">
        <v>14.88</v>
      </c>
      <c r="AK59" s="91">
        <v>60.7</v>
      </c>
      <c r="AL59" s="90">
        <v>50.97</v>
      </c>
      <c r="AM59" s="91">
        <v>21.88</v>
      </c>
      <c r="AN59" s="90">
        <v>77.349999999999994</v>
      </c>
      <c r="AO59" s="91">
        <v>16.260000000000002</v>
      </c>
      <c r="AP59" s="90">
        <v>86.95</v>
      </c>
      <c r="AQ59" s="91">
        <v>14.46</v>
      </c>
      <c r="AR59" s="90">
        <v>86.51</v>
      </c>
      <c r="AS59" s="91">
        <v>16.489999999999998</v>
      </c>
      <c r="AT59" s="90">
        <v>100.2</v>
      </c>
      <c r="AU59" s="91">
        <v>18.45</v>
      </c>
      <c r="AW59" s="91"/>
      <c r="AY59" s="91"/>
      <c r="AZ59" s="91"/>
      <c r="BA59" s="91">
        <v>903.25492143355405</v>
      </c>
      <c r="BB59" s="91">
        <v>1115.10268063072</v>
      </c>
      <c r="BC59" s="91">
        <v>1257.6400000000001</v>
      </c>
      <c r="BD59" s="118">
        <v>1257.5999999999999</v>
      </c>
      <c r="BE59" s="144">
        <v>1426.19</v>
      </c>
      <c r="BF59" s="118">
        <v>1848.36</v>
      </c>
      <c r="BG59" s="87" t="s">
        <v>127</v>
      </c>
    </row>
    <row r="60" spans="1:59" x14ac:dyDescent="0.2">
      <c r="A60" s="87" t="s">
        <v>172</v>
      </c>
      <c r="B60" s="118">
        <v>544.78</v>
      </c>
      <c r="C60" s="90">
        <v>2.0299999999999998</v>
      </c>
      <c r="D60" s="90">
        <v>-3.28</v>
      </c>
      <c r="E60" s="90">
        <v>-1.18</v>
      </c>
      <c r="F60" s="90">
        <v>-11.28</v>
      </c>
      <c r="G60" s="90">
        <v>0.45</v>
      </c>
      <c r="H60" s="90">
        <v>3.14</v>
      </c>
      <c r="I60" s="90">
        <v>3.11</v>
      </c>
      <c r="J60" s="90">
        <v>3.79</v>
      </c>
      <c r="K60" s="90">
        <v>3.81</v>
      </c>
      <c r="L60" s="90">
        <v>4.3600000000000003</v>
      </c>
      <c r="M60" s="90">
        <v>3.95</v>
      </c>
      <c r="N60" s="90">
        <v>4.54</v>
      </c>
      <c r="O60" s="90">
        <v>4.4000000000000004</v>
      </c>
      <c r="P60" s="90">
        <v>5.0199999999999996</v>
      </c>
      <c r="Q60" s="90">
        <v>4.76</v>
      </c>
      <c r="R60" s="90">
        <v>8.18</v>
      </c>
      <c r="S60" s="73">
        <v>4.7300000000000004</v>
      </c>
      <c r="T60" s="90">
        <v>4.79</v>
      </c>
      <c r="U60" s="91">
        <v>5.49</v>
      </c>
      <c r="V60" s="91">
        <v>6.21</v>
      </c>
      <c r="W60" s="91">
        <v>5.63</v>
      </c>
      <c r="X60" s="91">
        <v>5.96</v>
      </c>
      <c r="Y60" s="91">
        <v>5.92</v>
      </c>
      <c r="Z60" s="91">
        <v>6.79</v>
      </c>
      <c r="AA60" s="91">
        <v>5.8</v>
      </c>
      <c r="AB60" s="91">
        <v>6.42</v>
      </c>
      <c r="AC60" s="91"/>
      <c r="AD60" s="91"/>
      <c r="AE60" s="91"/>
      <c r="AF60" s="91"/>
      <c r="AG60" s="91"/>
      <c r="AH60" s="91"/>
      <c r="AI60" s="91"/>
      <c r="AJ60" s="90">
        <v>-13.71</v>
      </c>
      <c r="AK60" s="91">
        <v>-12.36</v>
      </c>
      <c r="AL60" s="90">
        <v>10.49</v>
      </c>
      <c r="AM60" s="91">
        <v>22.41</v>
      </c>
      <c r="AN60" s="90">
        <v>16.670000000000002</v>
      </c>
      <c r="AO60" s="91">
        <v>17.73</v>
      </c>
      <c r="AP60" s="90">
        <v>22.36</v>
      </c>
      <c r="AQ60" s="91">
        <v>13.8</v>
      </c>
      <c r="AR60" s="90">
        <v>21.22</v>
      </c>
      <c r="AS60" s="91">
        <v>17.72</v>
      </c>
      <c r="AT60" s="90">
        <v>24.29</v>
      </c>
      <c r="AU60" s="91">
        <v>21.82</v>
      </c>
      <c r="AW60" s="91"/>
      <c r="AY60" s="91"/>
      <c r="AZ60" s="91"/>
      <c r="BA60" s="91">
        <v>169.408411257941</v>
      </c>
      <c r="BB60" s="91">
        <v>235.072766173958</v>
      </c>
      <c r="BC60" s="91">
        <v>295.54000000000002</v>
      </c>
      <c r="BD60" s="118">
        <v>308.58</v>
      </c>
      <c r="BE60" s="144">
        <v>376.06</v>
      </c>
      <c r="BF60" s="118">
        <v>530.1</v>
      </c>
      <c r="BG60" s="87" t="s">
        <v>172</v>
      </c>
    </row>
    <row r="61" spans="1:59" x14ac:dyDescent="0.2">
      <c r="A61" s="87" t="s">
        <v>173</v>
      </c>
      <c r="B61" s="118">
        <v>463.26</v>
      </c>
      <c r="C61" s="90">
        <v>3.71</v>
      </c>
      <c r="D61" s="90">
        <v>3.53</v>
      </c>
      <c r="E61" s="90">
        <v>4.49</v>
      </c>
      <c r="F61" s="90">
        <v>2.5099999999999998</v>
      </c>
      <c r="G61" s="90">
        <v>3.48</v>
      </c>
      <c r="H61" s="90">
        <v>4.33</v>
      </c>
      <c r="I61" s="90">
        <v>4.46</v>
      </c>
      <c r="J61" s="90">
        <v>4.28</v>
      </c>
      <c r="K61" s="90">
        <v>3.99</v>
      </c>
      <c r="L61" s="90">
        <v>4.6399999999999997</v>
      </c>
      <c r="M61" s="90">
        <v>4.5</v>
      </c>
      <c r="N61" s="90">
        <v>5.96</v>
      </c>
      <c r="O61" s="90">
        <v>4.71</v>
      </c>
      <c r="P61" s="90">
        <v>5.08</v>
      </c>
      <c r="Q61" s="90">
        <v>4.97</v>
      </c>
      <c r="R61" s="90">
        <v>4.26</v>
      </c>
      <c r="S61" s="73">
        <v>4.62</v>
      </c>
      <c r="T61" s="90">
        <v>5.16</v>
      </c>
      <c r="U61" s="91">
        <v>5.26</v>
      </c>
      <c r="V61" s="91">
        <v>5.91</v>
      </c>
      <c r="W61" s="91">
        <v>5.04</v>
      </c>
      <c r="X61" s="91">
        <v>5.56</v>
      </c>
      <c r="Y61" s="91">
        <v>6.42</v>
      </c>
      <c r="Z61" s="91">
        <v>5.67</v>
      </c>
      <c r="AA61" s="91">
        <v>4.95</v>
      </c>
      <c r="AB61" s="91">
        <v>5.75</v>
      </c>
      <c r="AC61" s="91"/>
      <c r="AD61" s="91"/>
      <c r="AE61" s="91"/>
      <c r="AF61" s="91"/>
      <c r="AG61" s="91"/>
      <c r="AH61" s="91"/>
      <c r="AI61" s="91"/>
      <c r="AJ61" s="90">
        <v>14.24</v>
      </c>
      <c r="AK61" s="91">
        <v>17.32</v>
      </c>
      <c r="AL61" s="90">
        <v>16.55</v>
      </c>
      <c r="AM61" s="91">
        <v>16.57</v>
      </c>
      <c r="AN61" s="90">
        <v>19.09</v>
      </c>
      <c r="AO61" s="91">
        <v>15.9</v>
      </c>
      <c r="AP61" s="90">
        <v>19.02</v>
      </c>
      <c r="AQ61" s="91">
        <v>17.64</v>
      </c>
      <c r="AR61" s="90">
        <v>20.94</v>
      </c>
      <c r="AS61" s="91">
        <v>17.23</v>
      </c>
      <c r="AT61" s="90">
        <v>22.7</v>
      </c>
      <c r="AU61" s="91">
        <v>19.5</v>
      </c>
      <c r="AW61" s="91"/>
      <c r="AY61" s="91"/>
      <c r="AZ61" s="91"/>
      <c r="BA61" s="91">
        <v>246.662508741848</v>
      </c>
      <c r="BB61" s="91">
        <v>274.300552266865</v>
      </c>
      <c r="BC61" s="91">
        <v>303.58</v>
      </c>
      <c r="BD61" s="118">
        <v>335.54</v>
      </c>
      <c r="BE61" s="144">
        <v>360.78</v>
      </c>
      <c r="BF61" s="118">
        <v>442.62</v>
      </c>
      <c r="BG61" s="87" t="s">
        <v>173</v>
      </c>
    </row>
    <row r="62" spans="1:59" x14ac:dyDescent="0.2">
      <c r="A62" s="87" t="s">
        <v>174</v>
      </c>
      <c r="B62" s="118">
        <v>712.27</v>
      </c>
      <c r="C62" s="90">
        <v>12.09</v>
      </c>
      <c r="D62" s="90">
        <v>13.12</v>
      </c>
      <c r="E62" s="90">
        <v>19.7</v>
      </c>
      <c r="F62" s="90">
        <v>-9.76</v>
      </c>
      <c r="G62" s="90">
        <v>-0.27</v>
      </c>
      <c r="H62" s="90">
        <v>4.2</v>
      </c>
      <c r="I62" s="90">
        <v>5.89</v>
      </c>
      <c r="J62" s="90">
        <v>6.19</v>
      </c>
      <c r="K62" s="90">
        <v>8.27</v>
      </c>
      <c r="L62" s="90">
        <v>9.74</v>
      </c>
      <c r="M62" s="90">
        <v>8.5</v>
      </c>
      <c r="N62" s="90">
        <v>9.0299999999999994</v>
      </c>
      <c r="O62" s="90">
        <v>10.72</v>
      </c>
      <c r="P62" s="90">
        <v>12.53</v>
      </c>
      <c r="Q62" s="90">
        <v>11.89</v>
      </c>
      <c r="R62" s="90">
        <v>9.65</v>
      </c>
      <c r="S62" s="73">
        <v>11.71</v>
      </c>
      <c r="T62" s="90">
        <v>13.38</v>
      </c>
      <c r="U62" s="91">
        <v>9.8000000000000007</v>
      </c>
      <c r="V62" s="91">
        <v>9.59</v>
      </c>
      <c r="W62" s="91">
        <v>10.76</v>
      </c>
      <c r="X62" s="91">
        <v>11.71</v>
      </c>
      <c r="Y62" s="91">
        <v>10.11</v>
      </c>
      <c r="Z62" s="91">
        <v>9.24</v>
      </c>
      <c r="AA62" s="91">
        <v>9.98</v>
      </c>
      <c r="AB62" s="91">
        <v>11.41</v>
      </c>
      <c r="AC62" s="91"/>
      <c r="AD62" s="91"/>
      <c r="AE62" s="91"/>
      <c r="AF62" s="91"/>
      <c r="AG62" s="91"/>
      <c r="AH62" s="91"/>
      <c r="AI62" s="91"/>
      <c r="AJ62" s="90">
        <v>35.15</v>
      </c>
      <c r="AK62" s="91">
        <v>10.99</v>
      </c>
      <c r="AL62" s="90">
        <v>16.010000000000002</v>
      </c>
      <c r="AM62" s="91">
        <v>26.86</v>
      </c>
      <c r="AN62" s="90">
        <v>35.54</v>
      </c>
      <c r="AO62" s="91">
        <v>14.26</v>
      </c>
      <c r="AP62" s="90">
        <v>44.79</v>
      </c>
      <c r="AQ62" s="91">
        <v>11.63</v>
      </c>
      <c r="AR62" s="90">
        <v>44.48</v>
      </c>
      <c r="AS62" s="91">
        <v>11.98</v>
      </c>
      <c r="AT62" s="90">
        <v>41.82</v>
      </c>
      <c r="AU62" s="91">
        <v>15.58</v>
      </c>
      <c r="AW62" s="91"/>
      <c r="AY62" s="91"/>
      <c r="AZ62" s="91"/>
      <c r="BA62" s="91">
        <v>386.351033763217</v>
      </c>
      <c r="BB62" s="91">
        <v>429.95155640507198</v>
      </c>
      <c r="BC62" s="91">
        <v>506.75</v>
      </c>
      <c r="BD62" s="118">
        <v>520.80999999999995</v>
      </c>
      <c r="BE62" s="144">
        <v>532.96</v>
      </c>
      <c r="BF62" s="118">
        <v>651.66999999999996</v>
      </c>
      <c r="BG62" s="87" t="s">
        <v>174</v>
      </c>
    </row>
    <row r="63" spans="1:59" x14ac:dyDescent="0.2">
      <c r="A63" s="87" t="s">
        <v>175</v>
      </c>
      <c r="B63" s="118">
        <v>312.37</v>
      </c>
      <c r="C63" s="90">
        <v>-0.81</v>
      </c>
      <c r="D63" s="90">
        <v>-2.5299999999999998</v>
      </c>
      <c r="E63" s="90">
        <v>-10.71</v>
      </c>
      <c r="F63" s="90">
        <v>-23.91</v>
      </c>
      <c r="G63" s="90">
        <v>-0.25</v>
      </c>
      <c r="H63" s="90">
        <v>1.95</v>
      </c>
      <c r="I63" s="90">
        <v>1.18</v>
      </c>
      <c r="J63" s="90">
        <v>-0.27</v>
      </c>
      <c r="K63" s="90">
        <v>3.49</v>
      </c>
      <c r="L63" s="90">
        <v>3.44</v>
      </c>
      <c r="M63" s="90">
        <v>2.4</v>
      </c>
      <c r="N63" s="90">
        <v>3.44</v>
      </c>
      <c r="O63" s="90">
        <v>3.6</v>
      </c>
      <c r="P63" s="90">
        <v>2.48</v>
      </c>
      <c r="Q63" s="90">
        <v>4.32</v>
      </c>
      <c r="R63" s="90">
        <v>3.68</v>
      </c>
      <c r="S63" s="73">
        <v>3.97</v>
      </c>
      <c r="T63" s="90">
        <v>4.1399999999999997</v>
      </c>
      <c r="U63" s="91">
        <v>3.73</v>
      </c>
      <c r="V63" s="91">
        <v>3.72</v>
      </c>
      <c r="W63" s="91">
        <v>4.71</v>
      </c>
      <c r="X63" s="91">
        <v>5.28</v>
      </c>
      <c r="Y63" s="91">
        <v>4.2699999999999996</v>
      </c>
      <c r="Z63" s="91">
        <v>4.67</v>
      </c>
      <c r="AA63" s="91">
        <v>4.88</v>
      </c>
      <c r="AB63" s="91">
        <v>5.15</v>
      </c>
      <c r="AC63" s="91"/>
      <c r="AD63" s="91"/>
      <c r="AE63" s="91"/>
      <c r="AF63" s="91"/>
      <c r="AG63" s="91"/>
      <c r="AH63" s="91"/>
      <c r="AI63" s="91"/>
      <c r="AJ63" s="90">
        <v>-37.96</v>
      </c>
      <c r="AK63" s="91">
        <v>-4.45</v>
      </c>
      <c r="AL63" s="90">
        <v>2.61</v>
      </c>
      <c r="AM63" s="91">
        <v>74.239999999999995</v>
      </c>
      <c r="AN63" s="90">
        <v>12.77</v>
      </c>
      <c r="AO63" s="91">
        <v>16.82</v>
      </c>
      <c r="AP63" s="90">
        <v>14.08</v>
      </c>
      <c r="AQ63" s="91">
        <v>12.45</v>
      </c>
      <c r="AR63" s="90">
        <v>15.56</v>
      </c>
      <c r="AS63" s="91">
        <v>14.22</v>
      </c>
      <c r="AT63" s="90">
        <v>18.93</v>
      </c>
      <c r="AU63" s="91">
        <v>15.57</v>
      </c>
      <c r="AW63" s="91"/>
      <c r="AY63" s="91"/>
      <c r="AZ63" s="91"/>
      <c r="BA63" s="91">
        <v>168.79165229151201</v>
      </c>
      <c r="BB63" s="91">
        <v>193.77928611669799</v>
      </c>
      <c r="BC63" s="91">
        <v>214.77</v>
      </c>
      <c r="BD63" s="118">
        <v>175.23</v>
      </c>
      <c r="BE63" s="144">
        <v>221.24</v>
      </c>
      <c r="BF63" s="118">
        <v>294.70999999999998</v>
      </c>
      <c r="BG63" s="87" t="s">
        <v>175</v>
      </c>
    </row>
    <row r="64" spans="1:59" x14ac:dyDescent="0.2">
      <c r="A64" s="87" t="s">
        <v>176</v>
      </c>
      <c r="B64" s="118">
        <v>734.64</v>
      </c>
      <c r="C64" s="90">
        <v>5.58</v>
      </c>
      <c r="D64" s="90">
        <v>5.71</v>
      </c>
      <c r="E64" s="90">
        <v>5.18</v>
      </c>
      <c r="F64" s="90">
        <v>2.62</v>
      </c>
      <c r="G64" s="90">
        <v>5.89</v>
      </c>
      <c r="H64" s="90">
        <v>6.09</v>
      </c>
      <c r="I64" s="90">
        <v>6.73</v>
      </c>
      <c r="J64" s="90">
        <v>6.9</v>
      </c>
      <c r="K64" s="90">
        <v>5.41</v>
      </c>
      <c r="L64" s="90">
        <v>6.17</v>
      </c>
      <c r="M64" s="90">
        <v>5.62</v>
      </c>
      <c r="N64" s="90">
        <v>5.26</v>
      </c>
      <c r="O64" s="90">
        <v>6.53</v>
      </c>
      <c r="P64" s="90">
        <v>7.11</v>
      </c>
      <c r="Q64" s="90">
        <v>6.39</v>
      </c>
      <c r="R64" s="90">
        <v>5.28</v>
      </c>
      <c r="S64" s="73">
        <v>7.19</v>
      </c>
      <c r="T64" s="90">
        <v>5.48</v>
      </c>
      <c r="U64" s="91">
        <v>6.71</v>
      </c>
      <c r="V64" s="91">
        <v>5.71</v>
      </c>
      <c r="W64" s="91">
        <v>7.06</v>
      </c>
      <c r="X64" s="91">
        <v>6.96</v>
      </c>
      <c r="Y64" s="91">
        <v>7.05</v>
      </c>
      <c r="Z64" s="91">
        <v>6.36</v>
      </c>
      <c r="AA64" s="91">
        <v>7.47</v>
      </c>
      <c r="AB64" s="91">
        <v>8.6</v>
      </c>
      <c r="AC64" s="91"/>
      <c r="AD64" s="91"/>
      <c r="AE64" s="91"/>
      <c r="AF64" s="91"/>
      <c r="AG64" s="91"/>
      <c r="AH64" s="91"/>
      <c r="AI64" s="91"/>
      <c r="AJ64" s="90">
        <v>19.09</v>
      </c>
      <c r="AK64" s="91">
        <v>16.21</v>
      </c>
      <c r="AL64" s="90">
        <v>25.61</v>
      </c>
      <c r="AM64" s="91">
        <v>14.14</v>
      </c>
      <c r="AN64" s="90">
        <v>22.46</v>
      </c>
      <c r="AO64" s="91">
        <v>16.239999999999998</v>
      </c>
      <c r="AP64" s="90">
        <v>25.31</v>
      </c>
      <c r="AQ64" s="91">
        <v>15.88</v>
      </c>
      <c r="AR64" s="90">
        <v>25.09</v>
      </c>
      <c r="AS64" s="91">
        <v>18.45</v>
      </c>
      <c r="AT64" s="90">
        <v>27.43</v>
      </c>
      <c r="AU64" s="91">
        <v>23.41</v>
      </c>
      <c r="AW64" s="91"/>
      <c r="AY64" s="91"/>
      <c r="AZ64" s="91"/>
      <c r="BA64" s="91">
        <v>309.41269753717103</v>
      </c>
      <c r="BB64" s="91">
        <v>362.22076951876102</v>
      </c>
      <c r="BC64" s="91">
        <v>364.78</v>
      </c>
      <c r="BD64" s="118">
        <v>401.9</v>
      </c>
      <c r="BE64" s="144">
        <v>462.95</v>
      </c>
      <c r="BF64" s="118">
        <v>642.29999999999995</v>
      </c>
      <c r="BG64" s="87" t="s">
        <v>176</v>
      </c>
    </row>
    <row r="65" spans="1:59" x14ac:dyDescent="0.2">
      <c r="A65" s="87" t="s">
        <v>177</v>
      </c>
      <c r="B65" s="118">
        <v>463.99</v>
      </c>
      <c r="C65" s="90">
        <v>4.9400000000000004</v>
      </c>
      <c r="D65" s="90">
        <v>5.53</v>
      </c>
      <c r="E65" s="90">
        <v>5.22</v>
      </c>
      <c r="F65" s="90">
        <v>1.93</v>
      </c>
      <c r="G65" s="90">
        <v>2.4500000000000002</v>
      </c>
      <c r="H65" s="90">
        <v>3.28</v>
      </c>
      <c r="I65" s="90">
        <v>2.88</v>
      </c>
      <c r="J65" s="90">
        <v>3.94</v>
      </c>
      <c r="K65" s="90">
        <v>3.32</v>
      </c>
      <c r="L65" s="90">
        <v>4.4800000000000004</v>
      </c>
      <c r="M65" s="90">
        <v>4.58</v>
      </c>
      <c r="N65" s="90">
        <v>4.71</v>
      </c>
      <c r="O65" s="90">
        <v>4.6100000000000003</v>
      </c>
      <c r="P65" s="90">
        <v>5.36</v>
      </c>
      <c r="Q65" s="90">
        <v>5.12</v>
      </c>
      <c r="R65" s="90">
        <v>5.08</v>
      </c>
      <c r="S65" s="73">
        <v>5.39</v>
      </c>
      <c r="T65" s="90">
        <v>5.96</v>
      </c>
      <c r="U65" s="91">
        <v>5.15</v>
      </c>
      <c r="V65" s="91">
        <v>3.97</v>
      </c>
      <c r="W65" s="91">
        <v>5.47</v>
      </c>
      <c r="X65" s="91">
        <v>5.72</v>
      </c>
      <c r="Y65" s="91">
        <v>6.16</v>
      </c>
      <c r="Z65" s="91">
        <v>8.0299999999999994</v>
      </c>
      <c r="AA65" s="91">
        <v>5.5</v>
      </c>
      <c r="AB65" s="91">
        <v>6.7</v>
      </c>
      <c r="AC65" s="91"/>
      <c r="AD65" s="91"/>
      <c r="AE65" s="91"/>
      <c r="AF65" s="91"/>
      <c r="AG65" s="91"/>
      <c r="AH65" s="91"/>
      <c r="AI65" s="91"/>
      <c r="AJ65" s="90">
        <v>17.62</v>
      </c>
      <c r="AK65" s="91">
        <v>11.76</v>
      </c>
      <c r="AL65" s="90">
        <v>12.55</v>
      </c>
      <c r="AM65" s="91">
        <v>19.36</v>
      </c>
      <c r="AN65" s="90">
        <v>17.09</v>
      </c>
      <c r="AO65" s="91">
        <v>17.62</v>
      </c>
      <c r="AP65" s="90">
        <v>20.170000000000002</v>
      </c>
      <c r="AQ65" s="91">
        <v>14.49</v>
      </c>
      <c r="AR65" s="90">
        <v>20.47</v>
      </c>
      <c r="AS65" s="91">
        <v>16.059999999999999</v>
      </c>
      <c r="AT65" s="90">
        <v>25.39</v>
      </c>
      <c r="AU65" s="91">
        <v>17.82</v>
      </c>
      <c r="AW65" s="91"/>
      <c r="AY65" s="91"/>
      <c r="AZ65" s="91"/>
      <c r="BA65" s="91">
        <v>207.209458244704</v>
      </c>
      <c r="BB65" s="91">
        <v>242.991959108782</v>
      </c>
      <c r="BC65" s="91">
        <v>301.12</v>
      </c>
      <c r="BD65" s="118">
        <v>292.32</v>
      </c>
      <c r="BE65" s="144">
        <v>328.75</v>
      </c>
      <c r="BF65" s="118">
        <v>452.46</v>
      </c>
      <c r="BG65" s="87" t="s">
        <v>177</v>
      </c>
    </row>
    <row r="66" spans="1:59" x14ac:dyDescent="0.2">
      <c r="A66" s="87" t="s">
        <v>178</v>
      </c>
      <c r="B66" s="118">
        <v>661.94</v>
      </c>
      <c r="C66" s="90">
        <v>4.16</v>
      </c>
      <c r="D66" s="90">
        <v>4.82</v>
      </c>
      <c r="E66" s="90">
        <v>3.82</v>
      </c>
      <c r="F66" s="90">
        <v>0.02</v>
      </c>
      <c r="G66" s="90">
        <v>1.53</v>
      </c>
      <c r="H66" s="90">
        <v>2.99</v>
      </c>
      <c r="I66" s="90">
        <v>4.29</v>
      </c>
      <c r="J66" s="90">
        <v>6.26</v>
      </c>
      <c r="K66" s="90">
        <v>5.39</v>
      </c>
      <c r="L66" s="90">
        <v>5.83</v>
      </c>
      <c r="M66" s="90">
        <v>6.58</v>
      </c>
      <c r="N66" s="90">
        <v>7.76</v>
      </c>
      <c r="O66" s="90">
        <v>6.93</v>
      </c>
      <c r="P66" s="90">
        <v>7.29</v>
      </c>
      <c r="Q66" s="90">
        <v>6.24</v>
      </c>
      <c r="R66" s="90">
        <v>8.6</v>
      </c>
      <c r="S66" s="73">
        <v>7.81</v>
      </c>
      <c r="T66" s="90">
        <v>4.3099999999999996</v>
      </c>
      <c r="U66" s="91">
        <v>5.95</v>
      </c>
      <c r="V66" s="91">
        <v>9.17</v>
      </c>
      <c r="W66" s="91">
        <v>7.92</v>
      </c>
      <c r="X66" s="91">
        <v>7.16</v>
      </c>
      <c r="Y66" s="91">
        <v>7.96</v>
      </c>
      <c r="Z66" s="91">
        <v>9.36</v>
      </c>
      <c r="AA66" s="91">
        <v>7.81</v>
      </c>
      <c r="AB66" s="91">
        <v>8.23</v>
      </c>
      <c r="AC66" s="91"/>
      <c r="AD66" s="91"/>
      <c r="AE66" s="91"/>
      <c r="AF66" s="91"/>
      <c r="AG66" s="91"/>
      <c r="AH66" s="91"/>
      <c r="AI66" s="91"/>
      <c r="AJ66" s="90">
        <v>12.82</v>
      </c>
      <c r="AK66" s="91">
        <v>18.079999999999998</v>
      </c>
      <c r="AL66" s="90">
        <v>15.07</v>
      </c>
      <c r="AM66" s="91">
        <v>24.6</v>
      </c>
      <c r="AN66" s="90">
        <v>25.56</v>
      </c>
      <c r="AO66" s="91">
        <v>15.83</v>
      </c>
      <c r="AP66" s="90">
        <v>29.06</v>
      </c>
      <c r="AQ66" s="91">
        <v>14.11</v>
      </c>
      <c r="AR66" s="90">
        <v>27.24</v>
      </c>
      <c r="AS66" s="91">
        <v>17.02</v>
      </c>
      <c r="AT66" s="90">
        <v>32.409999999999997</v>
      </c>
      <c r="AU66" s="91">
        <v>18.07</v>
      </c>
      <c r="AW66" s="91"/>
      <c r="AY66" s="91"/>
      <c r="AZ66" s="91"/>
      <c r="BA66" s="91">
        <v>231.80951797071199</v>
      </c>
      <c r="BB66" s="91">
        <v>370.71108667205903</v>
      </c>
      <c r="BC66" s="91">
        <v>404.55</v>
      </c>
      <c r="BD66" s="118">
        <v>409.93</v>
      </c>
      <c r="BE66" s="144">
        <v>463.82</v>
      </c>
      <c r="BF66" s="118">
        <v>585.48</v>
      </c>
      <c r="BG66" s="87" t="s">
        <v>178</v>
      </c>
    </row>
    <row r="67" spans="1:59" x14ac:dyDescent="0.2">
      <c r="A67" s="87" t="s">
        <v>179</v>
      </c>
      <c r="B67" s="118">
        <v>317.58</v>
      </c>
      <c r="C67" s="90">
        <v>4.2699999999999996</v>
      </c>
      <c r="D67" s="90">
        <v>4.5199999999999996</v>
      </c>
      <c r="E67" s="90">
        <v>2.95</v>
      </c>
      <c r="F67" s="90">
        <v>-11.16</v>
      </c>
      <c r="G67" s="90">
        <v>0.82</v>
      </c>
      <c r="H67" s="90">
        <v>1.18</v>
      </c>
      <c r="I67" s="90">
        <v>2.41</v>
      </c>
      <c r="J67" s="90">
        <v>1.47</v>
      </c>
      <c r="K67" s="90">
        <v>2.69</v>
      </c>
      <c r="L67" s="90">
        <v>3.24</v>
      </c>
      <c r="M67" s="90">
        <v>4</v>
      </c>
      <c r="N67" s="90">
        <v>2.83</v>
      </c>
      <c r="O67" s="90">
        <v>4.66</v>
      </c>
      <c r="P67" s="90">
        <v>5.0599999999999996</v>
      </c>
      <c r="Q67" s="90">
        <v>3.89</v>
      </c>
      <c r="R67" s="90">
        <v>0.94</v>
      </c>
      <c r="S67" s="73">
        <v>3.83</v>
      </c>
      <c r="T67" s="90">
        <v>4.13</v>
      </c>
      <c r="U67" s="91">
        <v>2.04</v>
      </c>
      <c r="V67" s="91">
        <v>1.18</v>
      </c>
      <c r="W67" s="91">
        <v>4.1500000000000004</v>
      </c>
      <c r="X67" s="91">
        <v>3.51</v>
      </c>
      <c r="Y67" s="91">
        <v>2.1</v>
      </c>
      <c r="Z67" s="91">
        <v>1.63</v>
      </c>
      <c r="AA67" s="91">
        <v>4.3</v>
      </c>
      <c r="AB67" s="91">
        <v>4.2699999999999996</v>
      </c>
      <c r="AC67" s="91"/>
      <c r="AD67" s="91"/>
      <c r="AE67" s="91"/>
      <c r="AF67" s="91"/>
      <c r="AG67" s="91"/>
      <c r="AH67" s="91"/>
      <c r="AI67" s="91"/>
      <c r="AJ67" s="90">
        <v>0.57999999999999996</v>
      </c>
      <c r="AK67" s="91">
        <v>237.22</v>
      </c>
      <c r="AL67" s="90">
        <v>5.88</v>
      </c>
      <c r="AM67" s="91">
        <v>33.979999999999997</v>
      </c>
      <c r="AN67" s="90">
        <v>12.75</v>
      </c>
      <c r="AO67" s="91">
        <v>18.79</v>
      </c>
      <c r="AP67" s="90">
        <v>14.55</v>
      </c>
      <c r="AQ67" s="91">
        <v>14.55</v>
      </c>
      <c r="AR67" s="90">
        <v>11.18</v>
      </c>
      <c r="AS67" s="91">
        <v>21.25</v>
      </c>
      <c r="AT67" s="90">
        <v>11.4</v>
      </c>
      <c r="AU67" s="91">
        <v>25.59</v>
      </c>
      <c r="AW67" s="91"/>
      <c r="AY67" s="91"/>
      <c r="AZ67" s="91"/>
      <c r="BA67" s="91">
        <v>137.58654915328501</v>
      </c>
      <c r="BB67" s="91">
        <v>199.81024150392901</v>
      </c>
      <c r="BC67" s="91">
        <v>239.61</v>
      </c>
      <c r="BD67" s="118">
        <v>211.71</v>
      </c>
      <c r="BE67" s="144">
        <v>237.62</v>
      </c>
      <c r="BF67" s="118">
        <v>291.64</v>
      </c>
      <c r="BG67" s="87" t="s">
        <v>179</v>
      </c>
    </row>
    <row r="68" spans="1:59" x14ac:dyDescent="0.2">
      <c r="A68" s="87" t="s">
        <v>180</v>
      </c>
      <c r="B68" s="118">
        <v>159.46</v>
      </c>
      <c r="C68" s="90">
        <v>1.89</v>
      </c>
      <c r="D68" s="90">
        <v>2.2000000000000002</v>
      </c>
      <c r="E68" s="90">
        <v>1.93</v>
      </c>
      <c r="F68" s="90">
        <v>0.99</v>
      </c>
      <c r="G68" s="90">
        <v>1.78</v>
      </c>
      <c r="H68" s="90">
        <v>1.8</v>
      </c>
      <c r="I68" s="90">
        <v>1.6</v>
      </c>
      <c r="J68" s="90">
        <v>0.67</v>
      </c>
      <c r="K68" s="90">
        <v>0.92</v>
      </c>
      <c r="L68" s="90">
        <v>1.36</v>
      </c>
      <c r="M68" s="90">
        <v>4.34</v>
      </c>
      <c r="N68" s="90">
        <v>1.1100000000000001</v>
      </c>
      <c r="O68" s="90">
        <v>1.79</v>
      </c>
      <c r="P68" s="90">
        <v>1.71</v>
      </c>
      <c r="Q68" s="90">
        <v>1.79</v>
      </c>
      <c r="R68" s="90">
        <v>-3.43</v>
      </c>
      <c r="S68" s="73">
        <v>1.74</v>
      </c>
      <c r="T68" s="90">
        <v>1.74</v>
      </c>
      <c r="U68" s="91">
        <v>1.88</v>
      </c>
      <c r="V68" s="91">
        <v>-3.42</v>
      </c>
      <c r="W68" s="91">
        <v>2.06</v>
      </c>
      <c r="X68" s="91">
        <v>1.85</v>
      </c>
      <c r="Y68" s="91">
        <v>2.11</v>
      </c>
      <c r="Z68" s="91">
        <v>5.0599999999999996</v>
      </c>
      <c r="AA68" s="91">
        <v>3.27</v>
      </c>
      <c r="AB68" s="91">
        <v>3.01</v>
      </c>
      <c r="AC68" s="91"/>
      <c r="AD68" s="91"/>
      <c r="AE68" s="91"/>
      <c r="AF68" s="91"/>
      <c r="AG68" s="91"/>
      <c r="AH68" s="91"/>
      <c r="AI68" s="91"/>
      <c r="AJ68" s="90">
        <v>7.01</v>
      </c>
      <c r="AK68" s="91">
        <v>15.93</v>
      </c>
      <c r="AL68" s="90">
        <v>5.85</v>
      </c>
      <c r="AM68" s="91">
        <v>19.600000000000001</v>
      </c>
      <c r="AN68" s="90">
        <v>7.72</v>
      </c>
      <c r="AO68" s="91">
        <v>16.670000000000002</v>
      </c>
      <c r="AP68" s="90">
        <v>1.86</v>
      </c>
      <c r="AQ68" s="91">
        <v>69.849999999999994</v>
      </c>
      <c r="AR68" s="90">
        <v>1.94</v>
      </c>
      <c r="AS68" s="91">
        <v>75.39</v>
      </c>
      <c r="AT68" s="90">
        <v>11.09</v>
      </c>
      <c r="AU68" s="91">
        <v>14.03</v>
      </c>
      <c r="AW68" s="91"/>
      <c r="AY68" s="91"/>
      <c r="AZ68" s="91"/>
      <c r="BA68" s="91">
        <v>111.699218145443</v>
      </c>
      <c r="BB68" s="91">
        <v>114.638431778259</v>
      </c>
      <c r="BC68" s="91">
        <v>128.74</v>
      </c>
      <c r="BD68" s="118">
        <v>129.82</v>
      </c>
      <c r="BE68" s="144">
        <v>146.04</v>
      </c>
      <c r="BF68" s="118">
        <v>155.52000000000001</v>
      </c>
      <c r="BG68" s="87" t="s">
        <v>180</v>
      </c>
    </row>
    <row r="69" spans="1:59" x14ac:dyDescent="0.2">
      <c r="A69" s="87" t="s">
        <v>181</v>
      </c>
      <c r="B69" s="118">
        <v>217.08</v>
      </c>
      <c r="C69" s="90">
        <v>3.32</v>
      </c>
      <c r="D69" s="90">
        <v>2.82</v>
      </c>
      <c r="E69" s="90">
        <v>3.78</v>
      </c>
      <c r="F69" s="90">
        <v>1.69</v>
      </c>
      <c r="G69" s="90">
        <v>2.37</v>
      </c>
      <c r="H69" s="90">
        <v>2.4</v>
      </c>
      <c r="I69" s="90">
        <v>3.47</v>
      </c>
      <c r="J69" s="90">
        <v>4.12</v>
      </c>
      <c r="K69" s="90">
        <v>3.04</v>
      </c>
      <c r="L69" s="90">
        <v>2.84</v>
      </c>
      <c r="M69" s="90">
        <v>3.09</v>
      </c>
      <c r="N69" s="90">
        <v>2.0699999999999998</v>
      </c>
      <c r="O69" s="90">
        <v>2.83</v>
      </c>
      <c r="P69" s="90">
        <v>3.14</v>
      </c>
      <c r="Q69" s="90">
        <v>3.74</v>
      </c>
      <c r="R69" s="90">
        <v>1.44</v>
      </c>
      <c r="S69" s="73">
        <v>2.33</v>
      </c>
      <c r="T69" s="90">
        <v>2.4700000000000002</v>
      </c>
      <c r="U69" s="91">
        <v>2.72</v>
      </c>
      <c r="V69" s="91">
        <v>1.61</v>
      </c>
      <c r="W69" s="91">
        <v>2.0099999999999998</v>
      </c>
      <c r="X69" s="91">
        <v>2.0299999999999998</v>
      </c>
      <c r="Y69" s="91">
        <v>3.73</v>
      </c>
      <c r="Z69" s="91">
        <v>1.99</v>
      </c>
      <c r="AA69" s="91">
        <v>2.62</v>
      </c>
      <c r="AB69" s="91">
        <v>2.44</v>
      </c>
      <c r="AC69" s="91"/>
      <c r="AD69" s="91"/>
      <c r="AE69" s="91"/>
      <c r="AF69" s="91"/>
      <c r="AG69" s="91"/>
      <c r="AH69" s="91"/>
      <c r="AI69" s="91"/>
      <c r="AJ69" s="90">
        <v>11.61</v>
      </c>
      <c r="AK69" s="91">
        <v>12.74</v>
      </c>
      <c r="AL69" s="90">
        <v>12.36</v>
      </c>
      <c r="AM69" s="91">
        <v>12.78</v>
      </c>
      <c r="AN69" s="90">
        <v>11.04</v>
      </c>
      <c r="AO69" s="91">
        <v>14.43</v>
      </c>
      <c r="AP69" s="90">
        <v>11.15</v>
      </c>
      <c r="AQ69" s="91">
        <v>16.41</v>
      </c>
      <c r="AR69" s="90">
        <v>9.1199999999999992</v>
      </c>
      <c r="AS69" s="91">
        <v>19.47</v>
      </c>
      <c r="AT69" s="90">
        <v>9.76</v>
      </c>
      <c r="AU69" s="91">
        <v>19.8</v>
      </c>
      <c r="AW69" s="91"/>
      <c r="AY69" s="91"/>
      <c r="AZ69" s="91"/>
      <c r="BA69" s="91">
        <v>147.93465290177599</v>
      </c>
      <c r="BB69" s="91">
        <v>157.98969503421301</v>
      </c>
      <c r="BC69" s="91">
        <v>159.34</v>
      </c>
      <c r="BD69" s="118">
        <v>182.98</v>
      </c>
      <c r="BE69" s="144">
        <v>177.66</v>
      </c>
      <c r="BF69" s="118">
        <v>193.21</v>
      </c>
      <c r="BG69" s="87" t="s">
        <v>181</v>
      </c>
    </row>
    <row r="70" spans="1:59" x14ac:dyDescent="0.2">
      <c r="B70" s="118"/>
      <c r="C70" s="90"/>
      <c r="D70" s="90"/>
      <c r="E70" s="90"/>
      <c r="F70" s="90"/>
      <c r="G70" s="90"/>
      <c r="H70" s="90"/>
      <c r="I70" s="90"/>
      <c r="J70" s="90"/>
      <c r="K70" s="90"/>
      <c r="L70" s="90"/>
      <c r="M70" s="90"/>
      <c r="N70" s="90"/>
      <c r="O70" s="90"/>
      <c r="P70" s="90"/>
      <c r="Q70" s="90"/>
      <c r="R70" s="90"/>
      <c r="S70" s="73"/>
      <c r="T70" s="90"/>
      <c r="U70" s="91"/>
      <c r="V70" s="91"/>
      <c r="W70" s="91"/>
      <c r="X70" s="91"/>
      <c r="Y70" s="91"/>
      <c r="Z70" s="91"/>
      <c r="AA70" s="91"/>
      <c r="AB70" s="91"/>
      <c r="AC70" s="91"/>
      <c r="AD70" s="91"/>
      <c r="AE70" s="91"/>
      <c r="AF70" s="91"/>
      <c r="AG70" s="91"/>
      <c r="AH70" s="91"/>
      <c r="AI70" s="91"/>
      <c r="AK70" s="91"/>
      <c r="AM70" s="91"/>
      <c r="AO70" s="91"/>
      <c r="AQ70" s="91"/>
      <c r="AS70" s="91"/>
      <c r="AU70" s="91"/>
      <c r="AW70" s="91"/>
      <c r="AY70" s="91"/>
      <c r="AZ70" s="91"/>
      <c r="BF70" s="118"/>
    </row>
    <row r="71" spans="1:59" x14ac:dyDescent="0.2">
      <c r="A71" s="87" t="s">
        <v>182</v>
      </c>
      <c r="B71" s="118">
        <v>1430.21</v>
      </c>
      <c r="C71" s="90">
        <v>8.94</v>
      </c>
      <c r="D71" s="90">
        <v>7.23</v>
      </c>
      <c r="E71" s="90">
        <v>6.42</v>
      </c>
      <c r="F71" s="90">
        <v>-17.920000000000002</v>
      </c>
      <c r="G71" s="90">
        <v>-1.98</v>
      </c>
      <c r="H71" s="90">
        <v>6.11</v>
      </c>
      <c r="I71" s="90">
        <v>7.85</v>
      </c>
      <c r="J71" s="90">
        <v>8.56</v>
      </c>
      <c r="K71" s="90">
        <v>8.6999999999999993</v>
      </c>
      <c r="L71" s="90">
        <v>9.2200000000000006</v>
      </c>
      <c r="M71" s="90">
        <v>11.21</v>
      </c>
      <c r="N71" s="90">
        <v>10.01</v>
      </c>
      <c r="O71" s="90">
        <v>10.06</v>
      </c>
      <c r="P71" s="90">
        <v>11.9</v>
      </c>
      <c r="Q71" s="90">
        <v>10.220000000000001</v>
      </c>
      <c r="R71" s="90">
        <v>10.27</v>
      </c>
      <c r="S71" s="73">
        <v>11.26</v>
      </c>
      <c r="T71" s="90">
        <v>11.94</v>
      </c>
      <c r="U71" s="91">
        <v>12.41</v>
      </c>
      <c r="V71" s="91">
        <v>10.07</v>
      </c>
      <c r="W71" s="91">
        <v>12.05</v>
      </c>
      <c r="X71" s="91">
        <v>13.7</v>
      </c>
      <c r="Y71" s="91">
        <v>13.36</v>
      </c>
      <c r="Z71" s="91">
        <v>13.73</v>
      </c>
      <c r="AA71" s="91">
        <v>12.05</v>
      </c>
      <c r="AB71" s="91">
        <v>15.46</v>
      </c>
      <c r="AC71" s="91"/>
      <c r="AD71" s="91"/>
      <c r="AE71" s="91"/>
      <c r="AF71" s="91"/>
      <c r="AG71" s="91"/>
      <c r="AH71" s="91"/>
      <c r="AI71" s="91"/>
      <c r="AJ71" s="90">
        <v>4.67</v>
      </c>
      <c r="AK71" s="91">
        <v>115.26</v>
      </c>
      <c r="AL71" s="90">
        <v>20.54</v>
      </c>
      <c r="AM71" s="91">
        <v>35.380000000000003</v>
      </c>
      <c r="AN71" s="90">
        <v>39.14</v>
      </c>
      <c r="AO71" s="91">
        <v>23.18</v>
      </c>
      <c r="AP71" s="90">
        <v>42.44</v>
      </c>
      <c r="AQ71" s="91">
        <v>20.72</v>
      </c>
      <c r="AR71" s="90">
        <v>45.69</v>
      </c>
      <c r="AS71" s="91">
        <v>22.33</v>
      </c>
      <c r="AT71" s="90">
        <v>52.84</v>
      </c>
      <c r="AU71" s="91">
        <v>25.41</v>
      </c>
      <c r="AW71" s="91"/>
      <c r="AY71" s="91"/>
      <c r="AZ71" s="91"/>
      <c r="BA71" s="88">
        <v>538.27930100000003</v>
      </c>
      <c r="BB71" s="88">
        <v>726.67478400000005</v>
      </c>
      <c r="BC71" s="88">
        <v>907.24987321098399</v>
      </c>
      <c r="BD71" s="118">
        <v>879.16</v>
      </c>
      <c r="BE71" s="144">
        <v>1020.43</v>
      </c>
      <c r="BF71" s="118">
        <v>1342.53</v>
      </c>
      <c r="BG71" s="87" t="s">
        <v>182</v>
      </c>
    </row>
    <row r="72" spans="1:59" x14ac:dyDescent="0.2">
      <c r="A72" s="87" t="s">
        <v>183</v>
      </c>
      <c r="B72" s="118">
        <v>642.5</v>
      </c>
      <c r="C72" s="90">
        <v>0.8</v>
      </c>
      <c r="D72" s="90">
        <v>1.1599999999999999</v>
      </c>
      <c r="E72" s="90">
        <v>-2.73</v>
      </c>
      <c r="F72" s="90">
        <v>-5.56</v>
      </c>
      <c r="G72" s="90">
        <v>1.6</v>
      </c>
      <c r="H72" s="90">
        <v>1.53</v>
      </c>
      <c r="I72" s="90">
        <v>3.26</v>
      </c>
      <c r="J72" s="90">
        <v>4.57</v>
      </c>
      <c r="K72" s="90">
        <v>3.48</v>
      </c>
      <c r="L72" s="90">
        <v>4.07</v>
      </c>
      <c r="M72" s="90">
        <v>4.26</v>
      </c>
      <c r="N72" s="90">
        <v>3.96</v>
      </c>
      <c r="O72" s="90">
        <v>3.24</v>
      </c>
      <c r="P72" s="90">
        <v>3.85</v>
      </c>
      <c r="Q72" s="90">
        <v>3.98</v>
      </c>
      <c r="R72" s="90">
        <v>6.4</v>
      </c>
      <c r="S72" s="73">
        <v>4.91</v>
      </c>
      <c r="T72" s="90">
        <v>4.57</v>
      </c>
      <c r="U72" s="91">
        <v>6.2</v>
      </c>
      <c r="V72" s="91">
        <v>6.41</v>
      </c>
      <c r="W72" s="91">
        <v>4.88</v>
      </c>
      <c r="X72" s="91">
        <v>6.15</v>
      </c>
      <c r="Y72" s="91">
        <v>6.31</v>
      </c>
      <c r="Z72" s="91">
        <v>8.56</v>
      </c>
      <c r="AA72" s="91">
        <v>3.72</v>
      </c>
      <c r="AB72" s="91">
        <v>5.28</v>
      </c>
      <c r="AC72" s="91"/>
      <c r="AD72" s="91"/>
      <c r="AE72" s="91"/>
      <c r="AF72" s="91"/>
      <c r="AG72" s="91"/>
      <c r="AH72" s="91"/>
      <c r="AI72" s="91"/>
      <c r="AJ72" s="90">
        <v>-6.33</v>
      </c>
      <c r="AK72" s="91">
        <v>-28.38</v>
      </c>
      <c r="AL72" s="90">
        <v>10.96</v>
      </c>
      <c r="AM72" s="91">
        <v>25.13</v>
      </c>
      <c r="AN72" s="90">
        <v>15.77</v>
      </c>
      <c r="AO72" s="91">
        <v>22.88</v>
      </c>
      <c r="AP72" s="90">
        <v>17.47</v>
      </c>
      <c r="AQ72" s="91">
        <v>20.91</v>
      </c>
      <c r="AR72" s="90">
        <v>22.08</v>
      </c>
      <c r="AS72" s="91">
        <v>20.100000000000001</v>
      </c>
      <c r="AT72" s="90">
        <v>25.9</v>
      </c>
      <c r="AU72" s="91">
        <v>24.12</v>
      </c>
      <c r="AW72" s="91"/>
      <c r="AY72" s="91"/>
      <c r="AZ72" s="91"/>
      <c r="BA72" s="88">
        <v>179.63314700000001</v>
      </c>
      <c r="BB72" s="88">
        <v>275.42848900000001</v>
      </c>
      <c r="BC72" s="88">
        <v>360.78854314944198</v>
      </c>
      <c r="BD72" s="118">
        <v>365.27</v>
      </c>
      <c r="BE72" s="144">
        <v>443.95</v>
      </c>
      <c r="BF72" s="118">
        <v>624.88</v>
      </c>
      <c r="BG72" s="87" t="s">
        <v>183</v>
      </c>
    </row>
    <row r="73" spans="1:59" x14ac:dyDescent="0.2">
      <c r="A73" s="87" t="s">
        <v>184</v>
      </c>
      <c r="B73" s="118">
        <v>1443.68</v>
      </c>
      <c r="C73" s="90">
        <v>6.07</v>
      </c>
      <c r="D73" s="90">
        <v>6.77</v>
      </c>
      <c r="E73" s="90">
        <v>7.73</v>
      </c>
      <c r="F73" s="90">
        <v>5.86</v>
      </c>
      <c r="G73" s="90">
        <v>5.35</v>
      </c>
      <c r="H73" s="90">
        <v>4.6100000000000003</v>
      </c>
      <c r="I73" s="90">
        <v>7.71</v>
      </c>
      <c r="J73" s="90">
        <v>9.1999999999999993</v>
      </c>
      <c r="K73" s="90">
        <v>7.08</v>
      </c>
      <c r="L73" s="90">
        <v>9.02</v>
      </c>
      <c r="M73" s="90">
        <v>9.8000000000000007</v>
      </c>
      <c r="N73" s="90">
        <v>11.18</v>
      </c>
      <c r="O73" s="90">
        <v>10.91</v>
      </c>
      <c r="P73" s="90">
        <v>9.35</v>
      </c>
      <c r="Q73" s="90">
        <v>2.87</v>
      </c>
      <c r="R73" s="90">
        <v>11.86</v>
      </c>
      <c r="S73" s="73">
        <v>10.52</v>
      </c>
      <c r="T73" s="90">
        <v>11.73</v>
      </c>
      <c r="U73" s="91">
        <v>8.4</v>
      </c>
      <c r="V73" s="91">
        <v>14.77</v>
      </c>
      <c r="W73" s="91">
        <v>9.0500000000000007</v>
      </c>
      <c r="X73" s="91">
        <v>9.84</v>
      </c>
      <c r="Y73" s="91">
        <v>20.87</v>
      </c>
      <c r="Z73" s="91">
        <v>13.85</v>
      </c>
      <c r="AA73" s="91">
        <v>12.81</v>
      </c>
      <c r="AB73" s="91">
        <v>10.6</v>
      </c>
      <c r="AC73" s="91"/>
      <c r="AD73" s="91"/>
      <c r="AE73" s="91"/>
      <c r="AF73" s="91"/>
      <c r="AG73" s="91"/>
      <c r="AH73" s="91"/>
      <c r="AI73" s="91"/>
      <c r="AJ73" s="90">
        <v>26.43</v>
      </c>
      <c r="AK73" s="91">
        <v>15.8</v>
      </c>
      <c r="AL73" s="90">
        <v>26.87</v>
      </c>
      <c r="AM73" s="91">
        <v>18.45</v>
      </c>
      <c r="AN73" s="90">
        <v>37.08</v>
      </c>
      <c r="AO73" s="91">
        <v>16.71</v>
      </c>
      <c r="AP73" s="90">
        <v>34.99</v>
      </c>
      <c r="AQ73" s="91">
        <v>21.49</v>
      </c>
      <c r="AR73" s="90">
        <v>45.42</v>
      </c>
      <c r="AS73" s="91">
        <v>18.989999999999998</v>
      </c>
      <c r="AT73" s="90">
        <v>53.6</v>
      </c>
      <c r="AU73" s="91">
        <v>22.05</v>
      </c>
      <c r="AW73" s="91"/>
      <c r="AY73" s="91"/>
      <c r="AZ73" s="91"/>
      <c r="BA73" s="88">
        <v>417.55613299999999</v>
      </c>
      <c r="BB73" s="88">
        <v>495.715306</v>
      </c>
      <c r="BC73" s="88">
        <v>619.58758692758499</v>
      </c>
      <c r="BD73" s="118">
        <v>751.72</v>
      </c>
      <c r="BE73" s="144">
        <v>862.71</v>
      </c>
      <c r="BF73" s="118">
        <v>1181.9000000000001</v>
      </c>
      <c r="BG73" s="87" t="s">
        <v>184</v>
      </c>
    </row>
    <row r="74" spans="1:59" x14ac:dyDescent="0.2">
      <c r="A74" s="87" t="s">
        <v>185</v>
      </c>
      <c r="B74" s="118">
        <v>940.13</v>
      </c>
      <c r="C74" s="90">
        <v>13.5</v>
      </c>
      <c r="D74" s="90">
        <v>12.95</v>
      </c>
      <c r="E74" s="90">
        <v>30.08</v>
      </c>
      <c r="F74" s="90">
        <v>-58.8</v>
      </c>
      <c r="G74" s="90">
        <v>-21.74</v>
      </c>
      <c r="H74" s="90">
        <v>2.2999999999999998</v>
      </c>
      <c r="I74" s="90">
        <v>7.39</v>
      </c>
      <c r="J74" s="90">
        <v>3.76</v>
      </c>
      <c r="K74" s="90">
        <v>10.4</v>
      </c>
      <c r="L74" s="90">
        <v>7.99</v>
      </c>
      <c r="M74" s="90">
        <v>7.77</v>
      </c>
      <c r="N74" s="90">
        <v>6.46</v>
      </c>
      <c r="O74" s="90">
        <v>7.11</v>
      </c>
      <c r="P74" s="90">
        <v>11.92</v>
      </c>
      <c r="Q74" s="90">
        <v>12.63</v>
      </c>
      <c r="R74" s="90">
        <v>8.7899999999999991</v>
      </c>
      <c r="S74" s="73">
        <v>9.33</v>
      </c>
      <c r="T74" s="90">
        <v>-1.62</v>
      </c>
      <c r="U74" s="91">
        <v>3.21</v>
      </c>
      <c r="V74" s="91">
        <v>0.96</v>
      </c>
      <c r="W74" s="91">
        <v>8.0399999999999991</v>
      </c>
      <c r="X74" s="91">
        <v>10.82</v>
      </c>
      <c r="Y74" s="91">
        <v>2.0299999999999998</v>
      </c>
      <c r="Z74" s="91">
        <v>2.12</v>
      </c>
      <c r="AA74" s="91">
        <v>10.07</v>
      </c>
      <c r="AB74" s="91">
        <v>8.09</v>
      </c>
      <c r="AC74" s="91"/>
      <c r="AD74" s="91"/>
      <c r="AE74" s="91"/>
      <c r="AF74" s="91"/>
      <c r="AG74" s="91"/>
      <c r="AH74" s="91"/>
      <c r="AI74" s="91"/>
      <c r="AJ74" s="90">
        <v>-2.27</v>
      </c>
      <c r="AK74" s="91">
        <v>-159.31</v>
      </c>
      <c r="AL74" s="90">
        <v>-8.2899999999999991</v>
      </c>
      <c r="AM74" s="91">
        <v>-72.959999999999994</v>
      </c>
      <c r="AN74" s="90">
        <v>32.619999999999997</v>
      </c>
      <c r="AO74" s="91">
        <v>24.13</v>
      </c>
      <c r="AP74" s="90">
        <v>40.450000000000003</v>
      </c>
      <c r="AQ74" s="91">
        <v>17.43</v>
      </c>
      <c r="AR74" s="90">
        <v>11.88</v>
      </c>
      <c r="AS74" s="91">
        <v>58.54</v>
      </c>
      <c r="AT74" s="90">
        <v>23.01</v>
      </c>
      <c r="AU74" s="91">
        <v>38.11</v>
      </c>
      <c r="AW74" s="91"/>
      <c r="AY74" s="91"/>
      <c r="AZ74" s="91"/>
      <c r="BA74" s="88">
        <v>361.64458400000001</v>
      </c>
      <c r="BB74" s="88">
        <v>604.81454900000006</v>
      </c>
      <c r="BC74" s="88">
        <v>786.99419431210197</v>
      </c>
      <c r="BD74" s="118">
        <v>705.18</v>
      </c>
      <c r="BE74" s="144">
        <v>695.36</v>
      </c>
      <c r="BF74" s="118">
        <v>877.03</v>
      </c>
      <c r="BG74" s="87" t="s">
        <v>185</v>
      </c>
    </row>
    <row r="75" spans="1:59" x14ac:dyDescent="0.2">
      <c r="A75" s="87" t="s">
        <v>186</v>
      </c>
      <c r="B75" s="118">
        <v>666.48</v>
      </c>
      <c r="C75" s="90">
        <v>4.53</v>
      </c>
      <c r="D75" s="90">
        <v>-0.24</v>
      </c>
      <c r="E75" s="90">
        <v>0.4</v>
      </c>
      <c r="F75" s="90">
        <v>-5.68</v>
      </c>
      <c r="G75" s="90">
        <v>3.03</v>
      </c>
      <c r="H75" s="90">
        <v>4.09</v>
      </c>
      <c r="I75" s="90">
        <v>3.21</v>
      </c>
      <c r="J75" s="90">
        <v>3.81</v>
      </c>
      <c r="K75" s="90">
        <v>3.51</v>
      </c>
      <c r="L75" s="90">
        <v>4.32</v>
      </c>
      <c r="M75" s="90">
        <v>4.8099999999999996</v>
      </c>
      <c r="N75" s="90">
        <v>5.92</v>
      </c>
      <c r="O75" s="90">
        <v>3.37</v>
      </c>
      <c r="P75" s="90">
        <v>5.87</v>
      </c>
      <c r="Q75" s="90">
        <v>4.33</v>
      </c>
      <c r="R75" s="90">
        <v>5.7</v>
      </c>
      <c r="S75" s="73">
        <v>5.94</v>
      </c>
      <c r="T75" s="90">
        <v>5.9</v>
      </c>
      <c r="U75" s="91">
        <v>7.25</v>
      </c>
      <c r="V75" s="91">
        <v>7.03</v>
      </c>
      <c r="W75" s="91">
        <v>7.61</v>
      </c>
      <c r="X75" s="91">
        <v>6.71</v>
      </c>
      <c r="Y75" s="91">
        <v>7.05</v>
      </c>
      <c r="Z75" s="91">
        <v>8.48</v>
      </c>
      <c r="AA75" s="91">
        <v>8.6</v>
      </c>
      <c r="AB75" s="91">
        <v>8.89</v>
      </c>
      <c r="AC75" s="91"/>
      <c r="AD75" s="91"/>
      <c r="AE75" s="91"/>
      <c r="AF75" s="91"/>
      <c r="AG75" s="91"/>
      <c r="AH75" s="91"/>
      <c r="AI75" s="91"/>
      <c r="AJ75" s="90">
        <v>-0.99</v>
      </c>
      <c r="AK75" s="91">
        <v>-394.99</v>
      </c>
      <c r="AL75" s="90">
        <v>14.14</v>
      </c>
      <c r="AM75" s="91">
        <v>29.89</v>
      </c>
      <c r="AN75" s="90">
        <v>18.55</v>
      </c>
      <c r="AO75" s="91">
        <v>26.4</v>
      </c>
      <c r="AP75" s="90">
        <v>19.28</v>
      </c>
      <c r="AQ75" s="91">
        <v>23.37</v>
      </c>
      <c r="AR75" s="90">
        <v>26.11</v>
      </c>
      <c r="AS75" s="91">
        <v>19.690000000000001</v>
      </c>
      <c r="AT75" s="90">
        <v>29.85</v>
      </c>
      <c r="AU75" s="91">
        <v>20.92</v>
      </c>
      <c r="AW75" s="91"/>
      <c r="AY75" s="91"/>
      <c r="AZ75" s="91"/>
      <c r="BA75" s="88">
        <v>391.04396000000003</v>
      </c>
      <c r="BB75" s="88">
        <v>422.69019600000001</v>
      </c>
      <c r="BC75" s="88">
        <v>489.730853141198</v>
      </c>
      <c r="BD75" s="118">
        <v>450.51</v>
      </c>
      <c r="BE75" s="144">
        <v>514.14</v>
      </c>
      <c r="BF75" s="118">
        <v>624.6</v>
      </c>
      <c r="BG75" s="87" t="s">
        <v>186</v>
      </c>
    </row>
    <row r="76" spans="1:59" x14ac:dyDescent="0.2">
      <c r="A76" s="87" t="s">
        <v>187</v>
      </c>
      <c r="B76" s="118">
        <v>1008.47</v>
      </c>
      <c r="C76" s="90">
        <v>4.21</v>
      </c>
      <c r="D76" s="90">
        <v>5.61</v>
      </c>
      <c r="E76" s="90">
        <v>3.23</v>
      </c>
      <c r="F76" s="90">
        <v>-0.97</v>
      </c>
      <c r="G76" s="90">
        <v>-7.01</v>
      </c>
      <c r="H76" s="90">
        <v>4.1100000000000003</v>
      </c>
      <c r="I76" s="90">
        <v>4.16</v>
      </c>
      <c r="J76" s="90">
        <v>4.95</v>
      </c>
      <c r="K76" s="90">
        <v>4.12</v>
      </c>
      <c r="L76" s="90">
        <v>3.66</v>
      </c>
      <c r="M76" s="90">
        <v>3.44</v>
      </c>
      <c r="N76" s="90">
        <v>3.34</v>
      </c>
      <c r="O76" s="90">
        <v>4.6399999999999997</v>
      </c>
      <c r="P76" s="90">
        <v>5.82</v>
      </c>
      <c r="Q76" s="90">
        <v>7.44</v>
      </c>
      <c r="R76" s="90">
        <v>6.68</v>
      </c>
      <c r="S76" s="73">
        <v>4.24</v>
      </c>
      <c r="T76" s="90">
        <v>6.18</v>
      </c>
      <c r="U76" s="91">
        <v>6.16</v>
      </c>
      <c r="V76" s="91">
        <v>3.41</v>
      </c>
      <c r="W76" s="91">
        <v>4.6100000000000003</v>
      </c>
      <c r="X76" s="91">
        <v>7.12</v>
      </c>
      <c r="Y76" s="91">
        <v>-1.1000000000000001</v>
      </c>
      <c r="Z76" s="91">
        <v>2.83</v>
      </c>
      <c r="AA76" s="91">
        <v>3.56</v>
      </c>
      <c r="AB76" s="91">
        <v>8.33</v>
      </c>
      <c r="AC76" s="91"/>
      <c r="AD76" s="91"/>
      <c r="AE76" s="91"/>
      <c r="AF76" s="91"/>
      <c r="AG76" s="91"/>
      <c r="AH76" s="91"/>
      <c r="AI76" s="91"/>
      <c r="AJ76" s="90">
        <v>12.08</v>
      </c>
      <c r="AK76" s="91">
        <v>24.4</v>
      </c>
      <c r="AL76" s="90">
        <v>6.21</v>
      </c>
      <c r="AM76" s="91">
        <v>63.9</v>
      </c>
      <c r="AN76" s="90">
        <v>14.56</v>
      </c>
      <c r="AO76" s="91">
        <v>33.409999999999997</v>
      </c>
      <c r="AP76" s="90">
        <v>24.58</v>
      </c>
      <c r="AQ76" s="91">
        <v>19.920000000000002</v>
      </c>
      <c r="AR76" s="90">
        <v>19.98</v>
      </c>
      <c r="AS76" s="91">
        <v>30.96</v>
      </c>
      <c r="AT76" s="90">
        <v>13.47</v>
      </c>
      <c r="AU76" s="91">
        <v>66.8</v>
      </c>
      <c r="AW76" s="91"/>
      <c r="AY76" s="91"/>
      <c r="AZ76" s="91"/>
      <c r="BA76" s="88">
        <v>294.701729</v>
      </c>
      <c r="BB76" s="88">
        <v>396.845347</v>
      </c>
      <c r="BC76" s="88">
        <v>486.41714820689998</v>
      </c>
      <c r="BD76" s="118">
        <v>489.76</v>
      </c>
      <c r="BE76" s="144">
        <v>618.70000000000005</v>
      </c>
      <c r="BF76" s="118">
        <v>899.75</v>
      </c>
      <c r="BG76" s="87" t="s">
        <v>187</v>
      </c>
    </row>
    <row r="77" spans="1:59" x14ac:dyDescent="0.2">
      <c r="A77" s="87" t="s">
        <v>188</v>
      </c>
      <c r="B77" s="118">
        <v>716.41</v>
      </c>
      <c r="C77" s="90">
        <v>4.5199999999999996</v>
      </c>
      <c r="D77" s="90">
        <v>5.73</v>
      </c>
      <c r="E77" s="90">
        <v>1.71</v>
      </c>
      <c r="F77" s="90">
        <v>-3</v>
      </c>
      <c r="G77" s="90">
        <v>-1.65</v>
      </c>
      <c r="H77" s="90">
        <v>2.8</v>
      </c>
      <c r="I77" s="90">
        <v>3.36</v>
      </c>
      <c r="J77" s="90">
        <v>3.63</v>
      </c>
      <c r="K77" s="90">
        <v>3.64</v>
      </c>
      <c r="L77" s="90">
        <v>5.67</v>
      </c>
      <c r="M77" s="90">
        <v>5.74</v>
      </c>
      <c r="N77" s="90">
        <v>3.81</v>
      </c>
      <c r="O77" s="90">
        <v>5.19</v>
      </c>
      <c r="P77" s="90">
        <v>6.38</v>
      </c>
      <c r="Q77" s="90">
        <v>4.79</v>
      </c>
      <c r="R77" s="90">
        <v>4.55</v>
      </c>
      <c r="S77" s="73">
        <v>6.43</v>
      </c>
      <c r="T77" s="90">
        <v>7.66</v>
      </c>
      <c r="U77" s="91">
        <v>6.83</v>
      </c>
      <c r="V77" s="91">
        <v>2.16</v>
      </c>
      <c r="W77" s="91">
        <v>6.53</v>
      </c>
      <c r="X77" s="91">
        <v>8.76</v>
      </c>
      <c r="Y77" s="91">
        <v>9.57</v>
      </c>
      <c r="Z77" s="91">
        <v>7.49</v>
      </c>
      <c r="AA77" s="91">
        <v>6.61</v>
      </c>
      <c r="AB77" s="91">
        <v>10.25</v>
      </c>
      <c r="AC77" s="91"/>
      <c r="AD77" s="91"/>
      <c r="AE77" s="91"/>
      <c r="AF77" s="91"/>
      <c r="AG77" s="91"/>
      <c r="AH77" s="91"/>
      <c r="AI77" s="91"/>
      <c r="AJ77" s="90">
        <v>8.9600000000000009</v>
      </c>
      <c r="AK77" s="91">
        <v>27.11</v>
      </c>
      <c r="AL77" s="90">
        <v>8.14</v>
      </c>
      <c r="AM77" s="91">
        <v>38.770000000000003</v>
      </c>
      <c r="AN77" s="90">
        <v>18.86</v>
      </c>
      <c r="AO77" s="91">
        <v>21.69</v>
      </c>
      <c r="AP77" s="90">
        <v>20.91</v>
      </c>
      <c r="AQ77" s="91">
        <v>19.149999999999999</v>
      </c>
      <c r="AR77" s="90">
        <v>23.08</v>
      </c>
      <c r="AS77" s="91">
        <v>20.91</v>
      </c>
      <c r="AT77" s="90">
        <v>32.340000000000003</v>
      </c>
      <c r="AU77" s="91">
        <v>21.25</v>
      </c>
      <c r="AW77" s="91"/>
      <c r="AY77" s="91"/>
      <c r="AZ77" s="91"/>
      <c r="BA77" s="88">
        <v>242.88265999999999</v>
      </c>
      <c r="BB77" s="88">
        <v>315.55561299999999</v>
      </c>
      <c r="BC77" s="88">
        <v>409.05061502341601</v>
      </c>
      <c r="BD77" s="118">
        <v>400.42</v>
      </c>
      <c r="BE77" s="144">
        <v>482.54</v>
      </c>
      <c r="BF77" s="118">
        <v>687.4</v>
      </c>
      <c r="BG77" s="87" t="s">
        <v>188</v>
      </c>
    </row>
    <row r="78" spans="1:59" x14ac:dyDescent="0.2">
      <c r="A78" s="87" t="s">
        <v>189</v>
      </c>
      <c r="B78" s="118">
        <v>1488.61</v>
      </c>
      <c r="C78" s="90">
        <v>8.3000000000000007</v>
      </c>
      <c r="D78" s="90">
        <v>3.35</v>
      </c>
      <c r="E78" s="90">
        <v>6.08</v>
      </c>
      <c r="F78" s="90">
        <v>-52.81</v>
      </c>
      <c r="G78" s="90">
        <v>-4.2300000000000004</v>
      </c>
      <c r="H78" s="90">
        <v>5.08</v>
      </c>
      <c r="I78" s="90">
        <v>5.8</v>
      </c>
      <c r="J78" s="90">
        <v>9.44</v>
      </c>
      <c r="K78" s="90">
        <v>9.11</v>
      </c>
      <c r="L78" s="90">
        <v>4.45</v>
      </c>
      <c r="M78" s="90">
        <v>14.44</v>
      </c>
      <c r="N78" s="90">
        <v>15.04</v>
      </c>
      <c r="O78" s="90">
        <v>12.98</v>
      </c>
      <c r="P78" s="90">
        <v>13.99</v>
      </c>
      <c r="Q78" s="90">
        <v>10.76</v>
      </c>
      <c r="R78" s="90">
        <v>1.72</v>
      </c>
      <c r="S78" s="73">
        <v>8.67</v>
      </c>
      <c r="T78" s="90">
        <v>14.84</v>
      </c>
      <c r="U78" s="91">
        <v>9.94</v>
      </c>
      <c r="V78" s="91">
        <v>11.53</v>
      </c>
      <c r="W78" s="91">
        <v>7.27</v>
      </c>
      <c r="X78" s="91">
        <v>9.1</v>
      </c>
      <c r="Y78" s="91">
        <v>9.2200000000000006</v>
      </c>
      <c r="Z78" s="91">
        <v>9.09</v>
      </c>
      <c r="AA78" s="91">
        <v>5.19</v>
      </c>
      <c r="AB78" s="91">
        <v>12.63</v>
      </c>
      <c r="AC78" s="91"/>
      <c r="AD78" s="91"/>
      <c r="AE78" s="91"/>
      <c r="AF78" s="91"/>
      <c r="AG78" s="91"/>
      <c r="AH78" s="91"/>
      <c r="AI78" s="91"/>
      <c r="AJ78" s="90">
        <v>-35.08</v>
      </c>
      <c r="AK78" s="91">
        <v>-15.05</v>
      </c>
      <c r="AL78" s="90">
        <v>16.09</v>
      </c>
      <c r="AM78" s="91">
        <v>51.92</v>
      </c>
      <c r="AN78" s="90">
        <v>43.03</v>
      </c>
      <c r="AO78" s="91">
        <v>25.69</v>
      </c>
      <c r="AP78" s="90">
        <v>39.44</v>
      </c>
      <c r="AQ78" s="91">
        <v>24.72</v>
      </c>
      <c r="AR78" s="90">
        <v>44.98</v>
      </c>
      <c r="AS78" s="91">
        <v>24.88</v>
      </c>
      <c r="AT78" s="90">
        <v>34.67</v>
      </c>
      <c r="AU78" s="91">
        <v>41.39</v>
      </c>
      <c r="AW78" s="91"/>
      <c r="AY78" s="91"/>
      <c r="AZ78" s="91"/>
      <c r="BA78" s="88">
        <v>528.07611299999996</v>
      </c>
      <c r="BB78" s="88">
        <v>835.384862</v>
      </c>
      <c r="BC78" s="88">
        <v>1105.3769852549799</v>
      </c>
      <c r="BD78" s="118">
        <v>974.98</v>
      </c>
      <c r="BE78" s="144">
        <v>1119.05</v>
      </c>
      <c r="BF78" s="118">
        <v>1435.18</v>
      </c>
      <c r="BG78" s="87" t="s">
        <v>189</v>
      </c>
    </row>
    <row r="79" spans="1:59" x14ac:dyDescent="0.2">
      <c r="A79" s="87" t="s">
        <v>190</v>
      </c>
      <c r="B79" s="118">
        <v>382.15</v>
      </c>
      <c r="C79" s="90">
        <v>3.53</v>
      </c>
      <c r="D79" s="90">
        <v>3.95</v>
      </c>
      <c r="E79" s="90">
        <v>4.21</v>
      </c>
      <c r="F79" s="90">
        <v>-3.72</v>
      </c>
      <c r="G79" s="90">
        <v>1</v>
      </c>
      <c r="H79" s="90">
        <v>2.42</v>
      </c>
      <c r="I79" s="90">
        <v>2.87</v>
      </c>
      <c r="J79" s="90">
        <v>2.23</v>
      </c>
      <c r="K79" s="90">
        <v>2.0099999999999998</v>
      </c>
      <c r="L79" s="90">
        <v>4.51</v>
      </c>
      <c r="M79" s="90">
        <v>4.32</v>
      </c>
      <c r="N79" s="90">
        <v>2.99</v>
      </c>
      <c r="O79" s="90">
        <v>4.1900000000000004</v>
      </c>
      <c r="P79" s="90">
        <v>4.17</v>
      </c>
      <c r="Q79" s="90">
        <v>1.18</v>
      </c>
      <c r="R79" s="90">
        <v>3.35</v>
      </c>
      <c r="S79" s="73">
        <v>3.79</v>
      </c>
      <c r="T79" s="90">
        <v>4.1500000000000004</v>
      </c>
      <c r="U79" s="91">
        <v>2.77</v>
      </c>
      <c r="V79" s="91">
        <v>3.39</v>
      </c>
      <c r="W79" s="91">
        <v>4.2</v>
      </c>
      <c r="X79" s="91">
        <v>4.6399999999999997</v>
      </c>
      <c r="Y79" s="91">
        <v>5.73</v>
      </c>
      <c r="Z79" s="91">
        <v>4.63</v>
      </c>
      <c r="AA79" s="91">
        <v>3.2</v>
      </c>
      <c r="AB79" s="91">
        <v>4.6900000000000004</v>
      </c>
      <c r="AC79" s="91"/>
      <c r="AD79" s="91"/>
      <c r="AE79" s="91"/>
      <c r="AF79" s="91"/>
      <c r="AG79" s="91"/>
      <c r="AH79" s="91"/>
      <c r="AI79" s="91"/>
      <c r="AJ79" s="90">
        <v>7.97</v>
      </c>
      <c r="AK79" s="91">
        <v>16.07</v>
      </c>
      <c r="AL79" s="90">
        <v>8.52</v>
      </c>
      <c r="AM79" s="91">
        <v>22.87</v>
      </c>
      <c r="AN79" s="90">
        <v>13.83</v>
      </c>
      <c r="AO79" s="91">
        <v>17.73</v>
      </c>
      <c r="AP79" s="90">
        <v>12.9</v>
      </c>
      <c r="AQ79" s="91">
        <v>18.86</v>
      </c>
      <c r="AR79" s="90">
        <v>14.1</v>
      </c>
      <c r="AS79" s="91">
        <v>20.69</v>
      </c>
      <c r="AT79" s="90">
        <v>19.2</v>
      </c>
      <c r="AU79" s="91">
        <v>18.600000000000001</v>
      </c>
      <c r="AW79" s="91"/>
      <c r="AY79" s="91"/>
      <c r="AZ79" s="91"/>
      <c r="BA79" s="88">
        <v>128.06459000000001</v>
      </c>
      <c r="BB79" s="88">
        <v>194.888015</v>
      </c>
      <c r="BC79" s="88">
        <v>245.231305321018</v>
      </c>
      <c r="BD79" s="118">
        <v>243.2</v>
      </c>
      <c r="BE79" s="144">
        <v>291.69</v>
      </c>
      <c r="BF79" s="118">
        <v>357.13</v>
      </c>
      <c r="BG79" s="87" t="s">
        <v>190</v>
      </c>
    </row>
    <row r="80" spans="1:59" x14ac:dyDescent="0.2">
      <c r="A80" s="87" t="s">
        <v>191</v>
      </c>
      <c r="B80" s="118">
        <v>269.17</v>
      </c>
      <c r="C80" s="90">
        <v>2.81</v>
      </c>
      <c r="D80" s="90">
        <v>3.78</v>
      </c>
      <c r="E80" s="90">
        <v>4.34</v>
      </c>
      <c r="F80" s="90">
        <v>-4.6399999999999997</v>
      </c>
      <c r="G80" s="90">
        <v>3.31</v>
      </c>
      <c r="H80" s="90">
        <v>3.2</v>
      </c>
      <c r="I80" s="90">
        <v>2.4</v>
      </c>
      <c r="J80" s="90">
        <v>0.94</v>
      </c>
      <c r="K80" s="90">
        <v>1.66</v>
      </c>
      <c r="L80" s="90">
        <v>5.93</v>
      </c>
      <c r="M80" s="90">
        <v>1.81</v>
      </c>
      <c r="N80" s="90">
        <v>0.88</v>
      </c>
      <c r="O80" s="90">
        <v>1.51</v>
      </c>
      <c r="P80" s="90">
        <v>2.89</v>
      </c>
      <c r="Q80" s="90">
        <v>2.4</v>
      </c>
      <c r="R80" s="90">
        <v>0.31</v>
      </c>
      <c r="S80" s="73">
        <v>2.08</v>
      </c>
      <c r="T80" s="90">
        <v>1.8</v>
      </c>
      <c r="U80" s="91">
        <v>1.49</v>
      </c>
      <c r="V80" s="91">
        <v>-0.7</v>
      </c>
      <c r="W80" s="91">
        <v>0.45</v>
      </c>
      <c r="X80" s="91">
        <v>4.9400000000000004</v>
      </c>
      <c r="Y80" s="91">
        <v>-0.61</v>
      </c>
      <c r="Z80" s="91">
        <v>0.32</v>
      </c>
      <c r="AA80" s="91">
        <v>0.84</v>
      </c>
      <c r="AB80" s="91">
        <v>-0.28999999999999998</v>
      </c>
      <c r="AC80" s="91"/>
      <c r="AD80" s="91"/>
      <c r="AE80" s="91"/>
      <c r="AF80" s="91"/>
      <c r="AG80" s="91"/>
      <c r="AH80" s="91"/>
      <c r="AI80" s="91"/>
      <c r="AJ80" s="90">
        <v>6.29</v>
      </c>
      <c r="AK80" s="91">
        <v>22.76</v>
      </c>
      <c r="AL80" s="90">
        <v>9.85</v>
      </c>
      <c r="AM80" s="91">
        <v>16.41</v>
      </c>
      <c r="AN80" s="90">
        <v>10.28</v>
      </c>
      <c r="AO80" s="91">
        <v>17.829999999999998</v>
      </c>
      <c r="AP80" s="90">
        <v>7.11</v>
      </c>
      <c r="AQ80" s="91">
        <v>23.09</v>
      </c>
      <c r="AR80" s="90">
        <v>4.67</v>
      </c>
      <c r="AS80" s="91">
        <v>40.18</v>
      </c>
      <c r="AT80" s="90">
        <v>5.0999999999999996</v>
      </c>
      <c r="AU80" s="91">
        <v>43.58</v>
      </c>
      <c r="AW80" s="91"/>
      <c r="AY80" s="91"/>
      <c r="AZ80" s="91"/>
      <c r="BA80" s="88">
        <v>143.15840499999999</v>
      </c>
      <c r="BB80" s="88">
        <v>161.645354</v>
      </c>
      <c r="BC80" s="88">
        <v>183.360245492996</v>
      </c>
      <c r="BD80" s="118">
        <v>164.14</v>
      </c>
      <c r="BE80" s="144">
        <v>187.72</v>
      </c>
      <c r="BF80" s="118">
        <v>222.36</v>
      </c>
      <c r="BG80" s="87" t="s">
        <v>191</v>
      </c>
    </row>
    <row r="81" spans="1:59" x14ac:dyDescent="0.2">
      <c r="A81" s="87" t="s">
        <v>192</v>
      </c>
      <c r="B81" s="118">
        <v>411.97</v>
      </c>
      <c r="C81" s="90">
        <v>4.84</v>
      </c>
      <c r="D81" s="90">
        <v>2.16</v>
      </c>
      <c r="E81" s="90">
        <v>5.01</v>
      </c>
      <c r="F81" s="90">
        <v>2.4300000000000002</v>
      </c>
      <c r="G81" s="90">
        <v>3.12</v>
      </c>
      <c r="H81" s="90">
        <v>2.65</v>
      </c>
      <c r="I81" s="90">
        <v>4.43</v>
      </c>
      <c r="J81" s="90">
        <v>3.05</v>
      </c>
      <c r="K81" s="90">
        <v>5.99</v>
      </c>
      <c r="L81" s="90">
        <v>2.44</v>
      </c>
      <c r="M81" s="90">
        <v>5.64</v>
      </c>
      <c r="N81" s="90">
        <v>3.07</v>
      </c>
      <c r="O81" s="90">
        <v>5.09</v>
      </c>
      <c r="P81" s="90">
        <v>2.93</v>
      </c>
      <c r="Q81" s="90">
        <v>5.73</v>
      </c>
      <c r="R81" s="90">
        <v>3.98</v>
      </c>
      <c r="S81" s="73">
        <v>4.34</v>
      </c>
      <c r="T81" s="90">
        <v>3.74</v>
      </c>
      <c r="U81" s="91">
        <v>6.61</v>
      </c>
      <c r="V81" s="91">
        <v>3.5</v>
      </c>
      <c r="W81" s="91">
        <v>5.33</v>
      </c>
      <c r="X81" s="91">
        <v>3.99</v>
      </c>
      <c r="Y81" s="91">
        <v>6.59</v>
      </c>
      <c r="Z81" s="91">
        <v>4.9000000000000004</v>
      </c>
      <c r="AA81" s="91">
        <v>6.61</v>
      </c>
      <c r="AB81" s="91">
        <v>3.96</v>
      </c>
      <c r="AC81" s="91"/>
      <c r="AD81" s="91"/>
      <c r="AE81" s="91"/>
      <c r="AF81" s="91"/>
      <c r="AG81" s="91"/>
      <c r="AH81" s="91"/>
      <c r="AI81" s="91"/>
      <c r="AJ81" s="90">
        <v>14.44</v>
      </c>
      <c r="AK81" s="91">
        <v>14.53</v>
      </c>
      <c r="AL81" s="90">
        <v>13.25</v>
      </c>
      <c r="AM81" s="91">
        <v>18.36</v>
      </c>
      <c r="AN81" s="90">
        <v>17.13</v>
      </c>
      <c r="AO81" s="91">
        <v>15.61</v>
      </c>
      <c r="AP81" s="90">
        <v>17.739999999999998</v>
      </c>
      <c r="AQ81" s="91">
        <v>16.97</v>
      </c>
      <c r="AR81" s="90">
        <v>18.190000000000001</v>
      </c>
      <c r="AS81" s="91">
        <v>16.829999999999998</v>
      </c>
      <c r="AT81" s="90">
        <v>20.81</v>
      </c>
      <c r="AU81" s="91">
        <v>18.09</v>
      </c>
      <c r="AW81" s="91"/>
      <c r="AY81" s="91"/>
      <c r="AZ81" s="91"/>
      <c r="BA81" s="88">
        <v>209.869193</v>
      </c>
      <c r="BB81" s="88">
        <v>243.21781100000001</v>
      </c>
      <c r="BC81" s="88">
        <v>267.44165166607797</v>
      </c>
      <c r="BD81" s="118">
        <v>300.99</v>
      </c>
      <c r="BE81" s="144">
        <v>306.13</v>
      </c>
      <c r="BF81" s="118">
        <v>376.37</v>
      </c>
      <c r="BG81" s="87" t="s">
        <v>192</v>
      </c>
    </row>
    <row r="82" spans="1:59" x14ac:dyDescent="0.2">
      <c r="B82" s="118"/>
      <c r="C82" s="90"/>
      <c r="D82" s="90"/>
      <c r="E82" s="90"/>
      <c r="F82" s="90"/>
      <c r="G82" s="90"/>
      <c r="H82" s="90"/>
      <c r="I82" s="90"/>
      <c r="J82" s="90"/>
      <c r="K82" s="90"/>
      <c r="L82" s="90"/>
      <c r="M82" s="90"/>
      <c r="N82" s="90"/>
      <c r="O82" s="90"/>
      <c r="P82" s="90"/>
      <c r="Q82" s="90"/>
      <c r="R82" s="90"/>
      <c r="S82" s="73"/>
      <c r="T82" s="90"/>
      <c r="U82" s="91"/>
      <c r="V82" s="91"/>
      <c r="W82" s="91"/>
      <c r="X82" s="91"/>
      <c r="Y82" s="91"/>
      <c r="Z82" s="91"/>
      <c r="AA82" s="91"/>
      <c r="AB82" s="91"/>
      <c r="AC82" s="91"/>
      <c r="AD82" s="91"/>
      <c r="AE82" s="91"/>
      <c r="AF82" s="91"/>
      <c r="AG82" s="91"/>
      <c r="AH82" s="91"/>
      <c r="AI82" s="91"/>
      <c r="AK82" s="91"/>
      <c r="AM82" s="91"/>
      <c r="AO82" s="91"/>
      <c r="AQ82" s="91"/>
      <c r="AS82" s="91"/>
      <c r="AU82" s="91"/>
      <c r="AW82" s="91"/>
      <c r="AY82" s="91"/>
      <c r="AZ82" s="91"/>
      <c r="BF82" s="118"/>
    </row>
    <row r="83" spans="1:59" x14ac:dyDescent="0.2">
      <c r="A83" s="87" t="s">
        <v>193</v>
      </c>
      <c r="B83" s="118">
        <v>667.74</v>
      </c>
      <c r="C83" s="90">
        <v>3.12</v>
      </c>
      <c r="D83" s="90">
        <v>1.61</v>
      </c>
      <c r="E83" s="90">
        <v>0.25</v>
      </c>
      <c r="F83" s="90">
        <v>-11.31</v>
      </c>
      <c r="G83" s="90">
        <v>-1.92</v>
      </c>
      <c r="H83" s="90">
        <v>0.69</v>
      </c>
      <c r="I83" s="90">
        <v>1.45</v>
      </c>
      <c r="J83" s="90">
        <v>2.04</v>
      </c>
      <c r="K83" s="90">
        <v>3</v>
      </c>
      <c r="L83" s="90">
        <v>3.29</v>
      </c>
      <c r="M83" s="90">
        <v>4.07</v>
      </c>
      <c r="N83" s="90">
        <v>3.62</v>
      </c>
      <c r="O83" s="90">
        <v>4.0999999999999996</v>
      </c>
      <c r="P83" s="90">
        <v>4.6100000000000003</v>
      </c>
      <c r="Q83" s="90">
        <v>3.59</v>
      </c>
      <c r="R83" s="90">
        <v>3.38</v>
      </c>
      <c r="S83" s="73">
        <v>4.7300000000000004</v>
      </c>
      <c r="T83" s="90">
        <v>3.72</v>
      </c>
      <c r="U83" s="91">
        <v>4.58</v>
      </c>
      <c r="V83" s="91">
        <v>3.3</v>
      </c>
      <c r="W83" s="91">
        <v>4.68</v>
      </c>
      <c r="X83" s="91">
        <v>5.34</v>
      </c>
      <c r="Y83" s="91">
        <v>5.54</v>
      </c>
      <c r="Z83" s="91">
        <v>5.37</v>
      </c>
      <c r="AA83" s="91">
        <v>4.8499999999999996</v>
      </c>
      <c r="AB83" s="91">
        <v>5.86</v>
      </c>
      <c r="AC83" s="91"/>
      <c r="AD83" s="91"/>
      <c r="AE83" s="91"/>
      <c r="AF83" s="91"/>
      <c r="AG83" s="91"/>
      <c r="AH83" s="91"/>
      <c r="AI83" s="91"/>
      <c r="AJ83" s="90">
        <v>-6.33</v>
      </c>
      <c r="AK83" s="91">
        <v>-42.45</v>
      </c>
      <c r="AL83" s="90">
        <v>2.2599999999999998</v>
      </c>
      <c r="AM83" s="91">
        <v>147.18</v>
      </c>
      <c r="AN83" s="90">
        <v>13.98</v>
      </c>
      <c r="AO83" s="91">
        <v>29.73</v>
      </c>
      <c r="AP83" s="90">
        <v>15.68</v>
      </c>
      <c r="AQ83" s="91">
        <v>26.47</v>
      </c>
      <c r="AR83" s="90">
        <v>16.32</v>
      </c>
      <c r="AS83" s="91">
        <v>29.19</v>
      </c>
      <c r="AT83" s="90">
        <v>20.94</v>
      </c>
      <c r="AU83" s="91">
        <v>31.79</v>
      </c>
      <c r="AW83" s="91"/>
      <c r="AY83" s="91"/>
      <c r="AZ83" s="91"/>
      <c r="BA83" s="88">
        <v>268.73003299999999</v>
      </c>
      <c r="BB83" s="88">
        <v>332.63385699999998</v>
      </c>
      <c r="BC83" s="88">
        <v>415.72857196557999</v>
      </c>
      <c r="BD83" s="118">
        <v>415.07</v>
      </c>
      <c r="BE83" s="144">
        <v>476.57</v>
      </c>
      <c r="BF83" s="118">
        <v>665.54</v>
      </c>
      <c r="BG83" s="87" t="s">
        <v>193</v>
      </c>
    </row>
    <row r="84" spans="1:59" x14ac:dyDescent="0.2">
      <c r="A84" s="87" t="s">
        <v>194</v>
      </c>
      <c r="B84" s="118">
        <v>425.96</v>
      </c>
      <c r="C84" s="90">
        <v>0.86</v>
      </c>
      <c r="D84" s="90">
        <v>-3.3</v>
      </c>
      <c r="E84" s="90">
        <v>-5.08</v>
      </c>
      <c r="F84" s="90">
        <v>-15.62</v>
      </c>
      <c r="G84" s="90">
        <v>-0.95</v>
      </c>
      <c r="H84" s="90">
        <v>-0.85</v>
      </c>
      <c r="I84" s="90">
        <v>1.8</v>
      </c>
      <c r="J84" s="90">
        <v>1.38</v>
      </c>
      <c r="K84" s="90">
        <v>2.21</v>
      </c>
      <c r="L84" s="90">
        <v>2.0099999999999998</v>
      </c>
      <c r="M84" s="90">
        <v>2.96</v>
      </c>
      <c r="N84" s="90">
        <v>1.4</v>
      </c>
      <c r="O84" s="90">
        <v>2.42</v>
      </c>
      <c r="P84" s="90">
        <v>2.68</v>
      </c>
      <c r="Q84" s="90">
        <v>3.45</v>
      </c>
      <c r="R84" s="90">
        <v>2.5</v>
      </c>
      <c r="S84" s="73">
        <v>3.21</v>
      </c>
      <c r="T84" s="90">
        <v>3.01</v>
      </c>
      <c r="U84" s="91">
        <v>4.53</v>
      </c>
      <c r="V84" s="91">
        <v>-0.17</v>
      </c>
      <c r="W84" s="91">
        <v>3.52</v>
      </c>
      <c r="X84" s="91">
        <v>4.9400000000000004</v>
      </c>
      <c r="Y84" s="91">
        <v>4.45</v>
      </c>
      <c r="Z84" s="91">
        <v>2.96</v>
      </c>
      <c r="AA84" s="91">
        <v>3</v>
      </c>
      <c r="AB84" s="91">
        <v>4.25</v>
      </c>
      <c r="AC84" s="91"/>
      <c r="AD84" s="91"/>
      <c r="AE84" s="91"/>
      <c r="AF84" s="91"/>
      <c r="AG84" s="91"/>
      <c r="AH84" s="91"/>
      <c r="AI84" s="91"/>
      <c r="AJ84" s="90">
        <v>-23.14</v>
      </c>
      <c r="AK84" s="91">
        <v>-5.41</v>
      </c>
      <c r="AL84" s="90">
        <v>1.38</v>
      </c>
      <c r="AM84" s="91">
        <v>136.63</v>
      </c>
      <c r="AN84" s="90">
        <v>8.59</v>
      </c>
      <c r="AO84" s="91">
        <v>29.62</v>
      </c>
      <c r="AP84" s="90">
        <v>11.04</v>
      </c>
      <c r="AQ84" s="91">
        <v>22.32</v>
      </c>
      <c r="AR84" s="90">
        <v>10.59</v>
      </c>
      <c r="AS84" s="91">
        <v>28.67</v>
      </c>
      <c r="AT84" s="90">
        <v>15.87</v>
      </c>
      <c r="AU84" s="91">
        <v>28.25</v>
      </c>
      <c r="AW84" s="91"/>
      <c r="AY84" s="91"/>
      <c r="AZ84" s="91"/>
      <c r="BA84" s="88">
        <v>125.120938</v>
      </c>
      <c r="BB84" s="88">
        <v>188.551579</v>
      </c>
      <c r="BC84" s="88">
        <v>254.457481513792</v>
      </c>
      <c r="BD84" s="118">
        <v>246.53</v>
      </c>
      <c r="BE84" s="144">
        <v>303.55</v>
      </c>
      <c r="BF84" s="118">
        <v>448.34</v>
      </c>
      <c r="BG84" s="87" t="s">
        <v>194</v>
      </c>
    </row>
    <row r="85" spans="1:59" x14ac:dyDescent="0.2">
      <c r="A85" s="87" t="s">
        <v>195</v>
      </c>
      <c r="B85" s="118">
        <v>1253.67</v>
      </c>
      <c r="C85" s="90">
        <v>2.54</v>
      </c>
      <c r="D85" s="90">
        <v>1.69</v>
      </c>
      <c r="E85" s="90">
        <v>-7.49</v>
      </c>
      <c r="F85" s="90">
        <v>3</v>
      </c>
      <c r="G85" s="90">
        <v>3.17</v>
      </c>
      <c r="H85" s="90">
        <v>6.25</v>
      </c>
      <c r="I85" s="90">
        <v>5.09</v>
      </c>
      <c r="J85" s="90">
        <v>-8.8800000000000008</v>
      </c>
      <c r="K85" s="90">
        <v>3.41</v>
      </c>
      <c r="L85" s="90">
        <v>6.2</v>
      </c>
      <c r="M85" s="90">
        <v>6.46</v>
      </c>
      <c r="N85" s="90">
        <v>5.79</v>
      </c>
      <c r="O85" s="90">
        <v>5.91</v>
      </c>
      <c r="P85" s="90">
        <v>9.51</v>
      </c>
      <c r="Q85" s="90">
        <v>9.0500000000000007</v>
      </c>
      <c r="R85" s="90">
        <v>9.33</v>
      </c>
      <c r="S85" s="73">
        <v>11.41</v>
      </c>
      <c r="T85" s="90">
        <v>9.2100000000000009</v>
      </c>
      <c r="U85" s="91">
        <v>11.1</v>
      </c>
      <c r="V85" s="91">
        <v>9.7799999999999994</v>
      </c>
      <c r="W85" s="91">
        <v>12.77</v>
      </c>
      <c r="X85" s="91">
        <v>5.59</v>
      </c>
      <c r="Y85" s="91">
        <v>9.02</v>
      </c>
      <c r="Z85" s="91">
        <v>9.24</v>
      </c>
      <c r="AA85" s="91">
        <v>4.3499999999999996</v>
      </c>
      <c r="AB85" s="91">
        <v>15.2</v>
      </c>
      <c r="AC85" s="91"/>
      <c r="AD85" s="91"/>
      <c r="AE85" s="91"/>
      <c r="AF85" s="91"/>
      <c r="AG85" s="91"/>
      <c r="AH85" s="91"/>
      <c r="AI85" s="91"/>
      <c r="AJ85" s="90">
        <v>-0.26</v>
      </c>
      <c r="AK85" s="91">
        <v>-1581.48</v>
      </c>
      <c r="AL85" s="90">
        <v>5.63</v>
      </c>
      <c r="AM85" s="91">
        <v>100.71</v>
      </c>
      <c r="AN85" s="90">
        <v>21.86</v>
      </c>
      <c r="AO85" s="91">
        <v>32.43</v>
      </c>
      <c r="AP85" s="90">
        <v>33.81</v>
      </c>
      <c r="AQ85" s="91">
        <v>22.53</v>
      </c>
      <c r="AR85" s="90">
        <v>41.5</v>
      </c>
      <c r="AS85" s="91">
        <v>20.62</v>
      </c>
      <c r="AT85" s="90">
        <v>36.61</v>
      </c>
      <c r="AU85" s="91">
        <v>33.520000000000003</v>
      </c>
      <c r="AW85" s="91"/>
      <c r="AY85" s="91"/>
      <c r="AZ85" s="91"/>
      <c r="BA85" s="88">
        <v>411.18553700000001</v>
      </c>
      <c r="BB85" s="88">
        <v>566.97425799999996</v>
      </c>
      <c r="BC85" s="88">
        <v>708.93524962621302</v>
      </c>
      <c r="BD85" s="118">
        <v>761.75</v>
      </c>
      <c r="BE85" s="144">
        <v>855.92</v>
      </c>
      <c r="BF85" s="118">
        <v>1227.1199999999999</v>
      </c>
      <c r="BG85" s="87" t="s">
        <v>195</v>
      </c>
    </row>
    <row r="86" spans="1:59" x14ac:dyDescent="0.2">
      <c r="A86" s="87" t="s">
        <v>196</v>
      </c>
      <c r="B86" s="118">
        <v>1766.33</v>
      </c>
      <c r="C86" s="90">
        <v>15.83</v>
      </c>
      <c r="D86" s="90">
        <v>20.05</v>
      </c>
      <c r="E86" s="90">
        <v>32.11</v>
      </c>
      <c r="F86" s="90">
        <v>-70.7</v>
      </c>
      <c r="G86" s="90">
        <v>-9.48</v>
      </c>
      <c r="H86" s="90">
        <v>2.2599999999999998</v>
      </c>
      <c r="I86" s="90">
        <v>4.6900000000000004</v>
      </c>
      <c r="J86" s="90">
        <v>-1.44</v>
      </c>
      <c r="K86" s="90">
        <v>8.93</v>
      </c>
      <c r="L86" s="90">
        <v>11.55</v>
      </c>
      <c r="M86" s="90">
        <v>15</v>
      </c>
      <c r="N86" s="90">
        <v>6.4</v>
      </c>
      <c r="O86" s="90">
        <v>11.84</v>
      </c>
      <c r="P86" s="90">
        <v>20.34</v>
      </c>
      <c r="Q86" s="90">
        <v>15.72</v>
      </c>
      <c r="R86" s="90">
        <v>8.33</v>
      </c>
      <c r="S86" s="73">
        <v>10.95</v>
      </c>
      <c r="T86" s="90">
        <v>1.9</v>
      </c>
      <c r="U86" s="91">
        <v>3.97</v>
      </c>
      <c r="V86" s="91">
        <v>-4.4800000000000004</v>
      </c>
      <c r="W86" s="91">
        <v>7.9</v>
      </c>
      <c r="X86" s="91">
        <v>10.17</v>
      </c>
      <c r="Y86" s="91">
        <v>4.7</v>
      </c>
      <c r="Z86" s="91">
        <v>-8.17</v>
      </c>
      <c r="AA86" s="91">
        <v>4.91</v>
      </c>
      <c r="AB86" s="91">
        <v>-6.29</v>
      </c>
      <c r="AC86" s="91"/>
      <c r="AD86" s="91"/>
      <c r="AE86" s="91"/>
      <c r="AF86" s="91"/>
      <c r="AG86" s="91"/>
      <c r="AH86" s="91"/>
      <c r="AI86" s="91"/>
      <c r="AJ86" s="90">
        <v>-2.71</v>
      </c>
      <c r="AK86" s="91">
        <v>-187.82</v>
      </c>
      <c r="AL86" s="90">
        <v>-3.97</v>
      </c>
      <c r="AM86" s="91">
        <v>-207.64</v>
      </c>
      <c r="AN86" s="90">
        <v>41.88</v>
      </c>
      <c r="AO86" s="91">
        <v>28.41</v>
      </c>
      <c r="AP86" s="90">
        <v>56.23</v>
      </c>
      <c r="AQ86" s="91">
        <v>21.64</v>
      </c>
      <c r="AR86" s="90">
        <v>12.34</v>
      </c>
      <c r="AS86" s="91">
        <v>98.32</v>
      </c>
      <c r="AT86" s="90">
        <v>14.59</v>
      </c>
      <c r="AU86" s="91">
        <v>114.85</v>
      </c>
      <c r="AW86" s="91"/>
      <c r="AY86" s="91"/>
      <c r="AZ86" s="91"/>
      <c r="BA86" s="88">
        <v>509.004437</v>
      </c>
      <c r="BB86" s="88">
        <v>824.31099900000004</v>
      </c>
      <c r="BC86" s="88">
        <v>1189.83001928814</v>
      </c>
      <c r="BD86" s="118">
        <v>1216.75</v>
      </c>
      <c r="BE86" s="144">
        <v>1213.24</v>
      </c>
      <c r="BF86" s="118">
        <v>1675.39</v>
      </c>
      <c r="BG86" s="87" t="s">
        <v>196</v>
      </c>
    </row>
    <row r="87" spans="1:59" x14ac:dyDescent="0.2">
      <c r="A87" s="87" t="s">
        <v>197</v>
      </c>
      <c r="B87" s="118">
        <v>702.87</v>
      </c>
      <c r="C87" s="90">
        <v>1.87</v>
      </c>
      <c r="D87" s="90">
        <v>0.26</v>
      </c>
      <c r="E87" s="90">
        <v>-6.49</v>
      </c>
      <c r="F87" s="90">
        <v>-16.739999999999998</v>
      </c>
      <c r="G87" s="90">
        <v>-6.92</v>
      </c>
      <c r="H87" s="90">
        <v>-1.54</v>
      </c>
      <c r="I87" s="90">
        <v>-7.26</v>
      </c>
      <c r="J87" s="90">
        <v>0.53</v>
      </c>
      <c r="K87" s="90">
        <v>1.49</v>
      </c>
      <c r="L87" s="90">
        <v>0.83</v>
      </c>
      <c r="M87" s="90">
        <v>2.2999999999999998</v>
      </c>
      <c r="N87" s="90">
        <v>1.43</v>
      </c>
      <c r="O87" s="90">
        <v>3.35</v>
      </c>
      <c r="P87" s="90">
        <v>3.18</v>
      </c>
      <c r="Q87" s="90">
        <v>4.63</v>
      </c>
      <c r="R87" s="90">
        <v>5.27</v>
      </c>
      <c r="S87" s="73">
        <v>5.95</v>
      </c>
      <c r="T87" s="90">
        <v>5.17</v>
      </c>
      <c r="U87" s="91">
        <v>6.94</v>
      </c>
      <c r="V87" s="91">
        <v>7.53</v>
      </c>
      <c r="W87" s="91">
        <v>7.43</v>
      </c>
      <c r="X87" s="91">
        <v>7.77</v>
      </c>
      <c r="Y87" s="91">
        <v>8.77</v>
      </c>
      <c r="Z87" s="91">
        <v>7.99</v>
      </c>
      <c r="AA87" s="91">
        <v>7.6</v>
      </c>
      <c r="AB87" s="91">
        <v>9.25</v>
      </c>
      <c r="AC87" s="91"/>
      <c r="AD87" s="91"/>
      <c r="AE87" s="91"/>
      <c r="AF87" s="91"/>
      <c r="AG87" s="91"/>
      <c r="AH87" s="91"/>
      <c r="AI87" s="91"/>
      <c r="AJ87" s="90">
        <v>-21.1</v>
      </c>
      <c r="AK87" s="91">
        <v>-21.6</v>
      </c>
      <c r="AL87" s="90">
        <v>-15.19</v>
      </c>
      <c r="AM87" s="91">
        <v>-27.51</v>
      </c>
      <c r="AN87" s="90">
        <v>6.05</v>
      </c>
      <c r="AO87" s="91">
        <v>81.73</v>
      </c>
      <c r="AP87" s="90">
        <v>16.43</v>
      </c>
      <c r="AQ87" s="91">
        <v>29.84</v>
      </c>
      <c r="AR87" s="90">
        <v>25.58</v>
      </c>
      <c r="AS87" s="91">
        <v>21.86</v>
      </c>
      <c r="AT87" s="90">
        <v>31.96</v>
      </c>
      <c r="AU87" s="91">
        <v>22.42</v>
      </c>
      <c r="AW87" s="91"/>
      <c r="AY87" s="91"/>
      <c r="AZ87" s="91"/>
      <c r="BA87" s="88">
        <v>455.79289599999998</v>
      </c>
      <c r="BB87" s="88">
        <v>417.94242200000002</v>
      </c>
      <c r="BC87" s="88">
        <v>494.85522157515697</v>
      </c>
      <c r="BD87" s="118">
        <v>490.3</v>
      </c>
      <c r="BE87" s="144">
        <v>559.32000000000005</v>
      </c>
      <c r="BF87" s="118">
        <v>716.59</v>
      </c>
      <c r="BG87" s="87" t="s">
        <v>197</v>
      </c>
    </row>
    <row r="88" spans="1:59" x14ac:dyDescent="0.2">
      <c r="A88" s="87" t="s">
        <v>198</v>
      </c>
      <c r="B88" s="118">
        <v>1318.57</v>
      </c>
      <c r="C88" s="90">
        <v>4.3899999999999997</v>
      </c>
      <c r="D88" s="90">
        <v>3.57</v>
      </c>
      <c r="E88" s="90">
        <v>5.03</v>
      </c>
      <c r="F88" s="90">
        <v>2.65</v>
      </c>
      <c r="G88" s="90">
        <v>3.03</v>
      </c>
      <c r="H88" s="90">
        <v>5.78</v>
      </c>
      <c r="I88" s="90">
        <v>5.87</v>
      </c>
      <c r="J88" s="90">
        <v>5.75</v>
      </c>
      <c r="K88" s="90">
        <v>5.6</v>
      </c>
      <c r="L88" s="90">
        <v>7.2</v>
      </c>
      <c r="M88" s="90">
        <v>5.73</v>
      </c>
      <c r="N88" s="90">
        <v>8.32</v>
      </c>
      <c r="O88" s="90">
        <v>5.35</v>
      </c>
      <c r="P88" s="90">
        <v>6.25</v>
      </c>
      <c r="Q88" s="90">
        <v>-5.45</v>
      </c>
      <c r="R88" s="90">
        <v>2.98</v>
      </c>
      <c r="S88" s="73">
        <v>6.92</v>
      </c>
      <c r="T88" s="90">
        <v>8.0500000000000007</v>
      </c>
      <c r="U88" s="91">
        <v>7.55</v>
      </c>
      <c r="V88" s="91">
        <v>7.49</v>
      </c>
      <c r="W88" s="91">
        <v>0.83</v>
      </c>
      <c r="X88" s="91">
        <v>7.2</v>
      </c>
      <c r="Y88" s="91">
        <v>6.48</v>
      </c>
      <c r="Z88" s="91">
        <v>1.2</v>
      </c>
      <c r="AA88" s="91">
        <v>6.51</v>
      </c>
      <c r="AB88" s="91">
        <v>8.5</v>
      </c>
      <c r="AC88" s="91"/>
      <c r="AD88" s="91"/>
      <c r="AE88" s="91"/>
      <c r="AF88" s="91"/>
      <c r="AG88" s="91"/>
      <c r="AH88" s="91"/>
      <c r="AI88" s="91"/>
      <c r="AJ88" s="90">
        <v>15.64</v>
      </c>
      <c r="AK88" s="91">
        <v>27.64</v>
      </c>
      <c r="AL88" s="90">
        <v>20.43</v>
      </c>
      <c r="AM88" s="91">
        <v>25.86</v>
      </c>
      <c r="AN88" s="90">
        <v>26.84</v>
      </c>
      <c r="AO88" s="91">
        <v>24.05</v>
      </c>
      <c r="AP88" s="90">
        <v>9.1300000000000008</v>
      </c>
      <c r="AQ88" s="91">
        <v>80.260000000000005</v>
      </c>
      <c r="AR88" s="90">
        <v>30</v>
      </c>
      <c r="AS88" s="91">
        <v>27.6</v>
      </c>
      <c r="AT88" s="90">
        <v>15.71</v>
      </c>
      <c r="AU88" s="91">
        <v>81.98</v>
      </c>
      <c r="AW88" s="91"/>
      <c r="AY88" s="91"/>
      <c r="AZ88" s="91"/>
      <c r="BA88" s="88">
        <v>432.21943900000002</v>
      </c>
      <c r="BB88" s="88">
        <v>528.228252</v>
      </c>
      <c r="BC88" s="88">
        <v>645.648413465369</v>
      </c>
      <c r="BD88" s="118">
        <v>732.64</v>
      </c>
      <c r="BE88" s="144">
        <v>828.04</v>
      </c>
      <c r="BF88" s="118">
        <v>1287.72</v>
      </c>
      <c r="BG88" s="87" t="s">
        <v>198</v>
      </c>
    </row>
    <row r="89" spans="1:59" x14ac:dyDescent="0.2">
      <c r="A89" s="87" t="s">
        <v>199</v>
      </c>
      <c r="B89" s="118">
        <v>718.87</v>
      </c>
      <c r="C89" s="90">
        <v>5.71</v>
      </c>
      <c r="D89" s="90">
        <v>7.73</v>
      </c>
      <c r="E89" s="90">
        <v>7.1</v>
      </c>
      <c r="F89" s="90">
        <v>-5.25</v>
      </c>
      <c r="G89" s="90">
        <v>-0.42</v>
      </c>
      <c r="H89" s="90">
        <v>3.25</v>
      </c>
      <c r="I89" s="90">
        <v>3.76</v>
      </c>
      <c r="J89" s="90">
        <v>2.4300000000000002</v>
      </c>
      <c r="K89" s="90">
        <v>2.41</v>
      </c>
      <c r="L89" s="90">
        <v>4</v>
      </c>
      <c r="M89" s="90">
        <v>4.62</v>
      </c>
      <c r="N89" s="90">
        <v>3.88</v>
      </c>
      <c r="O89" s="90">
        <v>5.62</v>
      </c>
      <c r="P89" s="90">
        <v>6.69</v>
      </c>
      <c r="Q89" s="90">
        <v>6.24</v>
      </c>
      <c r="R89" s="90">
        <v>4.84</v>
      </c>
      <c r="S89" s="73">
        <v>6.19</v>
      </c>
      <c r="T89" s="90">
        <v>6.64</v>
      </c>
      <c r="U89" s="91">
        <v>2.95</v>
      </c>
      <c r="V89" s="91">
        <v>7.54</v>
      </c>
      <c r="W89" s="91">
        <v>6.72</v>
      </c>
      <c r="X89" s="91">
        <v>6.55</v>
      </c>
      <c r="Y89" s="91">
        <v>8.82</v>
      </c>
      <c r="Z89" s="91">
        <v>7.63</v>
      </c>
      <c r="AA89" s="91">
        <v>6.66</v>
      </c>
      <c r="AB89" s="91">
        <v>7.67</v>
      </c>
      <c r="AC89" s="91"/>
      <c r="AD89" s="91"/>
      <c r="AE89" s="91"/>
      <c r="AF89" s="91"/>
      <c r="AG89" s="91"/>
      <c r="AH89" s="91"/>
      <c r="AI89" s="91"/>
      <c r="AJ89" s="90">
        <v>15.29</v>
      </c>
      <c r="AK89" s="91">
        <v>21.14</v>
      </c>
      <c r="AL89" s="90">
        <v>9.02</v>
      </c>
      <c r="AM89" s="91">
        <v>41.3</v>
      </c>
      <c r="AN89" s="90">
        <v>14.91</v>
      </c>
      <c r="AO89" s="91">
        <v>31.45</v>
      </c>
      <c r="AP89" s="90">
        <v>23.39</v>
      </c>
      <c r="AQ89" s="91">
        <v>18.86</v>
      </c>
      <c r="AR89" s="90">
        <v>23.32</v>
      </c>
      <c r="AS89" s="91">
        <v>22.72</v>
      </c>
      <c r="AT89" s="90">
        <v>29.72</v>
      </c>
      <c r="AU89" s="91">
        <v>25.1</v>
      </c>
      <c r="AW89" s="91"/>
      <c r="AY89" s="91"/>
      <c r="AZ89" s="91"/>
      <c r="BA89" s="88">
        <v>323.26309500000002</v>
      </c>
      <c r="BB89" s="88">
        <v>372.565789</v>
      </c>
      <c r="BC89" s="88">
        <v>468.88068339173702</v>
      </c>
      <c r="BD89" s="118">
        <v>441.05</v>
      </c>
      <c r="BE89" s="144">
        <v>529.85</v>
      </c>
      <c r="BF89" s="118">
        <v>746.08</v>
      </c>
      <c r="BG89" s="87" t="s">
        <v>199</v>
      </c>
    </row>
    <row r="90" spans="1:59" x14ac:dyDescent="0.2">
      <c r="A90" s="87" t="s">
        <v>200</v>
      </c>
      <c r="B90" s="118">
        <v>405.74</v>
      </c>
      <c r="C90" s="90">
        <v>1.18</v>
      </c>
      <c r="D90" s="90">
        <v>0.32</v>
      </c>
      <c r="E90" s="90">
        <v>0.28000000000000003</v>
      </c>
      <c r="F90" s="90">
        <v>-6.23</v>
      </c>
      <c r="G90" s="90">
        <v>-2.64</v>
      </c>
      <c r="H90" s="90">
        <v>-0.92</v>
      </c>
      <c r="I90" s="90">
        <v>0.99</v>
      </c>
      <c r="J90" s="90">
        <v>1.53</v>
      </c>
      <c r="K90" s="90">
        <v>1.82</v>
      </c>
      <c r="L90" s="90">
        <v>2.2599999999999998</v>
      </c>
      <c r="M90" s="90">
        <v>3.21</v>
      </c>
      <c r="N90" s="90">
        <v>3.08</v>
      </c>
      <c r="O90" s="90">
        <v>2.27</v>
      </c>
      <c r="P90" s="90">
        <v>2.78</v>
      </c>
      <c r="Q90" s="90">
        <v>1.86</v>
      </c>
      <c r="R90" s="90">
        <v>0.82</v>
      </c>
      <c r="S90" s="73">
        <v>1.1399999999999999</v>
      </c>
      <c r="T90" s="90">
        <v>1.54</v>
      </c>
      <c r="U90" s="91">
        <v>1.87</v>
      </c>
      <c r="V90" s="91">
        <v>-0.06</v>
      </c>
      <c r="W90" s="91">
        <v>1.61</v>
      </c>
      <c r="X90" s="91">
        <v>1.72</v>
      </c>
      <c r="Y90" s="91">
        <v>2.06</v>
      </c>
      <c r="Z90" s="91">
        <v>3.94</v>
      </c>
      <c r="AA90" s="91">
        <v>1.28</v>
      </c>
      <c r="AB90" s="91">
        <v>2.0499999999999998</v>
      </c>
      <c r="AC90" s="91"/>
      <c r="AD90" s="91"/>
      <c r="AE90" s="91"/>
      <c r="AF90" s="91"/>
      <c r="AG90" s="91"/>
      <c r="AH90" s="91"/>
      <c r="AI90" s="91"/>
      <c r="AJ90" s="90">
        <v>-4.45</v>
      </c>
      <c r="AK90" s="91">
        <v>-30.81</v>
      </c>
      <c r="AL90" s="90">
        <v>-1.04</v>
      </c>
      <c r="AM90" s="91">
        <v>-194.79</v>
      </c>
      <c r="AN90" s="90">
        <v>10.37</v>
      </c>
      <c r="AO90" s="91">
        <v>24.29</v>
      </c>
      <c r="AP90" s="90">
        <v>7.74</v>
      </c>
      <c r="AQ90" s="91">
        <v>31.16</v>
      </c>
      <c r="AR90" s="90">
        <v>4.4800000000000004</v>
      </c>
      <c r="AS90" s="91">
        <v>60.02</v>
      </c>
      <c r="AT90" s="90">
        <v>9.33</v>
      </c>
      <c r="AU90" s="91">
        <v>41.61</v>
      </c>
      <c r="AW90" s="91"/>
      <c r="AY90" s="91"/>
      <c r="AZ90" s="91"/>
      <c r="BA90" s="88">
        <v>137.085894</v>
      </c>
      <c r="BB90" s="88">
        <v>202.58402699999999</v>
      </c>
      <c r="BC90" s="88">
        <v>251.92909297019099</v>
      </c>
      <c r="BD90" s="118">
        <v>241.05</v>
      </c>
      <c r="BE90" s="144">
        <v>268.88</v>
      </c>
      <c r="BF90" s="118">
        <v>388.16</v>
      </c>
      <c r="BG90" s="87" t="s">
        <v>200</v>
      </c>
    </row>
    <row r="91" spans="1:59" x14ac:dyDescent="0.2">
      <c r="A91" s="87" t="s">
        <v>201</v>
      </c>
      <c r="B91" s="118">
        <v>477.4</v>
      </c>
      <c r="C91" s="90">
        <v>-0.5</v>
      </c>
      <c r="D91" s="90">
        <v>0.66</v>
      </c>
      <c r="E91" s="90">
        <v>0.97</v>
      </c>
      <c r="F91" s="90">
        <v>-17.010000000000002</v>
      </c>
      <c r="G91" s="90">
        <v>-5.77</v>
      </c>
      <c r="H91" s="90">
        <v>1.91</v>
      </c>
      <c r="I91" s="90">
        <v>4.8899999999999997</v>
      </c>
      <c r="J91" s="90">
        <v>2.91</v>
      </c>
      <c r="K91" s="90">
        <v>2.5299999999999998</v>
      </c>
      <c r="L91" s="90">
        <v>4.04</v>
      </c>
      <c r="M91" s="90">
        <v>2.73</v>
      </c>
      <c r="N91" s="90">
        <v>3.63</v>
      </c>
      <c r="O91" s="90">
        <v>2.39</v>
      </c>
      <c r="P91" s="90">
        <v>4.74</v>
      </c>
      <c r="Q91" s="90">
        <v>3.05</v>
      </c>
      <c r="R91" s="90">
        <v>0.01</v>
      </c>
      <c r="S91" s="73">
        <v>2.92</v>
      </c>
      <c r="T91" s="90">
        <v>-3.02</v>
      </c>
      <c r="U91" s="91">
        <v>3.08</v>
      </c>
      <c r="V91" s="91">
        <v>-0.17</v>
      </c>
      <c r="W91" s="91">
        <v>1.25</v>
      </c>
      <c r="X91" s="91">
        <v>3.17</v>
      </c>
      <c r="Y91" s="91">
        <v>1.1599999999999999</v>
      </c>
      <c r="Z91" s="91">
        <v>3.19</v>
      </c>
      <c r="AA91" s="91">
        <v>1.41</v>
      </c>
      <c r="AB91" s="91">
        <v>3.3</v>
      </c>
      <c r="AC91" s="91"/>
      <c r="AD91" s="91"/>
      <c r="AE91" s="91"/>
      <c r="AF91" s="91"/>
      <c r="AG91" s="91"/>
      <c r="AH91" s="91"/>
      <c r="AI91" s="91"/>
      <c r="AJ91" s="90">
        <v>-15.88</v>
      </c>
      <c r="AK91" s="91">
        <v>-10.57</v>
      </c>
      <c r="AL91" s="90">
        <v>3.94</v>
      </c>
      <c r="AM91" s="91">
        <v>62.33</v>
      </c>
      <c r="AN91" s="90">
        <v>12.93</v>
      </c>
      <c r="AO91" s="91">
        <v>22.25</v>
      </c>
      <c r="AP91" s="90">
        <v>10.19</v>
      </c>
      <c r="AQ91" s="91">
        <v>25.66</v>
      </c>
      <c r="AR91" s="90">
        <v>2.81</v>
      </c>
      <c r="AS91" s="91">
        <v>115.32</v>
      </c>
      <c r="AT91" s="90">
        <v>8.76</v>
      </c>
      <c r="AU91" s="91">
        <v>49.76</v>
      </c>
      <c r="AW91" s="91"/>
      <c r="AY91" s="91"/>
      <c r="AZ91" s="91"/>
      <c r="BA91" s="88">
        <v>167.886177</v>
      </c>
      <c r="BB91" s="88">
        <v>245.56984800000001</v>
      </c>
      <c r="BC91" s="88">
        <v>287.68724360763201</v>
      </c>
      <c r="BD91" s="118">
        <v>261.44</v>
      </c>
      <c r="BE91" s="144">
        <v>324.22000000000003</v>
      </c>
      <c r="BF91" s="118">
        <v>436.1</v>
      </c>
      <c r="BG91" s="87" t="s">
        <v>201</v>
      </c>
    </row>
    <row r="92" spans="1:59" x14ac:dyDescent="0.2">
      <c r="A92" s="87" t="s">
        <v>202</v>
      </c>
      <c r="B92" s="118">
        <v>2.2999999999999998</v>
      </c>
      <c r="C92" s="90">
        <v>0.05</v>
      </c>
      <c r="D92" s="90">
        <v>0.2</v>
      </c>
      <c r="E92" s="90">
        <v>-0.19</v>
      </c>
      <c r="F92" s="90">
        <v>-0.6</v>
      </c>
      <c r="G92" s="90">
        <v>-0.02</v>
      </c>
      <c r="H92" s="90">
        <v>-0.02</v>
      </c>
      <c r="I92" s="90">
        <v>0.03</v>
      </c>
      <c r="J92" s="90">
        <v>0.01</v>
      </c>
      <c r="K92" s="90">
        <v>0.03</v>
      </c>
      <c r="L92" s="90">
        <v>0.04</v>
      </c>
      <c r="M92" s="90">
        <v>0.05</v>
      </c>
      <c r="N92" s="90">
        <v>0.05</v>
      </c>
      <c r="O92" s="90">
        <v>0.06</v>
      </c>
      <c r="P92" s="90">
        <v>0.03</v>
      </c>
      <c r="Q92" s="90">
        <v>0.04</v>
      </c>
      <c r="R92" s="90">
        <v>-0.05</v>
      </c>
      <c r="S92" s="73">
        <v>0.03</v>
      </c>
      <c r="T92" s="90">
        <v>0.03</v>
      </c>
      <c r="U92" s="91">
        <v>0.03</v>
      </c>
      <c r="V92" s="91">
        <v>-0.08</v>
      </c>
      <c r="W92" s="91">
        <v>-0.01</v>
      </c>
      <c r="X92" s="91">
        <v>0.02</v>
      </c>
      <c r="Y92" s="91">
        <v>0.02</v>
      </c>
      <c r="Z92" s="91">
        <v>-0.02</v>
      </c>
      <c r="AA92" s="91">
        <v>0.01</v>
      </c>
      <c r="AB92" s="91">
        <v>0.1</v>
      </c>
      <c r="AC92" s="91"/>
      <c r="AD92" s="91"/>
      <c r="AE92" s="91"/>
      <c r="AF92" s="91"/>
      <c r="AG92" s="91"/>
      <c r="AH92" s="91"/>
      <c r="AI92" s="91"/>
      <c r="AJ92" s="90">
        <v>-0.54</v>
      </c>
      <c r="AK92" s="91">
        <v>-9.02</v>
      </c>
      <c r="AL92" s="90">
        <v>0</v>
      </c>
      <c r="AM92" s="91">
        <v>2.73</v>
      </c>
      <c r="AN92" s="90">
        <v>0.17</v>
      </c>
      <c r="AO92" s="91">
        <v>16.7</v>
      </c>
      <c r="AP92" s="90">
        <v>0.09</v>
      </c>
      <c r="AQ92" s="91">
        <v>25.14</v>
      </c>
      <c r="AR92" s="90">
        <v>0.01</v>
      </c>
      <c r="AS92" s="91">
        <v>220.98</v>
      </c>
      <c r="AT92" s="90">
        <v>0.01</v>
      </c>
      <c r="AU92" s="91">
        <v>269.49</v>
      </c>
      <c r="AW92" s="91"/>
      <c r="AY92" s="91"/>
      <c r="AZ92" s="91"/>
      <c r="BA92" s="88">
        <v>4.8689799999999996</v>
      </c>
      <c r="BB92" s="88">
        <v>2.733466</v>
      </c>
      <c r="BC92" s="88">
        <v>2.78718630060018</v>
      </c>
      <c r="BD92" s="118">
        <v>2.35</v>
      </c>
      <c r="BE92" s="144">
        <v>2.42</v>
      </c>
      <c r="BF92" s="118">
        <v>2.54</v>
      </c>
      <c r="BG92" s="87" t="s">
        <v>202</v>
      </c>
    </row>
    <row r="93" spans="1:59" x14ac:dyDescent="0.2">
      <c r="A93" s="87" t="s">
        <v>203</v>
      </c>
      <c r="B93" s="118">
        <v>596.74</v>
      </c>
      <c r="C93" s="90">
        <v>10.19</v>
      </c>
      <c r="D93" s="90">
        <v>2.2200000000000002</v>
      </c>
      <c r="E93" s="90">
        <v>3.67</v>
      </c>
      <c r="F93" s="90">
        <v>8.1</v>
      </c>
      <c r="G93" s="90">
        <v>10.119999999999999</v>
      </c>
      <c r="H93" s="90">
        <v>2.29</v>
      </c>
      <c r="I93" s="90">
        <v>2.02</v>
      </c>
      <c r="J93" s="90">
        <v>9.61</v>
      </c>
      <c r="K93" s="90">
        <v>10.99</v>
      </c>
      <c r="L93" s="90">
        <v>3.1</v>
      </c>
      <c r="M93" s="90">
        <v>4.08</v>
      </c>
      <c r="N93" s="90">
        <v>8.2100000000000009</v>
      </c>
      <c r="O93" s="90">
        <v>12.2</v>
      </c>
      <c r="P93" s="90">
        <v>4.29</v>
      </c>
      <c r="Q93" s="90">
        <v>3.1</v>
      </c>
      <c r="R93" s="90">
        <v>9.84</v>
      </c>
      <c r="S93" s="73">
        <v>11.56</v>
      </c>
      <c r="T93" s="90">
        <v>3.12</v>
      </c>
      <c r="U93" s="91">
        <v>3.59</v>
      </c>
      <c r="V93" s="91">
        <v>10.71</v>
      </c>
      <c r="W93" s="91">
        <v>11.84</v>
      </c>
      <c r="X93" s="91">
        <v>4.78</v>
      </c>
      <c r="Y93" s="91">
        <v>3.52</v>
      </c>
      <c r="Z93" s="91">
        <v>9.9</v>
      </c>
      <c r="AA93" s="91">
        <v>15.33</v>
      </c>
      <c r="AB93" s="91">
        <v>4.43</v>
      </c>
      <c r="AC93" s="91"/>
      <c r="AD93" s="91"/>
      <c r="AE93" s="91"/>
      <c r="AF93" s="91"/>
      <c r="AG93" s="91"/>
      <c r="AH93" s="91"/>
      <c r="AI93" s="91"/>
      <c r="AJ93" s="90">
        <v>24.18</v>
      </c>
      <c r="AK93" s="91">
        <v>15.56</v>
      </c>
      <c r="AL93" s="90">
        <v>24.04</v>
      </c>
      <c r="AM93" s="91">
        <v>15.93</v>
      </c>
      <c r="AN93" s="90">
        <v>26.38</v>
      </c>
      <c r="AO93" s="91">
        <v>16.5</v>
      </c>
      <c r="AP93" s="90">
        <v>29.43</v>
      </c>
      <c r="AQ93" s="91">
        <v>16.989999999999998</v>
      </c>
      <c r="AR93" s="90">
        <v>28.97</v>
      </c>
      <c r="AS93" s="91">
        <v>16.75</v>
      </c>
      <c r="AT93" s="90">
        <v>30.04</v>
      </c>
      <c r="AU93" s="91">
        <v>18.87</v>
      </c>
      <c r="AW93" s="91"/>
      <c r="AY93" s="91"/>
      <c r="AZ93" s="91"/>
      <c r="BA93" s="88">
        <v>376.25567999999998</v>
      </c>
      <c r="BB93" s="88">
        <v>382.95429799999999</v>
      </c>
      <c r="BC93" s="88">
        <v>435.23831515996199</v>
      </c>
      <c r="BD93" s="118">
        <v>500.03</v>
      </c>
      <c r="BE93" s="144">
        <v>485.39</v>
      </c>
      <c r="BF93" s="118">
        <v>566.92999999999995</v>
      </c>
      <c r="BG93" s="87" t="s">
        <v>203</v>
      </c>
    </row>
    <row r="94" spans="1:59" s="155" customFormat="1" x14ac:dyDescent="0.2">
      <c r="A94" s="87"/>
      <c r="B94" s="118"/>
      <c r="C94" s="153"/>
      <c r="D94" s="153"/>
      <c r="E94" s="153"/>
      <c r="F94" s="153"/>
      <c r="G94" s="153"/>
      <c r="H94" s="153"/>
      <c r="I94" s="153"/>
      <c r="J94" s="153"/>
      <c r="K94" s="153"/>
      <c r="L94" s="153"/>
      <c r="M94" s="153"/>
      <c r="N94" s="153"/>
      <c r="O94" s="153"/>
      <c r="P94" s="153"/>
      <c r="Q94" s="153"/>
      <c r="R94" s="153"/>
      <c r="S94" s="73"/>
      <c r="T94" s="153"/>
      <c r="U94" s="154"/>
      <c r="V94" s="154"/>
      <c r="W94" s="154"/>
      <c r="X94" s="154"/>
      <c r="Y94" s="154"/>
      <c r="Z94" s="154"/>
      <c r="AA94" s="154"/>
      <c r="AB94" s="154"/>
      <c r="AC94" s="154"/>
      <c r="AD94" s="154"/>
      <c r="AE94" s="154"/>
      <c r="AF94" s="154"/>
      <c r="AG94" s="154"/>
      <c r="AH94" s="154"/>
      <c r="AI94" s="154"/>
      <c r="AJ94" s="153"/>
      <c r="AK94" s="154"/>
      <c r="AL94" s="153"/>
      <c r="AM94" s="154"/>
      <c r="AN94" s="153"/>
      <c r="AO94" s="154"/>
      <c r="AP94" s="153"/>
      <c r="AQ94" s="154"/>
      <c r="AR94" s="153"/>
      <c r="AS94" s="154"/>
      <c r="AT94" s="153"/>
      <c r="AU94" s="154"/>
      <c r="AV94" s="153"/>
      <c r="AW94" s="154"/>
      <c r="AX94" s="153"/>
      <c r="AY94" s="154"/>
      <c r="AZ94" s="154"/>
      <c r="BA94" s="154"/>
      <c r="BB94" s="154"/>
      <c r="BC94" s="154"/>
      <c r="BD94" s="118"/>
      <c r="BE94" s="144"/>
      <c r="BF94" s="118"/>
      <c r="BG94" s="87"/>
    </row>
    <row r="95" spans="1:59" s="155" customFormat="1" x14ac:dyDescent="0.2">
      <c r="A95" s="87" t="s">
        <v>333</v>
      </c>
      <c r="B95" s="118">
        <v>461.84</v>
      </c>
      <c r="C95" s="153">
        <v>3.47</v>
      </c>
      <c r="D95" s="153">
        <v>2.84</v>
      </c>
      <c r="E95" s="153">
        <v>2.15</v>
      </c>
      <c r="F95" s="153">
        <v>-5.51</v>
      </c>
      <c r="G95" s="153">
        <v>1.4</v>
      </c>
      <c r="H95" s="153">
        <v>2.92</v>
      </c>
      <c r="I95" s="153">
        <v>3.24</v>
      </c>
      <c r="J95" s="153">
        <v>3.36</v>
      </c>
      <c r="K95" s="153">
        <v>3.86</v>
      </c>
      <c r="L95" s="153">
        <v>4.33</v>
      </c>
      <c r="M95" s="153">
        <v>4.37</v>
      </c>
      <c r="N95" s="153">
        <v>4.5599999999999996</v>
      </c>
      <c r="O95" s="153">
        <v>4.7300000000000004</v>
      </c>
      <c r="P95" s="153">
        <v>4.96</v>
      </c>
      <c r="Q95" s="153">
        <v>4.97</v>
      </c>
      <c r="R95" s="153">
        <v>4.57</v>
      </c>
      <c r="S95" s="73">
        <v>5.1100000000000003</v>
      </c>
      <c r="T95" s="153">
        <v>4.82</v>
      </c>
      <c r="U95" s="154">
        <v>4.7699999999999996</v>
      </c>
      <c r="V95" s="154">
        <v>4.5599999999999996</v>
      </c>
      <c r="W95" s="154">
        <v>5.38</v>
      </c>
      <c r="X95" s="154">
        <v>5.57</v>
      </c>
      <c r="Y95" s="154">
        <v>5.52</v>
      </c>
      <c r="Z95" s="154">
        <v>5.91</v>
      </c>
      <c r="AA95" s="154">
        <v>5.52</v>
      </c>
      <c r="AB95" s="154">
        <v>6.13</v>
      </c>
      <c r="AC95" s="154"/>
      <c r="AD95" s="154"/>
      <c r="AE95" s="154"/>
      <c r="AF95" s="154"/>
      <c r="AG95" s="154"/>
      <c r="AH95" s="154"/>
      <c r="AI95" s="154"/>
      <c r="AJ95" s="153">
        <v>2.95</v>
      </c>
      <c r="AK95" s="154">
        <v>69.47</v>
      </c>
      <c r="AL95" s="153">
        <v>10.92</v>
      </c>
      <c r="AM95" s="154">
        <v>23.33</v>
      </c>
      <c r="AN95" s="153">
        <v>17.12</v>
      </c>
      <c r="AO95" s="154">
        <v>16.989999999999998</v>
      </c>
      <c r="AP95" s="153">
        <v>19.23</v>
      </c>
      <c r="AQ95" s="154">
        <v>15.08</v>
      </c>
      <c r="AR95" s="153">
        <v>19.27</v>
      </c>
      <c r="AS95" s="154">
        <v>17.12</v>
      </c>
      <c r="AT95" s="153">
        <v>22.38</v>
      </c>
      <c r="AU95" s="154">
        <v>19.18</v>
      </c>
      <c r="AV95" s="153"/>
      <c r="AW95" s="154"/>
      <c r="AX95" s="153"/>
      <c r="AY95" s="154"/>
      <c r="AZ95" s="154"/>
      <c r="BA95" s="154">
        <v>204.93180699999999</v>
      </c>
      <c r="BB95" s="154">
        <v>254.78577403963399</v>
      </c>
      <c r="BC95" s="154">
        <v>290.88647527357602</v>
      </c>
      <c r="BD95" s="118">
        <v>290.12</v>
      </c>
      <c r="BE95" s="144">
        <v>329.78</v>
      </c>
      <c r="BF95" s="118">
        <v>429.1</v>
      </c>
      <c r="BG95" s="87" t="s">
        <v>333</v>
      </c>
    </row>
    <row r="96" spans="1:59" s="155" customFormat="1" x14ac:dyDescent="0.2">
      <c r="A96" s="87" t="s">
        <v>334</v>
      </c>
      <c r="B96" s="118">
        <v>514.95000000000005</v>
      </c>
      <c r="C96" s="153">
        <v>1.73</v>
      </c>
      <c r="D96" s="153">
        <v>-2.67</v>
      </c>
      <c r="E96" s="153">
        <v>-1.53</v>
      </c>
      <c r="F96" s="153">
        <v>-10.3</v>
      </c>
      <c r="G96" s="153">
        <v>0.44</v>
      </c>
      <c r="H96" s="153">
        <v>2.54</v>
      </c>
      <c r="I96" s="153">
        <v>2.85</v>
      </c>
      <c r="J96" s="153">
        <v>3.49</v>
      </c>
      <c r="K96" s="153">
        <v>3.46</v>
      </c>
      <c r="L96" s="153">
        <v>3.94</v>
      </c>
      <c r="M96" s="153">
        <v>3.69</v>
      </c>
      <c r="N96" s="153">
        <v>4.05</v>
      </c>
      <c r="O96" s="153">
        <v>3.94</v>
      </c>
      <c r="P96" s="153">
        <v>4.51</v>
      </c>
      <c r="Q96" s="153">
        <v>4.34</v>
      </c>
      <c r="R96" s="153">
        <v>7.26</v>
      </c>
      <c r="S96" s="73">
        <v>4.3899999999999997</v>
      </c>
      <c r="T96" s="153">
        <v>4.4000000000000004</v>
      </c>
      <c r="U96" s="154">
        <v>5.18</v>
      </c>
      <c r="V96" s="154">
        <v>5.54</v>
      </c>
      <c r="W96" s="154">
        <v>5.14</v>
      </c>
      <c r="X96" s="154">
        <v>5.59</v>
      </c>
      <c r="Y96" s="154">
        <v>5.53</v>
      </c>
      <c r="Z96" s="154">
        <v>6.33</v>
      </c>
      <c r="AA96" s="154">
        <v>5.19</v>
      </c>
      <c r="AB96" s="154">
        <v>5.89</v>
      </c>
      <c r="AC96" s="154"/>
      <c r="AD96" s="154"/>
      <c r="AE96" s="154"/>
      <c r="AF96" s="154"/>
      <c r="AG96" s="154"/>
      <c r="AH96" s="154"/>
      <c r="AI96" s="154"/>
      <c r="AJ96" s="153">
        <v>-12.77</v>
      </c>
      <c r="AK96" s="154">
        <v>-12.32</v>
      </c>
      <c r="AL96" s="153">
        <v>9.32</v>
      </c>
      <c r="AM96" s="154">
        <v>23.82</v>
      </c>
      <c r="AN96" s="153">
        <v>15.14</v>
      </c>
      <c r="AO96" s="154">
        <v>18.59</v>
      </c>
      <c r="AP96" s="153">
        <v>20.04</v>
      </c>
      <c r="AQ96" s="154">
        <v>14.56</v>
      </c>
      <c r="AR96" s="153">
        <v>19.510000000000002</v>
      </c>
      <c r="AS96" s="154">
        <v>18.239999999999998</v>
      </c>
      <c r="AT96" s="153">
        <v>22.6</v>
      </c>
      <c r="AU96" s="154">
        <v>22.24</v>
      </c>
      <c r="AV96" s="153"/>
      <c r="AW96" s="154"/>
      <c r="AX96" s="153"/>
      <c r="AY96" s="154"/>
      <c r="AZ96" s="154"/>
      <c r="BA96" s="154">
        <v>157.30288400000001</v>
      </c>
      <c r="BB96" s="154">
        <v>221.96467321973699</v>
      </c>
      <c r="BC96" s="154">
        <v>281.44054270377598</v>
      </c>
      <c r="BD96" s="118">
        <v>291.89999999999998</v>
      </c>
      <c r="BE96" s="144">
        <v>355.82</v>
      </c>
      <c r="BF96" s="118">
        <v>502.69</v>
      </c>
      <c r="BG96" s="87" t="s">
        <v>334</v>
      </c>
    </row>
    <row r="97" spans="1:59" s="155" customFormat="1" x14ac:dyDescent="0.2">
      <c r="A97" s="87" t="s">
        <v>335</v>
      </c>
      <c r="B97" s="118">
        <v>489.49</v>
      </c>
      <c r="C97" s="153">
        <v>3.79</v>
      </c>
      <c r="D97" s="153">
        <v>3.6</v>
      </c>
      <c r="E97" s="153">
        <v>4.5</v>
      </c>
      <c r="F97" s="153">
        <v>2.61</v>
      </c>
      <c r="G97" s="153">
        <v>3.56</v>
      </c>
      <c r="H97" s="153">
        <v>4.41</v>
      </c>
      <c r="I97" s="153">
        <v>4.57</v>
      </c>
      <c r="J97" s="153">
        <v>4.3499999999999996</v>
      </c>
      <c r="K97" s="153">
        <v>4.0999999999999996</v>
      </c>
      <c r="L97" s="153">
        <v>4.79</v>
      </c>
      <c r="M97" s="153">
        <v>4.66</v>
      </c>
      <c r="N97" s="153">
        <v>6.13</v>
      </c>
      <c r="O97" s="153">
        <v>4.88</v>
      </c>
      <c r="P97" s="153">
        <v>5.26</v>
      </c>
      <c r="Q97" s="153">
        <v>5.04</v>
      </c>
      <c r="R97" s="153">
        <v>4.4800000000000004</v>
      </c>
      <c r="S97" s="73">
        <v>4.82</v>
      </c>
      <c r="T97" s="153">
        <v>5.36</v>
      </c>
      <c r="U97" s="154">
        <v>5.43</v>
      </c>
      <c r="V97" s="154">
        <v>6.16</v>
      </c>
      <c r="W97" s="154">
        <v>5.24</v>
      </c>
      <c r="X97" s="154">
        <v>5.71</v>
      </c>
      <c r="Y97" s="154">
        <v>6.74</v>
      </c>
      <c r="Z97" s="154">
        <v>5.91</v>
      </c>
      <c r="AA97" s="154">
        <v>5.15</v>
      </c>
      <c r="AB97" s="154">
        <v>6</v>
      </c>
      <c r="AC97" s="154"/>
      <c r="AD97" s="154"/>
      <c r="AE97" s="154"/>
      <c r="AF97" s="154"/>
      <c r="AG97" s="154"/>
      <c r="AH97" s="154"/>
      <c r="AI97" s="154"/>
      <c r="AJ97" s="153">
        <v>14.5</v>
      </c>
      <c r="AK97" s="154">
        <v>17.52</v>
      </c>
      <c r="AL97" s="153">
        <v>16.89</v>
      </c>
      <c r="AM97" s="154">
        <v>16.8</v>
      </c>
      <c r="AN97" s="153">
        <v>19.690000000000001</v>
      </c>
      <c r="AO97" s="154">
        <v>16.03</v>
      </c>
      <c r="AP97" s="153">
        <v>19.649999999999999</v>
      </c>
      <c r="AQ97" s="154">
        <v>17.8</v>
      </c>
      <c r="AR97" s="153">
        <v>21.77</v>
      </c>
      <c r="AS97" s="154">
        <v>17.32</v>
      </c>
      <c r="AT97" s="153">
        <v>23.6</v>
      </c>
      <c r="AU97" s="154">
        <v>19.71</v>
      </c>
      <c r="AV97" s="153"/>
      <c r="AW97" s="154"/>
      <c r="AX97" s="153"/>
      <c r="AY97" s="154"/>
      <c r="AZ97" s="154"/>
      <c r="BA97" s="154">
        <v>253.99034599999999</v>
      </c>
      <c r="BB97" s="154">
        <v>283.69700322462802</v>
      </c>
      <c r="BC97" s="154">
        <v>315.59918175809997</v>
      </c>
      <c r="BD97" s="118">
        <v>349.81</v>
      </c>
      <c r="BE97" s="144">
        <v>377.01</v>
      </c>
      <c r="BF97" s="118">
        <v>465.29</v>
      </c>
      <c r="BG97" s="87" t="s">
        <v>335</v>
      </c>
    </row>
    <row r="98" spans="1:59" s="155" customFormat="1" x14ac:dyDescent="0.2">
      <c r="A98" s="87" t="s">
        <v>336</v>
      </c>
      <c r="B98" s="118">
        <v>754.68</v>
      </c>
      <c r="C98" s="153">
        <v>12.47</v>
      </c>
      <c r="D98" s="153">
        <v>13.61</v>
      </c>
      <c r="E98" s="153">
        <v>20.84</v>
      </c>
      <c r="F98" s="153">
        <v>-12.75</v>
      </c>
      <c r="G98" s="153">
        <v>-1.3</v>
      </c>
      <c r="H98" s="153">
        <v>4.25</v>
      </c>
      <c r="I98" s="153">
        <v>6.13</v>
      </c>
      <c r="J98" s="153">
        <v>6.24</v>
      </c>
      <c r="K98" s="153">
        <v>8.64</v>
      </c>
      <c r="L98" s="153">
        <v>10.039999999999999</v>
      </c>
      <c r="M98" s="153">
        <v>8.84</v>
      </c>
      <c r="N98" s="153">
        <v>9.2799999999999994</v>
      </c>
      <c r="O98" s="153">
        <v>11.02</v>
      </c>
      <c r="P98" s="153">
        <v>13.05</v>
      </c>
      <c r="Q98" s="153">
        <v>12.39</v>
      </c>
      <c r="R98" s="153">
        <v>9.98</v>
      </c>
      <c r="S98" s="73">
        <v>12.07</v>
      </c>
      <c r="T98" s="153">
        <v>13.25</v>
      </c>
      <c r="U98" s="154">
        <v>9.8800000000000008</v>
      </c>
      <c r="V98" s="154">
        <v>9.51</v>
      </c>
      <c r="W98" s="154">
        <v>11.03</v>
      </c>
      <c r="X98" s="154">
        <v>12.11</v>
      </c>
      <c r="Y98" s="154">
        <v>10.15</v>
      </c>
      <c r="Z98" s="154">
        <v>9.1999999999999993</v>
      </c>
      <c r="AA98" s="154">
        <v>10.32</v>
      </c>
      <c r="AB98" s="154">
        <v>11.63</v>
      </c>
      <c r="AC98" s="154"/>
      <c r="AD98" s="154"/>
      <c r="AE98" s="154"/>
      <c r="AF98" s="154"/>
      <c r="AG98" s="154"/>
      <c r="AH98" s="154"/>
      <c r="AI98" s="154"/>
      <c r="AJ98" s="153">
        <v>34.17</v>
      </c>
      <c r="AK98" s="154">
        <v>11.68</v>
      </c>
      <c r="AL98" s="153">
        <v>15.32</v>
      </c>
      <c r="AM98" s="154">
        <v>29.68</v>
      </c>
      <c r="AN98" s="153">
        <v>36.799999999999997</v>
      </c>
      <c r="AO98" s="154">
        <v>14.69</v>
      </c>
      <c r="AP98" s="153">
        <v>46.45</v>
      </c>
      <c r="AQ98" s="154">
        <v>11.88</v>
      </c>
      <c r="AR98" s="153">
        <v>44.71</v>
      </c>
      <c r="AS98" s="154">
        <v>12.61</v>
      </c>
      <c r="AT98" s="153">
        <v>42.49</v>
      </c>
      <c r="AU98" s="154">
        <v>16.27</v>
      </c>
      <c r="AV98" s="153"/>
      <c r="AW98" s="154"/>
      <c r="AX98" s="153"/>
      <c r="AY98" s="154"/>
      <c r="AZ98" s="154"/>
      <c r="BA98" s="154">
        <v>399.124324</v>
      </c>
      <c r="BB98" s="154">
        <v>454.72875056943002</v>
      </c>
      <c r="BC98" s="154">
        <v>540.64938728528705</v>
      </c>
      <c r="BD98" s="118">
        <v>551.87</v>
      </c>
      <c r="BE98" s="144">
        <v>563.64</v>
      </c>
      <c r="BF98" s="118">
        <v>691.56</v>
      </c>
      <c r="BG98" s="87" t="s">
        <v>336</v>
      </c>
    </row>
    <row r="99" spans="1:59" s="155" customFormat="1" x14ac:dyDescent="0.2">
      <c r="A99" s="87" t="s">
        <v>337</v>
      </c>
      <c r="B99" s="118">
        <v>341.38</v>
      </c>
      <c r="C99" s="153">
        <v>-0.48</v>
      </c>
      <c r="D99" s="153">
        <v>-2.36</v>
      </c>
      <c r="E99" s="153">
        <v>-10.08</v>
      </c>
      <c r="F99" s="153">
        <v>-22.96</v>
      </c>
      <c r="G99" s="153">
        <v>-0.23</v>
      </c>
      <c r="H99" s="153">
        <v>2</v>
      </c>
      <c r="I99" s="153">
        <v>1.1000000000000001</v>
      </c>
      <c r="J99" s="153">
        <v>-0.04</v>
      </c>
      <c r="K99" s="153">
        <v>3.49</v>
      </c>
      <c r="L99" s="153">
        <v>3.47</v>
      </c>
      <c r="M99" s="153">
        <v>2.54</v>
      </c>
      <c r="N99" s="153">
        <v>3.56</v>
      </c>
      <c r="O99" s="153">
        <v>3.63</v>
      </c>
      <c r="P99" s="153">
        <v>2.69</v>
      </c>
      <c r="Q99" s="153">
        <v>4.37</v>
      </c>
      <c r="R99" s="153">
        <v>3.85</v>
      </c>
      <c r="S99" s="73">
        <v>4.16</v>
      </c>
      <c r="T99" s="153">
        <v>4.3</v>
      </c>
      <c r="U99" s="154">
        <v>4.01</v>
      </c>
      <c r="V99" s="154">
        <v>4</v>
      </c>
      <c r="W99" s="154">
        <v>4.95</v>
      </c>
      <c r="X99" s="154">
        <v>5.44</v>
      </c>
      <c r="Y99" s="154">
        <v>4.54</v>
      </c>
      <c r="Z99" s="154">
        <v>4.96</v>
      </c>
      <c r="AA99" s="154">
        <v>5.16</v>
      </c>
      <c r="AB99" s="154">
        <v>5.46</v>
      </c>
      <c r="AC99" s="154"/>
      <c r="AD99" s="154"/>
      <c r="AE99" s="154"/>
      <c r="AF99" s="154"/>
      <c r="AG99" s="154"/>
      <c r="AH99" s="154"/>
      <c r="AI99" s="154"/>
      <c r="AJ99" s="153">
        <v>-35.880000000000003</v>
      </c>
      <c r="AK99" s="154">
        <v>-5.24</v>
      </c>
      <c r="AL99" s="153">
        <v>2.83</v>
      </c>
      <c r="AM99" s="154">
        <v>74.900000000000006</v>
      </c>
      <c r="AN99" s="153">
        <v>13.07</v>
      </c>
      <c r="AO99" s="154">
        <v>18.12</v>
      </c>
      <c r="AP99" s="153">
        <v>14.54</v>
      </c>
      <c r="AQ99" s="154">
        <v>13.58</v>
      </c>
      <c r="AR99" s="153">
        <v>16.46</v>
      </c>
      <c r="AS99" s="154">
        <v>14.9</v>
      </c>
      <c r="AT99" s="153">
        <v>19.89</v>
      </c>
      <c r="AU99" s="154">
        <v>16.239999999999998</v>
      </c>
      <c r="AV99" s="153"/>
      <c r="AW99" s="154"/>
      <c r="AX99" s="153"/>
      <c r="AY99" s="154"/>
      <c r="AZ99" s="154"/>
      <c r="BA99" s="154">
        <v>187.99776499999999</v>
      </c>
      <c r="BB99" s="154">
        <v>211.96466059482</v>
      </c>
      <c r="BC99" s="154">
        <v>236.71917825364301</v>
      </c>
      <c r="BD99" s="118">
        <v>197.47</v>
      </c>
      <c r="BE99" s="144">
        <v>245.32</v>
      </c>
      <c r="BF99" s="118">
        <v>322.92</v>
      </c>
      <c r="BG99" s="87" t="s">
        <v>337</v>
      </c>
    </row>
    <row r="100" spans="1:59" s="155" customFormat="1" x14ac:dyDescent="0.2">
      <c r="A100" s="87" t="s">
        <v>338</v>
      </c>
      <c r="B100" s="118">
        <v>755.82</v>
      </c>
      <c r="C100" s="153">
        <v>5.35</v>
      </c>
      <c r="D100" s="153">
        <v>5.55</v>
      </c>
      <c r="E100" s="153">
        <v>4.96</v>
      </c>
      <c r="F100" s="153">
        <v>2.36</v>
      </c>
      <c r="G100" s="153">
        <v>4.8899999999999997</v>
      </c>
      <c r="H100" s="153">
        <v>5.84</v>
      </c>
      <c r="I100" s="153">
        <v>6.42</v>
      </c>
      <c r="J100" s="153">
        <v>6.61</v>
      </c>
      <c r="K100" s="153">
        <v>5.23</v>
      </c>
      <c r="L100" s="153">
        <v>5.93</v>
      </c>
      <c r="M100" s="153">
        <v>5.38</v>
      </c>
      <c r="N100" s="153">
        <v>5.13</v>
      </c>
      <c r="O100" s="153">
        <v>6.28</v>
      </c>
      <c r="P100" s="153">
        <v>6.93</v>
      </c>
      <c r="Q100" s="153">
        <v>6.13</v>
      </c>
      <c r="R100" s="153">
        <v>5.29</v>
      </c>
      <c r="S100" s="73">
        <v>6.95</v>
      </c>
      <c r="T100" s="153">
        <v>5.53</v>
      </c>
      <c r="U100" s="154">
        <v>6.65</v>
      </c>
      <c r="V100" s="154">
        <v>5.6</v>
      </c>
      <c r="W100" s="154">
        <v>6.79</v>
      </c>
      <c r="X100" s="154">
        <v>6.96</v>
      </c>
      <c r="Y100" s="154">
        <v>6.68</v>
      </c>
      <c r="Z100" s="154">
        <v>6.12</v>
      </c>
      <c r="AA100" s="154">
        <v>7.27</v>
      </c>
      <c r="AB100" s="154">
        <v>8.59</v>
      </c>
      <c r="AC100" s="154"/>
      <c r="AD100" s="154"/>
      <c r="AE100" s="154"/>
      <c r="AF100" s="154"/>
      <c r="AG100" s="154"/>
      <c r="AH100" s="154"/>
      <c r="AI100" s="154"/>
      <c r="AJ100" s="153">
        <v>18.22</v>
      </c>
      <c r="AK100" s="154">
        <v>16.82</v>
      </c>
      <c r="AL100" s="153">
        <v>23.76</v>
      </c>
      <c r="AM100" s="154">
        <v>15.26</v>
      </c>
      <c r="AN100" s="153">
        <v>21.67</v>
      </c>
      <c r="AO100" s="154">
        <v>17.27</v>
      </c>
      <c r="AP100" s="153">
        <v>24.63</v>
      </c>
      <c r="AQ100" s="154">
        <v>16.649999999999999</v>
      </c>
      <c r="AR100" s="153">
        <v>24.74</v>
      </c>
      <c r="AS100" s="154">
        <v>19.21</v>
      </c>
      <c r="AT100" s="153">
        <v>26.55</v>
      </c>
      <c r="AU100" s="154">
        <v>25</v>
      </c>
      <c r="AV100" s="153"/>
      <c r="AW100" s="154"/>
      <c r="AX100" s="153"/>
      <c r="AY100" s="154"/>
      <c r="AZ100" s="154"/>
      <c r="BA100" s="154">
        <v>306.441464</v>
      </c>
      <c r="BB100" s="154">
        <v>362.62085543049</v>
      </c>
      <c r="BC100" s="154">
        <v>374.18163178383003</v>
      </c>
      <c r="BD100" s="118">
        <v>410.14</v>
      </c>
      <c r="BE100" s="144">
        <v>475.27</v>
      </c>
      <c r="BF100" s="118">
        <v>663.81</v>
      </c>
      <c r="BG100" s="87" t="s">
        <v>338</v>
      </c>
    </row>
    <row r="101" spans="1:59" s="155" customFormat="1" x14ac:dyDescent="0.2">
      <c r="A101" s="87" t="s">
        <v>339</v>
      </c>
      <c r="B101" s="118">
        <v>494.02</v>
      </c>
      <c r="C101" s="153">
        <v>4.9000000000000004</v>
      </c>
      <c r="D101" s="153">
        <v>5.6</v>
      </c>
      <c r="E101" s="153">
        <v>4.93</v>
      </c>
      <c r="F101" s="153">
        <v>1.23</v>
      </c>
      <c r="G101" s="153">
        <v>1.96</v>
      </c>
      <c r="H101" s="153">
        <v>3.22</v>
      </c>
      <c r="I101" s="153">
        <v>2.94</v>
      </c>
      <c r="J101" s="153">
        <v>3.84</v>
      </c>
      <c r="K101" s="153">
        <v>3.29</v>
      </c>
      <c r="L101" s="153">
        <v>4.54</v>
      </c>
      <c r="M101" s="153">
        <v>4.66</v>
      </c>
      <c r="N101" s="153">
        <v>4.57</v>
      </c>
      <c r="O101" s="153">
        <v>4.68</v>
      </c>
      <c r="P101" s="153">
        <v>5.48</v>
      </c>
      <c r="Q101" s="153">
        <v>5.12</v>
      </c>
      <c r="R101" s="153">
        <v>5</v>
      </c>
      <c r="S101" s="73">
        <v>5.49</v>
      </c>
      <c r="T101" s="153">
        <v>6.11</v>
      </c>
      <c r="U101" s="154">
        <v>5.2</v>
      </c>
      <c r="V101" s="154">
        <v>3.9</v>
      </c>
      <c r="W101" s="154">
        <v>5.59</v>
      </c>
      <c r="X101" s="154">
        <v>6.01</v>
      </c>
      <c r="Y101" s="154">
        <v>6.54</v>
      </c>
      <c r="Z101" s="154">
        <v>7.99</v>
      </c>
      <c r="AA101" s="154">
        <v>5.63</v>
      </c>
      <c r="AB101" s="154">
        <v>7.04</v>
      </c>
      <c r="AC101" s="154"/>
      <c r="AD101" s="154"/>
      <c r="AE101" s="154"/>
      <c r="AF101" s="154"/>
      <c r="AG101" s="154"/>
      <c r="AH101" s="154"/>
      <c r="AI101" s="154"/>
      <c r="AJ101" s="153">
        <v>16.66</v>
      </c>
      <c r="AK101" s="154">
        <v>12.83</v>
      </c>
      <c r="AL101" s="153">
        <v>11.96</v>
      </c>
      <c r="AM101" s="154">
        <v>21.15</v>
      </c>
      <c r="AN101" s="153">
        <v>17.07</v>
      </c>
      <c r="AO101" s="154">
        <v>18.48</v>
      </c>
      <c r="AP101" s="153">
        <v>20.28</v>
      </c>
      <c r="AQ101" s="154">
        <v>15.09</v>
      </c>
      <c r="AR101" s="153">
        <v>20.7</v>
      </c>
      <c r="AS101" s="154">
        <v>16.829999999999998</v>
      </c>
      <c r="AT101" s="153">
        <v>26.13</v>
      </c>
      <c r="AU101" s="154">
        <v>18.45</v>
      </c>
      <c r="AV101" s="153"/>
      <c r="AW101" s="154"/>
      <c r="AX101" s="153"/>
      <c r="AY101" s="154"/>
      <c r="AZ101" s="154"/>
      <c r="BA101" s="154">
        <v>213.73174499999999</v>
      </c>
      <c r="BB101" s="154">
        <v>252.96700092362499</v>
      </c>
      <c r="BC101" s="154">
        <v>315.41173690856698</v>
      </c>
      <c r="BD101" s="118">
        <v>306.02999999999997</v>
      </c>
      <c r="BE101" s="144">
        <v>348.35</v>
      </c>
      <c r="BF101" s="118">
        <v>482.23</v>
      </c>
      <c r="BG101" s="87" t="s">
        <v>339</v>
      </c>
    </row>
    <row r="102" spans="1:59" s="155" customFormat="1" x14ac:dyDescent="0.2">
      <c r="A102" s="87" t="s">
        <v>340</v>
      </c>
      <c r="B102" s="118">
        <v>681.35</v>
      </c>
      <c r="C102" s="153">
        <v>4.1399999999999997</v>
      </c>
      <c r="D102" s="153">
        <v>4.53</v>
      </c>
      <c r="E102" s="153">
        <v>3.72</v>
      </c>
      <c r="F102" s="153">
        <v>-1.95</v>
      </c>
      <c r="G102" s="153">
        <v>1.1100000000000001</v>
      </c>
      <c r="H102" s="153">
        <v>2.85</v>
      </c>
      <c r="I102" s="153">
        <v>4.1900000000000004</v>
      </c>
      <c r="J102" s="153">
        <v>6.17</v>
      </c>
      <c r="K102" s="153">
        <v>5.36</v>
      </c>
      <c r="L102" s="153">
        <v>5.66</v>
      </c>
      <c r="M102" s="153">
        <v>6.71</v>
      </c>
      <c r="N102" s="153">
        <v>7.82</v>
      </c>
      <c r="O102" s="153">
        <v>6.94</v>
      </c>
      <c r="P102" s="153">
        <v>7.32</v>
      </c>
      <c r="Q102" s="153">
        <v>6.21</v>
      </c>
      <c r="R102" s="153">
        <v>8.07</v>
      </c>
      <c r="S102" s="73">
        <v>7.56</v>
      </c>
      <c r="T102" s="153">
        <v>4.5199999999999996</v>
      </c>
      <c r="U102" s="154">
        <v>5.91</v>
      </c>
      <c r="V102" s="154">
        <v>8.83</v>
      </c>
      <c r="W102" s="154">
        <v>7.64</v>
      </c>
      <c r="X102" s="154">
        <v>7.01</v>
      </c>
      <c r="Y102" s="154">
        <v>7.76</v>
      </c>
      <c r="Z102" s="154">
        <v>9.19</v>
      </c>
      <c r="AA102" s="154">
        <v>7.46</v>
      </c>
      <c r="AB102" s="154">
        <v>8.1199999999999992</v>
      </c>
      <c r="AC102" s="154"/>
      <c r="AD102" s="154"/>
      <c r="AE102" s="154"/>
      <c r="AF102" s="154"/>
      <c r="AG102" s="154"/>
      <c r="AH102" s="154"/>
      <c r="AI102" s="154"/>
      <c r="AJ102" s="153">
        <v>10.44</v>
      </c>
      <c r="AK102" s="154">
        <v>22.85</v>
      </c>
      <c r="AL102" s="153">
        <v>14.32</v>
      </c>
      <c r="AM102" s="154">
        <v>26.55</v>
      </c>
      <c r="AN102" s="153">
        <v>25.55</v>
      </c>
      <c r="AO102" s="154">
        <v>16.54</v>
      </c>
      <c r="AP102" s="153">
        <v>28.54</v>
      </c>
      <c r="AQ102" s="154">
        <v>14.82</v>
      </c>
      <c r="AR102" s="153">
        <v>26.82</v>
      </c>
      <c r="AS102" s="154">
        <v>17.850000000000001</v>
      </c>
      <c r="AT102" s="153">
        <v>31.6</v>
      </c>
      <c r="AU102" s="154">
        <v>19.239999999999998</v>
      </c>
      <c r="AV102" s="153"/>
      <c r="AW102" s="154"/>
      <c r="AX102" s="153"/>
      <c r="AY102" s="154"/>
      <c r="AZ102" s="154"/>
      <c r="BA102" s="154">
        <v>238.53137599999999</v>
      </c>
      <c r="BB102" s="154">
        <v>380.15106433751703</v>
      </c>
      <c r="BC102" s="154">
        <v>422.46609634945401</v>
      </c>
      <c r="BD102" s="118">
        <v>423.04</v>
      </c>
      <c r="BE102" s="144">
        <v>478.87</v>
      </c>
      <c r="BF102" s="118">
        <v>608</v>
      </c>
      <c r="BG102" s="87" t="s">
        <v>340</v>
      </c>
    </row>
    <row r="103" spans="1:59" s="155" customFormat="1" x14ac:dyDescent="0.2">
      <c r="A103" s="87" t="s">
        <v>341</v>
      </c>
      <c r="B103" s="118">
        <v>337.74</v>
      </c>
      <c r="C103" s="153">
        <v>4.0599999999999996</v>
      </c>
      <c r="D103" s="153">
        <v>4.38</v>
      </c>
      <c r="E103" s="153">
        <v>3.15</v>
      </c>
      <c r="F103" s="153">
        <v>-10.29</v>
      </c>
      <c r="G103" s="153">
        <v>0.62</v>
      </c>
      <c r="H103" s="153">
        <v>1.44</v>
      </c>
      <c r="I103" s="153">
        <v>2.62</v>
      </c>
      <c r="J103" s="153">
        <v>1.65</v>
      </c>
      <c r="K103" s="153">
        <v>2.63</v>
      </c>
      <c r="L103" s="153">
        <v>3.49</v>
      </c>
      <c r="M103" s="153">
        <v>4.07</v>
      </c>
      <c r="N103" s="153">
        <v>2.93</v>
      </c>
      <c r="O103" s="153">
        <v>4.59</v>
      </c>
      <c r="P103" s="153">
        <v>4.99</v>
      </c>
      <c r="Q103" s="153">
        <v>3.56</v>
      </c>
      <c r="R103" s="153">
        <v>1.22</v>
      </c>
      <c r="S103" s="73">
        <v>3.85</v>
      </c>
      <c r="T103" s="153">
        <v>3.88</v>
      </c>
      <c r="U103" s="154">
        <v>2.21</v>
      </c>
      <c r="V103" s="154">
        <v>1.42</v>
      </c>
      <c r="W103" s="154">
        <v>4.09</v>
      </c>
      <c r="X103" s="154">
        <v>3.7</v>
      </c>
      <c r="Y103" s="154">
        <v>2.57</v>
      </c>
      <c r="Z103" s="154">
        <v>2.11</v>
      </c>
      <c r="AA103" s="154">
        <v>4.1100000000000003</v>
      </c>
      <c r="AB103" s="154">
        <v>4.3600000000000003</v>
      </c>
      <c r="AC103" s="154"/>
      <c r="AD103" s="154"/>
      <c r="AE103" s="154"/>
      <c r="AF103" s="154"/>
      <c r="AG103" s="154"/>
      <c r="AH103" s="154"/>
      <c r="AI103" s="154"/>
      <c r="AJ103" s="153">
        <v>1.3</v>
      </c>
      <c r="AK103" s="154">
        <v>107.17</v>
      </c>
      <c r="AL103" s="153">
        <v>6.33</v>
      </c>
      <c r="AM103" s="154">
        <v>32.22</v>
      </c>
      <c r="AN103" s="153">
        <v>13.12</v>
      </c>
      <c r="AO103" s="154">
        <v>18.75</v>
      </c>
      <c r="AP103" s="153">
        <v>14.36</v>
      </c>
      <c r="AQ103" s="154">
        <v>15.41</v>
      </c>
      <c r="AR103" s="153">
        <v>11.36</v>
      </c>
      <c r="AS103" s="154">
        <v>22.19</v>
      </c>
      <c r="AT103" s="153">
        <v>12.47</v>
      </c>
      <c r="AU103" s="154">
        <v>24.94</v>
      </c>
      <c r="AV103" s="153"/>
      <c r="AW103" s="154"/>
      <c r="AX103" s="153"/>
      <c r="AY103" s="154"/>
      <c r="AZ103" s="154"/>
      <c r="BA103" s="154">
        <v>139.32307499999999</v>
      </c>
      <c r="BB103" s="154">
        <v>203.967506982814</v>
      </c>
      <c r="BC103" s="154">
        <v>246.06090335991399</v>
      </c>
      <c r="BD103" s="118">
        <v>221.24</v>
      </c>
      <c r="BE103" s="144">
        <v>252.11</v>
      </c>
      <c r="BF103" s="118">
        <v>310.94</v>
      </c>
      <c r="BG103" s="87" t="s">
        <v>341</v>
      </c>
    </row>
    <row r="104" spans="1:59" s="155" customFormat="1" x14ac:dyDescent="0.2">
      <c r="A104" s="87" t="s">
        <v>342</v>
      </c>
      <c r="B104" s="118">
        <v>158.91</v>
      </c>
      <c r="C104" s="153">
        <v>1.89</v>
      </c>
      <c r="D104" s="153">
        <v>2.21</v>
      </c>
      <c r="E104" s="153">
        <v>1.93</v>
      </c>
      <c r="F104" s="153">
        <v>0.9</v>
      </c>
      <c r="G104" s="153">
        <v>1.78</v>
      </c>
      <c r="H104" s="153">
        <v>1.79</v>
      </c>
      <c r="I104" s="153">
        <v>1.6</v>
      </c>
      <c r="J104" s="153">
        <v>0.66</v>
      </c>
      <c r="K104" s="153">
        <v>0.93</v>
      </c>
      <c r="L104" s="153">
        <v>1.42</v>
      </c>
      <c r="M104" s="153">
        <v>4.24</v>
      </c>
      <c r="N104" s="153">
        <v>1.1000000000000001</v>
      </c>
      <c r="O104" s="153">
        <v>1.78</v>
      </c>
      <c r="P104" s="153">
        <v>1.71</v>
      </c>
      <c r="Q104" s="153">
        <v>1.79</v>
      </c>
      <c r="R104" s="153">
        <v>-3.35</v>
      </c>
      <c r="S104" s="73">
        <v>1.73</v>
      </c>
      <c r="T104" s="153">
        <v>1.72</v>
      </c>
      <c r="U104" s="154">
        <v>1.85</v>
      </c>
      <c r="V104" s="154">
        <v>-3.36</v>
      </c>
      <c r="W104" s="154">
        <v>2</v>
      </c>
      <c r="X104" s="154">
        <v>1.86</v>
      </c>
      <c r="Y104" s="154">
        <v>2.0499999999999998</v>
      </c>
      <c r="Z104" s="154">
        <v>4.9000000000000004</v>
      </c>
      <c r="AA104" s="154">
        <v>3.18</v>
      </c>
      <c r="AB104" s="154">
        <v>2.96</v>
      </c>
      <c r="AC104" s="154"/>
      <c r="AD104" s="154"/>
      <c r="AE104" s="154"/>
      <c r="AF104" s="154"/>
      <c r="AG104" s="154"/>
      <c r="AH104" s="154"/>
      <c r="AI104" s="154"/>
      <c r="AJ104" s="153">
        <v>6.93</v>
      </c>
      <c r="AK104" s="154">
        <v>16.079999999999998</v>
      </c>
      <c r="AL104" s="153">
        <v>5.83</v>
      </c>
      <c r="AM104" s="154">
        <v>19.59</v>
      </c>
      <c r="AN104" s="153">
        <v>7.69</v>
      </c>
      <c r="AO104" s="154">
        <v>16.68</v>
      </c>
      <c r="AP104" s="153">
        <v>1.92</v>
      </c>
      <c r="AQ104" s="154">
        <v>67.02</v>
      </c>
      <c r="AR104" s="153">
        <v>1.94</v>
      </c>
      <c r="AS104" s="154">
        <v>74.709999999999994</v>
      </c>
      <c r="AT104" s="153">
        <v>10.82</v>
      </c>
      <c r="AU104" s="154">
        <v>14.3</v>
      </c>
      <c r="AV104" s="153"/>
      <c r="AW104" s="154"/>
      <c r="AX104" s="153"/>
      <c r="AY104" s="154"/>
      <c r="AZ104" s="154"/>
      <c r="BA104" s="154">
        <v>111.414979</v>
      </c>
      <c r="BB104" s="154">
        <v>114.226087996781</v>
      </c>
      <c r="BC104" s="154">
        <v>128.237547632126</v>
      </c>
      <c r="BD104" s="118">
        <v>128.91</v>
      </c>
      <c r="BE104" s="144">
        <v>144.97999999999999</v>
      </c>
      <c r="BF104" s="118">
        <v>154.66999999999999</v>
      </c>
      <c r="BG104" s="87" t="s">
        <v>342</v>
      </c>
    </row>
    <row r="105" spans="1:59" s="155" customFormat="1" x14ac:dyDescent="0.2">
      <c r="A105" s="87" t="s">
        <v>343</v>
      </c>
      <c r="B105" s="118">
        <v>247.3</v>
      </c>
      <c r="C105" s="153">
        <v>3.71</v>
      </c>
      <c r="D105" s="153">
        <v>2.73</v>
      </c>
      <c r="E105" s="153">
        <v>3.97</v>
      </c>
      <c r="F105" s="153">
        <v>1.93</v>
      </c>
      <c r="G105" s="153">
        <v>2.65</v>
      </c>
      <c r="H105" s="153">
        <v>2.4900000000000002</v>
      </c>
      <c r="I105" s="153">
        <v>3.63</v>
      </c>
      <c r="J105" s="153">
        <v>4.22</v>
      </c>
      <c r="K105" s="153">
        <v>3.53</v>
      </c>
      <c r="L105" s="153">
        <v>2.91</v>
      </c>
      <c r="M105" s="153">
        <v>3.44</v>
      </c>
      <c r="N105" s="153">
        <v>2.33</v>
      </c>
      <c r="O105" s="153">
        <v>3.28</v>
      </c>
      <c r="P105" s="153">
        <v>3.25</v>
      </c>
      <c r="Q105" s="153">
        <v>4.03</v>
      </c>
      <c r="R105" s="153">
        <v>1.84</v>
      </c>
      <c r="S105" s="73">
        <v>2.73</v>
      </c>
      <c r="T105" s="153">
        <v>2.68</v>
      </c>
      <c r="U105" s="154">
        <v>3.14</v>
      </c>
      <c r="V105" s="154">
        <v>1.97</v>
      </c>
      <c r="W105" s="154">
        <v>2.5</v>
      </c>
      <c r="X105" s="154">
        <v>2.31</v>
      </c>
      <c r="Y105" s="154">
        <v>4.1100000000000003</v>
      </c>
      <c r="Z105" s="154">
        <v>2.42</v>
      </c>
      <c r="AA105" s="154">
        <v>3.23</v>
      </c>
      <c r="AB105" s="154">
        <v>2.69</v>
      </c>
      <c r="AC105" s="154"/>
      <c r="AD105" s="154"/>
      <c r="AE105" s="154"/>
      <c r="AF105" s="154"/>
      <c r="AG105" s="154"/>
      <c r="AH105" s="154"/>
      <c r="AI105" s="154"/>
      <c r="AJ105" s="153">
        <v>12.34</v>
      </c>
      <c r="AK105" s="154">
        <v>13.13</v>
      </c>
      <c r="AL105" s="153">
        <v>12.99</v>
      </c>
      <c r="AM105" s="154">
        <v>13.43</v>
      </c>
      <c r="AN105" s="153">
        <v>12.21</v>
      </c>
      <c r="AO105" s="154">
        <v>14.65</v>
      </c>
      <c r="AP105" s="153">
        <v>12.41</v>
      </c>
      <c r="AQ105" s="154">
        <v>16.52</v>
      </c>
      <c r="AR105" s="153">
        <v>10.52</v>
      </c>
      <c r="AS105" s="154">
        <v>19.010000000000002</v>
      </c>
      <c r="AT105" s="153">
        <v>11.33</v>
      </c>
      <c r="AU105" s="154">
        <v>19.53</v>
      </c>
      <c r="AV105" s="153"/>
      <c r="AW105" s="154"/>
      <c r="AX105" s="153"/>
      <c r="AY105" s="154"/>
      <c r="AZ105" s="154"/>
      <c r="BA105" s="154">
        <v>162.06434999999999</v>
      </c>
      <c r="BB105" s="154">
        <v>174.49693655530899</v>
      </c>
      <c r="BC105" s="154">
        <v>178.90484398331199</v>
      </c>
      <c r="BD105" s="118">
        <v>204.99</v>
      </c>
      <c r="BE105" s="144">
        <v>200.04</v>
      </c>
      <c r="BF105" s="118">
        <v>221.38</v>
      </c>
      <c r="BG105" s="87" t="s">
        <v>343</v>
      </c>
    </row>
    <row r="107" spans="1:59" x14ac:dyDescent="0.2">
      <c r="A107" s="87" t="s">
        <v>205</v>
      </c>
    </row>
    <row r="108" spans="1:59" x14ac:dyDescent="0.2">
      <c r="A108" s="87" t="s">
        <v>206</v>
      </c>
    </row>
    <row r="109" spans="1:59" x14ac:dyDescent="0.2">
      <c r="A109" s="87" t="s">
        <v>207</v>
      </c>
    </row>
    <row r="110" spans="1:59" x14ac:dyDescent="0.2">
      <c r="A110" s="87" t="s">
        <v>208</v>
      </c>
    </row>
    <row r="111" spans="1:59" x14ac:dyDescent="0.2">
      <c r="A111" s="87" t="s">
        <v>209</v>
      </c>
    </row>
    <row r="112" spans="1:59" x14ac:dyDescent="0.2">
      <c r="A112" s="87" t="s">
        <v>222</v>
      </c>
    </row>
    <row r="113" spans="1:71" x14ac:dyDescent="0.2">
      <c r="A113" s="87" t="s">
        <v>210</v>
      </c>
    </row>
    <row r="115" spans="1:71" x14ac:dyDescent="0.2">
      <c r="A115" s="87" t="s">
        <v>211</v>
      </c>
    </row>
    <row r="116" spans="1:71" x14ac:dyDescent="0.2">
      <c r="A116" s="87" t="s">
        <v>212</v>
      </c>
    </row>
    <row r="117" spans="1:71" x14ac:dyDescent="0.2">
      <c r="A117" s="87" t="s">
        <v>213</v>
      </c>
    </row>
    <row r="118" spans="1:71" x14ac:dyDescent="0.2">
      <c r="A118" s="87" t="s">
        <v>214</v>
      </c>
    </row>
    <row r="119" spans="1:71" x14ac:dyDescent="0.2">
      <c r="A119" s="87" t="s">
        <v>215</v>
      </c>
    </row>
    <row r="121" spans="1:71" x14ac:dyDescent="0.2">
      <c r="A121" s="92"/>
      <c r="B121" s="92"/>
      <c r="C121" s="92"/>
      <c r="D121" s="92"/>
      <c r="E121" s="92"/>
      <c r="F121" s="92"/>
      <c r="G121" s="92"/>
      <c r="H121" s="92"/>
      <c r="I121" s="92"/>
      <c r="J121" s="92"/>
      <c r="K121" s="92"/>
      <c r="L121" s="92"/>
      <c r="M121" s="87"/>
      <c r="N121"/>
      <c r="AJ121" s="89"/>
      <c r="AL121" s="89"/>
      <c r="AN121" s="89"/>
      <c r="AP121" s="89"/>
      <c r="AR121" s="89"/>
      <c r="AT121" s="89"/>
      <c r="AZ121" s="90"/>
      <c r="BA121" s="89"/>
      <c r="BB121" s="90"/>
      <c r="BC121" s="89"/>
      <c r="BD121" s="90"/>
      <c r="BE121" s="89"/>
      <c r="BF121" s="90"/>
      <c r="BG121" s="89"/>
      <c r="BH121" s="90"/>
      <c r="BI121" s="89"/>
      <c r="BJ121" s="90"/>
      <c r="BK121" s="89"/>
      <c r="BL121" s="89"/>
      <c r="BM121" s="91"/>
      <c r="BN121" s="91"/>
      <c r="BO121" s="91"/>
      <c r="BP121" s="118"/>
      <c r="BQ121" s="144"/>
      <c r="BR121"/>
      <c r="BS121" s="87"/>
    </row>
    <row r="122" spans="1:71" ht="15.75" x14ac:dyDescent="0.25">
      <c r="A122" s="92"/>
      <c r="B122" s="92"/>
      <c r="C122" s="178" t="s">
        <v>421</v>
      </c>
      <c r="D122" s="21"/>
      <c r="E122" s="21"/>
      <c r="F122" s="22"/>
      <c r="G122" s="21"/>
      <c r="H122" s="21"/>
      <c r="I122" s="21"/>
      <c r="J122" s="21"/>
      <c r="K122" s="23"/>
      <c r="L122" s="23"/>
      <c r="M122" s="23"/>
      <c r="N122" s="23"/>
      <c r="AJ122" s="89"/>
      <c r="AZ122" s="90"/>
      <c r="BA122" s="89"/>
      <c r="BB122" s="89"/>
      <c r="BD122" s="91"/>
      <c r="BE122" s="91"/>
      <c r="BF122" s="118"/>
      <c r="BG122" s="144"/>
      <c r="BH122"/>
      <c r="BI122" s="87"/>
    </row>
    <row r="123" spans="1:71" x14ac:dyDescent="0.2">
      <c r="A123" s="92"/>
      <c r="B123" s="92"/>
      <c r="C123" s="207" t="s">
        <v>420</v>
      </c>
      <c r="D123" s="207"/>
      <c r="E123" s="207"/>
      <c r="F123" s="207"/>
      <c r="G123" s="207"/>
      <c r="H123" s="207"/>
      <c r="I123" s="207"/>
      <c r="J123" s="207"/>
      <c r="K123" s="207"/>
      <c r="L123" s="207"/>
      <c r="M123" s="207"/>
      <c r="N123" s="207"/>
      <c r="AJ123" s="89"/>
      <c r="AZ123" s="90"/>
      <c r="BA123" s="89"/>
      <c r="BB123" s="89"/>
      <c r="BD123" s="91"/>
      <c r="BE123" s="91"/>
      <c r="BF123" s="118"/>
      <c r="BG123" s="144"/>
      <c r="BH123"/>
      <c r="BI123" s="87"/>
    </row>
    <row r="124" spans="1:71" x14ac:dyDescent="0.2">
      <c r="A124" s="92"/>
      <c r="B124" s="92"/>
      <c r="C124" s="207"/>
      <c r="D124" s="207"/>
      <c r="E124" s="207"/>
      <c r="F124" s="207"/>
      <c r="G124" s="207"/>
      <c r="H124" s="207"/>
      <c r="I124" s="207"/>
      <c r="J124" s="207"/>
      <c r="K124" s="207"/>
      <c r="L124" s="207"/>
      <c r="M124" s="207"/>
      <c r="N124" s="207"/>
      <c r="AJ124" s="89"/>
      <c r="AZ124" s="90"/>
      <c r="BA124" s="89"/>
      <c r="BB124" s="89"/>
      <c r="BD124" s="91"/>
      <c r="BE124" s="91"/>
      <c r="BF124" s="118"/>
      <c r="BG124" s="144"/>
      <c r="BH124"/>
      <c r="BI124" s="87"/>
    </row>
    <row r="125" spans="1:71" x14ac:dyDescent="0.2">
      <c r="A125" s="92"/>
      <c r="B125" s="92"/>
      <c r="C125" s="207"/>
      <c r="D125" s="207"/>
      <c r="E125" s="207"/>
      <c r="F125" s="207"/>
      <c r="G125" s="207"/>
      <c r="H125" s="207"/>
      <c r="I125" s="207"/>
      <c r="J125" s="207"/>
      <c r="K125" s="207"/>
      <c r="L125" s="207"/>
      <c r="M125" s="207"/>
      <c r="N125" s="207"/>
      <c r="AJ125" s="89"/>
      <c r="AZ125" s="90"/>
      <c r="BA125" s="89"/>
      <c r="BB125" s="89"/>
      <c r="BD125" s="91"/>
      <c r="BE125" s="91"/>
      <c r="BF125" s="118"/>
      <c r="BG125" s="144"/>
      <c r="BH125"/>
      <c r="BI125" s="87"/>
    </row>
    <row r="126" spans="1:71" x14ac:dyDescent="0.2">
      <c r="A126" s="92"/>
      <c r="B126" s="92"/>
      <c r="C126" s="207"/>
      <c r="D126" s="207"/>
      <c r="E126" s="207"/>
      <c r="F126" s="207"/>
      <c r="G126" s="207"/>
      <c r="H126" s="207"/>
      <c r="I126" s="207"/>
      <c r="J126" s="207"/>
      <c r="K126" s="207"/>
      <c r="L126" s="207"/>
      <c r="M126" s="207"/>
      <c r="N126" s="207"/>
      <c r="AJ126" s="89"/>
      <c r="AZ126" s="90"/>
      <c r="BA126" s="89"/>
      <c r="BB126" s="89"/>
      <c r="BD126" s="91"/>
      <c r="BE126" s="91"/>
      <c r="BF126" s="118"/>
      <c r="BG126" s="144"/>
      <c r="BH126"/>
      <c r="BI126" s="87"/>
    </row>
    <row r="127" spans="1:71" x14ac:dyDescent="0.2">
      <c r="A127" s="92"/>
      <c r="B127" s="92"/>
      <c r="C127" s="207"/>
      <c r="D127" s="207"/>
      <c r="E127" s="207"/>
      <c r="F127" s="207"/>
      <c r="G127" s="207"/>
      <c r="H127" s="207"/>
      <c r="I127" s="207"/>
      <c r="J127" s="207"/>
      <c r="K127" s="207"/>
      <c r="L127" s="207"/>
      <c r="M127" s="207"/>
      <c r="N127" s="207"/>
      <c r="AJ127" s="89"/>
      <c r="AZ127" s="90"/>
      <c r="BA127" s="89"/>
      <c r="BB127" s="89"/>
      <c r="BD127" s="91"/>
      <c r="BE127" s="91"/>
      <c r="BF127" s="118"/>
      <c r="BG127" s="144"/>
      <c r="BH127"/>
      <c r="BI127" s="87"/>
    </row>
    <row r="128" spans="1:71" x14ac:dyDescent="0.2">
      <c r="A128" s="92"/>
      <c r="B128" s="92"/>
      <c r="C128" s="207"/>
      <c r="D128" s="207"/>
      <c r="E128" s="207"/>
      <c r="F128" s="207"/>
      <c r="G128" s="207"/>
      <c r="H128" s="207"/>
      <c r="I128" s="207"/>
      <c r="J128" s="207"/>
      <c r="K128" s="207"/>
      <c r="L128" s="207"/>
      <c r="M128" s="207"/>
      <c r="N128" s="207"/>
      <c r="AJ128" s="89"/>
      <c r="AZ128" s="90"/>
      <c r="BA128" s="89"/>
      <c r="BB128" s="89"/>
      <c r="BD128" s="91"/>
      <c r="BE128" s="91"/>
      <c r="BF128" s="118"/>
      <c r="BG128" s="144"/>
      <c r="BH128"/>
      <c r="BI128" s="87"/>
    </row>
    <row r="129" spans="1:61" x14ac:dyDescent="0.2">
      <c r="A129" s="92"/>
      <c r="B129" s="92"/>
      <c r="C129" s="207"/>
      <c r="D129" s="207"/>
      <c r="E129" s="207"/>
      <c r="F129" s="207"/>
      <c r="G129" s="207"/>
      <c r="H129" s="207"/>
      <c r="I129" s="207"/>
      <c r="J129" s="207"/>
      <c r="K129" s="207"/>
      <c r="L129" s="207"/>
      <c r="M129" s="207"/>
      <c r="N129" s="207"/>
      <c r="AJ129" s="89"/>
      <c r="AZ129" s="90"/>
      <c r="BA129" s="89"/>
      <c r="BB129" s="89"/>
      <c r="BD129" s="91"/>
      <c r="BE129" s="91"/>
      <c r="BF129" s="118"/>
      <c r="BG129" s="144"/>
      <c r="BH129"/>
      <c r="BI129" s="87"/>
    </row>
    <row r="130" spans="1:61" x14ac:dyDescent="0.2">
      <c r="A130" s="92"/>
      <c r="B130" s="92"/>
      <c r="C130" s="207"/>
      <c r="D130" s="207"/>
      <c r="E130" s="207"/>
      <c r="F130" s="207"/>
      <c r="G130" s="207"/>
      <c r="H130" s="207"/>
      <c r="I130" s="207"/>
      <c r="J130" s="207"/>
      <c r="K130" s="207"/>
      <c r="L130" s="207"/>
      <c r="M130" s="207"/>
      <c r="N130" s="207"/>
      <c r="AJ130" s="89"/>
      <c r="AZ130" s="90"/>
      <c r="BA130" s="89"/>
      <c r="BB130" s="89"/>
      <c r="BD130" s="91"/>
      <c r="BE130" s="91"/>
      <c r="BF130" s="118"/>
      <c r="BG130" s="144"/>
      <c r="BH130"/>
      <c r="BI130" s="87"/>
    </row>
    <row r="131" spans="1:61" x14ac:dyDescent="0.2">
      <c r="A131" s="92"/>
      <c r="B131" s="92"/>
      <c r="C131" s="207"/>
      <c r="D131" s="207"/>
      <c r="E131" s="207"/>
      <c r="F131" s="207"/>
      <c r="G131" s="207"/>
      <c r="H131" s="207"/>
      <c r="I131" s="207"/>
      <c r="J131" s="207"/>
      <c r="K131" s="207"/>
      <c r="L131" s="207"/>
      <c r="M131" s="207"/>
      <c r="N131" s="207"/>
      <c r="AJ131" s="89"/>
      <c r="AZ131" s="90"/>
      <c r="BA131" s="89"/>
      <c r="BB131" s="89"/>
      <c r="BD131" s="91"/>
      <c r="BE131" s="91"/>
      <c r="BF131" s="118"/>
      <c r="BG131" s="144"/>
      <c r="BH131"/>
      <c r="BI131" s="87"/>
    </row>
    <row r="132" spans="1:61" x14ac:dyDescent="0.2">
      <c r="A132" s="92"/>
      <c r="B132" s="92"/>
      <c r="C132" s="207"/>
      <c r="D132" s="207"/>
      <c r="E132" s="207"/>
      <c r="F132" s="207"/>
      <c r="G132" s="207"/>
      <c r="H132" s="207"/>
      <c r="I132" s="207"/>
      <c r="J132" s="207"/>
      <c r="K132" s="207"/>
      <c r="L132" s="207"/>
      <c r="M132" s="207"/>
      <c r="N132" s="207"/>
      <c r="AJ132" s="89"/>
      <c r="AZ132" s="90"/>
      <c r="BA132" s="89"/>
      <c r="BB132" s="89"/>
      <c r="BD132" s="91"/>
      <c r="BE132" s="91"/>
      <c r="BF132" s="118"/>
      <c r="BG132" s="144"/>
      <c r="BH132"/>
      <c r="BI132" s="87"/>
    </row>
    <row r="133" spans="1:61" x14ac:dyDescent="0.2">
      <c r="A133" s="92"/>
      <c r="B133" s="92"/>
      <c r="C133" s="207"/>
      <c r="D133" s="207"/>
      <c r="E133" s="207"/>
      <c r="F133" s="207"/>
      <c r="G133" s="207"/>
      <c r="H133" s="207"/>
      <c r="I133" s="207"/>
      <c r="J133" s="207"/>
      <c r="K133" s="207"/>
      <c r="L133" s="207"/>
      <c r="M133" s="207"/>
      <c r="N133" s="207"/>
      <c r="AJ133" s="89"/>
      <c r="AZ133" s="90"/>
      <c r="BA133" s="89"/>
      <c r="BB133" s="89"/>
      <c r="BD133" s="91"/>
      <c r="BE133" s="91"/>
      <c r="BF133" s="118"/>
      <c r="BG133" s="144"/>
      <c r="BH133"/>
      <c r="BI133" s="87"/>
    </row>
    <row r="134" spans="1:61" x14ac:dyDescent="0.2">
      <c r="A134" s="92"/>
      <c r="B134" s="92"/>
      <c r="C134" s="207"/>
      <c r="D134" s="207"/>
      <c r="E134" s="207"/>
      <c r="F134" s="207"/>
      <c r="G134" s="207"/>
      <c r="H134" s="207"/>
      <c r="I134" s="207"/>
      <c r="J134" s="207"/>
      <c r="K134" s="207"/>
      <c r="L134" s="207"/>
      <c r="M134" s="207"/>
      <c r="N134" s="207"/>
      <c r="AJ134" s="89"/>
      <c r="AZ134" s="90"/>
      <c r="BA134" s="89"/>
      <c r="BB134" s="89"/>
      <c r="BD134" s="91"/>
      <c r="BE134" s="91"/>
      <c r="BF134" s="118"/>
      <c r="BG134" s="144"/>
      <c r="BH134"/>
      <c r="BI134" s="87"/>
    </row>
    <row r="135" spans="1:61" x14ac:dyDescent="0.2">
      <c r="A135" s="92"/>
      <c r="B135" s="92"/>
      <c r="C135" s="207"/>
      <c r="D135" s="207"/>
      <c r="E135" s="207"/>
      <c r="F135" s="207"/>
      <c r="G135" s="207"/>
      <c r="H135" s="207"/>
      <c r="I135" s="207"/>
      <c r="J135" s="207"/>
      <c r="K135" s="207"/>
      <c r="L135" s="207"/>
      <c r="M135" s="207"/>
      <c r="N135" s="207"/>
      <c r="AJ135" s="89"/>
      <c r="AZ135" s="90"/>
      <c r="BA135" s="89"/>
      <c r="BB135" s="89"/>
      <c r="BD135" s="91"/>
      <c r="BE135" s="91"/>
      <c r="BF135" s="118"/>
      <c r="BG135" s="144"/>
      <c r="BH135"/>
      <c r="BI135" s="87"/>
    </row>
    <row r="136" spans="1:61" x14ac:dyDescent="0.2">
      <c r="A136" s="92"/>
      <c r="B136" s="92"/>
      <c r="C136" s="207"/>
      <c r="D136" s="207"/>
      <c r="E136" s="207"/>
      <c r="F136" s="207"/>
      <c r="G136" s="207"/>
      <c r="H136" s="207"/>
      <c r="I136" s="207"/>
      <c r="J136" s="207"/>
      <c r="K136" s="207"/>
      <c r="L136" s="207"/>
      <c r="M136" s="207"/>
      <c r="N136" s="207"/>
      <c r="AJ136" s="89"/>
      <c r="AZ136" s="90"/>
      <c r="BA136" s="89"/>
      <c r="BB136" s="89"/>
      <c r="BD136" s="91"/>
      <c r="BE136" s="91"/>
      <c r="BF136" s="118"/>
      <c r="BG136" s="144"/>
      <c r="BH136"/>
      <c r="BI136" s="87"/>
    </row>
    <row r="137" spans="1:61" x14ac:dyDescent="0.2">
      <c r="A137" s="92"/>
      <c r="B137" s="92"/>
      <c r="C137" s="207"/>
      <c r="D137" s="207"/>
      <c r="E137" s="207"/>
      <c r="F137" s="207"/>
      <c r="G137" s="207"/>
      <c r="H137" s="207"/>
      <c r="I137" s="207"/>
      <c r="J137" s="207"/>
      <c r="K137" s="207"/>
      <c r="L137" s="207"/>
      <c r="M137" s="207"/>
      <c r="N137" s="207"/>
      <c r="AJ137" s="89"/>
      <c r="AZ137" s="90"/>
      <c r="BA137" s="89"/>
      <c r="BB137" s="89"/>
      <c r="BD137" s="91"/>
      <c r="BE137" s="91"/>
      <c r="BF137" s="118"/>
      <c r="BG137" s="144"/>
      <c r="BH137"/>
      <c r="BI137" s="87"/>
    </row>
    <row r="138" spans="1:61" x14ac:dyDescent="0.2">
      <c r="A138" s="92"/>
      <c r="B138" s="92"/>
      <c r="C138" s="207"/>
      <c r="D138" s="207"/>
      <c r="E138" s="207"/>
      <c r="F138" s="207"/>
      <c r="G138" s="207"/>
      <c r="H138" s="207"/>
      <c r="I138" s="207"/>
      <c r="J138" s="207"/>
      <c r="K138" s="207"/>
      <c r="L138" s="207"/>
      <c r="M138" s="207"/>
      <c r="N138" s="207"/>
      <c r="AJ138" s="89"/>
      <c r="AZ138" s="90"/>
      <c r="BA138" s="89"/>
      <c r="BB138" s="89"/>
      <c r="BD138" s="91"/>
      <c r="BE138" s="91"/>
      <c r="BF138" s="118"/>
      <c r="BG138" s="144"/>
      <c r="BH138"/>
      <c r="BI138" s="87"/>
    </row>
    <row r="139" spans="1:61" x14ac:dyDescent="0.2">
      <c r="A139" s="92"/>
      <c r="B139" s="92"/>
      <c r="C139" s="207"/>
      <c r="D139" s="207"/>
      <c r="E139" s="207"/>
      <c r="F139" s="207"/>
      <c r="G139" s="207"/>
      <c r="H139" s="207"/>
      <c r="I139" s="207"/>
      <c r="J139" s="207"/>
      <c r="K139" s="207"/>
      <c r="L139" s="207"/>
      <c r="M139" s="207"/>
      <c r="N139" s="207"/>
      <c r="AJ139" s="89"/>
      <c r="AZ139" s="90"/>
      <c r="BA139" s="89"/>
      <c r="BB139" s="89"/>
      <c r="BD139" s="91"/>
      <c r="BE139" s="91"/>
      <c r="BF139" s="118"/>
      <c r="BG139" s="144"/>
      <c r="BH139"/>
      <c r="BI139" s="87"/>
    </row>
    <row r="140" spans="1:61" x14ac:dyDescent="0.2">
      <c r="A140" s="92"/>
      <c r="B140" s="92"/>
      <c r="C140" s="207"/>
      <c r="D140" s="207"/>
      <c r="E140" s="207"/>
      <c r="F140" s="207"/>
      <c r="G140" s="207"/>
      <c r="H140" s="207"/>
      <c r="I140" s="207"/>
      <c r="J140" s="207"/>
      <c r="K140" s="207"/>
      <c r="L140" s="207"/>
      <c r="M140" s="207"/>
      <c r="N140" s="207"/>
      <c r="AJ140" s="89"/>
      <c r="AZ140" s="90"/>
      <c r="BA140" s="89"/>
      <c r="BB140" s="89"/>
      <c r="BD140" s="91"/>
      <c r="BE140" s="91"/>
      <c r="BF140" s="118"/>
      <c r="BG140" s="144"/>
      <c r="BH140"/>
      <c r="BI140" s="87"/>
    </row>
    <row r="141" spans="1:61" x14ac:dyDescent="0.2">
      <c r="A141" s="92"/>
      <c r="B141" s="92"/>
      <c r="C141" s="207"/>
      <c r="D141" s="207"/>
      <c r="E141" s="207"/>
      <c r="F141" s="207"/>
      <c r="G141" s="207"/>
      <c r="H141" s="207"/>
      <c r="I141" s="207"/>
      <c r="J141" s="207"/>
      <c r="K141" s="207"/>
      <c r="L141" s="207"/>
      <c r="M141" s="207"/>
      <c r="N141" s="207"/>
      <c r="AJ141" s="89"/>
      <c r="AZ141" s="90"/>
      <c r="BA141" s="89"/>
      <c r="BB141" s="89"/>
      <c r="BD141" s="91"/>
      <c r="BE141" s="91"/>
      <c r="BF141" s="118"/>
      <c r="BG141" s="144"/>
      <c r="BH141"/>
      <c r="BI141" s="87"/>
    </row>
    <row r="142" spans="1:61" x14ac:dyDescent="0.2">
      <c r="Z142" s="90"/>
      <c r="AB142" s="90"/>
      <c r="AD142" s="90"/>
      <c r="AF142" s="90"/>
      <c r="AH142" s="90"/>
      <c r="AP142" s="89"/>
      <c r="AQ142" s="91"/>
      <c r="AR142" s="91"/>
      <c r="AS142" s="91"/>
      <c r="AT142" s="118"/>
      <c r="AU142" s="144"/>
      <c r="AV142"/>
      <c r="AW142" s="87"/>
      <c r="AX142" s="92"/>
      <c r="AY142" s="92"/>
      <c r="AZ142" s="92"/>
      <c r="BA142" s="92"/>
      <c r="BB142" s="92"/>
      <c r="BC142" s="92"/>
      <c r="BD142" s="92"/>
      <c r="BE142" s="92"/>
      <c r="BF142" s="92"/>
      <c r="BG142" s="92"/>
    </row>
    <row r="143" spans="1:61" x14ac:dyDescent="0.2">
      <c r="Z143" s="90"/>
      <c r="AB143" s="90"/>
      <c r="AD143" s="90"/>
      <c r="AF143" s="90"/>
      <c r="AH143" s="90"/>
      <c r="AP143" s="89"/>
      <c r="AQ143" s="91"/>
      <c r="AR143" s="91"/>
      <c r="AS143" s="91"/>
      <c r="AT143" s="118"/>
      <c r="AU143" s="144"/>
      <c r="AV143"/>
      <c r="AW143" s="87"/>
      <c r="AX143" s="92"/>
      <c r="AY143" s="92"/>
      <c r="AZ143" s="92"/>
      <c r="BA143" s="92"/>
      <c r="BB143" s="92"/>
      <c r="BC143" s="92"/>
      <c r="BD143" s="92"/>
      <c r="BE143" s="92"/>
      <c r="BF143" s="92"/>
      <c r="BG143" s="92"/>
    </row>
    <row r="144" spans="1:61" x14ac:dyDescent="0.2">
      <c r="Z144" s="90"/>
      <c r="AB144" s="90"/>
      <c r="AD144" s="90"/>
      <c r="AF144" s="90"/>
      <c r="AH144" s="90"/>
      <c r="AP144" s="89"/>
      <c r="AQ144" s="91"/>
      <c r="AR144" s="91"/>
      <c r="AS144" s="91"/>
      <c r="AT144" s="118"/>
      <c r="AU144" s="144"/>
      <c r="AV144"/>
      <c r="AW144" s="87"/>
      <c r="AX144" s="92"/>
      <c r="AY144" s="92"/>
      <c r="AZ144" s="92"/>
      <c r="BA144" s="92"/>
      <c r="BB144" s="92"/>
      <c r="BC144" s="92"/>
      <c r="BD144" s="92"/>
      <c r="BE144" s="92"/>
      <c r="BF144" s="92"/>
      <c r="BG144" s="92"/>
    </row>
  </sheetData>
  <mergeCells count="1">
    <mergeCell ref="C123:N141"/>
  </mergeCells>
  <phoneticPr fontId="10" type="noConversion"/>
  <pageMargins left="0.25" right="0.25" top="0" bottom="0"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workbookViewId="0">
      <pane ySplit="6" topLeftCell="A7" activePane="bottomLeft" state="frozen"/>
      <selection pane="bottomLeft"/>
    </sheetView>
  </sheetViews>
  <sheetFormatPr defaultRowHeight="12.75" x14ac:dyDescent="0.2"/>
  <cols>
    <col min="1" max="1" width="16.42578125" customWidth="1"/>
    <col min="2" max="2" width="11.7109375" style="71" bestFit="1" customWidth="1"/>
    <col min="3" max="3" width="14.42578125" style="71" bestFit="1" customWidth="1"/>
    <col min="4" max="4" width="12.140625" style="71" customWidth="1"/>
    <col min="5" max="5" width="8.42578125" style="24" customWidth="1"/>
    <col min="6" max="6" width="10.7109375" style="80" bestFit="1" customWidth="1"/>
    <col min="7" max="7" width="9.140625" style="86"/>
    <col min="8" max="8" width="9.5703125" style="71" customWidth="1"/>
    <col min="9" max="9" width="17.28515625" bestFit="1" customWidth="1"/>
    <col min="10" max="10" width="13.42578125" style="1" customWidth="1"/>
  </cols>
  <sheetData>
    <row r="1" spans="1:12" s="10" customFormat="1" x14ac:dyDescent="0.2">
      <c r="A1" s="6" t="s">
        <v>279</v>
      </c>
      <c r="B1" s="75"/>
      <c r="C1" s="75"/>
      <c r="D1" s="75"/>
      <c r="E1" s="56"/>
      <c r="F1" s="56"/>
      <c r="G1" s="81"/>
      <c r="H1" s="75"/>
      <c r="I1" s="9"/>
      <c r="J1" s="9"/>
      <c r="K1" s="9"/>
      <c r="L1" s="9"/>
    </row>
    <row r="2" spans="1:12" x14ac:dyDescent="0.2">
      <c r="A2" s="6" t="s">
        <v>221</v>
      </c>
      <c r="B2" s="5"/>
      <c r="C2" s="5"/>
      <c r="D2" s="5"/>
      <c r="E2" s="56"/>
      <c r="F2" s="24"/>
      <c r="G2" s="63"/>
      <c r="H2" s="5"/>
      <c r="I2" s="1"/>
      <c r="K2" s="1"/>
      <c r="L2" s="1"/>
    </row>
    <row r="3" spans="1:12" x14ac:dyDescent="0.2">
      <c r="A3" s="13"/>
      <c r="B3" s="5"/>
      <c r="C3" s="5"/>
      <c r="D3" s="5"/>
      <c r="E3" s="56"/>
      <c r="F3" s="24"/>
      <c r="G3" s="63"/>
      <c r="H3" s="5"/>
      <c r="I3" s="1"/>
      <c r="K3" s="1"/>
      <c r="L3" s="1"/>
    </row>
    <row r="4" spans="1:12" s="35" customFormat="1" x14ac:dyDescent="0.2">
      <c r="A4" s="28"/>
      <c r="B4" s="27" t="s">
        <v>84</v>
      </c>
      <c r="C4" s="27" t="s">
        <v>78</v>
      </c>
      <c r="D4" s="27" t="s">
        <v>76</v>
      </c>
      <c r="E4" s="56" t="s">
        <v>119</v>
      </c>
      <c r="F4" s="77" t="s">
        <v>135</v>
      </c>
      <c r="G4" s="82"/>
      <c r="H4" s="27"/>
      <c r="J4" s="27"/>
    </row>
    <row r="5" spans="1:12" s="35" customFormat="1" x14ac:dyDescent="0.2">
      <c r="A5" s="28" t="s">
        <v>0</v>
      </c>
      <c r="B5" s="27" t="s">
        <v>108</v>
      </c>
      <c r="C5" s="27" t="s">
        <v>108</v>
      </c>
      <c r="D5" s="27" t="s">
        <v>61</v>
      </c>
      <c r="E5" s="56" t="s">
        <v>128</v>
      </c>
      <c r="F5" s="77" t="s">
        <v>128</v>
      </c>
      <c r="G5" s="82"/>
      <c r="H5" s="27"/>
      <c r="J5" s="27"/>
    </row>
    <row r="6" spans="1:12" s="35" customFormat="1" x14ac:dyDescent="0.2">
      <c r="A6" s="28" t="s">
        <v>79</v>
      </c>
      <c r="B6" s="27" t="s">
        <v>83</v>
      </c>
      <c r="C6" s="27" t="s">
        <v>83</v>
      </c>
      <c r="D6" s="27" t="s">
        <v>83</v>
      </c>
      <c r="E6" s="56" t="s">
        <v>129</v>
      </c>
      <c r="F6" s="77" t="s">
        <v>129</v>
      </c>
      <c r="G6" s="82" t="s">
        <v>1</v>
      </c>
      <c r="H6" s="27" t="s">
        <v>2</v>
      </c>
      <c r="J6" s="27"/>
    </row>
    <row r="7" spans="1:12" s="35" customFormat="1" x14ac:dyDescent="0.2">
      <c r="A7" s="61">
        <v>41820</v>
      </c>
      <c r="B7" s="27"/>
      <c r="C7" s="27"/>
      <c r="D7" s="37">
        <v>9.7593969785702033</v>
      </c>
      <c r="E7" s="56"/>
      <c r="F7" s="77"/>
      <c r="G7" s="83">
        <v>1960.23124036383</v>
      </c>
      <c r="H7" s="41">
        <v>8878.5441630212063</v>
      </c>
      <c r="J7" s="27"/>
    </row>
    <row r="8" spans="1:12" s="35" customFormat="1" x14ac:dyDescent="0.2">
      <c r="A8" s="61">
        <v>41729</v>
      </c>
      <c r="B8" s="37">
        <v>27.32</v>
      </c>
      <c r="C8" s="37">
        <v>24.87</v>
      </c>
      <c r="D8" s="37">
        <v>9.1896349630694125</v>
      </c>
      <c r="E8" s="37">
        <v>279.96134939466799</v>
      </c>
      <c r="F8" s="37">
        <v>717.80899999999997</v>
      </c>
      <c r="G8" s="83">
        <v>1872.33517921728</v>
      </c>
      <c r="H8" s="41">
        <v>8919.2166627820607</v>
      </c>
      <c r="J8" s="27"/>
    </row>
    <row r="9" spans="1:12" s="35" customFormat="1" x14ac:dyDescent="0.2">
      <c r="A9" s="61">
        <v>41639</v>
      </c>
      <c r="B9" s="37">
        <v>28.25</v>
      </c>
      <c r="C9" s="37">
        <v>26.48</v>
      </c>
      <c r="D9" s="37">
        <v>9.5230747966072222</v>
      </c>
      <c r="E9" s="37">
        <v>289.458286214927</v>
      </c>
      <c r="F9" s="37">
        <v>715.83617158315599</v>
      </c>
      <c r="G9" s="83">
        <v>1848.3565209419301</v>
      </c>
      <c r="H9" s="41">
        <v>8924.0267757337151</v>
      </c>
      <c r="J9" s="27"/>
    </row>
    <row r="10" spans="1:12" s="35" customFormat="1" x14ac:dyDescent="0.2">
      <c r="A10" s="61">
        <v>41547</v>
      </c>
      <c r="B10" s="37">
        <v>26.92</v>
      </c>
      <c r="C10" s="37">
        <v>24.63</v>
      </c>
      <c r="D10" s="37">
        <v>8.9085700586745507</v>
      </c>
      <c r="E10" s="37">
        <v>279.41131033663498</v>
      </c>
      <c r="F10" s="37">
        <v>693.21969999999999</v>
      </c>
      <c r="G10" s="83">
        <v>1681.54666211214</v>
      </c>
      <c r="H10" s="41">
        <v>8896.8576688014055</v>
      </c>
      <c r="J10" s="27"/>
    </row>
    <row r="11" spans="1:12" s="35" customFormat="1" x14ac:dyDescent="0.2">
      <c r="A11" s="61">
        <v>41453</v>
      </c>
      <c r="B11" s="37">
        <v>26.36</v>
      </c>
      <c r="C11" s="37">
        <v>24.87</v>
      </c>
      <c r="D11" s="37">
        <v>8.6063992544553507</v>
      </c>
      <c r="E11" s="37">
        <v>277.16721895853601</v>
      </c>
      <c r="F11" s="37">
        <v>679.15099999999995</v>
      </c>
      <c r="G11" s="83">
        <v>1606.27760773726</v>
      </c>
      <c r="H11" s="41">
        <v>8908.7683839313977</v>
      </c>
      <c r="I11" s="169"/>
      <c r="J11" s="27"/>
    </row>
    <row r="12" spans="1:12" s="35" customFormat="1" x14ac:dyDescent="0.2">
      <c r="A12" s="61">
        <v>41361</v>
      </c>
      <c r="B12" s="37">
        <v>25.77</v>
      </c>
      <c r="C12" s="37">
        <v>24.22</v>
      </c>
      <c r="D12" s="37">
        <v>7.9539999999999997</v>
      </c>
      <c r="E12" s="37">
        <v>270.77348697590099</v>
      </c>
      <c r="F12" s="37">
        <v>679.08799999999997</v>
      </c>
      <c r="G12" s="83">
        <v>1569.18587246845</v>
      </c>
      <c r="H12" s="41">
        <v>8908.3277121393021</v>
      </c>
      <c r="I12" s="169"/>
      <c r="J12" s="27"/>
    </row>
    <row r="13" spans="1:12" s="35" customFormat="1" x14ac:dyDescent="0.2">
      <c r="A13" s="61">
        <v>41274</v>
      </c>
      <c r="B13" s="37">
        <v>23.15</v>
      </c>
      <c r="C13" s="51">
        <v>20.65</v>
      </c>
      <c r="D13" s="37">
        <v>8.9349420680692422</v>
      </c>
      <c r="E13" s="37">
        <v>288.02527242203701</v>
      </c>
      <c r="F13" s="37">
        <v>666.96554487355195</v>
      </c>
      <c r="G13" s="83">
        <v>1426.18797808055</v>
      </c>
      <c r="H13" s="41">
        <v>8934.6120189386565</v>
      </c>
      <c r="I13" s="169"/>
      <c r="J13" s="27"/>
    </row>
    <row r="14" spans="1:12" s="35" customFormat="1" x14ac:dyDescent="0.2">
      <c r="A14" s="61">
        <v>41180</v>
      </c>
      <c r="B14" s="37">
        <v>24</v>
      </c>
      <c r="C14" s="51">
        <v>21.21</v>
      </c>
      <c r="D14" s="37">
        <v>7.7709999999999999</v>
      </c>
      <c r="E14" s="37">
        <v>268.990078023313</v>
      </c>
      <c r="F14" s="37">
        <v>661.92600000000004</v>
      </c>
      <c r="G14" s="83">
        <v>1440.67450263613</v>
      </c>
      <c r="H14" s="41">
        <v>8940.9645026443904</v>
      </c>
      <c r="I14" s="169"/>
      <c r="J14" s="27"/>
    </row>
    <row r="15" spans="1:12" s="35" customFormat="1" x14ac:dyDescent="0.2">
      <c r="A15" s="61">
        <v>41089</v>
      </c>
      <c r="B15" s="37">
        <v>25.43</v>
      </c>
      <c r="C15" s="51">
        <v>21.62</v>
      </c>
      <c r="D15" s="37">
        <v>7.4520000000000008</v>
      </c>
      <c r="E15" s="37">
        <v>268.02612885919899</v>
      </c>
      <c r="F15" s="37">
        <v>639.44500000000005</v>
      </c>
      <c r="G15" s="83">
        <v>1362.1587454406599</v>
      </c>
      <c r="H15" s="41">
        <v>9032.0668731581882</v>
      </c>
      <c r="I15" s="169"/>
      <c r="J15" s="27"/>
    </row>
    <row r="16" spans="1:12" s="42" customFormat="1" x14ac:dyDescent="0.2">
      <c r="A16" s="61">
        <v>40998</v>
      </c>
      <c r="B16" s="34">
        <v>24.24</v>
      </c>
      <c r="C16" s="51">
        <v>23.03</v>
      </c>
      <c r="D16" s="37">
        <v>7.0889999999999995</v>
      </c>
      <c r="E16" s="123">
        <v>267.32911421688101</v>
      </c>
      <c r="F16" s="37">
        <v>633.04399999999998</v>
      </c>
      <c r="G16" s="83">
        <v>1408.46786041941</v>
      </c>
      <c r="H16" s="41">
        <v>9038.3664138794684</v>
      </c>
      <c r="I16" s="169"/>
      <c r="J16" s="27"/>
    </row>
    <row r="17" spans="1:10" s="117" customFormat="1" x14ac:dyDescent="0.2">
      <c r="A17" s="15">
        <v>40907</v>
      </c>
      <c r="B17" s="34">
        <v>23.73</v>
      </c>
      <c r="C17" s="34">
        <v>20.64</v>
      </c>
      <c r="D17" s="34">
        <v>7.2779999999999996</v>
      </c>
      <c r="E17" s="119">
        <v>272.64031390908002</v>
      </c>
      <c r="F17" s="34">
        <v>613.14099999999996</v>
      </c>
      <c r="G17" s="116">
        <v>1257.60480453436</v>
      </c>
      <c r="H17" s="16">
        <v>9052.9295525719863</v>
      </c>
      <c r="I17" s="169"/>
      <c r="J17" s="27"/>
    </row>
    <row r="18" spans="1:10" s="35" customFormat="1" x14ac:dyDescent="0.2">
      <c r="A18" s="7" t="s">
        <v>125</v>
      </c>
      <c r="B18" s="34">
        <v>25.29</v>
      </c>
      <c r="C18" s="34">
        <v>22.63</v>
      </c>
      <c r="D18" s="34">
        <v>6.5010000000000003</v>
      </c>
      <c r="E18" s="34">
        <v>265.98951123115501</v>
      </c>
      <c r="F18" s="34">
        <v>613.1832917151894</v>
      </c>
      <c r="G18" s="83">
        <v>1131.42036008329</v>
      </c>
      <c r="H18" s="41">
        <v>9106.3778823031171</v>
      </c>
      <c r="I18" s="169"/>
      <c r="J18" s="27"/>
    </row>
    <row r="19" spans="1:10" s="35" customFormat="1" x14ac:dyDescent="0.2">
      <c r="A19" s="7" t="s">
        <v>264</v>
      </c>
      <c r="B19" s="34">
        <v>24.86</v>
      </c>
      <c r="C19" s="34">
        <v>22.24</v>
      </c>
      <c r="D19" s="34">
        <v>6.4849999999999994</v>
      </c>
      <c r="E19" s="34">
        <v>263.31438175987398</v>
      </c>
      <c r="F19" s="37">
        <v>613.08012017590318</v>
      </c>
      <c r="G19" s="83">
        <v>1320.63904926284</v>
      </c>
      <c r="H19" s="41">
        <v>9102.5309256209111</v>
      </c>
      <c r="I19" s="169"/>
      <c r="J19" s="27"/>
    </row>
    <row r="20" spans="1:10" s="35" customFormat="1" x14ac:dyDescent="0.2">
      <c r="A20" s="40" t="s">
        <v>133</v>
      </c>
      <c r="B20" s="37">
        <v>22.56</v>
      </c>
      <c r="C20" s="37">
        <v>21.44</v>
      </c>
      <c r="D20" s="37">
        <v>6.1609999999999996</v>
      </c>
      <c r="E20" s="37">
        <v>250.89030199550999</v>
      </c>
      <c r="F20" s="37">
        <v>594.04829271969299</v>
      </c>
      <c r="G20" s="83">
        <v>1325.82671751112</v>
      </c>
      <c r="H20" s="41">
        <v>9102.0463785836964</v>
      </c>
      <c r="I20" s="169"/>
      <c r="J20" s="37"/>
    </row>
    <row r="21" spans="1:10" s="42" customFormat="1" x14ac:dyDescent="0.2">
      <c r="A21" s="61">
        <v>40543</v>
      </c>
      <c r="B21" s="37">
        <v>21.93</v>
      </c>
      <c r="C21" s="37">
        <v>20.67</v>
      </c>
      <c r="D21" s="37">
        <v>6.0340000000000007</v>
      </c>
      <c r="E21" s="37">
        <v>252.73245271247052</v>
      </c>
      <c r="F21" s="37">
        <v>579.14031982866686</v>
      </c>
      <c r="G21" s="83">
        <v>1257.63598797798</v>
      </c>
      <c r="H21" s="41">
        <v>9088.3485396189699</v>
      </c>
      <c r="I21" s="169"/>
      <c r="J21" s="37"/>
    </row>
    <row r="22" spans="1:10" s="42" customFormat="1" x14ac:dyDescent="0.2">
      <c r="A22" s="40" t="s">
        <v>113</v>
      </c>
      <c r="B22" s="37">
        <v>21.56</v>
      </c>
      <c r="C22" s="37">
        <v>19.52</v>
      </c>
      <c r="D22" s="37">
        <v>5.6609999999999996</v>
      </c>
      <c r="E22" s="37">
        <v>240.83775488503525</v>
      </c>
      <c r="F22" s="24">
        <v>567.94647979018941</v>
      </c>
      <c r="G22" s="63">
        <v>1141.20115690593</v>
      </c>
      <c r="H22" s="41">
        <v>9057.378058469867</v>
      </c>
      <c r="I22" s="169"/>
      <c r="J22" s="37"/>
    </row>
    <row r="23" spans="1:10" s="42" customFormat="1" x14ac:dyDescent="0.2">
      <c r="A23" s="40" t="s">
        <v>112</v>
      </c>
      <c r="B23" s="37">
        <v>20.9</v>
      </c>
      <c r="C23" s="37">
        <v>19.68</v>
      </c>
      <c r="D23" s="37">
        <v>5.5750000000000002</v>
      </c>
      <c r="E23" s="37">
        <v>236.75355514653191</v>
      </c>
      <c r="F23" s="37">
        <v>541.60259896188109</v>
      </c>
      <c r="G23" s="83">
        <v>1030.71008330308</v>
      </c>
      <c r="H23" s="41">
        <v>9044.8147006774816</v>
      </c>
      <c r="I23" s="169"/>
      <c r="J23" s="37"/>
    </row>
    <row r="24" spans="1:10" s="42" customFormat="1" x14ac:dyDescent="0.2">
      <c r="A24" s="40" t="s">
        <v>130</v>
      </c>
      <c r="B24" s="37">
        <v>19.38</v>
      </c>
      <c r="C24" s="37">
        <v>17.48</v>
      </c>
      <c r="D24" s="37">
        <v>5.4589999999999996</v>
      </c>
      <c r="E24" s="37">
        <v>232.38219753036418</v>
      </c>
      <c r="F24" s="37">
        <v>530.94691410645248</v>
      </c>
      <c r="G24" s="83">
        <v>1169.43119269817</v>
      </c>
      <c r="H24" s="41">
        <v>9030.0347000000002</v>
      </c>
      <c r="I24" s="169"/>
      <c r="J24" s="37"/>
    </row>
    <row r="25" spans="1:10" s="35" customFormat="1" x14ac:dyDescent="0.2">
      <c r="A25" s="61">
        <v>40178</v>
      </c>
      <c r="B25" s="31">
        <v>17.16</v>
      </c>
      <c r="C25" s="31">
        <v>15.18</v>
      </c>
      <c r="D25" s="37">
        <v>5.6579999999999995</v>
      </c>
      <c r="E25" s="37">
        <v>236.01673819999999</v>
      </c>
      <c r="F25" s="78">
        <v>513.57730084661841</v>
      </c>
      <c r="G25" s="84">
        <v>1115.0999999999999</v>
      </c>
      <c r="H25" s="41">
        <v>8902.8253557231092</v>
      </c>
      <c r="I25" s="169"/>
      <c r="J25" s="37"/>
    </row>
    <row r="26" spans="1:10" s="42" customFormat="1" x14ac:dyDescent="0.2">
      <c r="A26" s="40" t="s">
        <v>104</v>
      </c>
      <c r="B26" s="76">
        <v>15.78</v>
      </c>
      <c r="C26" s="76">
        <v>14.76</v>
      </c>
      <c r="D26" s="37">
        <v>5.3449999999999998</v>
      </c>
      <c r="E26" s="37">
        <v>227.34055003206151</v>
      </c>
      <c r="F26" s="37">
        <v>498.42921196649672</v>
      </c>
      <c r="G26" s="83">
        <v>1057.0786000000001</v>
      </c>
      <c r="H26" s="41">
        <v>8832.3742000000002</v>
      </c>
      <c r="I26" s="169"/>
      <c r="J26" s="37"/>
    </row>
    <row r="27" spans="1:10" s="42" customFormat="1" x14ac:dyDescent="0.2">
      <c r="A27" s="40" t="s">
        <v>105</v>
      </c>
      <c r="B27" s="37">
        <v>13.81</v>
      </c>
      <c r="C27" s="37">
        <v>13.51</v>
      </c>
      <c r="D27" s="37">
        <v>5.4420000000000002</v>
      </c>
      <c r="E27" s="37">
        <v>223.24161849502852</v>
      </c>
      <c r="F27" s="37">
        <v>487.68598366842139</v>
      </c>
      <c r="G27" s="83">
        <v>919.32</v>
      </c>
      <c r="H27" s="41">
        <v>8750.8333000000002</v>
      </c>
      <c r="I27" s="169"/>
      <c r="J27" s="37"/>
    </row>
    <row r="28" spans="1:10" s="42" customFormat="1" x14ac:dyDescent="0.2">
      <c r="A28" s="40" t="s">
        <v>120</v>
      </c>
      <c r="B28" s="37">
        <v>10.11</v>
      </c>
      <c r="C28" s="37">
        <v>7.52</v>
      </c>
      <c r="D28" s="37">
        <v>5.96</v>
      </c>
      <c r="E28" s="24">
        <v>221.79686295628164</v>
      </c>
      <c r="F28" s="37">
        <v>449.42648592524574</v>
      </c>
      <c r="G28" s="83">
        <v>797.86699999999996</v>
      </c>
      <c r="H28" s="41">
        <v>8682.6355000000003</v>
      </c>
      <c r="I28" s="169"/>
      <c r="J28" s="37"/>
    </row>
    <row r="29" spans="1:10" s="2" customFormat="1" x14ac:dyDescent="0.2">
      <c r="A29" s="14">
        <v>39813</v>
      </c>
      <c r="B29" s="31">
        <v>-0.09</v>
      </c>
      <c r="C29" s="33">
        <v>-23.25</v>
      </c>
      <c r="D29" s="24">
        <v>7.1540000000000008</v>
      </c>
      <c r="E29" s="24">
        <v>230.21</v>
      </c>
      <c r="F29" s="24">
        <v>451.37291648250073</v>
      </c>
      <c r="G29" s="63">
        <v>903.25</v>
      </c>
      <c r="H29" s="16">
        <v>8692.8475999999991</v>
      </c>
      <c r="I29" s="169"/>
      <c r="J29" s="37"/>
    </row>
    <row r="30" spans="1:10" s="2" customFormat="1" x14ac:dyDescent="0.2">
      <c r="A30" s="8" t="s">
        <v>100</v>
      </c>
      <c r="B30" s="32">
        <v>15.96</v>
      </c>
      <c r="C30" s="32">
        <v>9.73</v>
      </c>
      <c r="D30" s="24">
        <v>7.0380000000000003</v>
      </c>
      <c r="E30" s="24">
        <v>268</v>
      </c>
      <c r="F30" s="24">
        <v>514.60126886877242</v>
      </c>
      <c r="G30" s="63">
        <v>1166.361418</v>
      </c>
      <c r="H30" s="5">
        <v>8729.2458999999999</v>
      </c>
      <c r="I30" s="169"/>
      <c r="J30" s="37"/>
    </row>
    <row r="31" spans="1:10" s="2" customFormat="1" x14ac:dyDescent="0.2">
      <c r="A31" s="8" t="s">
        <v>98</v>
      </c>
      <c r="B31" s="32">
        <v>17.02</v>
      </c>
      <c r="C31" s="32">
        <v>12.86</v>
      </c>
      <c r="D31" s="24">
        <v>7.1029999999999998</v>
      </c>
      <c r="E31" s="24">
        <v>278.52999999999997</v>
      </c>
      <c r="F31" s="24">
        <v>530.69654458236732</v>
      </c>
      <c r="G31" s="63">
        <v>1280.001</v>
      </c>
      <c r="H31" s="5">
        <v>8720.7541000000001</v>
      </c>
      <c r="I31" s="169"/>
      <c r="J31" s="37"/>
    </row>
    <row r="32" spans="1:10" s="2" customFormat="1" x14ac:dyDescent="0.2">
      <c r="A32" s="8" t="s">
        <v>99</v>
      </c>
      <c r="B32" s="24">
        <v>16.62</v>
      </c>
      <c r="C32" s="33">
        <v>15.54</v>
      </c>
      <c r="D32" s="24">
        <v>7.0920000000000005</v>
      </c>
      <c r="E32" s="24">
        <v>265.72000000000003</v>
      </c>
      <c r="F32" s="24">
        <v>530.94319319221881</v>
      </c>
      <c r="G32" s="63">
        <v>1322.703</v>
      </c>
      <c r="H32" s="5">
        <v>8702.3924999999999</v>
      </c>
      <c r="I32" s="169"/>
      <c r="J32" s="37"/>
    </row>
    <row r="33" spans="1:10" s="2" customFormat="1" x14ac:dyDescent="0.2">
      <c r="A33" s="14">
        <v>39447</v>
      </c>
      <c r="B33" s="31">
        <v>15.22</v>
      </c>
      <c r="C33" s="24">
        <v>7.82</v>
      </c>
      <c r="D33" s="24">
        <v>7.6209999999999996</v>
      </c>
      <c r="E33" s="24">
        <v>268.16000000000003</v>
      </c>
      <c r="F33" s="24">
        <v>529.59494130262988</v>
      </c>
      <c r="G33" s="63">
        <v>1468.3552</v>
      </c>
      <c r="H33" s="5">
        <v>8763.4436999999998</v>
      </c>
      <c r="I33" s="169"/>
      <c r="J33" s="37"/>
    </row>
    <row r="34" spans="1:10" s="2" customFormat="1" x14ac:dyDescent="0.2">
      <c r="A34" s="8" t="s">
        <v>94</v>
      </c>
      <c r="B34" s="31">
        <v>20.87</v>
      </c>
      <c r="C34" s="24">
        <v>15.15</v>
      </c>
      <c r="D34" s="24">
        <v>6.8960000000000008</v>
      </c>
      <c r="E34" s="24">
        <v>258.81</v>
      </c>
      <c r="F34" s="24">
        <v>524.00041600880786</v>
      </c>
      <c r="G34" s="63">
        <v>1526.7470000000001</v>
      </c>
      <c r="H34" s="5">
        <v>8822.4987000000001</v>
      </c>
      <c r="I34" s="169"/>
      <c r="J34" s="37"/>
    </row>
    <row r="35" spans="1:10" s="2" customFormat="1" x14ac:dyDescent="0.2">
      <c r="A35" s="8" t="s">
        <v>93</v>
      </c>
      <c r="B35" s="24">
        <v>24.06</v>
      </c>
      <c r="C35" s="24">
        <v>21.880744314722936</v>
      </c>
      <c r="D35" s="24">
        <v>6.6930000000000005</v>
      </c>
      <c r="E35" s="24">
        <v>255.63</v>
      </c>
      <c r="F35" s="24">
        <v>516.91282982492737</v>
      </c>
      <c r="G35" s="63">
        <v>1503.3486</v>
      </c>
      <c r="H35" s="5">
        <v>8879.9933999999994</v>
      </c>
      <c r="I35" s="169"/>
      <c r="J35" s="37"/>
    </row>
    <row r="36" spans="1:10" s="2" customFormat="1" x14ac:dyDescent="0.2">
      <c r="A36" s="8" t="s">
        <v>92</v>
      </c>
      <c r="B36" s="31">
        <v>22.39</v>
      </c>
      <c r="C36" s="24">
        <v>21.33</v>
      </c>
      <c r="D36" s="24">
        <v>6.5220000000000002</v>
      </c>
      <c r="E36" s="24">
        <v>242.48</v>
      </c>
      <c r="F36" s="24">
        <v>508.99357409777878</v>
      </c>
      <c r="G36" s="63">
        <v>1420.864</v>
      </c>
      <c r="H36" s="5">
        <v>8942.6689999999999</v>
      </c>
      <c r="I36" s="169"/>
      <c r="J36" s="37"/>
    </row>
    <row r="37" spans="1:10" s="2" customFormat="1" x14ac:dyDescent="0.2">
      <c r="A37" s="14">
        <v>39082</v>
      </c>
      <c r="B37" s="31">
        <v>21.99</v>
      </c>
      <c r="C37" s="24">
        <v>20.239999999999998</v>
      </c>
      <c r="D37" s="24">
        <v>6.867</v>
      </c>
      <c r="E37" s="24">
        <v>248.2</v>
      </c>
      <c r="F37" s="24">
        <v>504.39474860000001</v>
      </c>
      <c r="G37" s="63">
        <v>1418.3005000000001</v>
      </c>
      <c r="H37" s="5">
        <v>8974.7255000000005</v>
      </c>
      <c r="I37" s="169"/>
      <c r="J37" s="37"/>
    </row>
    <row r="38" spans="1:10" s="2" customFormat="1" x14ac:dyDescent="0.2">
      <c r="A38" s="8" t="s">
        <v>90</v>
      </c>
      <c r="B38" s="24">
        <v>23.03</v>
      </c>
      <c r="C38" s="24">
        <v>21.47</v>
      </c>
      <c r="D38" s="24">
        <v>6.0879999999999992</v>
      </c>
      <c r="E38" s="24">
        <v>239.8</v>
      </c>
      <c r="F38" s="24">
        <v>491.9583404</v>
      </c>
      <c r="G38" s="63">
        <v>1335.847</v>
      </c>
      <c r="H38" s="5">
        <v>8997.9269999999997</v>
      </c>
      <c r="I38" s="169"/>
      <c r="J38" s="37"/>
    </row>
    <row r="39" spans="1:10" s="2" customFormat="1" x14ac:dyDescent="0.2">
      <c r="A39" s="8" t="s">
        <v>89</v>
      </c>
      <c r="B39" s="24">
        <v>21.95</v>
      </c>
      <c r="C39" s="24">
        <v>20.11</v>
      </c>
      <c r="D39" s="24">
        <v>6.0170000000000003</v>
      </c>
      <c r="E39" s="24">
        <v>234.71</v>
      </c>
      <c r="F39" s="79">
        <v>474.91132299999998</v>
      </c>
      <c r="G39" s="85">
        <v>1270.2</v>
      </c>
      <c r="H39" s="5">
        <v>9051.2029000000002</v>
      </c>
      <c r="I39" s="169"/>
      <c r="J39" s="37"/>
    </row>
    <row r="40" spans="1:10" s="2" customFormat="1" x14ac:dyDescent="0.2">
      <c r="A40" s="8" t="s">
        <v>88</v>
      </c>
      <c r="B40" s="24">
        <v>20.75</v>
      </c>
      <c r="C40" s="24">
        <v>19.690000000000001</v>
      </c>
      <c r="D40" s="24">
        <v>5.9119999999999999</v>
      </c>
      <c r="E40" s="24">
        <v>229.8</v>
      </c>
      <c r="F40" s="24">
        <v>468.62847649999998</v>
      </c>
      <c r="G40" s="63">
        <v>1294.83</v>
      </c>
      <c r="H40" s="5">
        <v>9004.8040999999994</v>
      </c>
      <c r="I40" s="169"/>
      <c r="J40" s="37"/>
    </row>
    <row r="41" spans="1:10" s="2" customFormat="1" x14ac:dyDescent="0.2">
      <c r="A41" s="14">
        <v>38717</v>
      </c>
      <c r="B41" s="24">
        <v>20.190000000000001</v>
      </c>
      <c r="C41" s="24">
        <v>17.3</v>
      </c>
      <c r="D41" s="24">
        <v>6.0790000000000006</v>
      </c>
      <c r="E41" s="24">
        <v>232.52</v>
      </c>
      <c r="F41" s="24">
        <v>453.06040000000002</v>
      </c>
      <c r="G41" s="63">
        <v>1248.29</v>
      </c>
      <c r="H41" s="5">
        <v>9015.9647999999997</v>
      </c>
      <c r="J41" s="37"/>
    </row>
    <row r="42" spans="1:10" s="2" customFormat="1" x14ac:dyDescent="0.2">
      <c r="A42" s="8" t="s">
        <v>74</v>
      </c>
      <c r="B42" s="24">
        <v>18.84</v>
      </c>
      <c r="C42" s="24">
        <v>17.39</v>
      </c>
      <c r="D42" s="24">
        <v>5.4290000000000003</v>
      </c>
      <c r="E42" s="24">
        <v>220.9</v>
      </c>
      <c r="F42" s="24">
        <v>441.76600000000002</v>
      </c>
      <c r="G42" s="63">
        <v>1228.81</v>
      </c>
      <c r="H42" s="5">
        <v>9018.9580000000005</v>
      </c>
      <c r="I42" s="4" t="s">
        <v>110</v>
      </c>
      <c r="J42" s="37"/>
    </row>
    <row r="43" spans="1:10" s="2" customFormat="1" x14ac:dyDescent="0.2">
      <c r="A43" s="8" t="s">
        <v>73</v>
      </c>
      <c r="B43" s="24">
        <v>19.420000000000002</v>
      </c>
      <c r="C43" s="24">
        <v>18.29</v>
      </c>
      <c r="D43" s="24">
        <v>5.3639999999999999</v>
      </c>
      <c r="E43" s="24">
        <v>214.8</v>
      </c>
      <c r="F43" s="24">
        <v>436.89609999999999</v>
      </c>
      <c r="G43" s="63">
        <v>1191.33</v>
      </c>
      <c r="H43" s="5">
        <v>9141.0503000000008</v>
      </c>
      <c r="I43" s="4"/>
      <c r="J43" s="37"/>
    </row>
    <row r="44" spans="1:10" s="2" customFormat="1" x14ac:dyDescent="0.2">
      <c r="A44" s="8" t="s">
        <v>72</v>
      </c>
      <c r="B44" s="24">
        <v>18</v>
      </c>
      <c r="C44" s="24">
        <v>16.850000000000001</v>
      </c>
      <c r="D44" s="24">
        <v>5.3440000000000003</v>
      </c>
      <c r="E44" s="24">
        <v>206.1</v>
      </c>
      <c r="F44" s="24">
        <v>426.7921</v>
      </c>
      <c r="G44" s="63">
        <v>1180.5899999999999</v>
      </c>
      <c r="H44" s="5">
        <v>9164.7469000000001</v>
      </c>
      <c r="I44" s="4" t="s">
        <v>111</v>
      </c>
      <c r="J44" s="37"/>
    </row>
    <row r="45" spans="1:10" s="2" customFormat="1" x14ac:dyDescent="0.2">
      <c r="A45" s="14">
        <v>38352</v>
      </c>
      <c r="B45" s="24">
        <v>17.95</v>
      </c>
      <c r="C45" s="24">
        <v>13.94</v>
      </c>
      <c r="D45" s="24">
        <v>5.3339999999999996</v>
      </c>
      <c r="E45" s="24">
        <v>210.14</v>
      </c>
      <c r="F45" s="24">
        <v>414.74900000000002</v>
      </c>
      <c r="G45" s="63">
        <v>1211.92</v>
      </c>
      <c r="H45" s="5">
        <v>9314.6450000000004</v>
      </c>
      <c r="J45" s="37"/>
    </row>
    <row r="46" spans="1:10" s="2" customFormat="1" x14ac:dyDescent="0.2">
      <c r="A46" s="8" t="s">
        <v>71</v>
      </c>
      <c r="B46" s="24">
        <v>16.88</v>
      </c>
      <c r="C46" s="24">
        <v>14.18</v>
      </c>
      <c r="D46" s="24">
        <v>4.8830000000000009</v>
      </c>
      <c r="E46" s="24">
        <v>197.06</v>
      </c>
      <c r="F46" s="24">
        <v>402.51560000000001</v>
      </c>
      <c r="G46" s="63">
        <v>1114.58</v>
      </c>
      <c r="H46" s="5">
        <v>9328.8960999999999</v>
      </c>
      <c r="J46" s="37"/>
    </row>
    <row r="47" spans="1:10" s="2" customFormat="1" x14ac:dyDescent="0.2">
      <c r="A47" s="3" t="s">
        <v>70</v>
      </c>
      <c r="B47" s="24">
        <v>16.98</v>
      </c>
      <c r="C47" s="24">
        <v>15.25</v>
      </c>
      <c r="D47" s="24">
        <v>4.6639999999999997</v>
      </c>
      <c r="E47" s="24">
        <v>193.64</v>
      </c>
      <c r="F47" s="24">
        <v>386.22980000000001</v>
      </c>
      <c r="G47" s="63">
        <v>1140.8399999999999</v>
      </c>
      <c r="H47" s="5">
        <v>9311.9321999999993</v>
      </c>
      <c r="J47" s="37"/>
    </row>
    <row r="48" spans="1:10" s="2" customFormat="1" x14ac:dyDescent="0.2">
      <c r="A48" s="3" t="s">
        <v>87</v>
      </c>
      <c r="B48" s="24">
        <v>15.87</v>
      </c>
      <c r="C48" s="24">
        <v>15.18</v>
      </c>
      <c r="D48" s="24">
        <v>4.5609999999999999</v>
      </c>
      <c r="E48" s="24">
        <v>187.33</v>
      </c>
      <c r="F48" s="24">
        <v>376.47480000000002</v>
      </c>
      <c r="G48" s="63">
        <v>1126.21</v>
      </c>
      <c r="H48" s="5">
        <v>9288.9621999999999</v>
      </c>
      <c r="J48" s="37"/>
    </row>
    <row r="49" spans="1:10" s="2" customFormat="1" x14ac:dyDescent="0.2">
      <c r="A49" s="14">
        <v>37986</v>
      </c>
      <c r="B49" s="24">
        <v>14.88</v>
      </c>
      <c r="C49" s="24">
        <v>13.16</v>
      </c>
      <c r="D49" s="24">
        <v>5.0549999999999997</v>
      </c>
      <c r="E49" s="24">
        <v>178.85</v>
      </c>
      <c r="F49" s="24">
        <v>367.1737</v>
      </c>
      <c r="G49" s="63">
        <v>1111.92</v>
      </c>
      <c r="H49" s="5">
        <v>9250.5098999999991</v>
      </c>
      <c r="J49" s="37"/>
    </row>
    <row r="50" spans="1:10" s="2" customFormat="1" x14ac:dyDescent="0.2">
      <c r="A50" s="8" t="s">
        <v>64</v>
      </c>
      <c r="B50" s="24">
        <v>14.41</v>
      </c>
      <c r="C50" s="24">
        <v>12.56</v>
      </c>
      <c r="D50" s="24">
        <v>4.3220000000000001</v>
      </c>
      <c r="E50" s="24">
        <v>179.6</v>
      </c>
      <c r="F50" s="24">
        <v>351.89240000000001</v>
      </c>
      <c r="G50" s="63">
        <v>995.97</v>
      </c>
      <c r="H50" s="5">
        <v>9244.9465999999993</v>
      </c>
      <c r="J50" s="37"/>
    </row>
    <row r="51" spans="1:10" s="2" customFormat="1" x14ac:dyDescent="0.2">
      <c r="A51" s="3" t="s">
        <v>65</v>
      </c>
      <c r="B51" s="24">
        <v>12.92</v>
      </c>
      <c r="C51" s="24">
        <v>11.1</v>
      </c>
      <c r="D51" s="24">
        <v>4.0860000000000003</v>
      </c>
      <c r="E51" s="24">
        <v>181.15</v>
      </c>
      <c r="F51" s="24">
        <v>346.3186</v>
      </c>
      <c r="G51" s="63">
        <v>974.5</v>
      </c>
      <c r="H51" s="5">
        <v>9236.5445</v>
      </c>
      <c r="J51" s="37"/>
    </row>
    <row r="52" spans="1:10" x14ac:dyDescent="0.2">
      <c r="A52" s="3" t="s">
        <v>85</v>
      </c>
      <c r="B52" s="24">
        <v>12.48</v>
      </c>
      <c r="C52" s="24">
        <v>11.92</v>
      </c>
      <c r="D52" s="24">
        <v>3.9220000000000002</v>
      </c>
      <c r="E52" s="24">
        <v>171.21</v>
      </c>
      <c r="F52" s="24">
        <v>328.72280000000001</v>
      </c>
      <c r="G52" s="63">
        <v>848.18</v>
      </c>
      <c r="H52" s="5">
        <v>9227.6358</v>
      </c>
      <c r="I52" s="1"/>
      <c r="J52" s="37"/>
    </row>
    <row r="53" spans="1:10" x14ac:dyDescent="0.2">
      <c r="A53" s="14">
        <v>37621</v>
      </c>
      <c r="B53" s="24">
        <v>11.94</v>
      </c>
      <c r="C53" s="24">
        <v>3</v>
      </c>
      <c r="D53" s="24">
        <v>4.2560000000000002</v>
      </c>
      <c r="E53" s="24">
        <v>165.94</v>
      </c>
      <c r="F53" s="24">
        <v>321.71940000000001</v>
      </c>
      <c r="G53" s="63">
        <v>879.82</v>
      </c>
      <c r="H53" s="5">
        <v>9214.8461000000007</v>
      </c>
      <c r="J53" s="37"/>
    </row>
    <row r="54" spans="1:10" x14ac:dyDescent="0.2">
      <c r="A54" s="8" t="s">
        <v>62</v>
      </c>
      <c r="B54" s="24">
        <v>11.61</v>
      </c>
      <c r="C54" s="24">
        <v>8.5299999999999994</v>
      </c>
      <c r="D54" s="24">
        <v>3.9009999999999998</v>
      </c>
      <c r="E54" s="24">
        <v>166.12</v>
      </c>
      <c r="F54" s="24">
        <v>334.91730000000001</v>
      </c>
      <c r="G54" s="63">
        <v>815.28</v>
      </c>
      <c r="H54" s="5">
        <v>9221.83</v>
      </c>
      <c r="J54" s="37"/>
    </row>
    <row r="55" spans="1:10" x14ac:dyDescent="0.2">
      <c r="A55" t="s">
        <v>63</v>
      </c>
      <c r="B55" s="24">
        <v>11.64</v>
      </c>
      <c r="C55" s="24">
        <v>6.87</v>
      </c>
      <c r="D55" s="24">
        <v>4.1449999999999996</v>
      </c>
      <c r="E55" s="24">
        <v>175.33</v>
      </c>
      <c r="F55" s="24">
        <v>329.5215</v>
      </c>
      <c r="G55" s="63">
        <v>989.81</v>
      </c>
      <c r="H55" s="5">
        <v>9184.1200000000008</v>
      </c>
      <c r="J55" s="37"/>
    </row>
    <row r="56" spans="1:10" x14ac:dyDescent="0.2">
      <c r="A56" t="s">
        <v>4</v>
      </c>
      <c r="B56" s="24">
        <v>10.85</v>
      </c>
      <c r="C56" s="24">
        <v>9.19</v>
      </c>
      <c r="D56" s="24">
        <v>3.7720000000000002</v>
      </c>
      <c r="E56" s="24">
        <v>167.2</v>
      </c>
      <c r="F56" s="24">
        <v>332.74009999999998</v>
      </c>
      <c r="G56" s="63">
        <v>1147.3900000000001</v>
      </c>
      <c r="H56" s="5">
        <v>9152.85</v>
      </c>
      <c r="J56" s="37"/>
    </row>
    <row r="57" spans="1:10" x14ac:dyDescent="0.2">
      <c r="A57" t="s">
        <v>5</v>
      </c>
      <c r="B57" s="24">
        <v>9.94</v>
      </c>
      <c r="C57" s="24">
        <v>5.45</v>
      </c>
      <c r="D57" s="24">
        <v>3.9809999999999999</v>
      </c>
      <c r="E57" s="24">
        <v>189.1</v>
      </c>
      <c r="F57" s="24">
        <v>338.37380000000002</v>
      </c>
      <c r="G57" s="63">
        <v>1148.08</v>
      </c>
      <c r="H57" s="5">
        <v>9113.82</v>
      </c>
      <c r="J57" s="37"/>
    </row>
    <row r="58" spans="1:10" x14ac:dyDescent="0.2">
      <c r="A58" t="s">
        <v>6</v>
      </c>
      <c r="B58" s="24">
        <v>9.16</v>
      </c>
      <c r="C58" s="24">
        <v>5.23</v>
      </c>
      <c r="D58" s="24">
        <v>4.141</v>
      </c>
      <c r="E58" s="24">
        <v>178.68</v>
      </c>
      <c r="F58" s="24">
        <v>339.3972</v>
      </c>
      <c r="G58" s="63">
        <v>1040.94</v>
      </c>
      <c r="H58" s="5">
        <v>9065.58</v>
      </c>
      <c r="J58" s="37"/>
    </row>
    <row r="59" spans="1:10" x14ac:dyDescent="0.2">
      <c r="A59" t="s">
        <v>7</v>
      </c>
      <c r="B59" s="24">
        <v>9.02</v>
      </c>
      <c r="C59" s="24">
        <v>4.83</v>
      </c>
      <c r="D59" s="24">
        <v>3.8359999999999999</v>
      </c>
      <c r="E59" s="24">
        <v>183.03</v>
      </c>
      <c r="F59" s="24">
        <v>345.87369999999999</v>
      </c>
      <c r="G59" s="63">
        <v>1224.3800000000001</v>
      </c>
      <c r="H59" s="5">
        <v>9006.43</v>
      </c>
      <c r="J59" s="37"/>
    </row>
    <row r="60" spans="1:10" x14ac:dyDescent="0.2">
      <c r="A60" t="s">
        <v>8</v>
      </c>
      <c r="B60" s="24">
        <v>10.73</v>
      </c>
      <c r="C60" s="24">
        <v>9.18</v>
      </c>
      <c r="D60" s="24">
        <v>3.782</v>
      </c>
      <c r="E60" s="24">
        <v>186.07</v>
      </c>
      <c r="F60" s="24">
        <v>347.25170000000003</v>
      </c>
      <c r="G60" s="63">
        <v>1160.33</v>
      </c>
      <c r="H60" s="5">
        <v>8949.76</v>
      </c>
      <c r="I60" s="1"/>
      <c r="J60" s="37"/>
    </row>
    <row r="61" spans="1:10" x14ac:dyDescent="0.2">
      <c r="A61" t="s">
        <v>9</v>
      </c>
      <c r="B61" s="24">
        <v>13.11</v>
      </c>
      <c r="C61" s="24">
        <v>9.07</v>
      </c>
      <c r="D61" s="24">
        <v>3.9769999999999999</v>
      </c>
      <c r="E61" s="24">
        <v>191.03</v>
      </c>
      <c r="F61" s="24">
        <v>325.79849999999999</v>
      </c>
      <c r="G61" s="63">
        <v>1320.28</v>
      </c>
      <c r="H61" s="5">
        <v>8872.7800000000007</v>
      </c>
      <c r="J61" s="37"/>
    </row>
    <row r="62" spans="1:10" x14ac:dyDescent="0.2">
      <c r="A62" t="s">
        <v>10</v>
      </c>
      <c r="B62" s="24">
        <v>14.17</v>
      </c>
      <c r="C62" s="24">
        <v>13.71</v>
      </c>
      <c r="D62" s="24">
        <v>4.0909999999999993</v>
      </c>
      <c r="E62" s="24">
        <v>188.1</v>
      </c>
      <c r="F62" s="24">
        <v>319.59530000000001</v>
      </c>
      <c r="G62" s="63">
        <v>1436.51</v>
      </c>
      <c r="H62" s="5">
        <v>8770.4</v>
      </c>
      <c r="J62" s="37"/>
    </row>
    <row r="63" spans="1:10" x14ac:dyDescent="0.2">
      <c r="A63" t="s">
        <v>11</v>
      </c>
      <c r="B63" s="24">
        <v>14.88</v>
      </c>
      <c r="C63" s="24">
        <v>13.48</v>
      </c>
      <c r="D63" s="24">
        <v>4.1230000000000002</v>
      </c>
      <c r="E63" s="24">
        <v>186.07</v>
      </c>
      <c r="F63" s="24">
        <v>312.93709999999999</v>
      </c>
      <c r="G63" s="63">
        <v>1454.6</v>
      </c>
      <c r="H63" s="5">
        <v>8582.7099999999991</v>
      </c>
      <c r="J63" s="37"/>
    </row>
    <row r="64" spans="1:10" x14ac:dyDescent="0.2">
      <c r="A64" t="s">
        <v>12</v>
      </c>
      <c r="B64" s="24">
        <v>13.97</v>
      </c>
      <c r="C64" s="24">
        <v>13.74</v>
      </c>
      <c r="D64" s="24">
        <v>4.08</v>
      </c>
      <c r="E64" s="24">
        <v>180.5</v>
      </c>
      <c r="F64" s="24">
        <v>295.93579999999997</v>
      </c>
      <c r="G64" s="63">
        <v>1498.58</v>
      </c>
      <c r="H64" s="5">
        <v>8465.4599999999991</v>
      </c>
      <c r="J64" s="37"/>
    </row>
    <row r="65" spans="1:10" x14ac:dyDescent="0.2">
      <c r="A65" t="s">
        <v>13</v>
      </c>
      <c r="B65" s="24">
        <v>13.77</v>
      </c>
      <c r="C65" s="24">
        <v>12.77</v>
      </c>
      <c r="D65" s="24">
        <v>4.0529999999999999</v>
      </c>
      <c r="F65" s="24">
        <v>290.68329999999997</v>
      </c>
      <c r="G65" s="63">
        <v>1469.25</v>
      </c>
      <c r="H65" s="5">
        <v>8381.82</v>
      </c>
      <c r="J65" s="37"/>
    </row>
    <row r="66" spans="1:10" x14ac:dyDescent="0.2">
      <c r="A66" t="s">
        <v>14</v>
      </c>
      <c r="B66" s="24">
        <v>12.97</v>
      </c>
      <c r="C66" s="24">
        <v>11.93</v>
      </c>
      <c r="D66" s="24">
        <v>4.4480000000000004</v>
      </c>
      <c r="F66" s="24"/>
      <c r="G66" s="63">
        <v>1282.71</v>
      </c>
      <c r="H66" s="5">
        <v>8227.74</v>
      </c>
      <c r="J66" s="37"/>
    </row>
    <row r="67" spans="1:10" x14ac:dyDescent="0.2">
      <c r="A67" t="s">
        <v>15</v>
      </c>
      <c r="B67" s="24">
        <v>13.21</v>
      </c>
      <c r="C67" s="24">
        <v>12.51</v>
      </c>
      <c r="D67" s="24">
        <v>4.181</v>
      </c>
      <c r="F67" s="24"/>
      <c r="G67" s="63">
        <v>1372.71</v>
      </c>
      <c r="H67" s="5">
        <v>8182</v>
      </c>
      <c r="J67" s="37"/>
    </row>
    <row r="68" spans="1:10" x14ac:dyDescent="0.2">
      <c r="A68" t="s">
        <v>16</v>
      </c>
      <c r="B68" s="24">
        <v>11.73</v>
      </c>
      <c r="C68" s="24">
        <v>10.96</v>
      </c>
      <c r="D68" s="24">
        <v>4.01</v>
      </c>
      <c r="F68" s="24"/>
      <c r="G68" s="63">
        <v>1286.3699999999999</v>
      </c>
      <c r="H68" s="5">
        <v>8172.68</v>
      </c>
      <c r="J68" s="37"/>
    </row>
    <row r="69" spans="1:10" x14ac:dyDescent="0.2">
      <c r="A69" t="s">
        <v>17</v>
      </c>
      <c r="B69" s="24">
        <v>11.47</v>
      </c>
      <c r="C69" s="24">
        <v>8.56</v>
      </c>
      <c r="D69" s="24">
        <v>4.0019999999999998</v>
      </c>
      <c r="F69" s="24"/>
      <c r="G69" s="63">
        <v>1229.23</v>
      </c>
      <c r="H69" s="5">
        <v>8088.29</v>
      </c>
      <c r="J69" s="37"/>
    </row>
    <row r="70" spans="1:10" x14ac:dyDescent="0.2">
      <c r="A70" t="s">
        <v>18</v>
      </c>
      <c r="B70" s="24">
        <v>10.45</v>
      </c>
      <c r="C70" s="24">
        <v>8.99</v>
      </c>
      <c r="D70" s="24">
        <v>4.2549999999999999</v>
      </c>
      <c r="F70" s="24"/>
      <c r="G70" s="63">
        <v>1017.01</v>
      </c>
      <c r="H70" s="5">
        <v>7989.24</v>
      </c>
      <c r="J70" s="37"/>
    </row>
    <row r="71" spans="1:10" x14ac:dyDescent="0.2">
      <c r="A71" t="s">
        <v>19</v>
      </c>
      <c r="B71" s="24">
        <v>11.43</v>
      </c>
      <c r="C71" s="24">
        <v>9.8699999999999992</v>
      </c>
      <c r="D71" s="24">
        <v>4.1819999999999995</v>
      </c>
      <c r="F71" s="24"/>
      <c r="G71" s="63">
        <v>1133.8399999999999</v>
      </c>
      <c r="H71" s="5">
        <v>7898.5</v>
      </c>
      <c r="J71" s="37"/>
    </row>
    <row r="72" spans="1:10" x14ac:dyDescent="0.2">
      <c r="A72" t="s">
        <v>20</v>
      </c>
      <c r="B72" s="24">
        <v>10.92</v>
      </c>
      <c r="C72" s="24">
        <v>10.29</v>
      </c>
      <c r="D72" s="24">
        <v>3.7560000000000002</v>
      </c>
      <c r="F72" s="24"/>
      <c r="G72" s="63">
        <v>1101.75</v>
      </c>
      <c r="H72" s="5">
        <v>7829.71</v>
      </c>
      <c r="J72" s="37"/>
    </row>
    <row r="73" spans="1:10" x14ac:dyDescent="0.2">
      <c r="A73" t="s">
        <v>21</v>
      </c>
      <c r="B73" s="24">
        <v>11.29</v>
      </c>
      <c r="C73" s="24">
        <v>8.94</v>
      </c>
      <c r="D73" s="24">
        <v>3.95</v>
      </c>
      <c r="F73" s="24"/>
      <c r="G73" s="63">
        <v>970.43</v>
      </c>
      <c r="H73" s="5">
        <v>7784.88</v>
      </c>
      <c r="J73" s="37"/>
    </row>
    <row r="74" spans="1:10" x14ac:dyDescent="0.2">
      <c r="A74" t="s">
        <v>22</v>
      </c>
      <c r="B74" s="24">
        <v>11.03</v>
      </c>
      <c r="C74" s="24">
        <v>9.8699999999999992</v>
      </c>
      <c r="D74" s="24">
        <v>4.0620000000000003</v>
      </c>
      <c r="F74" s="24"/>
      <c r="G74" s="63">
        <v>947.28</v>
      </c>
      <c r="H74" s="5">
        <v>7741.54</v>
      </c>
      <c r="J74" s="37"/>
    </row>
    <row r="75" spans="1:10" x14ac:dyDescent="0.2">
      <c r="A75" t="s">
        <v>23</v>
      </c>
      <c r="B75" s="24">
        <v>11.13</v>
      </c>
      <c r="C75" s="24">
        <v>10.44</v>
      </c>
      <c r="D75" s="24">
        <v>3.8730000000000002</v>
      </c>
      <c r="F75" s="24"/>
      <c r="G75" s="63">
        <v>885.14</v>
      </c>
      <c r="H75" s="5">
        <v>7673.57</v>
      </c>
      <c r="J75" s="37"/>
    </row>
    <row r="76" spans="1:10" x14ac:dyDescent="0.2">
      <c r="A76" t="s">
        <v>24</v>
      </c>
      <c r="B76" s="24">
        <v>10.56</v>
      </c>
      <c r="C76" s="24">
        <v>10.47</v>
      </c>
      <c r="D76" s="24">
        <v>3.6120000000000001</v>
      </c>
      <c r="F76" s="24"/>
      <c r="G76" s="63">
        <v>757.12</v>
      </c>
      <c r="H76" s="5">
        <v>7655.79</v>
      </c>
      <c r="J76" s="37"/>
    </row>
    <row r="77" spans="1:10" x14ac:dyDescent="0.2">
      <c r="A77" t="s">
        <v>25</v>
      </c>
      <c r="B77" s="24">
        <v>11.01</v>
      </c>
      <c r="C77" s="24">
        <v>9.86</v>
      </c>
      <c r="D77" s="24">
        <v>3.7859999999999996</v>
      </c>
      <c r="F77" s="24"/>
      <c r="G77" s="63">
        <v>740.74</v>
      </c>
      <c r="H77" s="5">
        <v>7594.79</v>
      </c>
      <c r="J77" s="37"/>
    </row>
    <row r="78" spans="1:10" x14ac:dyDescent="0.2">
      <c r="A78" t="s">
        <v>26</v>
      </c>
      <c r="B78" s="24">
        <v>9.92</v>
      </c>
      <c r="C78" s="24">
        <v>9.7799999999999994</v>
      </c>
      <c r="D78" s="24">
        <v>3.89</v>
      </c>
      <c r="F78" s="24"/>
      <c r="G78" s="63">
        <v>687.33</v>
      </c>
      <c r="H78" s="5">
        <v>7573.12</v>
      </c>
      <c r="J78" s="37"/>
    </row>
    <row r="79" spans="1:10" x14ac:dyDescent="0.2">
      <c r="A79" t="s">
        <v>27</v>
      </c>
      <c r="B79" s="24">
        <v>10.31</v>
      </c>
      <c r="C79" s="24">
        <v>10.130000000000001</v>
      </c>
      <c r="D79" s="24">
        <v>3.7709999999999999</v>
      </c>
      <c r="F79" s="24"/>
      <c r="G79" s="63">
        <v>670.63</v>
      </c>
      <c r="H79" s="5">
        <v>7550.72</v>
      </c>
      <c r="J79" s="37"/>
    </row>
    <row r="80" spans="1:10" x14ac:dyDescent="0.2">
      <c r="A80" t="s">
        <v>28</v>
      </c>
      <c r="B80" s="24">
        <v>9.39</v>
      </c>
      <c r="C80" s="24">
        <v>8.9600000000000009</v>
      </c>
      <c r="D80" s="24">
        <v>3.452</v>
      </c>
      <c r="F80" s="24"/>
      <c r="G80" s="63">
        <v>645.5</v>
      </c>
      <c r="H80" s="5">
        <v>7511.21</v>
      </c>
      <c r="J80" s="37"/>
    </row>
    <row r="81" spans="1:10" x14ac:dyDescent="0.2">
      <c r="A81" t="s">
        <v>29</v>
      </c>
      <c r="B81" s="24">
        <v>9.7799999999999994</v>
      </c>
      <c r="C81" s="24">
        <v>7.13</v>
      </c>
      <c r="D81" s="24">
        <v>3.5510000000000002</v>
      </c>
      <c r="F81" s="24"/>
      <c r="G81" s="63">
        <v>615.92999999999995</v>
      </c>
      <c r="H81" s="5">
        <v>7449.38</v>
      </c>
      <c r="J81" s="37"/>
    </row>
    <row r="82" spans="1:10" x14ac:dyDescent="0.2">
      <c r="A82" t="s">
        <v>30</v>
      </c>
      <c r="B82" s="24">
        <v>9.7799999999999994</v>
      </c>
      <c r="C82" s="24">
        <v>8.69</v>
      </c>
      <c r="D82" s="24">
        <v>3.4989999999999997</v>
      </c>
      <c r="F82" s="24"/>
      <c r="G82" s="63">
        <v>584.41</v>
      </c>
      <c r="H82" s="5">
        <v>7373.75</v>
      </c>
      <c r="J82" s="37"/>
    </row>
    <row r="83" spans="1:10" x14ac:dyDescent="0.2">
      <c r="A83" t="s">
        <v>31</v>
      </c>
      <c r="B83" s="24">
        <v>9.5</v>
      </c>
      <c r="C83" s="24">
        <v>9.26</v>
      </c>
      <c r="D83" s="24">
        <v>3.6019999999999999</v>
      </c>
      <c r="F83" s="24"/>
      <c r="G83" s="63">
        <v>544.75</v>
      </c>
      <c r="H83" s="5">
        <v>7340.26</v>
      </c>
      <c r="J83" s="37"/>
    </row>
    <row r="84" spans="1:10" x14ac:dyDescent="0.2">
      <c r="A84" t="s">
        <v>32</v>
      </c>
      <c r="B84" s="24">
        <v>8.64</v>
      </c>
      <c r="C84" s="24">
        <v>8.8800000000000008</v>
      </c>
      <c r="D84" s="24">
        <v>3.1360000000000001</v>
      </c>
      <c r="F84" s="24"/>
      <c r="G84" s="63">
        <v>500.71</v>
      </c>
      <c r="H84" s="5">
        <v>7331.51</v>
      </c>
      <c r="J84" s="37"/>
    </row>
    <row r="85" spans="1:10" x14ac:dyDescent="0.2">
      <c r="A85" t="s">
        <v>33</v>
      </c>
      <c r="B85" s="24">
        <v>8.8000000000000007</v>
      </c>
      <c r="C85" s="24">
        <v>8.35</v>
      </c>
      <c r="D85" s="24">
        <v>3.3380000000000001</v>
      </c>
      <c r="F85" s="24"/>
      <c r="G85" s="63">
        <v>459.27</v>
      </c>
      <c r="H85" s="5">
        <v>7285.82</v>
      </c>
      <c r="J85" s="37"/>
    </row>
    <row r="86" spans="1:10" x14ac:dyDescent="0.2">
      <c r="A86" t="s">
        <v>34</v>
      </c>
      <c r="B86" s="24">
        <v>8.0299999999999994</v>
      </c>
      <c r="C86" s="24">
        <v>7.94</v>
      </c>
      <c r="D86" s="24">
        <v>3.2850000000000001</v>
      </c>
      <c r="F86" s="24"/>
      <c r="G86" s="63">
        <v>462.71</v>
      </c>
      <c r="H86" s="5">
        <v>7265.69</v>
      </c>
      <c r="J86" s="37"/>
    </row>
    <row r="87" spans="1:10" x14ac:dyDescent="0.2">
      <c r="A87" t="s">
        <v>35</v>
      </c>
      <c r="B87" s="24">
        <v>7.75</v>
      </c>
      <c r="C87" s="24">
        <v>7.38</v>
      </c>
      <c r="D87" s="24">
        <v>3.4109999999999996</v>
      </c>
      <c r="F87" s="24"/>
      <c r="G87" s="63">
        <v>444.27</v>
      </c>
      <c r="H87" s="5">
        <v>7211.87</v>
      </c>
      <c r="J87" s="37"/>
    </row>
    <row r="88" spans="1:10" x14ac:dyDescent="0.2">
      <c r="A88" t="s">
        <v>36</v>
      </c>
      <c r="B88" s="24">
        <v>7.17</v>
      </c>
      <c r="C88" s="24">
        <v>6.93</v>
      </c>
      <c r="D88" s="24">
        <v>3.1360000000000001</v>
      </c>
      <c r="F88" s="24"/>
      <c r="G88" s="63">
        <v>445.77</v>
      </c>
      <c r="H88" s="5">
        <v>7127.98</v>
      </c>
      <c r="J88" s="37"/>
    </row>
    <row r="89" spans="1:10" x14ac:dyDescent="0.2">
      <c r="A89" t="s">
        <v>37</v>
      </c>
      <c r="B89" s="24">
        <v>7.16</v>
      </c>
      <c r="C89" s="24">
        <v>5.08</v>
      </c>
      <c r="D89" s="24">
        <v>3.0910000000000002</v>
      </c>
      <c r="F89" s="24"/>
      <c r="G89" s="63">
        <v>466.45</v>
      </c>
      <c r="H89" s="5">
        <v>7086.53</v>
      </c>
      <c r="J89" s="37"/>
    </row>
    <row r="90" spans="1:10" x14ac:dyDescent="0.2">
      <c r="A90" t="s">
        <v>38</v>
      </c>
      <c r="B90" s="24">
        <v>6.92</v>
      </c>
      <c r="C90" s="24">
        <v>5.81</v>
      </c>
      <c r="D90" s="24">
        <v>3.1969999999999996</v>
      </c>
      <c r="F90" s="24"/>
      <c r="G90" s="63">
        <v>458.93</v>
      </c>
      <c r="H90" s="5">
        <v>7011.06</v>
      </c>
      <c r="J90" s="37"/>
    </row>
    <row r="91" spans="1:10" x14ac:dyDescent="0.2">
      <c r="A91" t="s">
        <v>39</v>
      </c>
      <c r="B91" s="24">
        <v>6.57</v>
      </c>
      <c r="C91" s="24">
        <v>4.8899999999999997</v>
      </c>
      <c r="D91" s="24">
        <v>3.2829999999999995</v>
      </c>
      <c r="F91" s="24"/>
      <c r="G91" s="63">
        <v>450.53</v>
      </c>
      <c r="H91" s="5">
        <v>6974.55</v>
      </c>
      <c r="J91" s="37"/>
    </row>
    <row r="92" spans="1:10" x14ac:dyDescent="0.2">
      <c r="A92" t="s">
        <v>40</v>
      </c>
      <c r="B92" s="24">
        <v>6.25</v>
      </c>
      <c r="C92" s="24">
        <v>6.11</v>
      </c>
      <c r="D92" s="24">
        <v>3.0059999999999998</v>
      </c>
      <c r="F92" s="24"/>
      <c r="G92" s="63">
        <v>451.67</v>
      </c>
      <c r="H92" s="5">
        <v>6947.24</v>
      </c>
      <c r="J92" s="37"/>
    </row>
    <row r="93" spans="1:10" x14ac:dyDescent="0.2">
      <c r="A93" t="s">
        <v>41</v>
      </c>
      <c r="B93" s="24">
        <v>5.61</v>
      </c>
      <c r="C93" s="24">
        <v>3.6</v>
      </c>
      <c r="D93" s="24">
        <v>3.0330000000000004</v>
      </c>
      <c r="F93" s="24"/>
      <c r="G93" s="63">
        <v>435.71</v>
      </c>
      <c r="H93" s="5">
        <v>6918.99</v>
      </c>
      <c r="J93" s="37"/>
    </row>
    <row r="94" spans="1:10" x14ac:dyDescent="0.2">
      <c r="A94" t="s">
        <v>42</v>
      </c>
      <c r="B94" s="24">
        <v>5.12</v>
      </c>
      <c r="C94" s="24">
        <v>4.7300000000000004</v>
      </c>
      <c r="D94" s="24">
        <v>3.2009999999999996</v>
      </c>
      <c r="F94" s="24"/>
      <c r="G94" s="63">
        <v>417.8</v>
      </c>
      <c r="H94" s="5">
        <v>6900.48</v>
      </c>
      <c r="J94" s="37"/>
    </row>
    <row r="95" spans="1:10" x14ac:dyDescent="0.2">
      <c r="A95" t="s">
        <v>43</v>
      </c>
      <c r="B95" s="24">
        <v>5.21</v>
      </c>
      <c r="C95" s="24">
        <v>5.4</v>
      </c>
      <c r="D95" s="24">
        <v>3.2389999999999999</v>
      </c>
      <c r="E95" s="34"/>
      <c r="F95" s="24"/>
      <c r="G95" s="63">
        <v>408.14</v>
      </c>
      <c r="H95" s="5">
        <v>6867.07</v>
      </c>
      <c r="J95" s="37"/>
    </row>
    <row r="96" spans="1:10" x14ac:dyDescent="0.2">
      <c r="A96" t="s">
        <v>44</v>
      </c>
      <c r="B96" s="24">
        <v>4.93</v>
      </c>
      <c r="C96" s="24">
        <v>5.36</v>
      </c>
      <c r="D96" s="24">
        <v>2.9119999999999999</v>
      </c>
      <c r="F96" s="24"/>
      <c r="G96" s="63">
        <v>403.69</v>
      </c>
      <c r="H96" s="5">
        <v>6833.95</v>
      </c>
      <c r="J96" s="37"/>
    </row>
    <row r="97" spans="1:10" x14ac:dyDescent="0.2">
      <c r="A97" t="s">
        <v>45</v>
      </c>
      <c r="B97" s="24">
        <v>4.63</v>
      </c>
      <c r="C97" s="24">
        <v>2.5499999999999998</v>
      </c>
      <c r="D97" s="24">
        <v>3.0430000000000001</v>
      </c>
      <c r="F97" s="24"/>
      <c r="G97" s="63">
        <v>417.09</v>
      </c>
      <c r="H97" s="5">
        <v>6770.28</v>
      </c>
      <c r="J97" s="37"/>
    </row>
    <row r="98" spans="1:10" x14ac:dyDescent="0.2">
      <c r="A98" t="s">
        <v>46</v>
      </c>
      <c r="B98" s="24">
        <v>5.1100000000000003</v>
      </c>
      <c r="C98" s="24">
        <v>3.74</v>
      </c>
      <c r="D98" s="24">
        <v>3.1259999999999994</v>
      </c>
      <c r="F98" s="24"/>
      <c r="G98" s="63">
        <v>387.86</v>
      </c>
      <c r="H98" s="5">
        <v>6723.09</v>
      </c>
      <c r="J98" s="37"/>
    </row>
    <row r="99" spans="1:10" x14ac:dyDescent="0.2">
      <c r="A99" t="s">
        <v>47</v>
      </c>
      <c r="B99" s="24">
        <v>4.79</v>
      </c>
      <c r="C99" s="24">
        <v>4.54</v>
      </c>
      <c r="D99" s="24">
        <v>3.2429999999999999</v>
      </c>
      <c r="F99" s="24"/>
      <c r="G99" s="63">
        <v>371.16</v>
      </c>
      <c r="H99" s="5">
        <v>6685.13</v>
      </c>
      <c r="J99" s="37"/>
    </row>
    <row r="100" spans="1:10" x14ac:dyDescent="0.2">
      <c r="A100" t="s">
        <v>48</v>
      </c>
      <c r="B100" s="24">
        <v>4.7699999999999996</v>
      </c>
      <c r="C100" s="24">
        <v>5.14</v>
      </c>
      <c r="D100" s="24">
        <v>2.7909999999999995</v>
      </c>
      <c r="F100" s="24"/>
      <c r="G100" s="63">
        <v>375.22</v>
      </c>
      <c r="H100" s="5">
        <v>6666.67</v>
      </c>
      <c r="J100" s="37"/>
    </row>
    <row r="101" spans="1:10" x14ac:dyDescent="0.2">
      <c r="A101" t="s">
        <v>49</v>
      </c>
      <c r="B101" s="24">
        <v>5.01</v>
      </c>
      <c r="C101" s="24">
        <v>4.4000000000000004</v>
      </c>
      <c r="D101" s="24">
        <v>3.1150000000000002</v>
      </c>
      <c r="F101" s="24"/>
      <c r="G101" s="63">
        <v>330.22</v>
      </c>
      <c r="H101" s="5">
        <v>6647.01</v>
      </c>
      <c r="J101" s="37"/>
    </row>
    <row r="102" spans="1:10" x14ac:dyDescent="0.2">
      <c r="A102" t="s">
        <v>50</v>
      </c>
      <c r="B102" s="24">
        <v>5.97</v>
      </c>
      <c r="C102" s="24">
        <v>5.33</v>
      </c>
      <c r="D102" s="24">
        <v>2.9980000000000002</v>
      </c>
      <c r="F102" s="24"/>
      <c r="G102" s="63">
        <v>306.05</v>
      </c>
      <c r="H102" s="5">
        <v>6653.1</v>
      </c>
      <c r="J102" s="37"/>
    </row>
    <row r="103" spans="1:10" x14ac:dyDescent="0.2">
      <c r="A103" t="s">
        <v>51</v>
      </c>
      <c r="B103" s="24">
        <v>6.06</v>
      </c>
      <c r="C103" s="24">
        <v>6.07</v>
      </c>
      <c r="D103" s="24">
        <v>3.206</v>
      </c>
      <c r="F103" s="24"/>
      <c r="G103" s="63">
        <v>358.02</v>
      </c>
      <c r="H103" s="5">
        <v>6656.02</v>
      </c>
      <c r="J103" s="37"/>
    </row>
    <row r="104" spans="1:10" x14ac:dyDescent="0.2">
      <c r="A104" t="s">
        <v>52</v>
      </c>
      <c r="B104" s="24">
        <v>5.61</v>
      </c>
      <c r="C104" s="24">
        <v>5.54</v>
      </c>
      <c r="D104" s="24">
        <v>2.7669999999999999</v>
      </c>
      <c r="F104" s="24"/>
      <c r="G104" s="63">
        <v>339.94</v>
      </c>
      <c r="H104" s="5">
        <v>6669.89</v>
      </c>
      <c r="J104" s="37"/>
    </row>
    <row r="105" spans="1:10" x14ac:dyDescent="0.2">
      <c r="A105" t="s">
        <v>53</v>
      </c>
      <c r="B105" s="24">
        <v>5.84</v>
      </c>
      <c r="C105" s="24">
        <v>4.8</v>
      </c>
      <c r="D105" s="24">
        <v>2.863</v>
      </c>
      <c r="F105" s="24"/>
      <c r="G105" s="63">
        <v>353.4</v>
      </c>
      <c r="H105" s="5">
        <v>6697.81</v>
      </c>
      <c r="J105" s="37"/>
    </row>
    <row r="106" spans="1:10" x14ac:dyDescent="0.2">
      <c r="A106" t="s">
        <v>54</v>
      </c>
      <c r="B106" s="24">
        <v>5.54</v>
      </c>
      <c r="C106" s="24">
        <v>4.8499999999999996</v>
      </c>
      <c r="D106" s="24">
        <v>2.827</v>
      </c>
      <c r="F106" s="24"/>
      <c r="G106" s="63">
        <v>349.15</v>
      </c>
      <c r="H106" s="5">
        <v>6684.33</v>
      </c>
      <c r="J106" s="37"/>
    </row>
    <row r="107" spans="1:10" x14ac:dyDescent="0.2">
      <c r="A107" t="s">
        <v>55</v>
      </c>
      <c r="B107" s="24">
        <v>6.53</v>
      </c>
      <c r="C107" s="24">
        <v>6.48</v>
      </c>
      <c r="D107" s="24">
        <v>2.8609999999999998</v>
      </c>
      <c r="F107" s="24"/>
      <c r="G107" s="63">
        <v>317.98</v>
      </c>
      <c r="H107" s="5">
        <v>6723.45</v>
      </c>
      <c r="J107" s="37"/>
    </row>
    <row r="108" spans="1:10" x14ac:dyDescent="0.2">
      <c r="A108" t="s">
        <v>56</v>
      </c>
      <c r="B108" s="24">
        <v>6.41</v>
      </c>
      <c r="C108" s="24">
        <v>6.74</v>
      </c>
      <c r="D108" s="24">
        <v>2.5039999999999996</v>
      </c>
      <c r="F108" s="24"/>
      <c r="G108" s="63">
        <v>294.87</v>
      </c>
      <c r="H108" s="5">
        <v>6731.88</v>
      </c>
      <c r="J108" s="37"/>
    </row>
    <row r="109" spans="1:10" x14ac:dyDescent="0.2">
      <c r="A109" t="s">
        <v>57</v>
      </c>
      <c r="B109" s="24">
        <v>6.37</v>
      </c>
      <c r="C109" s="24">
        <v>5.62</v>
      </c>
      <c r="D109" s="24">
        <v>2.5419999999999998</v>
      </c>
      <c r="F109" s="24"/>
      <c r="G109" s="63">
        <v>277.72000000000003</v>
      </c>
      <c r="H109" s="5">
        <v>6829.56</v>
      </c>
      <c r="J109" s="37"/>
    </row>
    <row r="110" spans="1:10" x14ac:dyDescent="0.2">
      <c r="A110" t="s">
        <v>58</v>
      </c>
      <c r="B110" s="24">
        <v>6.22</v>
      </c>
      <c r="C110" s="24">
        <v>6.38</v>
      </c>
      <c r="D110" s="24">
        <v>2.4609999999999999</v>
      </c>
      <c r="F110" s="24"/>
      <c r="G110" s="63">
        <v>271.91000000000003</v>
      </c>
      <c r="H110" s="5">
        <v>6930.89</v>
      </c>
      <c r="J110" s="37"/>
    </row>
    <row r="111" spans="1:10" x14ac:dyDescent="0.2">
      <c r="A111" t="s">
        <v>59</v>
      </c>
      <c r="B111" s="24">
        <v>6.05</v>
      </c>
      <c r="C111" s="24">
        <v>6.22</v>
      </c>
      <c r="D111" s="24">
        <v>2.504</v>
      </c>
      <c r="F111" s="24"/>
      <c r="G111" s="63">
        <v>273.5</v>
      </c>
      <c r="H111" s="5">
        <v>6956.73</v>
      </c>
      <c r="J111" s="37"/>
    </row>
    <row r="112" spans="1:10" x14ac:dyDescent="0.2">
      <c r="A112" t="s">
        <v>60</v>
      </c>
      <c r="B112" s="24">
        <v>5.48</v>
      </c>
      <c r="C112" s="24">
        <v>5.53</v>
      </c>
      <c r="D112" s="24">
        <v>2.2430000000000003</v>
      </c>
      <c r="F112" s="24"/>
      <c r="G112" s="63">
        <v>258.89</v>
      </c>
      <c r="H112" s="5">
        <v>6977.4</v>
      </c>
      <c r="J112" s="37"/>
    </row>
    <row r="116" spans="1:12" ht="15.75" x14ac:dyDescent="0.25">
      <c r="A116" s="178" t="s">
        <v>421</v>
      </c>
      <c r="B116" s="21"/>
      <c r="C116" s="21"/>
      <c r="D116" s="22"/>
      <c r="E116" s="21"/>
      <c r="F116" s="21"/>
      <c r="G116" s="21"/>
      <c r="H116" s="21"/>
      <c r="I116" s="23"/>
      <c r="J116" s="23"/>
      <c r="K116" s="23"/>
      <c r="L116" s="23"/>
    </row>
    <row r="117" spans="1:12" x14ac:dyDescent="0.2">
      <c r="A117" s="207" t="s">
        <v>420</v>
      </c>
      <c r="B117" s="207"/>
      <c r="C117" s="207"/>
      <c r="D117" s="207"/>
      <c r="E117" s="207"/>
      <c r="F117" s="207"/>
      <c r="G117" s="207"/>
      <c r="H117" s="207"/>
      <c r="I117" s="207"/>
      <c r="J117" s="207"/>
      <c r="K117" s="207"/>
      <c r="L117" s="207"/>
    </row>
    <row r="118" spans="1:12" x14ac:dyDescent="0.2">
      <c r="A118" s="207"/>
      <c r="B118" s="207"/>
      <c r="C118" s="207"/>
      <c r="D118" s="207"/>
      <c r="E118" s="207"/>
      <c r="F118" s="207"/>
      <c r="G118" s="207"/>
      <c r="H118" s="207"/>
      <c r="I118" s="207"/>
      <c r="J118" s="207"/>
      <c r="K118" s="207"/>
      <c r="L118" s="207"/>
    </row>
    <row r="119" spans="1:12" x14ac:dyDescent="0.2">
      <c r="A119" s="207"/>
      <c r="B119" s="207"/>
      <c r="C119" s="207"/>
      <c r="D119" s="207"/>
      <c r="E119" s="207"/>
      <c r="F119" s="207"/>
      <c r="G119" s="207"/>
      <c r="H119" s="207"/>
      <c r="I119" s="207"/>
      <c r="J119" s="207"/>
      <c r="K119" s="207"/>
      <c r="L119" s="207"/>
    </row>
    <row r="120" spans="1:12" x14ac:dyDescent="0.2">
      <c r="A120" s="207"/>
      <c r="B120" s="207"/>
      <c r="C120" s="207"/>
      <c r="D120" s="207"/>
      <c r="E120" s="207"/>
      <c r="F120" s="207"/>
      <c r="G120" s="207"/>
      <c r="H120" s="207"/>
      <c r="I120" s="207"/>
      <c r="J120" s="207"/>
      <c r="K120" s="207"/>
      <c r="L120" s="207"/>
    </row>
    <row r="121" spans="1:12" x14ac:dyDescent="0.2">
      <c r="A121" s="207"/>
      <c r="B121" s="207"/>
      <c r="C121" s="207"/>
      <c r="D121" s="207"/>
      <c r="E121" s="207"/>
      <c r="F121" s="207"/>
      <c r="G121" s="207"/>
      <c r="H121" s="207"/>
      <c r="I121" s="207"/>
      <c r="J121" s="207"/>
      <c r="K121" s="207"/>
      <c r="L121" s="207"/>
    </row>
    <row r="122" spans="1:12" x14ac:dyDescent="0.2">
      <c r="A122" s="207"/>
      <c r="B122" s="207"/>
      <c r="C122" s="207"/>
      <c r="D122" s="207"/>
      <c r="E122" s="207"/>
      <c r="F122" s="207"/>
      <c r="G122" s="207"/>
      <c r="H122" s="207"/>
      <c r="I122" s="207"/>
      <c r="J122" s="207"/>
      <c r="K122" s="207"/>
      <c r="L122" s="207"/>
    </row>
    <row r="123" spans="1:12" x14ac:dyDescent="0.2">
      <c r="A123" s="207"/>
      <c r="B123" s="207"/>
      <c r="C123" s="207"/>
      <c r="D123" s="207"/>
      <c r="E123" s="207"/>
      <c r="F123" s="207"/>
      <c r="G123" s="207"/>
      <c r="H123" s="207"/>
      <c r="I123" s="207"/>
      <c r="J123" s="207"/>
      <c r="K123" s="207"/>
      <c r="L123" s="207"/>
    </row>
    <row r="124" spans="1:12" x14ac:dyDescent="0.2">
      <c r="A124" s="207"/>
      <c r="B124" s="207"/>
      <c r="C124" s="207"/>
      <c r="D124" s="207"/>
      <c r="E124" s="207"/>
      <c r="F124" s="207"/>
      <c r="G124" s="207"/>
      <c r="H124" s="207"/>
      <c r="I124" s="207"/>
      <c r="J124" s="207"/>
      <c r="K124" s="207"/>
      <c r="L124" s="207"/>
    </row>
    <row r="125" spans="1:12" x14ac:dyDescent="0.2">
      <c r="A125" s="207"/>
      <c r="B125" s="207"/>
      <c r="C125" s="207"/>
      <c r="D125" s="207"/>
      <c r="E125" s="207"/>
      <c r="F125" s="207"/>
      <c r="G125" s="207"/>
      <c r="H125" s="207"/>
      <c r="I125" s="207"/>
      <c r="J125" s="207"/>
      <c r="K125" s="207"/>
      <c r="L125" s="207"/>
    </row>
    <row r="126" spans="1:12" x14ac:dyDescent="0.2">
      <c r="A126" s="207"/>
      <c r="B126" s="207"/>
      <c r="C126" s="207"/>
      <c r="D126" s="207"/>
      <c r="E126" s="207"/>
      <c r="F126" s="207"/>
      <c r="G126" s="207"/>
      <c r="H126" s="207"/>
      <c r="I126" s="207"/>
      <c r="J126" s="207"/>
      <c r="K126" s="207"/>
      <c r="L126" s="207"/>
    </row>
    <row r="127" spans="1:12" x14ac:dyDescent="0.2">
      <c r="A127" s="207"/>
      <c r="B127" s="207"/>
      <c r="C127" s="207"/>
      <c r="D127" s="207"/>
      <c r="E127" s="207"/>
      <c r="F127" s="207"/>
      <c r="G127" s="207"/>
      <c r="H127" s="207"/>
      <c r="I127" s="207"/>
      <c r="J127" s="207"/>
      <c r="K127" s="207"/>
      <c r="L127" s="207"/>
    </row>
    <row r="128" spans="1:12" x14ac:dyDescent="0.2">
      <c r="A128" s="207"/>
      <c r="B128" s="207"/>
      <c r="C128" s="207"/>
      <c r="D128" s="207"/>
      <c r="E128" s="207"/>
      <c r="F128" s="207"/>
      <c r="G128" s="207"/>
      <c r="H128" s="207"/>
      <c r="I128" s="207"/>
      <c r="J128" s="207"/>
      <c r="K128" s="207"/>
      <c r="L128" s="207"/>
    </row>
    <row r="129" spans="1:12" x14ac:dyDescent="0.2">
      <c r="A129" s="207"/>
      <c r="B129" s="207"/>
      <c r="C129" s="207"/>
      <c r="D129" s="207"/>
      <c r="E129" s="207"/>
      <c r="F129" s="207"/>
      <c r="G129" s="207"/>
      <c r="H129" s="207"/>
      <c r="I129" s="207"/>
      <c r="J129" s="207"/>
      <c r="K129" s="207"/>
      <c r="L129" s="207"/>
    </row>
    <row r="130" spans="1:12" x14ac:dyDescent="0.2">
      <c r="A130" s="207"/>
      <c r="B130" s="207"/>
      <c r="C130" s="207"/>
      <c r="D130" s="207"/>
      <c r="E130" s="207"/>
      <c r="F130" s="207"/>
      <c r="G130" s="207"/>
      <c r="H130" s="207"/>
      <c r="I130" s="207"/>
      <c r="J130" s="207"/>
      <c r="K130" s="207"/>
      <c r="L130" s="207"/>
    </row>
    <row r="131" spans="1:12" x14ac:dyDescent="0.2">
      <c r="A131" s="207"/>
      <c r="B131" s="207"/>
      <c r="C131" s="207"/>
      <c r="D131" s="207"/>
      <c r="E131" s="207"/>
      <c r="F131" s="207"/>
      <c r="G131" s="207"/>
      <c r="H131" s="207"/>
      <c r="I131" s="207"/>
      <c r="J131" s="207"/>
      <c r="K131" s="207"/>
      <c r="L131" s="207"/>
    </row>
    <row r="132" spans="1:12" x14ac:dyDescent="0.2">
      <c r="A132" s="207"/>
      <c r="B132" s="207"/>
      <c r="C132" s="207"/>
      <c r="D132" s="207"/>
      <c r="E132" s="207"/>
      <c r="F132" s="207"/>
      <c r="G132" s="207"/>
      <c r="H132" s="207"/>
      <c r="I132" s="207"/>
      <c r="J132" s="207"/>
      <c r="K132" s="207"/>
      <c r="L132" s="207"/>
    </row>
    <row r="133" spans="1:12" x14ac:dyDescent="0.2">
      <c r="A133" s="207"/>
      <c r="B133" s="207"/>
      <c r="C133" s="207"/>
      <c r="D133" s="207"/>
      <c r="E133" s="207"/>
      <c r="F133" s="207"/>
      <c r="G133" s="207"/>
      <c r="H133" s="207"/>
      <c r="I133" s="207"/>
      <c r="J133" s="207"/>
      <c r="K133" s="207"/>
      <c r="L133" s="207"/>
    </row>
    <row r="134" spans="1:12" x14ac:dyDescent="0.2">
      <c r="A134" s="207"/>
      <c r="B134" s="207"/>
      <c r="C134" s="207"/>
      <c r="D134" s="207"/>
      <c r="E134" s="207"/>
      <c r="F134" s="207"/>
      <c r="G134" s="207"/>
      <c r="H134" s="207"/>
      <c r="I134" s="207"/>
      <c r="J134" s="207"/>
      <c r="K134" s="207"/>
      <c r="L134" s="207"/>
    </row>
    <row r="135" spans="1:12" x14ac:dyDescent="0.2">
      <c r="A135" s="207"/>
      <c r="B135" s="207"/>
      <c r="C135" s="207"/>
      <c r="D135" s="207"/>
      <c r="E135" s="207"/>
      <c r="F135" s="207"/>
      <c r="G135" s="207"/>
      <c r="H135" s="207"/>
      <c r="I135" s="207"/>
      <c r="J135" s="207"/>
      <c r="K135" s="207"/>
      <c r="L135" s="207"/>
    </row>
  </sheetData>
  <mergeCells count="1">
    <mergeCell ref="A117:L135"/>
  </mergeCells>
  <phoneticPr fontId="0" type="noConversion"/>
  <pageMargins left="0.25" right="0.25" top="0.25" bottom="0.2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7"/>
  <sheetViews>
    <sheetView workbookViewId="0"/>
  </sheetViews>
  <sheetFormatPr defaultRowHeight="12.75" x14ac:dyDescent="0.2"/>
  <cols>
    <col min="1" max="1" width="7.85546875" customWidth="1"/>
    <col min="2" max="2" width="33.28515625" bestFit="1" customWidth="1"/>
    <col min="3" max="4" width="13.7109375" style="175" bestFit="1" customWidth="1"/>
    <col min="5" max="5" width="12" style="80" bestFit="1" customWidth="1"/>
    <col min="6" max="6" width="9.5703125" style="80" bestFit="1" customWidth="1"/>
    <col min="7" max="7" width="14.28515625" style="80" bestFit="1" customWidth="1"/>
    <col min="8" max="8" width="9.5703125" style="80" bestFit="1" customWidth="1"/>
    <col min="9" max="9" width="25" bestFit="1" customWidth="1"/>
    <col min="10" max="10" width="8.140625" customWidth="1"/>
    <col min="11" max="11" width="7.7109375" bestFit="1" customWidth="1"/>
    <col min="12" max="12" width="10.85546875" customWidth="1"/>
    <col min="13" max="13" width="11.5703125" bestFit="1" customWidth="1"/>
    <col min="14" max="14" width="7.140625" customWidth="1"/>
    <col min="15" max="15" width="11.85546875" bestFit="1" customWidth="1"/>
    <col min="16" max="16" width="6.85546875" bestFit="1" customWidth="1"/>
    <col min="17" max="17" width="10" customWidth="1"/>
    <col min="18" max="18" width="5.85546875" customWidth="1"/>
    <col min="19" max="19" width="21.140625" bestFit="1" customWidth="1"/>
  </cols>
  <sheetData>
    <row r="1" spans="1:22" s="12" customFormat="1" x14ac:dyDescent="0.2">
      <c r="A1" s="6" t="s">
        <v>279</v>
      </c>
      <c r="C1" s="176"/>
      <c r="D1" s="176"/>
      <c r="E1" s="34"/>
      <c r="F1" s="34"/>
      <c r="G1" s="34"/>
      <c r="H1" s="34"/>
      <c r="I1" s="34"/>
      <c r="J1" s="100"/>
      <c r="K1" s="34"/>
      <c r="L1" s="34"/>
      <c r="M1" s="100"/>
      <c r="N1" s="34"/>
      <c r="O1" s="34"/>
      <c r="P1" s="100"/>
      <c r="Q1" s="34"/>
    </row>
    <row r="2" spans="1:22" s="12" customFormat="1" x14ac:dyDescent="0.2">
      <c r="A2" s="23" t="s">
        <v>431</v>
      </c>
      <c r="C2" s="176"/>
      <c r="D2" s="176"/>
      <c r="E2" s="34"/>
      <c r="F2" s="34"/>
      <c r="G2" s="34"/>
      <c r="H2" s="34"/>
      <c r="I2" s="34"/>
      <c r="J2" s="100"/>
      <c r="K2" s="10"/>
      <c r="L2" s="34"/>
      <c r="M2" s="100"/>
      <c r="N2" s="34"/>
      <c r="O2" s="34"/>
      <c r="P2" s="100"/>
      <c r="Q2" s="34"/>
    </row>
    <row r="3" spans="1:22" s="12" customFormat="1" x14ac:dyDescent="0.2">
      <c r="A3" s="23" t="s">
        <v>367</v>
      </c>
      <c r="C3" s="176"/>
      <c r="D3" s="176"/>
      <c r="E3" s="34"/>
      <c r="F3" s="34"/>
      <c r="G3" s="34"/>
      <c r="H3" s="34"/>
      <c r="I3" s="34"/>
      <c r="J3" s="100"/>
      <c r="K3" s="34"/>
      <c r="L3" s="34"/>
      <c r="M3" s="100"/>
      <c r="N3" s="34"/>
      <c r="O3" s="34"/>
      <c r="P3" s="100"/>
      <c r="Q3" s="34"/>
    </row>
    <row r="4" spans="1:22" s="12" customFormat="1" x14ac:dyDescent="0.2">
      <c r="A4" s="12" t="s">
        <v>232</v>
      </c>
      <c r="C4" s="176"/>
      <c r="D4" s="176"/>
      <c r="E4" s="34"/>
      <c r="F4" s="34"/>
      <c r="G4" s="34"/>
      <c r="H4" s="34"/>
      <c r="I4" s="100"/>
      <c r="J4" s="34"/>
      <c r="K4" s="34"/>
      <c r="L4" s="100"/>
      <c r="M4" s="34"/>
      <c r="N4" s="34"/>
      <c r="O4" s="100"/>
      <c r="P4" s="34"/>
    </row>
    <row r="5" spans="1:22" s="12" customFormat="1" x14ac:dyDescent="0.2">
      <c r="C5" s="176"/>
      <c r="D5" s="176"/>
      <c r="E5" s="34"/>
      <c r="F5" s="34"/>
      <c r="G5" s="34"/>
      <c r="H5" s="34"/>
      <c r="I5" s="100"/>
      <c r="J5" s="34"/>
      <c r="K5" s="34"/>
      <c r="L5" s="100"/>
      <c r="M5" s="34"/>
      <c r="N5" s="34"/>
      <c r="O5" s="100"/>
      <c r="P5" s="34"/>
    </row>
    <row r="6" spans="1:22" s="10" customFormat="1" ht="15.75" x14ac:dyDescent="0.25">
      <c r="A6" s="101"/>
      <c r="B6" s="101"/>
      <c r="C6" s="177" t="s">
        <v>119</v>
      </c>
      <c r="D6" s="177" t="s">
        <v>233</v>
      </c>
      <c r="E6" s="56" t="s">
        <v>84</v>
      </c>
      <c r="F6" s="56" t="s">
        <v>234</v>
      </c>
      <c r="G6" s="56" t="s">
        <v>78</v>
      </c>
      <c r="H6" s="56" t="s">
        <v>234</v>
      </c>
      <c r="I6" s="125" t="s">
        <v>262</v>
      </c>
      <c r="K6" s="178" t="s">
        <v>421</v>
      </c>
      <c r="L6" s="21"/>
      <c r="M6" s="21"/>
      <c r="N6" s="22"/>
      <c r="O6" s="21"/>
      <c r="P6" s="21"/>
      <c r="Q6" s="21"/>
      <c r="R6" s="21"/>
      <c r="S6" s="23"/>
      <c r="T6" s="23"/>
      <c r="U6" s="23"/>
      <c r="V6" s="23"/>
    </row>
    <row r="7" spans="1:22" s="10" customFormat="1" ht="14.25" customHeight="1" x14ac:dyDescent="0.2">
      <c r="A7" s="101" t="s">
        <v>235</v>
      </c>
      <c r="B7" s="101" t="s">
        <v>236</v>
      </c>
      <c r="C7" s="177" t="s">
        <v>239</v>
      </c>
      <c r="D7" s="177" t="s">
        <v>239</v>
      </c>
      <c r="E7" s="56" t="s">
        <v>240</v>
      </c>
      <c r="F7" s="56" t="s">
        <v>237</v>
      </c>
      <c r="G7" s="56" t="s">
        <v>240</v>
      </c>
      <c r="H7" s="56" t="s">
        <v>238</v>
      </c>
      <c r="I7" s="56"/>
      <c r="K7" s="207" t="s">
        <v>420</v>
      </c>
      <c r="L7" s="207"/>
      <c r="M7" s="207"/>
      <c r="N7" s="207"/>
      <c r="O7" s="207"/>
      <c r="P7" s="207"/>
      <c r="Q7" s="207"/>
      <c r="R7" s="207"/>
      <c r="S7" s="207"/>
      <c r="T7" s="207"/>
      <c r="U7" s="207"/>
      <c r="V7" s="207"/>
    </row>
    <row r="8" spans="1:22" x14ac:dyDescent="0.2">
      <c r="A8" s="102" t="s">
        <v>486</v>
      </c>
      <c r="B8" s="102" t="s">
        <v>485</v>
      </c>
      <c r="C8" s="80">
        <v>8134</v>
      </c>
      <c r="D8" s="80">
        <v>7752</v>
      </c>
      <c r="E8" s="80">
        <v>1.94</v>
      </c>
      <c r="F8" s="80">
        <v>1.74</v>
      </c>
      <c r="G8" s="80">
        <v>1.91</v>
      </c>
      <c r="H8" s="80">
        <v>1.71</v>
      </c>
      <c r="I8" s="102" t="s">
        <v>298</v>
      </c>
      <c r="K8" s="207"/>
      <c r="L8" s="207"/>
      <c r="M8" s="207"/>
      <c r="N8" s="207"/>
      <c r="O8" s="207"/>
      <c r="P8" s="207"/>
      <c r="Q8" s="207"/>
      <c r="R8" s="207"/>
      <c r="S8" s="207"/>
      <c r="T8" s="207"/>
      <c r="U8" s="207"/>
      <c r="V8" s="207"/>
    </row>
    <row r="9" spans="1:22" x14ac:dyDescent="0.2">
      <c r="A9" s="102" t="s">
        <v>502</v>
      </c>
      <c r="B9" s="102" t="s">
        <v>503</v>
      </c>
      <c r="C9" s="80">
        <v>5551</v>
      </c>
      <c r="D9" s="80">
        <v>5446.02</v>
      </c>
      <c r="E9" s="80">
        <v>0.41</v>
      </c>
      <c r="F9" s="80">
        <v>0.31</v>
      </c>
      <c r="G9" s="80">
        <v>0.3</v>
      </c>
      <c r="H9" s="80">
        <v>0.3</v>
      </c>
      <c r="I9" s="102" t="s">
        <v>257</v>
      </c>
      <c r="K9" s="207"/>
      <c r="L9" s="207"/>
      <c r="M9" s="207"/>
      <c r="N9" s="207"/>
      <c r="O9" s="207"/>
      <c r="P9" s="207"/>
      <c r="Q9" s="207"/>
      <c r="R9" s="207"/>
      <c r="S9" s="207"/>
      <c r="T9" s="207"/>
      <c r="U9" s="207"/>
      <c r="V9" s="207"/>
    </row>
    <row r="10" spans="1:22" x14ac:dyDescent="0.2">
      <c r="A10" s="102" t="s">
        <v>885</v>
      </c>
      <c r="B10" s="102" t="s">
        <v>886</v>
      </c>
      <c r="C10" s="80">
        <v>4926</v>
      </c>
      <c r="D10" s="80">
        <v>4692</v>
      </c>
      <c r="E10" s="80">
        <v>0.76</v>
      </c>
      <c r="F10" s="80">
        <v>0.77</v>
      </c>
      <c r="G10" s="80">
        <v>0.68</v>
      </c>
      <c r="H10" s="80">
        <v>0.66</v>
      </c>
      <c r="I10" s="102" t="s">
        <v>257</v>
      </c>
      <c r="K10" s="207"/>
      <c r="L10" s="207"/>
      <c r="M10" s="207"/>
      <c r="N10" s="207"/>
      <c r="O10" s="207"/>
      <c r="P10" s="207"/>
      <c r="Q10" s="207"/>
      <c r="R10" s="207"/>
      <c r="S10" s="207"/>
      <c r="T10" s="207"/>
      <c r="U10" s="207"/>
      <c r="V10" s="207"/>
    </row>
    <row r="11" spans="1:22" x14ac:dyDescent="0.2">
      <c r="A11" s="102" t="s">
        <v>282</v>
      </c>
      <c r="B11" s="102" t="s">
        <v>283</v>
      </c>
      <c r="C11" s="80">
        <v>8240.18</v>
      </c>
      <c r="D11" s="80">
        <v>7707.93</v>
      </c>
      <c r="E11" s="80">
        <v>1.29</v>
      </c>
      <c r="F11" s="80">
        <v>1.17</v>
      </c>
      <c r="G11" s="80">
        <v>1.26</v>
      </c>
      <c r="H11" s="80">
        <v>1.21</v>
      </c>
      <c r="I11" s="102" t="s">
        <v>284</v>
      </c>
      <c r="K11" s="207"/>
      <c r="L11" s="207"/>
      <c r="M11" s="207"/>
      <c r="N11" s="207"/>
      <c r="O11" s="207"/>
      <c r="P11" s="207"/>
      <c r="Q11" s="207"/>
      <c r="R11" s="207"/>
      <c r="S11" s="207"/>
      <c r="T11" s="207"/>
      <c r="U11" s="207"/>
      <c r="V11" s="207"/>
    </row>
    <row r="12" spans="1:22" x14ac:dyDescent="0.2">
      <c r="A12" s="102" t="s">
        <v>462</v>
      </c>
      <c r="B12" s="102" t="s">
        <v>461</v>
      </c>
      <c r="C12" s="80">
        <v>4829</v>
      </c>
      <c r="D12" s="80">
        <v>4710</v>
      </c>
      <c r="E12" s="80">
        <v>2.31</v>
      </c>
      <c r="F12" s="80">
        <v>2.62</v>
      </c>
      <c r="G12" s="80">
        <v>2.2799999999999998</v>
      </c>
      <c r="H12" s="80">
        <v>2.59</v>
      </c>
      <c r="I12" s="102" t="s">
        <v>295</v>
      </c>
      <c r="K12" s="207"/>
      <c r="L12" s="207"/>
      <c r="M12" s="207"/>
      <c r="N12" s="207"/>
      <c r="O12" s="207"/>
      <c r="P12" s="207"/>
      <c r="Q12" s="207"/>
      <c r="R12" s="207"/>
      <c r="S12" s="207"/>
      <c r="T12" s="207"/>
      <c r="U12" s="207"/>
      <c r="V12" s="207"/>
    </row>
    <row r="13" spans="1:22" x14ac:dyDescent="0.2">
      <c r="A13" s="102" t="s">
        <v>1176</v>
      </c>
      <c r="B13" s="102" t="s">
        <v>1177</v>
      </c>
      <c r="C13" s="80">
        <v>2667.2</v>
      </c>
      <c r="D13" s="80">
        <v>1989.8</v>
      </c>
      <c r="E13" s="80">
        <v>1.06</v>
      </c>
      <c r="F13" s="80">
        <v>0.99</v>
      </c>
      <c r="G13" s="80">
        <v>0.28000000000000003</v>
      </c>
      <c r="H13" s="80">
        <v>-4.2699999999999996</v>
      </c>
      <c r="I13" s="102" t="s">
        <v>257</v>
      </c>
      <c r="K13" s="207"/>
      <c r="L13" s="207"/>
      <c r="M13" s="207"/>
      <c r="N13" s="207"/>
      <c r="O13" s="207"/>
      <c r="P13" s="207"/>
      <c r="Q13" s="207"/>
      <c r="R13" s="207"/>
      <c r="S13" s="207"/>
      <c r="T13" s="207"/>
      <c r="U13" s="207"/>
      <c r="V13" s="207"/>
    </row>
    <row r="14" spans="1:22" x14ac:dyDescent="0.2">
      <c r="A14" s="102" t="s">
        <v>285</v>
      </c>
      <c r="B14" s="102" t="s">
        <v>286</v>
      </c>
      <c r="C14" s="80">
        <v>1068.21</v>
      </c>
      <c r="D14" s="80">
        <v>1010.55</v>
      </c>
      <c r="E14" s="80">
        <v>0.18</v>
      </c>
      <c r="F14" s="80">
        <v>0.18</v>
      </c>
      <c r="G14" s="80">
        <v>0.17</v>
      </c>
      <c r="H14" s="80">
        <v>0.15</v>
      </c>
      <c r="I14" s="102" t="s">
        <v>284</v>
      </c>
      <c r="K14" s="207"/>
      <c r="L14" s="207"/>
      <c r="M14" s="207"/>
      <c r="N14" s="207"/>
      <c r="O14" s="207"/>
      <c r="P14" s="207"/>
      <c r="Q14" s="207"/>
      <c r="R14" s="207"/>
      <c r="S14" s="207"/>
      <c r="T14" s="207"/>
      <c r="U14" s="207"/>
      <c r="V14" s="207"/>
    </row>
    <row r="15" spans="1:22" x14ac:dyDescent="0.2">
      <c r="A15" s="102" t="s">
        <v>1000</v>
      </c>
      <c r="B15" s="102" t="s">
        <v>1001</v>
      </c>
      <c r="C15" s="80">
        <v>849</v>
      </c>
      <c r="D15" s="80">
        <v>833</v>
      </c>
      <c r="E15" s="80">
        <v>0.56000000000000005</v>
      </c>
      <c r="F15" s="80">
        <v>0.53</v>
      </c>
      <c r="G15" s="80">
        <v>0.47</v>
      </c>
      <c r="H15" s="80">
        <v>0.52</v>
      </c>
      <c r="I15" s="102" t="s">
        <v>298</v>
      </c>
      <c r="K15" s="207"/>
      <c r="L15" s="207"/>
      <c r="M15" s="207"/>
      <c r="N15" s="207"/>
      <c r="O15" s="207"/>
      <c r="P15" s="207"/>
      <c r="Q15" s="207"/>
      <c r="R15" s="207"/>
      <c r="S15" s="207"/>
      <c r="T15" s="207"/>
      <c r="U15" s="207"/>
      <c r="V15" s="207"/>
    </row>
    <row r="16" spans="1:22" x14ac:dyDescent="0.2">
      <c r="A16" s="102" t="s">
        <v>1221</v>
      </c>
      <c r="B16" s="102" t="s">
        <v>1222</v>
      </c>
      <c r="C16" s="80">
        <v>4311</v>
      </c>
      <c r="D16" s="80">
        <v>3945</v>
      </c>
      <c r="E16" s="80">
        <v>0.25</v>
      </c>
      <c r="F16" s="80">
        <v>0.38</v>
      </c>
      <c r="G16" s="80">
        <v>0.2</v>
      </c>
      <c r="H16" s="80">
        <v>0.22</v>
      </c>
      <c r="I16" s="102" t="s">
        <v>323</v>
      </c>
      <c r="K16" s="207"/>
      <c r="L16" s="207"/>
      <c r="M16" s="207"/>
      <c r="N16" s="207"/>
      <c r="O16" s="207"/>
      <c r="P16" s="207"/>
      <c r="Q16" s="207"/>
      <c r="R16" s="207"/>
      <c r="S16" s="207"/>
      <c r="T16" s="207"/>
      <c r="U16" s="207"/>
      <c r="V16" s="207"/>
    </row>
    <row r="17" spans="1:22" x14ac:dyDescent="0.2">
      <c r="A17" s="102" t="s">
        <v>836</v>
      </c>
      <c r="B17" s="102" t="s">
        <v>835</v>
      </c>
      <c r="C17" s="80">
        <v>14509.4</v>
      </c>
      <c r="D17" s="80">
        <v>11529.6</v>
      </c>
      <c r="E17" s="80">
        <v>1.64</v>
      </c>
      <c r="F17" s="80">
        <v>1.64</v>
      </c>
      <c r="G17" s="80">
        <v>1.52</v>
      </c>
      <c r="H17" s="80">
        <v>1.49</v>
      </c>
      <c r="I17" s="102" t="s">
        <v>257</v>
      </c>
      <c r="K17" s="207"/>
      <c r="L17" s="207"/>
      <c r="M17" s="207"/>
      <c r="N17" s="207"/>
      <c r="O17" s="207"/>
      <c r="P17" s="207"/>
      <c r="Q17" s="207"/>
      <c r="R17" s="207"/>
      <c r="S17" s="207"/>
      <c r="T17" s="207"/>
      <c r="U17" s="207"/>
      <c r="V17" s="207"/>
    </row>
    <row r="18" spans="1:22" x14ac:dyDescent="0.2">
      <c r="A18" s="102" t="s">
        <v>923</v>
      </c>
      <c r="B18" s="102" t="s">
        <v>924</v>
      </c>
      <c r="C18" s="80">
        <v>636.29999999999995</v>
      </c>
      <c r="D18" s="80">
        <v>541.1</v>
      </c>
      <c r="E18" s="80">
        <v>1.81</v>
      </c>
      <c r="F18" s="80">
        <v>1.24</v>
      </c>
      <c r="G18" s="80">
        <v>1.77</v>
      </c>
      <c r="H18" s="80">
        <v>1.18</v>
      </c>
      <c r="I18" s="102" t="s">
        <v>295</v>
      </c>
      <c r="K18" s="207"/>
      <c r="L18" s="207"/>
      <c r="M18" s="207"/>
      <c r="N18" s="207"/>
      <c r="O18" s="207"/>
      <c r="P18" s="207"/>
      <c r="Q18" s="207"/>
      <c r="R18" s="207"/>
      <c r="S18" s="207"/>
      <c r="T18" s="207"/>
      <c r="U18" s="207"/>
      <c r="V18" s="207"/>
    </row>
    <row r="19" spans="1:22" x14ac:dyDescent="0.2">
      <c r="A19" s="102" t="s">
        <v>848</v>
      </c>
      <c r="B19" s="102" t="s">
        <v>847</v>
      </c>
      <c r="C19" s="80">
        <v>5838</v>
      </c>
      <c r="D19" s="80">
        <v>6044</v>
      </c>
      <c r="E19" s="80">
        <v>1.81</v>
      </c>
      <c r="F19" s="80">
        <v>1.91</v>
      </c>
      <c r="G19" s="80">
        <v>1.78</v>
      </c>
      <c r="H19" s="80">
        <v>1.9</v>
      </c>
      <c r="I19" s="102" t="s">
        <v>295</v>
      </c>
      <c r="K19" s="207"/>
      <c r="L19" s="207"/>
      <c r="M19" s="207"/>
      <c r="N19" s="207"/>
      <c r="O19" s="207"/>
      <c r="P19" s="207"/>
      <c r="Q19" s="207"/>
      <c r="R19" s="207"/>
      <c r="S19" s="207"/>
      <c r="T19" s="207"/>
      <c r="U19" s="207"/>
      <c r="V19" s="207"/>
    </row>
    <row r="20" spans="1:22" x14ac:dyDescent="0.2">
      <c r="A20" s="102" t="s">
        <v>1329</v>
      </c>
      <c r="B20" s="102" t="s">
        <v>1330</v>
      </c>
      <c r="C20" s="80">
        <v>1766</v>
      </c>
      <c r="D20" s="80">
        <v>1652</v>
      </c>
      <c r="E20" s="80">
        <v>0.72</v>
      </c>
      <c r="F20" s="80">
        <v>0.54</v>
      </c>
      <c r="G20" s="80">
        <v>0.43</v>
      </c>
      <c r="H20" s="80">
        <v>0.49</v>
      </c>
      <c r="I20" s="102" t="s">
        <v>257</v>
      </c>
      <c r="K20" s="207"/>
      <c r="L20" s="207"/>
      <c r="M20" s="207"/>
      <c r="N20" s="207"/>
      <c r="O20" s="207"/>
      <c r="P20" s="207"/>
      <c r="Q20" s="207"/>
      <c r="R20" s="207"/>
      <c r="S20" s="207"/>
      <c r="T20" s="207"/>
      <c r="U20" s="207"/>
      <c r="V20" s="207"/>
    </row>
    <row r="21" spans="1:22" x14ac:dyDescent="0.2">
      <c r="A21" s="102" t="s">
        <v>925</v>
      </c>
      <c r="B21" s="102" t="s">
        <v>926</v>
      </c>
      <c r="C21" s="80">
        <v>902</v>
      </c>
      <c r="D21" s="80">
        <v>816</v>
      </c>
      <c r="E21" s="80">
        <v>0.53</v>
      </c>
      <c r="F21" s="80">
        <v>0.37</v>
      </c>
      <c r="G21" s="80">
        <v>0.53</v>
      </c>
      <c r="H21" s="80">
        <v>0.42</v>
      </c>
      <c r="I21" s="102" t="s">
        <v>323</v>
      </c>
      <c r="K21" s="207"/>
      <c r="L21" s="207"/>
      <c r="M21" s="207"/>
      <c r="N21" s="207"/>
      <c r="O21" s="207"/>
      <c r="P21" s="207"/>
      <c r="Q21" s="207"/>
      <c r="R21" s="207"/>
      <c r="S21" s="207"/>
      <c r="T21" s="207"/>
      <c r="U21" s="207"/>
      <c r="V21" s="207"/>
    </row>
    <row r="22" spans="1:22" x14ac:dyDescent="0.2">
      <c r="A22" s="102" t="s">
        <v>691</v>
      </c>
      <c r="B22" s="102" t="s">
        <v>692</v>
      </c>
      <c r="C22" s="80">
        <v>2634.6</v>
      </c>
      <c r="D22" s="80">
        <v>2547.3000000000002</v>
      </c>
      <c r="E22" s="80">
        <v>1.47</v>
      </c>
      <c r="F22" s="80">
        <v>1.39</v>
      </c>
      <c r="G22" s="80">
        <v>1.46</v>
      </c>
      <c r="H22" s="80">
        <v>1.36</v>
      </c>
      <c r="I22" s="102" t="s">
        <v>307</v>
      </c>
      <c r="K22" s="207"/>
      <c r="L22" s="207"/>
      <c r="M22" s="207"/>
      <c r="N22" s="207"/>
      <c r="O22" s="207"/>
      <c r="P22" s="207"/>
      <c r="Q22" s="207"/>
      <c r="R22" s="207"/>
      <c r="S22" s="207"/>
      <c r="T22" s="207"/>
      <c r="U22" s="207"/>
      <c r="V22" s="207"/>
    </row>
    <row r="23" spans="1:22" x14ac:dyDescent="0.2">
      <c r="A23" s="102" t="s">
        <v>693</v>
      </c>
      <c r="B23" s="102" t="s">
        <v>694</v>
      </c>
      <c r="C23" s="80">
        <v>1313.59</v>
      </c>
      <c r="D23" s="80">
        <v>1279.8900000000001</v>
      </c>
      <c r="E23" s="80">
        <v>1.2</v>
      </c>
      <c r="F23" s="80">
        <v>1.1599999999999999</v>
      </c>
      <c r="G23" s="80">
        <v>1.18</v>
      </c>
      <c r="H23" s="80">
        <v>1.1399999999999999</v>
      </c>
      <c r="I23" s="102" t="s">
        <v>307</v>
      </c>
      <c r="K23" s="207"/>
      <c r="L23" s="207"/>
      <c r="M23" s="207"/>
      <c r="N23" s="207"/>
      <c r="O23" s="207"/>
      <c r="P23" s="207"/>
      <c r="Q23" s="207"/>
      <c r="R23" s="207"/>
      <c r="S23" s="207"/>
      <c r="T23" s="207"/>
      <c r="U23" s="207"/>
      <c r="V23" s="207"/>
    </row>
    <row r="24" spans="1:22" x14ac:dyDescent="0.2">
      <c r="A24" s="102" t="s">
        <v>1002</v>
      </c>
      <c r="B24" s="102" t="s">
        <v>1003</v>
      </c>
      <c r="C24" s="80">
        <v>476.04</v>
      </c>
      <c r="D24" s="80">
        <v>378.11</v>
      </c>
      <c r="E24" s="80">
        <v>0.42</v>
      </c>
      <c r="F24" s="80">
        <v>0.35</v>
      </c>
      <c r="G24" s="80">
        <v>0.4</v>
      </c>
      <c r="H24" s="80">
        <v>0.34</v>
      </c>
      <c r="I24" s="102" t="s">
        <v>284</v>
      </c>
      <c r="K24" s="207"/>
      <c r="L24" s="207"/>
      <c r="M24" s="207"/>
      <c r="N24" s="207"/>
      <c r="O24" s="207"/>
      <c r="P24" s="207"/>
      <c r="Q24" s="207"/>
      <c r="R24" s="207"/>
      <c r="S24" s="207"/>
      <c r="T24" s="207"/>
      <c r="U24" s="207"/>
      <c r="V24" s="207"/>
    </row>
    <row r="25" spans="1:22" x14ac:dyDescent="0.2">
      <c r="A25" s="102" t="s">
        <v>373</v>
      </c>
      <c r="B25" s="102" t="s">
        <v>374</v>
      </c>
      <c r="C25" s="80">
        <v>5836</v>
      </c>
      <c r="D25" s="80">
        <v>5849</v>
      </c>
      <c r="E25" s="80">
        <v>0.18</v>
      </c>
      <c r="F25" s="80">
        <v>0.05</v>
      </c>
      <c r="G25" s="80">
        <v>0.12</v>
      </c>
      <c r="H25" s="80">
        <v>-0.11</v>
      </c>
      <c r="I25" s="102" t="s">
        <v>307</v>
      </c>
      <c r="K25" s="207"/>
      <c r="L25" s="207"/>
      <c r="M25" s="207"/>
      <c r="N25" s="207"/>
      <c r="O25" s="207"/>
      <c r="P25" s="207"/>
      <c r="Q25" s="207"/>
      <c r="R25" s="207"/>
      <c r="S25" s="207"/>
      <c r="T25" s="207"/>
      <c r="U25" s="207"/>
      <c r="V25" s="207"/>
    </row>
    <row r="26" spans="1:22" x14ac:dyDescent="0.2">
      <c r="A26" s="102" t="s">
        <v>695</v>
      </c>
      <c r="B26" s="102" t="s">
        <v>696</v>
      </c>
      <c r="C26" s="80">
        <v>512.5</v>
      </c>
      <c r="D26" s="80">
        <v>370.09</v>
      </c>
      <c r="E26" s="80">
        <v>0.85</v>
      </c>
      <c r="F26" s="80">
        <v>0.49</v>
      </c>
      <c r="G26" s="80">
        <v>0.83</v>
      </c>
      <c r="H26" s="80">
        <v>0.48</v>
      </c>
      <c r="I26" s="102" t="s">
        <v>257</v>
      </c>
    </row>
    <row r="27" spans="1:22" x14ac:dyDescent="0.2">
      <c r="A27" s="102" t="s">
        <v>631</v>
      </c>
      <c r="B27" s="102" t="s">
        <v>632</v>
      </c>
      <c r="C27" s="80">
        <v>1119</v>
      </c>
      <c r="D27" s="80">
        <v>1056.8</v>
      </c>
      <c r="E27" s="80">
        <v>-0.04</v>
      </c>
      <c r="F27" s="80">
        <v>0.01</v>
      </c>
      <c r="G27" s="80">
        <v>-0.03</v>
      </c>
      <c r="H27" s="80">
        <v>0.04</v>
      </c>
      <c r="I27" s="102" t="s">
        <v>307</v>
      </c>
    </row>
    <row r="28" spans="1:22" x14ac:dyDescent="0.2">
      <c r="A28" s="102" t="s">
        <v>1004</v>
      </c>
      <c r="B28" s="102" t="s">
        <v>1005</v>
      </c>
      <c r="C28" s="80">
        <v>531.5</v>
      </c>
      <c r="D28" s="80">
        <v>528.70000000000005</v>
      </c>
      <c r="E28" s="80">
        <v>0.62</v>
      </c>
      <c r="F28" s="80">
        <v>0.6</v>
      </c>
      <c r="G28" s="80">
        <v>0.53</v>
      </c>
      <c r="H28" s="80">
        <v>0.6</v>
      </c>
      <c r="I28" s="102" t="s">
        <v>298</v>
      </c>
    </row>
    <row r="29" spans="1:22" x14ac:dyDescent="0.2">
      <c r="A29" s="102" t="s">
        <v>598</v>
      </c>
      <c r="B29" s="102" t="s">
        <v>599</v>
      </c>
      <c r="C29" s="80">
        <v>1864.2</v>
      </c>
      <c r="D29" s="80">
        <v>1597.7</v>
      </c>
      <c r="E29" s="80">
        <v>1.49</v>
      </c>
      <c r="F29" s="80">
        <v>1.2</v>
      </c>
      <c r="G29" s="80">
        <v>1.37</v>
      </c>
      <c r="H29" s="80">
        <v>1.17</v>
      </c>
      <c r="I29" s="102" t="s">
        <v>257</v>
      </c>
    </row>
    <row r="30" spans="1:22" x14ac:dyDescent="0.2">
      <c r="A30" s="102" t="s">
        <v>504</v>
      </c>
      <c r="B30" s="102" t="s">
        <v>505</v>
      </c>
      <c r="C30" s="175">
        <v>1265.1600000000001</v>
      </c>
      <c r="D30" s="175">
        <v>1028.0899999999999</v>
      </c>
      <c r="E30" s="80">
        <v>2.54</v>
      </c>
      <c r="F30" s="80">
        <v>2.37</v>
      </c>
      <c r="G30" s="80">
        <v>2.19</v>
      </c>
      <c r="H30" s="80">
        <v>1.71</v>
      </c>
      <c r="I30" s="102" t="s">
        <v>284</v>
      </c>
    </row>
    <row r="31" spans="1:22" x14ac:dyDescent="0.2">
      <c r="A31" s="102" t="s">
        <v>858</v>
      </c>
      <c r="B31" s="102" t="s">
        <v>857</v>
      </c>
      <c r="C31" s="175">
        <v>8731</v>
      </c>
      <c r="D31" s="175">
        <v>8706</v>
      </c>
      <c r="E31" s="80">
        <v>1.42</v>
      </c>
      <c r="F31" s="80">
        <v>1.62</v>
      </c>
      <c r="G31" s="80">
        <v>1.39</v>
      </c>
      <c r="H31" s="80">
        <v>0.92</v>
      </c>
      <c r="I31" s="102" t="s">
        <v>295</v>
      </c>
    </row>
    <row r="32" spans="1:22" x14ac:dyDescent="0.2">
      <c r="A32" s="102" t="s">
        <v>697</v>
      </c>
      <c r="B32" s="102" t="s">
        <v>698</v>
      </c>
      <c r="C32" s="175">
        <v>491.52</v>
      </c>
      <c r="D32" s="175">
        <v>421.76</v>
      </c>
      <c r="E32" s="80">
        <v>0.41</v>
      </c>
      <c r="F32" s="80">
        <v>0.32</v>
      </c>
      <c r="G32" s="80">
        <v>0.41</v>
      </c>
      <c r="H32" s="80">
        <v>0.31</v>
      </c>
      <c r="I32" s="102" t="s">
        <v>284</v>
      </c>
    </row>
    <row r="33" spans="1:9" x14ac:dyDescent="0.2">
      <c r="A33" s="102" t="s">
        <v>445</v>
      </c>
      <c r="B33" s="102" t="s">
        <v>633</v>
      </c>
      <c r="C33" s="175">
        <v>4571</v>
      </c>
      <c r="D33" s="175">
        <v>4526</v>
      </c>
      <c r="E33" s="80">
        <v>0.64</v>
      </c>
      <c r="F33" s="80">
        <v>0.63</v>
      </c>
      <c r="G33" s="80">
        <v>0.64</v>
      </c>
      <c r="H33" s="80">
        <v>0.63</v>
      </c>
      <c r="I33" s="102" t="s">
        <v>256</v>
      </c>
    </row>
    <row r="34" spans="1:9" x14ac:dyDescent="0.2">
      <c r="A34" s="102" t="s">
        <v>498</v>
      </c>
      <c r="B34" s="102" t="s">
        <v>497</v>
      </c>
      <c r="C34" s="175">
        <v>19340</v>
      </c>
      <c r="D34" s="175">
        <v>15704</v>
      </c>
      <c r="E34" s="80">
        <v>-0.27</v>
      </c>
      <c r="F34" s="80">
        <v>-0.02</v>
      </c>
      <c r="G34" s="80">
        <v>-0.27</v>
      </c>
      <c r="H34" s="80">
        <v>-0.02</v>
      </c>
      <c r="I34" s="102" t="s">
        <v>255</v>
      </c>
    </row>
    <row r="35" spans="1:9" x14ac:dyDescent="0.2">
      <c r="A35" s="102" t="s">
        <v>887</v>
      </c>
      <c r="B35" s="102" t="s">
        <v>888</v>
      </c>
      <c r="C35" s="175">
        <v>4044</v>
      </c>
      <c r="D35" s="175">
        <v>3582</v>
      </c>
      <c r="E35" s="80">
        <v>0.8</v>
      </c>
      <c r="F35" s="80">
        <v>0.73</v>
      </c>
      <c r="G35" s="80">
        <v>0.8</v>
      </c>
      <c r="H35" s="80">
        <v>0.69</v>
      </c>
      <c r="I35" s="102" t="s">
        <v>323</v>
      </c>
    </row>
    <row r="36" spans="1:9" x14ac:dyDescent="0.2">
      <c r="A36" s="102" t="s">
        <v>849</v>
      </c>
      <c r="B36" s="102" t="s">
        <v>927</v>
      </c>
      <c r="C36" s="175">
        <v>9100</v>
      </c>
      <c r="D36" s="175">
        <v>8737</v>
      </c>
      <c r="E36" s="80">
        <v>1.22</v>
      </c>
      <c r="F36" s="80">
        <v>1.28</v>
      </c>
      <c r="G36" s="80">
        <v>1.43</v>
      </c>
      <c r="H36" s="80">
        <v>1.27</v>
      </c>
      <c r="I36" s="102" t="s">
        <v>295</v>
      </c>
    </row>
    <row r="37" spans="1:9" x14ac:dyDescent="0.2">
      <c r="A37" s="102" t="s">
        <v>1163</v>
      </c>
      <c r="B37" s="102" t="s">
        <v>1164</v>
      </c>
      <c r="C37" s="175">
        <v>16140</v>
      </c>
      <c r="D37" s="175">
        <v>17936</v>
      </c>
      <c r="E37" s="80">
        <v>1.1499999999999999</v>
      </c>
      <c r="F37" s="80">
        <v>1.67</v>
      </c>
      <c r="G37" s="80">
        <v>2.08</v>
      </c>
      <c r="H37" s="80">
        <v>1.83</v>
      </c>
      <c r="I37" s="102" t="s">
        <v>295</v>
      </c>
    </row>
    <row r="38" spans="1:9" x14ac:dyDescent="0.2">
      <c r="A38" s="102" t="s">
        <v>1006</v>
      </c>
      <c r="B38" s="102" t="s">
        <v>1007</v>
      </c>
      <c r="C38" s="175">
        <v>1031.46</v>
      </c>
      <c r="D38" s="175">
        <v>808.83</v>
      </c>
      <c r="E38" s="80">
        <v>0.6</v>
      </c>
      <c r="F38" s="80">
        <v>0.26</v>
      </c>
      <c r="G38" s="80">
        <v>0.57999999999999996</v>
      </c>
      <c r="H38" s="80">
        <v>0.25</v>
      </c>
      <c r="I38" s="102" t="s">
        <v>295</v>
      </c>
    </row>
    <row r="39" spans="1:9" x14ac:dyDescent="0.2">
      <c r="A39" s="102" t="s">
        <v>1178</v>
      </c>
      <c r="B39" s="102" t="s">
        <v>1179</v>
      </c>
      <c r="C39" s="175">
        <v>1419</v>
      </c>
      <c r="D39" s="175">
        <v>1403</v>
      </c>
      <c r="E39" s="80">
        <v>0.62</v>
      </c>
      <c r="F39" s="80">
        <v>0.44</v>
      </c>
      <c r="G39" s="80">
        <v>0.62</v>
      </c>
      <c r="H39" s="80">
        <v>0.44</v>
      </c>
      <c r="I39" s="102" t="s">
        <v>323</v>
      </c>
    </row>
    <row r="40" spans="1:9" x14ac:dyDescent="0.2">
      <c r="A40" s="102" t="s">
        <v>928</v>
      </c>
      <c r="B40" s="102" t="s">
        <v>929</v>
      </c>
      <c r="C40" s="175">
        <v>3079</v>
      </c>
      <c r="D40" s="175">
        <v>2757</v>
      </c>
      <c r="E40" s="80">
        <v>1.94</v>
      </c>
      <c r="F40" s="80">
        <v>1.58</v>
      </c>
      <c r="G40" s="80">
        <v>1.91</v>
      </c>
      <c r="H40" s="80">
        <v>1.54</v>
      </c>
      <c r="I40" s="102" t="s">
        <v>295</v>
      </c>
    </row>
    <row r="41" spans="1:9" x14ac:dyDescent="0.2">
      <c r="A41" s="102" t="s">
        <v>699</v>
      </c>
      <c r="B41" s="102" t="s">
        <v>700</v>
      </c>
      <c r="C41" s="175">
        <v>30348.15</v>
      </c>
      <c r="D41" s="175">
        <v>21906.65</v>
      </c>
      <c r="E41" s="80">
        <v>0.03</v>
      </c>
      <c r="F41" s="80">
        <v>0.31</v>
      </c>
      <c r="G41" s="80">
        <v>-0.06</v>
      </c>
      <c r="H41" s="80">
        <v>0.27</v>
      </c>
      <c r="I41" s="102" t="s">
        <v>257</v>
      </c>
    </row>
    <row r="42" spans="1:9" x14ac:dyDescent="0.2">
      <c r="A42" s="102" t="s">
        <v>1180</v>
      </c>
      <c r="B42" s="102" t="s">
        <v>1181</v>
      </c>
      <c r="C42" s="175">
        <v>990.72</v>
      </c>
      <c r="D42" s="175">
        <v>878.81</v>
      </c>
      <c r="E42" s="80">
        <v>0.61</v>
      </c>
      <c r="F42" s="80">
        <v>0.53</v>
      </c>
      <c r="G42" s="80">
        <v>0.61</v>
      </c>
      <c r="H42" s="80">
        <v>0.52</v>
      </c>
      <c r="I42" s="102" t="s">
        <v>298</v>
      </c>
    </row>
    <row r="43" spans="1:9" x14ac:dyDescent="0.2">
      <c r="A43" s="102" t="s">
        <v>851</v>
      </c>
      <c r="B43" s="102" t="s">
        <v>850</v>
      </c>
      <c r="C43" s="175">
        <v>5180</v>
      </c>
      <c r="D43" s="175">
        <v>4679</v>
      </c>
      <c r="E43" s="80">
        <v>2.0299999999999998</v>
      </c>
      <c r="F43" s="80">
        <v>1.78</v>
      </c>
      <c r="G43" s="80">
        <v>2.0099999999999998</v>
      </c>
      <c r="H43" s="80">
        <v>1.65</v>
      </c>
      <c r="I43" s="102" t="s">
        <v>257</v>
      </c>
    </row>
    <row r="44" spans="1:9" x14ac:dyDescent="0.2">
      <c r="A44" s="102" t="s">
        <v>701</v>
      </c>
      <c r="B44" s="102" t="s">
        <v>702</v>
      </c>
      <c r="C44" s="175">
        <v>1314.17</v>
      </c>
      <c r="D44" s="175">
        <v>1136.07</v>
      </c>
      <c r="E44" s="80">
        <v>1.1100000000000001</v>
      </c>
      <c r="F44" s="80">
        <v>0.96</v>
      </c>
      <c r="G44" s="80">
        <v>1.0900000000000001</v>
      </c>
      <c r="H44" s="80">
        <v>0.95</v>
      </c>
      <c r="I44" s="102" t="s">
        <v>284</v>
      </c>
    </row>
    <row r="45" spans="1:9" x14ac:dyDescent="0.2">
      <c r="A45" s="102" t="s">
        <v>930</v>
      </c>
      <c r="B45" s="102" t="s">
        <v>931</v>
      </c>
      <c r="C45" s="175">
        <v>4385</v>
      </c>
      <c r="D45" s="175">
        <v>3440</v>
      </c>
      <c r="E45" s="80">
        <v>0.67</v>
      </c>
      <c r="F45" s="80">
        <v>1.95</v>
      </c>
      <c r="G45" s="80">
        <v>0.45</v>
      </c>
      <c r="H45" s="80">
        <v>1.83</v>
      </c>
      <c r="I45" s="102" t="s">
        <v>321</v>
      </c>
    </row>
    <row r="46" spans="1:9" x14ac:dyDescent="0.2">
      <c r="A46" s="102" t="s">
        <v>1350</v>
      </c>
      <c r="B46" s="102" t="s">
        <v>1397</v>
      </c>
      <c r="C46" s="175">
        <v>727.75</v>
      </c>
      <c r="D46" s="175">
        <v>674.17</v>
      </c>
      <c r="E46" s="80">
        <v>0.65</v>
      </c>
      <c r="F46" s="80">
        <v>0.59</v>
      </c>
      <c r="G46" s="80">
        <v>0.56999999999999995</v>
      </c>
      <c r="H46" s="80">
        <v>0.56000000000000005</v>
      </c>
      <c r="I46" s="102" t="s">
        <v>284</v>
      </c>
    </row>
    <row r="47" spans="1:9" x14ac:dyDescent="0.2">
      <c r="A47" s="102" t="s">
        <v>889</v>
      </c>
      <c r="B47" s="102" t="s">
        <v>890</v>
      </c>
      <c r="C47" s="175">
        <v>2919</v>
      </c>
      <c r="D47" s="175">
        <v>2897</v>
      </c>
      <c r="E47" s="80">
        <v>1.02</v>
      </c>
      <c r="F47" s="80">
        <v>0.87</v>
      </c>
      <c r="G47" s="80">
        <v>1.01</v>
      </c>
      <c r="H47" s="80">
        <v>0.76</v>
      </c>
      <c r="I47" s="102" t="s">
        <v>295</v>
      </c>
    </row>
    <row r="48" spans="1:9" x14ac:dyDescent="0.2">
      <c r="A48" s="102" t="s">
        <v>863</v>
      </c>
      <c r="B48" s="102" t="s">
        <v>862</v>
      </c>
      <c r="C48" s="175">
        <v>3708</v>
      </c>
      <c r="D48" s="175">
        <v>4001</v>
      </c>
      <c r="E48" s="80">
        <v>1.34</v>
      </c>
      <c r="F48" s="80">
        <v>2.6</v>
      </c>
      <c r="G48" s="80">
        <v>1.31</v>
      </c>
      <c r="H48" s="80">
        <v>2.54</v>
      </c>
      <c r="I48" s="102" t="s">
        <v>321</v>
      </c>
    </row>
    <row r="49" spans="1:9" x14ac:dyDescent="0.2">
      <c r="A49" s="102" t="s">
        <v>1062</v>
      </c>
      <c r="B49" s="102" t="s">
        <v>1063</v>
      </c>
      <c r="C49" s="175">
        <v>248.09</v>
      </c>
      <c r="D49" s="175">
        <v>244.4</v>
      </c>
      <c r="E49" s="80">
        <v>0.51</v>
      </c>
      <c r="F49" s="80">
        <v>0.01</v>
      </c>
      <c r="G49" s="80">
        <v>0.51</v>
      </c>
      <c r="H49" s="80">
        <v>0.01</v>
      </c>
      <c r="I49" s="102" t="s">
        <v>295</v>
      </c>
    </row>
    <row r="50" spans="1:9" x14ac:dyDescent="0.2">
      <c r="A50" s="102" t="s">
        <v>463</v>
      </c>
      <c r="B50" s="102" t="s">
        <v>634</v>
      </c>
      <c r="C50" s="175">
        <v>37432</v>
      </c>
      <c r="D50" s="175">
        <v>35323</v>
      </c>
      <c r="E50" s="80">
        <v>1.29</v>
      </c>
      <c r="F50" s="80">
        <v>1.07</v>
      </c>
      <c r="G50" s="80">
        <v>1.28</v>
      </c>
      <c r="H50" s="80">
        <v>1.07</v>
      </c>
      <c r="I50" s="102" t="s">
        <v>284</v>
      </c>
    </row>
    <row r="51" spans="1:9" x14ac:dyDescent="0.2">
      <c r="A51" s="102" t="s">
        <v>1331</v>
      </c>
      <c r="B51" s="102" t="s">
        <v>1332</v>
      </c>
      <c r="C51" s="175">
        <v>2265</v>
      </c>
      <c r="D51" s="175">
        <v>1975</v>
      </c>
      <c r="E51" s="80">
        <v>0.31</v>
      </c>
      <c r="F51" s="80">
        <v>0.15</v>
      </c>
      <c r="G51" s="80">
        <v>0.24</v>
      </c>
      <c r="H51" s="80">
        <v>0.14000000000000001</v>
      </c>
      <c r="I51" s="102" t="s">
        <v>284</v>
      </c>
    </row>
    <row r="52" spans="1:9" x14ac:dyDescent="0.2">
      <c r="A52" s="102" t="s">
        <v>837</v>
      </c>
      <c r="B52" s="102" t="s">
        <v>1182</v>
      </c>
      <c r="C52" s="175">
        <v>21494</v>
      </c>
      <c r="D52" s="175">
        <v>22541</v>
      </c>
      <c r="E52" s="80">
        <v>0.84</v>
      </c>
      <c r="F52" s="80">
        <v>0.36</v>
      </c>
      <c r="G52" s="80">
        <v>0.81</v>
      </c>
      <c r="H52" s="80">
        <v>0.34</v>
      </c>
      <c r="I52" s="102" t="s">
        <v>256</v>
      </c>
    </row>
    <row r="53" spans="1:9" x14ac:dyDescent="0.2">
      <c r="A53" s="102" t="s">
        <v>703</v>
      </c>
      <c r="B53" s="102" t="s">
        <v>704</v>
      </c>
      <c r="C53" s="175">
        <v>2604.46</v>
      </c>
      <c r="D53" s="175">
        <v>2233.69</v>
      </c>
      <c r="E53" s="80">
        <v>1.98</v>
      </c>
      <c r="F53" s="80">
        <v>1.76</v>
      </c>
      <c r="G53" s="80">
        <v>1.95</v>
      </c>
      <c r="H53" s="80">
        <v>1.7</v>
      </c>
      <c r="I53" s="102" t="s">
        <v>295</v>
      </c>
    </row>
    <row r="54" spans="1:9" x14ac:dyDescent="0.2">
      <c r="A54" s="102" t="s">
        <v>480</v>
      </c>
      <c r="B54" s="102" t="s">
        <v>479</v>
      </c>
      <c r="C54" s="175">
        <v>32575</v>
      </c>
      <c r="D54" s="175">
        <v>32075</v>
      </c>
      <c r="E54" s="80">
        <v>0.7</v>
      </c>
      <c r="F54" s="80">
        <v>0.67</v>
      </c>
      <c r="G54" s="80">
        <v>0.68</v>
      </c>
      <c r="H54" s="80">
        <v>0.71</v>
      </c>
      <c r="I54" s="102" t="s">
        <v>322</v>
      </c>
    </row>
    <row r="55" spans="1:9" x14ac:dyDescent="0.2">
      <c r="A55" s="102" t="s">
        <v>1333</v>
      </c>
      <c r="B55" s="102" t="s">
        <v>1334</v>
      </c>
      <c r="C55" s="175">
        <v>637.1</v>
      </c>
      <c r="D55" s="175">
        <v>561.70000000000005</v>
      </c>
      <c r="E55" s="80">
        <v>0.14000000000000001</v>
      </c>
      <c r="F55" s="80">
        <v>0.28000000000000003</v>
      </c>
      <c r="G55" s="80">
        <v>0.13</v>
      </c>
      <c r="H55" s="80">
        <v>0.27</v>
      </c>
      <c r="I55" s="102" t="s">
        <v>284</v>
      </c>
    </row>
    <row r="56" spans="1:9" x14ac:dyDescent="0.2">
      <c r="A56" s="102" t="s">
        <v>864</v>
      </c>
      <c r="B56" s="102" t="s">
        <v>1064</v>
      </c>
      <c r="C56" s="175">
        <v>3073.8</v>
      </c>
      <c r="D56" s="175">
        <v>2802.8</v>
      </c>
      <c r="E56" s="80">
        <v>0.63</v>
      </c>
      <c r="F56" s="80">
        <v>0.55000000000000004</v>
      </c>
      <c r="G56" s="80">
        <v>0.6</v>
      </c>
      <c r="H56" s="80">
        <v>0.46</v>
      </c>
      <c r="I56" s="102" t="s">
        <v>284</v>
      </c>
    </row>
    <row r="57" spans="1:9" x14ac:dyDescent="0.2">
      <c r="A57" s="102" t="s">
        <v>506</v>
      </c>
      <c r="B57" s="102" t="s">
        <v>507</v>
      </c>
      <c r="C57" s="175">
        <v>4788.5</v>
      </c>
      <c r="D57" s="175">
        <v>4426.5</v>
      </c>
      <c r="E57" s="80">
        <v>0.84</v>
      </c>
      <c r="F57" s="80">
        <v>0.8</v>
      </c>
      <c r="G57" s="80">
        <v>0.83</v>
      </c>
      <c r="H57" s="80">
        <v>0.73</v>
      </c>
      <c r="I57" s="102" t="s">
        <v>255</v>
      </c>
    </row>
    <row r="58" spans="1:9" x14ac:dyDescent="0.2">
      <c r="A58" s="102" t="s">
        <v>287</v>
      </c>
      <c r="B58" s="102" t="s">
        <v>288</v>
      </c>
      <c r="C58" s="175">
        <v>2341.5500000000002</v>
      </c>
      <c r="D58" s="175">
        <v>2205.88</v>
      </c>
      <c r="E58" s="80">
        <v>8.6199999999999992</v>
      </c>
      <c r="F58" s="80">
        <v>7.4</v>
      </c>
      <c r="G58" s="80">
        <v>8.4600000000000009</v>
      </c>
      <c r="H58" s="80">
        <v>7.27</v>
      </c>
      <c r="I58" s="102" t="s">
        <v>255</v>
      </c>
    </row>
    <row r="59" spans="1:9" x14ac:dyDescent="0.2">
      <c r="A59" s="102" t="s">
        <v>1357</v>
      </c>
      <c r="B59" s="102" t="s">
        <v>1398</v>
      </c>
      <c r="C59" s="175">
        <v>1287</v>
      </c>
      <c r="D59" s="175">
        <v>644</v>
      </c>
      <c r="E59" s="80">
        <v>0.66</v>
      </c>
      <c r="F59" s="80">
        <v>0.61</v>
      </c>
      <c r="G59" s="80">
        <v>-0.48</v>
      </c>
      <c r="H59" s="80">
        <v>0.56000000000000005</v>
      </c>
      <c r="I59" s="102" t="s">
        <v>284</v>
      </c>
    </row>
    <row r="60" spans="1:9" x14ac:dyDescent="0.2">
      <c r="A60" s="102" t="s">
        <v>705</v>
      </c>
      <c r="B60" s="102" t="s">
        <v>706</v>
      </c>
      <c r="C60" s="175">
        <v>421.52</v>
      </c>
      <c r="D60" s="175">
        <v>382.36</v>
      </c>
      <c r="E60" s="80">
        <v>1.22</v>
      </c>
      <c r="F60" s="80">
        <v>7.0000000000000007E-2</v>
      </c>
      <c r="G60" s="80">
        <v>1.21</v>
      </c>
      <c r="H60" s="80">
        <v>0.01</v>
      </c>
      <c r="I60" s="102" t="s">
        <v>295</v>
      </c>
    </row>
    <row r="61" spans="1:9" x14ac:dyDescent="0.2">
      <c r="A61" s="102" t="s">
        <v>891</v>
      </c>
      <c r="B61" s="102" t="s">
        <v>892</v>
      </c>
      <c r="C61" s="175">
        <v>1615.8</v>
      </c>
      <c r="D61" s="175">
        <v>1552.3</v>
      </c>
      <c r="E61" s="80">
        <v>0.82</v>
      </c>
      <c r="F61" s="80">
        <v>0.71</v>
      </c>
      <c r="G61" s="80">
        <v>0.46</v>
      </c>
      <c r="H61" s="80">
        <v>0.7</v>
      </c>
      <c r="I61" s="102" t="s">
        <v>307</v>
      </c>
    </row>
    <row r="62" spans="1:9" x14ac:dyDescent="0.2">
      <c r="A62" s="102" t="s">
        <v>1065</v>
      </c>
      <c r="B62" s="102" t="s">
        <v>1066</v>
      </c>
      <c r="C62" s="175">
        <v>2188.6</v>
      </c>
      <c r="D62" s="175">
        <v>2508.9</v>
      </c>
      <c r="E62" s="80">
        <v>0.21</v>
      </c>
      <c r="F62" s="80">
        <v>0.27</v>
      </c>
      <c r="G62" s="80">
        <v>0.04</v>
      </c>
      <c r="H62" s="80">
        <v>0.19</v>
      </c>
      <c r="I62" s="102" t="s">
        <v>256</v>
      </c>
    </row>
    <row r="63" spans="1:9" x14ac:dyDescent="0.2">
      <c r="A63" s="102" t="s">
        <v>508</v>
      </c>
      <c r="B63" s="102" t="s">
        <v>509</v>
      </c>
      <c r="C63" s="175">
        <v>5935</v>
      </c>
      <c r="D63" s="175">
        <v>5487</v>
      </c>
      <c r="E63" s="80">
        <v>0.92</v>
      </c>
      <c r="F63" s="80">
        <v>0.54</v>
      </c>
      <c r="G63" s="80">
        <v>0.8</v>
      </c>
      <c r="H63" s="80">
        <v>0.54</v>
      </c>
      <c r="I63" s="102" t="s">
        <v>321</v>
      </c>
    </row>
    <row r="64" spans="1:9" x14ac:dyDescent="0.2">
      <c r="A64" s="102" t="s">
        <v>1067</v>
      </c>
      <c r="B64" s="102" t="s">
        <v>1068</v>
      </c>
      <c r="C64" s="175">
        <v>2291.9</v>
      </c>
      <c r="D64" s="175">
        <v>2202.4</v>
      </c>
      <c r="E64" s="80">
        <v>1.17</v>
      </c>
      <c r="F64" s="80">
        <v>0.87</v>
      </c>
      <c r="G64" s="80">
        <v>1.07</v>
      </c>
      <c r="H64" s="80">
        <v>0.63</v>
      </c>
      <c r="I64" s="102" t="s">
        <v>307</v>
      </c>
    </row>
    <row r="65" spans="1:9" x14ac:dyDescent="0.2">
      <c r="A65" s="102" t="s">
        <v>510</v>
      </c>
      <c r="B65" s="102" t="s">
        <v>511</v>
      </c>
      <c r="C65" s="175">
        <v>24675</v>
      </c>
      <c r="D65" s="175">
        <v>26003</v>
      </c>
      <c r="E65" s="80">
        <v>0.41</v>
      </c>
      <c r="F65" s="80">
        <v>0.36</v>
      </c>
      <c r="G65" s="80">
        <v>0.19</v>
      </c>
      <c r="H65" s="80">
        <v>0.32</v>
      </c>
      <c r="I65" s="102" t="s">
        <v>295</v>
      </c>
    </row>
    <row r="66" spans="1:9" x14ac:dyDescent="0.2">
      <c r="A66" s="102" t="s">
        <v>600</v>
      </c>
      <c r="B66" s="102" t="s">
        <v>601</v>
      </c>
      <c r="C66" s="175">
        <v>3837</v>
      </c>
      <c r="D66" s="175">
        <v>4104</v>
      </c>
      <c r="E66" s="80">
        <v>0.54</v>
      </c>
      <c r="F66" s="80">
        <v>0.71</v>
      </c>
      <c r="G66" s="80">
        <v>0.48</v>
      </c>
      <c r="H66" s="80">
        <v>0.71</v>
      </c>
      <c r="I66" s="102" t="s">
        <v>295</v>
      </c>
    </row>
    <row r="67" spans="1:9" x14ac:dyDescent="0.2">
      <c r="A67" s="102" t="s">
        <v>707</v>
      </c>
      <c r="B67" s="102" t="s">
        <v>708</v>
      </c>
      <c r="C67" s="175">
        <v>827.1</v>
      </c>
      <c r="D67" s="175">
        <v>759.9</v>
      </c>
      <c r="E67" s="80">
        <v>1.78</v>
      </c>
      <c r="F67" s="80">
        <v>1.42</v>
      </c>
      <c r="G67" s="80">
        <v>-1.59</v>
      </c>
      <c r="H67" s="80">
        <v>-2.0299999999999998</v>
      </c>
      <c r="I67" s="102" t="s">
        <v>257</v>
      </c>
    </row>
    <row r="68" spans="1:9" x14ac:dyDescent="0.2">
      <c r="A68" s="102" t="s">
        <v>512</v>
      </c>
      <c r="B68" s="102" t="s">
        <v>513</v>
      </c>
      <c r="C68" s="175">
        <v>4264</v>
      </c>
      <c r="D68" s="175">
        <v>3669</v>
      </c>
      <c r="E68" s="80">
        <v>1.1499999999999999</v>
      </c>
      <c r="F68" s="80">
        <v>1.1100000000000001</v>
      </c>
      <c r="G68" s="80">
        <v>0.95</v>
      </c>
      <c r="H68" s="80">
        <v>1.07</v>
      </c>
      <c r="I68" s="102" t="s">
        <v>257</v>
      </c>
    </row>
    <row r="69" spans="1:9" x14ac:dyDescent="0.2">
      <c r="A69" s="102" t="s">
        <v>602</v>
      </c>
      <c r="B69" s="102" t="s">
        <v>603</v>
      </c>
      <c r="C69" s="175">
        <v>2470</v>
      </c>
      <c r="D69" s="175">
        <v>2689</v>
      </c>
      <c r="E69" s="80">
        <v>0.62</v>
      </c>
      <c r="F69" s="80">
        <v>0.8</v>
      </c>
      <c r="G69" s="80">
        <v>0.57999999999999996</v>
      </c>
      <c r="H69" s="80">
        <v>0.77</v>
      </c>
      <c r="I69" s="102" t="s">
        <v>295</v>
      </c>
    </row>
    <row r="70" spans="1:9" x14ac:dyDescent="0.2">
      <c r="A70" s="102" t="s">
        <v>1069</v>
      </c>
      <c r="B70" s="102" t="s">
        <v>1070</v>
      </c>
      <c r="C70" s="175">
        <v>2157</v>
      </c>
      <c r="D70" s="175">
        <v>2052.66</v>
      </c>
      <c r="E70" s="80">
        <v>1.72</v>
      </c>
      <c r="F70" s="80">
        <v>1.57</v>
      </c>
      <c r="G70" s="80">
        <v>1.65</v>
      </c>
      <c r="H70" s="80">
        <v>1.47</v>
      </c>
      <c r="I70" s="102" t="s">
        <v>257</v>
      </c>
    </row>
    <row r="71" spans="1:9" x14ac:dyDescent="0.2">
      <c r="A71" s="102" t="s">
        <v>415</v>
      </c>
      <c r="B71" s="102" t="s">
        <v>416</v>
      </c>
      <c r="C71" s="175">
        <v>2656.7</v>
      </c>
      <c r="D71" s="175">
        <v>2612.14</v>
      </c>
      <c r="E71" s="80">
        <v>0.94</v>
      </c>
      <c r="F71" s="80">
        <v>0.94</v>
      </c>
      <c r="G71" s="80">
        <v>0.93</v>
      </c>
      <c r="H71" s="80">
        <v>0.93</v>
      </c>
      <c r="I71" s="102" t="s">
        <v>255</v>
      </c>
    </row>
    <row r="72" spans="1:9" x14ac:dyDescent="0.2">
      <c r="A72" s="102" t="s">
        <v>709</v>
      </c>
      <c r="B72" s="102" t="s">
        <v>710</v>
      </c>
      <c r="C72" s="175">
        <v>1241.5999999999999</v>
      </c>
      <c r="D72" s="175">
        <v>1297.0999999999999</v>
      </c>
      <c r="E72" s="80">
        <v>0.66</v>
      </c>
      <c r="F72" s="80">
        <v>0.65</v>
      </c>
      <c r="G72" s="80">
        <v>0.65</v>
      </c>
      <c r="H72" s="80">
        <v>0.51</v>
      </c>
      <c r="I72" s="102" t="s">
        <v>307</v>
      </c>
    </row>
    <row r="73" spans="1:9" x14ac:dyDescent="0.2">
      <c r="A73" s="102" t="s">
        <v>1151</v>
      </c>
      <c r="B73" s="102" t="s">
        <v>1152</v>
      </c>
      <c r="C73" s="175">
        <v>49762</v>
      </c>
      <c r="D73" s="175">
        <v>44693</v>
      </c>
      <c r="E73" s="80">
        <v>2.59</v>
      </c>
      <c r="F73" s="80">
        <v>1.84</v>
      </c>
      <c r="G73" s="80">
        <v>2.59</v>
      </c>
      <c r="H73" s="80">
        <v>1.84</v>
      </c>
      <c r="I73" s="102" t="s">
        <v>295</v>
      </c>
    </row>
    <row r="74" spans="1:9" x14ac:dyDescent="0.2">
      <c r="A74" s="102" t="s">
        <v>1349</v>
      </c>
      <c r="B74" s="102" t="s">
        <v>1399</v>
      </c>
      <c r="C74" s="175">
        <v>8896</v>
      </c>
      <c r="D74" s="175">
        <v>9300</v>
      </c>
      <c r="E74" s="80">
        <v>0.43</v>
      </c>
      <c r="F74" s="80">
        <v>0.28000000000000003</v>
      </c>
      <c r="G74" s="80">
        <v>0.42</v>
      </c>
      <c r="H74" s="80">
        <v>0.69</v>
      </c>
      <c r="I74" s="102" t="s">
        <v>255</v>
      </c>
    </row>
    <row r="75" spans="1:9" x14ac:dyDescent="0.2">
      <c r="A75" s="102" t="s">
        <v>711</v>
      </c>
      <c r="B75" s="102" t="s">
        <v>712</v>
      </c>
      <c r="C75" s="175">
        <v>2421.4499999999998</v>
      </c>
      <c r="D75" s="175">
        <v>1723.47</v>
      </c>
      <c r="E75" s="80">
        <v>3.03</v>
      </c>
      <c r="F75" s="80">
        <v>2.06</v>
      </c>
      <c r="G75" s="80">
        <v>3.01</v>
      </c>
      <c r="H75" s="80">
        <v>2.06</v>
      </c>
      <c r="I75" s="102" t="s">
        <v>257</v>
      </c>
    </row>
    <row r="76" spans="1:9" x14ac:dyDescent="0.2">
      <c r="A76" s="102" t="s">
        <v>514</v>
      </c>
      <c r="B76" s="102" t="s">
        <v>515</v>
      </c>
      <c r="C76" s="175">
        <v>2778</v>
      </c>
      <c r="D76" s="175">
        <v>2482</v>
      </c>
      <c r="E76" s="80">
        <v>4.72</v>
      </c>
      <c r="F76" s="80">
        <v>4.5</v>
      </c>
      <c r="G76" s="80">
        <v>4.72</v>
      </c>
      <c r="H76" s="80">
        <v>4.1900000000000004</v>
      </c>
      <c r="I76" s="102" t="s">
        <v>295</v>
      </c>
    </row>
    <row r="77" spans="1:9" x14ac:dyDescent="0.2">
      <c r="A77" s="102" t="s">
        <v>468</v>
      </c>
      <c r="B77" s="102" t="s">
        <v>467</v>
      </c>
      <c r="C77" s="175">
        <v>22045</v>
      </c>
      <c r="D77" s="175">
        <v>21815</v>
      </c>
      <c r="E77" s="80">
        <v>1.91</v>
      </c>
      <c r="F77" s="80">
        <v>1.43</v>
      </c>
      <c r="G77" s="80">
        <v>2.2400000000000002</v>
      </c>
      <c r="H77" s="80">
        <v>1.41</v>
      </c>
      <c r="I77" s="102" t="s">
        <v>298</v>
      </c>
    </row>
    <row r="78" spans="1:9" x14ac:dyDescent="0.2">
      <c r="A78" s="102" t="s">
        <v>1071</v>
      </c>
      <c r="B78" s="102" t="s">
        <v>1072</v>
      </c>
      <c r="C78" s="175">
        <v>2197</v>
      </c>
      <c r="D78" s="175">
        <v>1893.9</v>
      </c>
      <c r="E78" s="80">
        <v>0.89</v>
      </c>
      <c r="F78" s="80">
        <v>0.76</v>
      </c>
      <c r="G78" s="80">
        <v>0.83</v>
      </c>
      <c r="H78" s="80">
        <v>0.75</v>
      </c>
      <c r="I78" s="102" t="s">
        <v>255</v>
      </c>
    </row>
    <row r="79" spans="1:9" x14ac:dyDescent="0.2">
      <c r="A79" s="102" t="s">
        <v>932</v>
      </c>
      <c r="B79" s="102" t="s">
        <v>933</v>
      </c>
      <c r="C79" s="175">
        <v>595.4</v>
      </c>
      <c r="D79" s="175">
        <v>560.29</v>
      </c>
      <c r="E79" s="80">
        <v>0.5</v>
      </c>
      <c r="F79" s="80">
        <v>0.38</v>
      </c>
      <c r="G79" s="80">
        <v>0.5</v>
      </c>
      <c r="H79" s="80">
        <v>2.92</v>
      </c>
      <c r="I79" s="102" t="s">
        <v>295</v>
      </c>
    </row>
    <row r="80" spans="1:9" x14ac:dyDescent="0.2">
      <c r="A80" s="102" t="s">
        <v>713</v>
      </c>
      <c r="B80" s="102" t="s">
        <v>714</v>
      </c>
      <c r="C80" s="175">
        <v>1873</v>
      </c>
      <c r="D80" s="175">
        <v>1809</v>
      </c>
      <c r="E80" s="80">
        <v>0.13</v>
      </c>
      <c r="F80" s="80">
        <v>0.12</v>
      </c>
      <c r="G80" s="80">
        <v>0</v>
      </c>
      <c r="H80" s="80">
        <v>0.1</v>
      </c>
      <c r="I80" s="102" t="s">
        <v>257</v>
      </c>
    </row>
    <row r="81" spans="1:9" x14ac:dyDescent="0.2">
      <c r="A81" s="102" t="s">
        <v>489</v>
      </c>
      <c r="B81" s="102" t="s">
        <v>488</v>
      </c>
      <c r="C81" s="175">
        <v>3889</v>
      </c>
      <c r="D81" s="175">
        <v>4048</v>
      </c>
      <c r="E81" s="80">
        <v>0.37</v>
      </c>
      <c r="F81" s="80">
        <v>0.42</v>
      </c>
      <c r="G81" s="80">
        <v>0.2</v>
      </c>
      <c r="H81" s="80">
        <v>0.32</v>
      </c>
      <c r="I81" s="102" t="s">
        <v>257</v>
      </c>
    </row>
    <row r="82" spans="1:9" x14ac:dyDescent="0.2">
      <c r="A82" s="102" t="s">
        <v>635</v>
      </c>
      <c r="B82" s="102" t="s">
        <v>636</v>
      </c>
      <c r="C82" s="175">
        <v>2041</v>
      </c>
      <c r="D82" s="175">
        <v>2090</v>
      </c>
      <c r="E82" s="80">
        <v>0.03</v>
      </c>
      <c r="F82" s="80">
        <v>-0.43</v>
      </c>
      <c r="G82" s="80">
        <v>0</v>
      </c>
      <c r="H82" s="80">
        <v>-0.43</v>
      </c>
      <c r="I82" s="102" t="s">
        <v>284</v>
      </c>
    </row>
    <row r="83" spans="1:9" x14ac:dyDescent="0.2">
      <c r="A83" s="102" t="s">
        <v>1351</v>
      </c>
      <c r="B83" s="102" t="s">
        <v>1400</v>
      </c>
      <c r="C83" s="175">
        <v>705</v>
      </c>
      <c r="D83" s="175">
        <v>686</v>
      </c>
      <c r="E83" s="80">
        <v>0.7</v>
      </c>
      <c r="F83" s="80">
        <v>0.67</v>
      </c>
      <c r="G83" s="80">
        <v>0.7</v>
      </c>
      <c r="H83" s="80">
        <v>0.66</v>
      </c>
      <c r="I83" s="102" t="s">
        <v>256</v>
      </c>
    </row>
    <row r="84" spans="1:9" x14ac:dyDescent="0.2">
      <c r="A84" s="102" t="s">
        <v>934</v>
      </c>
      <c r="B84" s="102" t="s">
        <v>935</v>
      </c>
      <c r="C84" s="175">
        <v>3502.92</v>
      </c>
      <c r="D84" s="175">
        <v>3288.26</v>
      </c>
      <c r="E84" s="80">
        <v>0.8</v>
      </c>
      <c r="F84" s="80">
        <v>0.72</v>
      </c>
      <c r="G84" s="80">
        <v>0.8</v>
      </c>
      <c r="H84" s="80">
        <v>0.7</v>
      </c>
      <c r="I84" s="102" t="s">
        <v>298</v>
      </c>
    </row>
    <row r="85" spans="1:9" x14ac:dyDescent="0.2">
      <c r="A85" s="102" t="s">
        <v>715</v>
      </c>
      <c r="B85" s="102" t="s">
        <v>716</v>
      </c>
      <c r="C85" s="175">
        <v>1069</v>
      </c>
      <c r="D85" s="175">
        <v>1095</v>
      </c>
      <c r="E85" s="80">
        <v>0.49</v>
      </c>
      <c r="F85" s="80">
        <v>0.91</v>
      </c>
      <c r="G85" s="80">
        <v>0.48</v>
      </c>
      <c r="H85" s="80">
        <v>0.72</v>
      </c>
      <c r="I85" s="102" t="s">
        <v>284</v>
      </c>
    </row>
    <row r="86" spans="1:9" x14ac:dyDescent="0.2">
      <c r="A86" s="102" t="s">
        <v>1183</v>
      </c>
      <c r="B86" s="102" t="s">
        <v>1184</v>
      </c>
      <c r="C86" s="175">
        <v>1628.14</v>
      </c>
      <c r="D86" s="175">
        <v>1569.62</v>
      </c>
      <c r="E86" s="80">
        <v>0.36</v>
      </c>
      <c r="F86" s="80">
        <v>0.12</v>
      </c>
      <c r="G86" s="80">
        <v>0.34</v>
      </c>
      <c r="H86" s="80">
        <v>0.11</v>
      </c>
      <c r="I86" s="102" t="s">
        <v>255</v>
      </c>
    </row>
    <row r="87" spans="1:9" x14ac:dyDescent="0.2">
      <c r="A87" s="102" t="s">
        <v>717</v>
      </c>
      <c r="B87" s="102" t="s">
        <v>718</v>
      </c>
      <c r="C87" s="175">
        <v>533.19000000000005</v>
      </c>
      <c r="D87" s="175">
        <v>449.68</v>
      </c>
      <c r="E87" s="80">
        <v>0.28000000000000003</v>
      </c>
      <c r="F87" s="80">
        <v>0.21</v>
      </c>
      <c r="G87" s="80">
        <v>0.28000000000000003</v>
      </c>
      <c r="H87" s="80">
        <v>0.21</v>
      </c>
      <c r="I87" s="102" t="s">
        <v>321</v>
      </c>
    </row>
    <row r="88" spans="1:9" x14ac:dyDescent="0.2">
      <c r="A88" s="102" t="s">
        <v>719</v>
      </c>
      <c r="B88" s="102" t="s">
        <v>720</v>
      </c>
      <c r="C88" s="175">
        <v>2641</v>
      </c>
      <c r="D88" s="175">
        <v>2209</v>
      </c>
      <c r="E88" s="80">
        <v>1</v>
      </c>
      <c r="F88" s="80">
        <v>0.68</v>
      </c>
      <c r="G88" s="80">
        <v>1.02</v>
      </c>
      <c r="H88" s="80">
        <v>0.55000000000000004</v>
      </c>
      <c r="I88" s="102" t="s">
        <v>321</v>
      </c>
    </row>
    <row r="89" spans="1:9" x14ac:dyDescent="0.2">
      <c r="A89" s="102" t="s">
        <v>516</v>
      </c>
      <c r="B89" s="102" t="s">
        <v>517</v>
      </c>
      <c r="C89" s="175">
        <v>5865</v>
      </c>
      <c r="D89" s="175">
        <v>6095</v>
      </c>
      <c r="E89" s="80">
        <v>2.11</v>
      </c>
      <c r="F89" s="80">
        <v>2.14</v>
      </c>
      <c r="G89" s="80">
        <v>2.06</v>
      </c>
      <c r="H89" s="80">
        <v>2.0499999999999998</v>
      </c>
      <c r="I89" s="102" t="s">
        <v>295</v>
      </c>
    </row>
    <row r="90" spans="1:9" x14ac:dyDescent="0.2">
      <c r="A90" s="102" t="s">
        <v>882</v>
      </c>
      <c r="B90" s="102" t="s">
        <v>1165</v>
      </c>
      <c r="C90" s="175">
        <v>22894</v>
      </c>
      <c r="D90" s="175">
        <v>25420</v>
      </c>
      <c r="E90" s="80">
        <v>0.73</v>
      </c>
      <c r="F90" s="80">
        <v>0.71</v>
      </c>
      <c r="G90" s="80">
        <v>0.68</v>
      </c>
      <c r="H90" s="80">
        <v>-1.72</v>
      </c>
      <c r="I90" s="102" t="s">
        <v>257</v>
      </c>
    </row>
    <row r="91" spans="1:9" x14ac:dyDescent="0.2">
      <c r="A91" s="102" t="s">
        <v>1223</v>
      </c>
      <c r="B91" s="102" t="s">
        <v>1224</v>
      </c>
      <c r="C91" s="175">
        <v>1122</v>
      </c>
      <c r="D91" s="175">
        <v>903</v>
      </c>
      <c r="E91" s="80">
        <v>0.71</v>
      </c>
      <c r="F91" s="80">
        <v>0.52</v>
      </c>
      <c r="G91" s="80">
        <v>0.67</v>
      </c>
      <c r="H91" s="80">
        <v>0.49</v>
      </c>
      <c r="I91" s="102" t="s">
        <v>257</v>
      </c>
    </row>
    <row r="92" spans="1:9" x14ac:dyDescent="0.2">
      <c r="A92" s="102" t="s">
        <v>361</v>
      </c>
      <c r="B92" s="102" t="s">
        <v>362</v>
      </c>
      <c r="C92" s="175">
        <v>3897.21</v>
      </c>
      <c r="D92" s="175">
        <v>3444.58</v>
      </c>
      <c r="E92" s="80">
        <v>0.77</v>
      </c>
      <c r="F92" s="80">
        <v>0.65</v>
      </c>
      <c r="G92" s="80">
        <v>0.76</v>
      </c>
      <c r="H92" s="80">
        <v>0.64</v>
      </c>
      <c r="I92" s="102" t="s">
        <v>255</v>
      </c>
    </row>
    <row r="93" spans="1:9" x14ac:dyDescent="0.2">
      <c r="A93" s="102" t="s">
        <v>289</v>
      </c>
      <c r="B93" s="102" t="s">
        <v>290</v>
      </c>
      <c r="C93" s="175">
        <v>3633</v>
      </c>
      <c r="D93" s="175">
        <v>3479</v>
      </c>
      <c r="E93" s="80">
        <v>0.14000000000000001</v>
      </c>
      <c r="F93" s="80">
        <v>0.03</v>
      </c>
      <c r="G93" s="80">
        <v>0.14000000000000001</v>
      </c>
      <c r="H93" s="80">
        <v>0.05</v>
      </c>
      <c r="I93" s="102" t="s">
        <v>255</v>
      </c>
    </row>
    <row r="94" spans="1:9" x14ac:dyDescent="0.2">
      <c r="A94" s="102" t="s">
        <v>491</v>
      </c>
      <c r="B94" s="102" t="s">
        <v>490</v>
      </c>
      <c r="C94" s="175">
        <v>14150</v>
      </c>
      <c r="D94" s="175">
        <v>14621</v>
      </c>
      <c r="E94" s="80">
        <v>1.72</v>
      </c>
      <c r="F94" s="80">
        <v>1.37</v>
      </c>
      <c r="G94" s="80">
        <v>1.57</v>
      </c>
      <c r="H94" s="80">
        <v>1.45</v>
      </c>
      <c r="I94" s="102" t="s">
        <v>298</v>
      </c>
    </row>
    <row r="95" spans="1:9" x14ac:dyDescent="0.2">
      <c r="A95" s="102" t="s">
        <v>936</v>
      </c>
      <c r="B95" s="102" t="s">
        <v>937</v>
      </c>
      <c r="C95" s="175">
        <v>2126.81</v>
      </c>
      <c r="D95" s="175">
        <v>1742.01</v>
      </c>
      <c r="E95" s="80">
        <v>0.32</v>
      </c>
      <c r="F95" s="80">
        <v>0.28999999999999998</v>
      </c>
      <c r="G95" s="80">
        <v>0.32</v>
      </c>
      <c r="H95" s="80">
        <v>0.21</v>
      </c>
      <c r="I95" s="102" t="s">
        <v>295</v>
      </c>
    </row>
    <row r="96" spans="1:9" x14ac:dyDescent="0.2">
      <c r="A96" s="102" t="s">
        <v>1225</v>
      </c>
      <c r="B96" s="102" t="s">
        <v>1226</v>
      </c>
      <c r="C96" s="175">
        <v>3188</v>
      </c>
      <c r="D96" s="175">
        <v>3369</v>
      </c>
      <c r="E96" s="80">
        <v>0.74</v>
      </c>
      <c r="F96" s="80">
        <v>0.71</v>
      </c>
      <c r="G96" s="80">
        <v>0.72</v>
      </c>
      <c r="H96" s="80">
        <v>0.7</v>
      </c>
      <c r="I96" s="102" t="s">
        <v>255</v>
      </c>
    </row>
    <row r="97" spans="1:9" x14ac:dyDescent="0.2">
      <c r="A97" s="102" t="s">
        <v>721</v>
      </c>
      <c r="B97" s="102" t="s">
        <v>722</v>
      </c>
      <c r="C97" s="175">
        <v>1872.7</v>
      </c>
      <c r="D97" s="175">
        <v>1599</v>
      </c>
      <c r="E97" s="80">
        <v>0.76</v>
      </c>
      <c r="F97" s="80">
        <v>0.57999999999999996</v>
      </c>
      <c r="G97" s="80">
        <v>0.72</v>
      </c>
      <c r="H97" s="80">
        <v>0.56000000000000005</v>
      </c>
      <c r="I97" s="102" t="s">
        <v>257</v>
      </c>
    </row>
    <row r="98" spans="1:9" x14ac:dyDescent="0.2">
      <c r="A98" s="102" t="s">
        <v>1227</v>
      </c>
      <c r="B98" s="102" t="s">
        <v>1228</v>
      </c>
      <c r="C98" s="175">
        <v>1884</v>
      </c>
      <c r="D98" s="175">
        <v>1894</v>
      </c>
      <c r="E98" s="80">
        <v>0.25</v>
      </c>
      <c r="F98" s="80">
        <v>0.31</v>
      </c>
      <c r="G98" s="80">
        <v>0.25</v>
      </c>
      <c r="H98" s="80">
        <v>-0.23</v>
      </c>
      <c r="I98" s="102" t="s">
        <v>323</v>
      </c>
    </row>
    <row r="99" spans="1:9" x14ac:dyDescent="0.2">
      <c r="A99" s="102" t="s">
        <v>1229</v>
      </c>
      <c r="B99" s="102" t="s">
        <v>1230</v>
      </c>
      <c r="C99" s="175">
        <v>4541</v>
      </c>
      <c r="D99" s="175">
        <v>4525</v>
      </c>
      <c r="E99" s="80">
        <v>0.43</v>
      </c>
      <c r="F99" s="80">
        <v>0.41</v>
      </c>
      <c r="G99" s="80">
        <v>0.34</v>
      </c>
      <c r="H99" s="80">
        <v>0.44</v>
      </c>
      <c r="I99" s="102" t="s">
        <v>322</v>
      </c>
    </row>
    <row r="100" spans="1:9" x14ac:dyDescent="0.2">
      <c r="A100" s="102" t="s">
        <v>723</v>
      </c>
      <c r="B100" s="102" t="s">
        <v>724</v>
      </c>
      <c r="C100" s="175">
        <v>851.76</v>
      </c>
      <c r="D100" s="175">
        <v>707.56</v>
      </c>
      <c r="E100" s="80">
        <v>0.38</v>
      </c>
      <c r="F100" s="80">
        <v>0.33</v>
      </c>
      <c r="G100" s="80">
        <v>0.37</v>
      </c>
      <c r="H100" s="80">
        <v>0.32</v>
      </c>
      <c r="I100" s="102" t="s">
        <v>257</v>
      </c>
    </row>
    <row r="101" spans="1:9" x14ac:dyDescent="0.2">
      <c r="A101" s="102" t="s">
        <v>1231</v>
      </c>
      <c r="B101" s="102" t="s">
        <v>1232</v>
      </c>
      <c r="C101" s="175">
        <v>1472.7</v>
      </c>
      <c r="D101" s="175">
        <v>1714.9</v>
      </c>
      <c r="E101" s="80">
        <v>6.12</v>
      </c>
      <c r="F101" s="80">
        <v>8.43</v>
      </c>
      <c r="G101" s="80">
        <v>6.1</v>
      </c>
      <c r="H101" s="80">
        <v>8.3800000000000008</v>
      </c>
      <c r="I101" s="102" t="s">
        <v>307</v>
      </c>
    </row>
    <row r="102" spans="1:9" x14ac:dyDescent="0.2">
      <c r="A102" s="102" t="s">
        <v>1233</v>
      </c>
      <c r="B102" s="102" t="s">
        <v>1234</v>
      </c>
      <c r="C102" s="175">
        <v>5152</v>
      </c>
      <c r="D102" s="175">
        <v>4674</v>
      </c>
      <c r="E102" s="80">
        <v>0.43</v>
      </c>
      <c r="F102" s="80">
        <v>0.78</v>
      </c>
      <c r="G102" s="80">
        <v>0.22</v>
      </c>
      <c r="H102" s="80">
        <v>0.66</v>
      </c>
      <c r="I102" s="102" t="s">
        <v>321</v>
      </c>
    </row>
    <row r="103" spans="1:9" x14ac:dyDescent="0.2">
      <c r="A103" s="102" t="s">
        <v>879</v>
      </c>
      <c r="B103" s="102" t="s">
        <v>878</v>
      </c>
      <c r="C103" s="175">
        <v>53463</v>
      </c>
      <c r="D103" s="175">
        <v>53199</v>
      </c>
      <c r="E103" s="80">
        <v>3</v>
      </c>
      <c r="F103" s="80">
        <v>2.8</v>
      </c>
      <c r="G103" s="80">
        <v>2.98</v>
      </c>
      <c r="H103" s="80">
        <v>2.77</v>
      </c>
      <c r="I103" s="102" t="s">
        <v>321</v>
      </c>
    </row>
    <row r="104" spans="1:9" x14ac:dyDescent="0.2">
      <c r="A104" s="102" t="s">
        <v>604</v>
      </c>
      <c r="B104" s="102" t="s">
        <v>605</v>
      </c>
      <c r="C104" s="175">
        <v>1050.07</v>
      </c>
      <c r="D104" s="175">
        <v>816.79</v>
      </c>
      <c r="E104" s="80">
        <v>3.55</v>
      </c>
      <c r="F104" s="80">
        <v>2.84</v>
      </c>
      <c r="G104" s="80">
        <v>3.5</v>
      </c>
      <c r="H104" s="80">
        <v>2.82</v>
      </c>
      <c r="I104" s="102" t="s">
        <v>255</v>
      </c>
    </row>
    <row r="105" spans="1:9" x14ac:dyDescent="0.2">
      <c r="A105" s="102" t="s">
        <v>725</v>
      </c>
      <c r="B105" s="102" t="s">
        <v>726</v>
      </c>
      <c r="C105" s="175">
        <v>3533</v>
      </c>
      <c r="D105" s="175">
        <v>3538</v>
      </c>
      <c r="E105" s="80">
        <v>2.0299999999999998</v>
      </c>
      <c r="F105" s="80">
        <v>2.2200000000000002</v>
      </c>
      <c r="G105" s="80">
        <v>2.0299999999999998</v>
      </c>
      <c r="H105" s="80">
        <v>2.21</v>
      </c>
      <c r="I105" s="102" t="s">
        <v>295</v>
      </c>
    </row>
    <row r="106" spans="1:9" x14ac:dyDescent="0.2">
      <c r="A106" s="102" t="s">
        <v>865</v>
      </c>
      <c r="B106" s="102" t="s">
        <v>1073</v>
      </c>
      <c r="C106" s="175">
        <v>8733</v>
      </c>
      <c r="D106" s="175">
        <v>7980</v>
      </c>
      <c r="E106" s="80">
        <v>2.16</v>
      </c>
      <c r="F106" s="80">
        <v>1.88</v>
      </c>
      <c r="G106" s="80">
        <v>2.12</v>
      </c>
      <c r="H106" s="80">
        <v>1.76</v>
      </c>
      <c r="I106" s="102" t="s">
        <v>257</v>
      </c>
    </row>
    <row r="107" spans="1:9" x14ac:dyDescent="0.2">
      <c r="A107" s="102" t="s">
        <v>1185</v>
      </c>
      <c r="B107" s="102" t="s">
        <v>1186</v>
      </c>
      <c r="C107" s="175">
        <v>636.66999999999996</v>
      </c>
      <c r="D107" s="175">
        <v>493.76</v>
      </c>
      <c r="E107" s="80">
        <v>1.71</v>
      </c>
      <c r="F107" s="80">
        <v>1.56</v>
      </c>
      <c r="G107" s="80">
        <v>1.7</v>
      </c>
      <c r="H107" s="80">
        <v>1.49</v>
      </c>
      <c r="I107" s="102" t="s">
        <v>321</v>
      </c>
    </row>
    <row r="108" spans="1:9" x14ac:dyDescent="0.2">
      <c r="A108" s="102" t="s">
        <v>938</v>
      </c>
      <c r="B108" s="102" t="s">
        <v>939</v>
      </c>
      <c r="C108" s="175">
        <v>1214</v>
      </c>
      <c r="D108" s="175">
        <v>1104</v>
      </c>
      <c r="E108" s="80">
        <v>0.51</v>
      </c>
      <c r="F108" s="80">
        <v>0.67</v>
      </c>
      <c r="G108" s="80">
        <v>0.51</v>
      </c>
      <c r="H108" s="80">
        <v>0.66</v>
      </c>
      <c r="I108" s="102" t="s">
        <v>295</v>
      </c>
    </row>
    <row r="109" spans="1:9" x14ac:dyDescent="0.2">
      <c r="A109" s="102" t="s">
        <v>518</v>
      </c>
      <c r="B109" s="102" t="s">
        <v>519</v>
      </c>
      <c r="C109" s="175">
        <v>1157.48</v>
      </c>
      <c r="D109" s="175">
        <v>1129.0899999999999</v>
      </c>
      <c r="E109" s="80">
        <v>0.77</v>
      </c>
      <c r="F109" s="80">
        <v>0.69</v>
      </c>
      <c r="G109" s="80">
        <v>1.03</v>
      </c>
      <c r="H109" s="80">
        <v>0.69</v>
      </c>
      <c r="I109" s="102" t="s">
        <v>298</v>
      </c>
    </row>
    <row r="110" spans="1:9" x14ac:dyDescent="0.2">
      <c r="A110" s="102" t="s">
        <v>1315</v>
      </c>
      <c r="B110" s="102" t="s">
        <v>1320</v>
      </c>
      <c r="C110" s="175">
        <v>12357</v>
      </c>
      <c r="D110" s="175">
        <v>12417</v>
      </c>
      <c r="E110" s="80">
        <v>0.45</v>
      </c>
      <c r="F110" s="80">
        <v>0.45</v>
      </c>
      <c r="G110" s="80">
        <v>0.43</v>
      </c>
      <c r="H110" s="80">
        <v>0.42</v>
      </c>
      <c r="I110" s="102" t="s">
        <v>284</v>
      </c>
    </row>
    <row r="111" spans="1:9" x14ac:dyDescent="0.2">
      <c r="A111" s="102" t="s">
        <v>436</v>
      </c>
      <c r="B111" s="102" t="s">
        <v>520</v>
      </c>
      <c r="C111" s="175">
        <v>22957</v>
      </c>
      <c r="D111" s="175">
        <v>24646</v>
      </c>
      <c r="E111" s="80">
        <v>1.35</v>
      </c>
      <c r="F111" s="80">
        <v>1.35</v>
      </c>
      <c r="G111" s="80">
        <v>0.03</v>
      </c>
      <c r="H111" s="80">
        <v>1.33</v>
      </c>
      <c r="I111" s="102" t="s">
        <v>295</v>
      </c>
    </row>
    <row r="112" spans="1:9" x14ac:dyDescent="0.2">
      <c r="A112" s="102" t="s">
        <v>727</v>
      </c>
      <c r="B112" s="102" t="s">
        <v>728</v>
      </c>
      <c r="C112" s="175">
        <v>781.56</v>
      </c>
      <c r="D112" s="175">
        <v>730.38</v>
      </c>
      <c r="E112" s="80">
        <v>0.44</v>
      </c>
      <c r="F112" s="80">
        <v>0.34</v>
      </c>
      <c r="G112" s="80">
        <v>0.31</v>
      </c>
      <c r="H112" s="80">
        <v>0.34</v>
      </c>
      <c r="I112" s="102" t="s">
        <v>284</v>
      </c>
    </row>
    <row r="113" spans="1:9" x14ac:dyDescent="0.2">
      <c r="A113" s="102" t="s">
        <v>1153</v>
      </c>
      <c r="B113" s="102" t="s">
        <v>1154</v>
      </c>
      <c r="C113" s="175">
        <v>1511</v>
      </c>
      <c r="D113" s="175">
        <v>1547</v>
      </c>
      <c r="E113" s="80">
        <v>1.3</v>
      </c>
      <c r="F113" s="80">
        <v>1.4</v>
      </c>
      <c r="G113" s="80">
        <v>1.3</v>
      </c>
      <c r="H113" s="80">
        <v>1.38</v>
      </c>
      <c r="I113" s="102" t="s">
        <v>256</v>
      </c>
    </row>
    <row r="114" spans="1:9" x14ac:dyDescent="0.2">
      <c r="A114" s="102" t="s">
        <v>1074</v>
      </c>
      <c r="B114" s="102" t="s">
        <v>1075</v>
      </c>
      <c r="C114" s="175">
        <v>746.7</v>
      </c>
      <c r="D114" s="175">
        <v>829.7</v>
      </c>
      <c r="E114" s="80">
        <v>0.79</v>
      </c>
      <c r="F114" s="80">
        <v>0.92</v>
      </c>
      <c r="G114" s="80">
        <v>0.79</v>
      </c>
      <c r="H114" s="80">
        <v>0.93</v>
      </c>
      <c r="I114" s="102" t="s">
        <v>295</v>
      </c>
    </row>
    <row r="115" spans="1:9" x14ac:dyDescent="0.2">
      <c r="A115" s="102" t="s">
        <v>729</v>
      </c>
      <c r="B115" s="102" t="s">
        <v>730</v>
      </c>
      <c r="C115" s="175">
        <v>1468</v>
      </c>
      <c r="D115" s="175">
        <v>1406</v>
      </c>
      <c r="E115" s="80">
        <v>0.31</v>
      </c>
      <c r="F115" s="80">
        <v>0.3</v>
      </c>
      <c r="G115" s="80">
        <v>0.3</v>
      </c>
      <c r="H115" s="80">
        <v>0.28999999999999998</v>
      </c>
      <c r="I115" s="102" t="s">
        <v>323</v>
      </c>
    </row>
    <row r="116" spans="1:9" x14ac:dyDescent="0.2">
      <c r="A116" s="102" t="s">
        <v>1187</v>
      </c>
      <c r="B116" s="102" t="s">
        <v>1188</v>
      </c>
      <c r="C116" s="175">
        <v>1136.22</v>
      </c>
      <c r="D116" s="175">
        <v>1222.69</v>
      </c>
      <c r="E116" s="80">
        <v>0.6</v>
      </c>
      <c r="F116" s="80">
        <v>0.9</v>
      </c>
      <c r="G116" s="80">
        <v>0.27</v>
      </c>
      <c r="H116" s="80">
        <v>0.78</v>
      </c>
      <c r="I116" s="102" t="s">
        <v>255</v>
      </c>
    </row>
    <row r="117" spans="1:9" x14ac:dyDescent="0.2">
      <c r="A117" s="102" t="s">
        <v>447</v>
      </c>
      <c r="B117" s="102" t="s">
        <v>446</v>
      </c>
      <c r="C117" s="175">
        <v>12574</v>
      </c>
      <c r="D117" s="175">
        <v>12749</v>
      </c>
      <c r="E117" s="80">
        <v>0.65</v>
      </c>
      <c r="F117" s="80">
        <v>0.64</v>
      </c>
      <c r="G117" s="80">
        <v>0.57999999999999996</v>
      </c>
      <c r="H117" s="80">
        <v>0.59</v>
      </c>
      <c r="I117" s="102" t="s">
        <v>256</v>
      </c>
    </row>
    <row r="118" spans="1:9" x14ac:dyDescent="0.2">
      <c r="A118" s="102" t="s">
        <v>731</v>
      </c>
      <c r="B118" s="102" t="s">
        <v>732</v>
      </c>
      <c r="C118" s="175">
        <v>2333</v>
      </c>
      <c r="D118" s="175">
        <v>2156</v>
      </c>
      <c r="E118" s="80">
        <v>0.94</v>
      </c>
      <c r="F118" s="80">
        <v>0.76</v>
      </c>
      <c r="G118" s="80">
        <v>0.78</v>
      </c>
      <c r="H118" s="80">
        <v>0.66</v>
      </c>
      <c r="I118" s="102" t="s">
        <v>256</v>
      </c>
    </row>
    <row r="119" spans="1:9" x14ac:dyDescent="0.2">
      <c r="A119" s="102" t="s">
        <v>1235</v>
      </c>
      <c r="B119" s="102" t="s">
        <v>1236</v>
      </c>
      <c r="C119" s="175">
        <v>2517.09</v>
      </c>
      <c r="D119" s="175">
        <v>2161.2399999999998</v>
      </c>
      <c r="E119" s="80">
        <v>0.61</v>
      </c>
      <c r="F119" s="80">
        <v>0.5</v>
      </c>
      <c r="G119" s="80">
        <v>0.61</v>
      </c>
      <c r="H119" s="80">
        <v>0.49</v>
      </c>
      <c r="I119" s="102" t="s">
        <v>284</v>
      </c>
    </row>
    <row r="120" spans="1:9" x14ac:dyDescent="0.2">
      <c r="A120" s="102" t="s">
        <v>866</v>
      </c>
      <c r="B120" s="102" t="s">
        <v>1076</v>
      </c>
      <c r="C120" s="175">
        <v>4352</v>
      </c>
      <c r="D120" s="175">
        <v>4346</v>
      </c>
      <c r="E120" s="80">
        <v>0.74</v>
      </c>
      <c r="F120" s="80">
        <v>0.71</v>
      </c>
      <c r="G120" s="80">
        <v>0.67</v>
      </c>
      <c r="H120" s="80">
        <v>0.6</v>
      </c>
      <c r="I120" s="102" t="s">
        <v>256</v>
      </c>
    </row>
    <row r="121" spans="1:9" x14ac:dyDescent="0.2">
      <c r="A121" s="102" t="s">
        <v>448</v>
      </c>
      <c r="B121" s="102" t="s">
        <v>637</v>
      </c>
      <c r="C121" s="175">
        <v>16844</v>
      </c>
      <c r="D121" s="175">
        <v>16270</v>
      </c>
      <c r="E121" s="80">
        <v>0.76</v>
      </c>
      <c r="F121" s="80">
        <v>0.66</v>
      </c>
      <c r="G121" s="80">
        <v>0.76</v>
      </c>
      <c r="H121" s="80">
        <v>0.65</v>
      </c>
      <c r="I121" s="102" t="s">
        <v>255</v>
      </c>
    </row>
    <row r="122" spans="1:9" x14ac:dyDescent="0.2">
      <c r="A122" s="102" t="s">
        <v>521</v>
      </c>
      <c r="B122" s="102" t="s">
        <v>522</v>
      </c>
      <c r="C122" s="175">
        <v>661</v>
      </c>
      <c r="D122" s="175">
        <v>665</v>
      </c>
      <c r="E122" s="80">
        <v>0.83</v>
      </c>
      <c r="F122" s="80">
        <v>0.77</v>
      </c>
      <c r="G122" s="80">
        <v>0.8</v>
      </c>
      <c r="H122" s="80">
        <v>0.76</v>
      </c>
      <c r="I122" s="102" t="s">
        <v>295</v>
      </c>
    </row>
    <row r="123" spans="1:9" x14ac:dyDescent="0.2">
      <c r="A123" s="102" t="s">
        <v>1237</v>
      </c>
      <c r="B123" s="102" t="s">
        <v>1238</v>
      </c>
      <c r="C123" s="175">
        <v>3237</v>
      </c>
      <c r="D123" s="175">
        <v>3254</v>
      </c>
      <c r="E123" s="80">
        <v>1.1000000000000001</v>
      </c>
      <c r="F123" s="80">
        <v>1.08</v>
      </c>
      <c r="G123" s="80">
        <v>1.03</v>
      </c>
      <c r="H123" s="80">
        <v>1.03</v>
      </c>
      <c r="I123" s="102" t="s">
        <v>284</v>
      </c>
    </row>
    <row r="124" spans="1:9" x14ac:dyDescent="0.2">
      <c r="A124" s="102" t="s">
        <v>291</v>
      </c>
      <c r="B124" s="102" t="s">
        <v>292</v>
      </c>
      <c r="C124" s="175">
        <v>4436.8</v>
      </c>
      <c r="D124" s="175">
        <v>4563.3</v>
      </c>
      <c r="E124" s="80">
        <v>0.57999999999999996</v>
      </c>
      <c r="F124" s="80">
        <v>0.53</v>
      </c>
      <c r="G124" s="80">
        <v>-0.76</v>
      </c>
      <c r="H124" s="80">
        <v>0.45</v>
      </c>
      <c r="I124" s="102" t="s">
        <v>256</v>
      </c>
    </row>
    <row r="125" spans="1:9" x14ac:dyDescent="0.2">
      <c r="A125" s="102" t="s">
        <v>868</v>
      </c>
      <c r="B125" s="102" t="s">
        <v>867</v>
      </c>
      <c r="C125" s="175">
        <v>13821</v>
      </c>
      <c r="D125" s="175">
        <v>13350</v>
      </c>
      <c r="E125" s="80">
        <v>1.53</v>
      </c>
      <c r="F125" s="80">
        <v>1.48</v>
      </c>
      <c r="G125" s="80">
        <v>1.64</v>
      </c>
      <c r="H125" s="80">
        <v>1.65</v>
      </c>
      <c r="I125" s="102" t="s">
        <v>321</v>
      </c>
    </row>
    <row r="126" spans="1:9" x14ac:dyDescent="0.2">
      <c r="A126" s="102" t="s">
        <v>940</v>
      </c>
      <c r="B126" s="102" t="s">
        <v>941</v>
      </c>
      <c r="C126" s="175">
        <v>865.98</v>
      </c>
      <c r="D126" s="175">
        <v>769.61</v>
      </c>
      <c r="E126" s="80">
        <v>7.0000000000000007E-2</v>
      </c>
      <c r="F126" s="80">
        <v>0.06</v>
      </c>
      <c r="G126" s="80">
        <v>-0.11</v>
      </c>
      <c r="H126" s="80">
        <v>0.04</v>
      </c>
      <c r="I126" s="102" t="s">
        <v>321</v>
      </c>
    </row>
    <row r="127" spans="1:9" x14ac:dyDescent="0.2">
      <c r="A127" s="102" t="s">
        <v>1239</v>
      </c>
      <c r="B127" s="102" t="s">
        <v>1240</v>
      </c>
      <c r="C127" s="175">
        <v>2911</v>
      </c>
      <c r="D127" s="175">
        <v>2819</v>
      </c>
      <c r="E127" s="80">
        <v>0.64</v>
      </c>
      <c r="F127" s="80">
        <v>0.44</v>
      </c>
      <c r="G127" s="80">
        <v>0.72</v>
      </c>
      <c r="H127" s="80">
        <v>0.59</v>
      </c>
      <c r="I127" s="102" t="s">
        <v>323</v>
      </c>
    </row>
    <row r="128" spans="1:9" x14ac:dyDescent="0.2">
      <c r="A128" s="102" t="s">
        <v>417</v>
      </c>
      <c r="B128" s="102" t="s">
        <v>418</v>
      </c>
      <c r="C128" s="175">
        <v>1526</v>
      </c>
      <c r="D128" s="175">
        <v>673.4</v>
      </c>
      <c r="E128" s="80">
        <v>1.1200000000000001</v>
      </c>
      <c r="F128" s="80">
        <v>0.4</v>
      </c>
      <c r="G128" s="80">
        <v>1.03</v>
      </c>
      <c r="H128" s="80">
        <v>0.27</v>
      </c>
      <c r="I128" s="102" t="s">
        <v>256</v>
      </c>
    </row>
    <row r="129" spans="1:9" x14ac:dyDescent="0.2">
      <c r="A129" s="102" t="s">
        <v>942</v>
      </c>
      <c r="B129" s="102" t="s">
        <v>943</v>
      </c>
      <c r="C129" s="175">
        <v>2482</v>
      </c>
      <c r="D129" s="175">
        <v>1982</v>
      </c>
      <c r="E129" s="80">
        <v>0.27</v>
      </c>
      <c r="F129" s="80">
        <v>0.43</v>
      </c>
      <c r="G129" s="80">
        <v>0.11</v>
      </c>
      <c r="H129" s="80">
        <v>0.43</v>
      </c>
      <c r="I129" s="102" t="s">
        <v>284</v>
      </c>
    </row>
    <row r="130" spans="1:9" x14ac:dyDescent="0.2">
      <c r="A130" s="102" t="s">
        <v>388</v>
      </c>
      <c r="B130" s="102" t="s">
        <v>389</v>
      </c>
      <c r="C130" s="175">
        <v>25794</v>
      </c>
      <c r="D130" s="175">
        <v>24083</v>
      </c>
      <c r="E130" s="80">
        <v>1.08</v>
      </c>
      <c r="F130" s="80">
        <v>1.05</v>
      </c>
      <c r="G130" s="80">
        <v>1.07</v>
      </c>
      <c r="H130" s="80">
        <v>1.04</v>
      </c>
      <c r="I130" s="102" t="s">
        <v>256</v>
      </c>
    </row>
    <row r="131" spans="1:9" x14ac:dyDescent="0.2">
      <c r="A131" s="102" t="s">
        <v>893</v>
      </c>
      <c r="B131" s="102" t="s">
        <v>894</v>
      </c>
      <c r="C131" s="175">
        <v>2688</v>
      </c>
      <c r="D131" s="175">
        <v>2578</v>
      </c>
      <c r="E131" s="80">
        <v>1.08</v>
      </c>
      <c r="F131" s="80">
        <v>0.85</v>
      </c>
      <c r="G131" s="80">
        <v>0.67</v>
      </c>
      <c r="H131" s="80">
        <v>0.85</v>
      </c>
      <c r="I131" s="102" t="s">
        <v>257</v>
      </c>
    </row>
    <row r="132" spans="1:9" x14ac:dyDescent="0.2">
      <c r="A132" s="102" t="s">
        <v>733</v>
      </c>
      <c r="B132" s="102" t="s">
        <v>734</v>
      </c>
      <c r="C132" s="175">
        <v>910.47</v>
      </c>
      <c r="D132" s="175">
        <v>735.76</v>
      </c>
      <c r="E132" s="80">
        <v>0.16</v>
      </c>
      <c r="F132" s="80">
        <v>0.18</v>
      </c>
      <c r="G132" s="80">
        <v>7.0000000000000007E-2</v>
      </c>
      <c r="H132" s="80">
        <v>0.18</v>
      </c>
      <c r="I132" s="102" t="s">
        <v>295</v>
      </c>
    </row>
    <row r="133" spans="1:9" x14ac:dyDescent="0.2">
      <c r="A133" s="102" t="s">
        <v>523</v>
      </c>
      <c r="B133" s="102" t="s">
        <v>524</v>
      </c>
      <c r="C133" s="175">
        <v>3244</v>
      </c>
      <c r="D133" s="175">
        <v>3046</v>
      </c>
      <c r="E133" s="80">
        <v>0.53</v>
      </c>
      <c r="F133" s="80">
        <v>0.49</v>
      </c>
      <c r="G133" s="80">
        <v>0.53</v>
      </c>
      <c r="H133" s="80">
        <v>0.51</v>
      </c>
      <c r="I133" s="102" t="s">
        <v>298</v>
      </c>
    </row>
    <row r="134" spans="1:9" x14ac:dyDescent="0.2">
      <c r="A134" s="102" t="s">
        <v>834</v>
      </c>
      <c r="B134" s="102" t="s">
        <v>833</v>
      </c>
      <c r="C134" s="175">
        <v>4842</v>
      </c>
      <c r="D134" s="175">
        <v>4531</v>
      </c>
      <c r="E134" s="80">
        <v>2.39</v>
      </c>
      <c r="F134" s="80">
        <v>2.17</v>
      </c>
      <c r="G134" s="80">
        <v>2.4300000000000002</v>
      </c>
      <c r="H134" s="80">
        <v>2.2000000000000002</v>
      </c>
      <c r="I134" s="102" t="s">
        <v>298</v>
      </c>
    </row>
    <row r="135" spans="1:9" x14ac:dyDescent="0.2">
      <c r="A135" s="102" t="s">
        <v>1189</v>
      </c>
      <c r="B135" s="102" t="s">
        <v>1190</v>
      </c>
      <c r="C135" s="175">
        <v>34602</v>
      </c>
      <c r="D135" s="175">
        <v>31248</v>
      </c>
      <c r="E135" s="80">
        <v>1.07</v>
      </c>
      <c r="F135" s="80">
        <v>0.91</v>
      </c>
      <c r="G135" s="80">
        <v>1.06</v>
      </c>
      <c r="H135" s="80">
        <v>0.91</v>
      </c>
      <c r="I135" s="102" t="s">
        <v>256</v>
      </c>
    </row>
    <row r="136" spans="1:9" x14ac:dyDescent="0.2">
      <c r="A136" s="102" t="s">
        <v>735</v>
      </c>
      <c r="B136" s="102" t="s">
        <v>736</v>
      </c>
      <c r="C136" s="175">
        <v>2149.6999999999998</v>
      </c>
      <c r="D136" s="175">
        <v>1695.5</v>
      </c>
      <c r="E136" s="80">
        <v>0.32</v>
      </c>
      <c r="F136" s="80">
        <v>0.45</v>
      </c>
      <c r="G136" s="80">
        <v>0.32</v>
      </c>
      <c r="H136" s="80">
        <v>0.42</v>
      </c>
      <c r="I136" s="102" t="s">
        <v>255</v>
      </c>
    </row>
    <row r="137" spans="1:9" x14ac:dyDescent="0.2">
      <c r="A137" s="102" t="s">
        <v>525</v>
      </c>
      <c r="B137" s="102" t="s">
        <v>526</v>
      </c>
      <c r="C137" s="175">
        <v>4963.6000000000004</v>
      </c>
      <c r="D137" s="175">
        <v>4737.5</v>
      </c>
      <c r="E137" s="80">
        <v>0.96</v>
      </c>
      <c r="F137" s="80">
        <v>0.89</v>
      </c>
      <c r="G137" s="80">
        <v>0.95</v>
      </c>
      <c r="H137" s="80">
        <v>0.87</v>
      </c>
      <c r="I137" s="102" t="s">
        <v>298</v>
      </c>
    </row>
    <row r="138" spans="1:9" x14ac:dyDescent="0.2">
      <c r="A138" s="102" t="s">
        <v>293</v>
      </c>
      <c r="B138" s="102" t="s">
        <v>294</v>
      </c>
      <c r="C138" s="175">
        <v>1650</v>
      </c>
      <c r="D138" s="175">
        <v>1592.4</v>
      </c>
      <c r="E138" s="80">
        <v>0.4</v>
      </c>
      <c r="F138" s="80">
        <v>0.62</v>
      </c>
      <c r="G138" s="80">
        <v>0.36</v>
      </c>
      <c r="H138" s="80">
        <v>0.59</v>
      </c>
      <c r="I138" s="102" t="s">
        <v>255</v>
      </c>
    </row>
    <row r="139" spans="1:9" x14ac:dyDescent="0.2">
      <c r="A139" s="102" t="s">
        <v>1077</v>
      </c>
      <c r="B139" s="102" t="s">
        <v>1078</v>
      </c>
      <c r="C139" s="175">
        <v>3172.49</v>
      </c>
      <c r="D139" s="175">
        <v>2871.67</v>
      </c>
      <c r="E139" s="80">
        <v>0.97</v>
      </c>
      <c r="F139" s="80">
        <v>0.94</v>
      </c>
      <c r="G139" s="80">
        <v>0.68</v>
      </c>
      <c r="H139" s="80">
        <v>1.19</v>
      </c>
      <c r="I139" s="102" t="s">
        <v>257</v>
      </c>
    </row>
    <row r="140" spans="1:9" x14ac:dyDescent="0.2">
      <c r="A140" s="102" t="s">
        <v>1312</v>
      </c>
      <c r="B140" s="102" t="s">
        <v>1311</v>
      </c>
      <c r="C140" s="175">
        <v>9500.1</v>
      </c>
      <c r="D140" s="175">
        <v>10009.9</v>
      </c>
      <c r="E140" s="80">
        <v>2.38</v>
      </c>
      <c r="F140" s="80">
        <v>2.69</v>
      </c>
      <c r="G140" s="80">
        <v>2.33</v>
      </c>
      <c r="H140" s="80">
        <v>2.56</v>
      </c>
      <c r="I140" s="102" t="s">
        <v>298</v>
      </c>
    </row>
    <row r="141" spans="1:9" x14ac:dyDescent="0.2">
      <c r="A141" s="102" t="s">
        <v>1079</v>
      </c>
      <c r="B141" s="102" t="s">
        <v>1080</v>
      </c>
      <c r="C141" s="175">
        <v>4451</v>
      </c>
      <c r="D141" s="175">
        <v>4240</v>
      </c>
      <c r="E141" s="80">
        <v>1.43</v>
      </c>
      <c r="F141" s="80">
        <v>1.24</v>
      </c>
      <c r="G141" s="80">
        <v>1.26</v>
      </c>
      <c r="H141" s="80">
        <v>1.17</v>
      </c>
      <c r="I141" s="102" t="s">
        <v>255</v>
      </c>
    </row>
    <row r="142" spans="1:9" x14ac:dyDescent="0.2">
      <c r="A142" s="102" t="s">
        <v>470</v>
      </c>
      <c r="B142" s="102" t="s">
        <v>469</v>
      </c>
      <c r="C142" s="175">
        <v>10621</v>
      </c>
      <c r="D142" s="175">
        <v>9707</v>
      </c>
      <c r="E142" s="80">
        <v>1.06</v>
      </c>
      <c r="F142" s="80">
        <v>0.85</v>
      </c>
      <c r="G142" s="80">
        <v>0.94</v>
      </c>
      <c r="H142" s="80">
        <v>0.8</v>
      </c>
      <c r="I142" s="102" t="s">
        <v>298</v>
      </c>
    </row>
    <row r="143" spans="1:9" x14ac:dyDescent="0.2">
      <c r="A143" s="102" t="s">
        <v>1241</v>
      </c>
      <c r="B143" s="102" t="s">
        <v>1242</v>
      </c>
      <c r="C143" s="175">
        <v>668.85</v>
      </c>
      <c r="D143" s="175">
        <v>644.75</v>
      </c>
      <c r="E143" s="80">
        <v>0.05</v>
      </c>
      <c r="F143" s="80">
        <v>0.37</v>
      </c>
      <c r="G143" s="80">
        <v>-0.16</v>
      </c>
      <c r="H143" s="80">
        <v>0.35</v>
      </c>
      <c r="I143" s="102" t="s">
        <v>321</v>
      </c>
    </row>
    <row r="144" spans="1:9" x14ac:dyDescent="0.2">
      <c r="A144" s="102" t="s">
        <v>1081</v>
      </c>
      <c r="B144" s="102" t="s">
        <v>1082</v>
      </c>
      <c r="C144" s="175">
        <v>765.23</v>
      </c>
      <c r="D144" s="175">
        <v>761.01</v>
      </c>
      <c r="E144" s="80">
        <v>0.64</v>
      </c>
      <c r="F144" s="80">
        <v>0.62</v>
      </c>
      <c r="G144" s="80">
        <v>0.62</v>
      </c>
      <c r="H144" s="80">
        <v>0.6</v>
      </c>
      <c r="I144" s="102" t="s">
        <v>257</v>
      </c>
    </row>
    <row r="145" spans="1:9" x14ac:dyDescent="0.2">
      <c r="A145" s="102" t="s">
        <v>1243</v>
      </c>
      <c r="B145" s="102" t="s">
        <v>1244</v>
      </c>
      <c r="C145" s="175">
        <v>4510</v>
      </c>
      <c r="D145" s="175">
        <v>3091</v>
      </c>
      <c r="E145" s="80">
        <v>1.66</v>
      </c>
      <c r="F145" s="80">
        <v>1.71</v>
      </c>
      <c r="G145" s="80">
        <v>1.64</v>
      </c>
      <c r="H145" s="80">
        <v>1.68</v>
      </c>
      <c r="I145" s="102" t="s">
        <v>321</v>
      </c>
    </row>
    <row r="146" spans="1:9" x14ac:dyDescent="0.2">
      <c r="A146" s="102" t="s">
        <v>737</v>
      </c>
      <c r="B146" s="102" t="s">
        <v>738</v>
      </c>
      <c r="C146" s="175">
        <v>692.24</v>
      </c>
      <c r="D146" s="175">
        <v>758.02</v>
      </c>
      <c r="E146" s="80">
        <v>0.65</v>
      </c>
      <c r="F146" s="80">
        <v>1.33</v>
      </c>
      <c r="G146" s="80">
        <v>0.65</v>
      </c>
      <c r="H146" s="80">
        <v>1.33</v>
      </c>
      <c r="I146" s="102" t="s">
        <v>321</v>
      </c>
    </row>
    <row r="147" spans="1:9" x14ac:dyDescent="0.2">
      <c r="A147" s="102" t="s">
        <v>870</v>
      </c>
      <c r="B147" s="102" t="s">
        <v>869</v>
      </c>
      <c r="C147" s="175">
        <v>8109</v>
      </c>
      <c r="D147" s="175">
        <v>7700</v>
      </c>
      <c r="E147" s="80">
        <v>1.63</v>
      </c>
      <c r="F147" s="80">
        <v>1.29</v>
      </c>
      <c r="G147" s="80">
        <v>1.59</v>
      </c>
      <c r="H147" s="80">
        <v>1.18</v>
      </c>
      <c r="I147" s="102" t="s">
        <v>255</v>
      </c>
    </row>
    <row r="148" spans="1:9" x14ac:dyDescent="0.2">
      <c r="A148" s="102" t="s">
        <v>464</v>
      </c>
      <c r="B148" s="102" t="s">
        <v>638</v>
      </c>
      <c r="C148" s="175">
        <v>2446</v>
      </c>
      <c r="D148" s="175">
        <v>2338</v>
      </c>
      <c r="E148" s="80">
        <v>1.35</v>
      </c>
      <c r="F148" s="80">
        <v>1.2</v>
      </c>
      <c r="G148" s="80">
        <v>1.35</v>
      </c>
      <c r="H148" s="80">
        <v>1.2</v>
      </c>
      <c r="I148" s="102" t="s">
        <v>295</v>
      </c>
    </row>
    <row r="149" spans="1:9" x14ac:dyDescent="0.2">
      <c r="A149" s="102" t="s">
        <v>1083</v>
      </c>
      <c r="B149" s="102" t="s">
        <v>1084</v>
      </c>
      <c r="C149" s="175">
        <v>1610</v>
      </c>
      <c r="D149" s="175">
        <v>1467</v>
      </c>
      <c r="E149" s="80">
        <v>0.99</v>
      </c>
      <c r="F149" s="80">
        <v>0.84</v>
      </c>
      <c r="G149" s="80">
        <v>1.0900000000000001</v>
      </c>
      <c r="H149" s="80">
        <v>0.82</v>
      </c>
      <c r="I149" s="102" t="s">
        <v>255</v>
      </c>
    </row>
    <row r="150" spans="1:9" x14ac:dyDescent="0.2">
      <c r="A150" s="102" t="s">
        <v>1191</v>
      </c>
      <c r="B150" s="102" t="s">
        <v>1192</v>
      </c>
      <c r="C150" s="175">
        <v>12466</v>
      </c>
      <c r="D150" s="175">
        <v>11578</v>
      </c>
      <c r="E150" s="80">
        <v>1.3</v>
      </c>
      <c r="F150" s="80">
        <v>1.04</v>
      </c>
      <c r="G150" s="80">
        <v>1.28</v>
      </c>
      <c r="H150" s="80">
        <v>1.01</v>
      </c>
      <c r="I150" s="102" t="s">
        <v>255</v>
      </c>
    </row>
    <row r="151" spans="1:9" x14ac:dyDescent="0.2">
      <c r="A151" s="102" t="s">
        <v>1354</v>
      </c>
      <c r="B151" s="102" t="s">
        <v>1401</v>
      </c>
      <c r="C151" s="175">
        <v>4724.04</v>
      </c>
      <c r="D151" s="175">
        <v>4394.6499999999996</v>
      </c>
      <c r="E151" s="80">
        <v>0.83</v>
      </c>
      <c r="F151" s="80">
        <v>0.77</v>
      </c>
      <c r="G151" s="80">
        <v>0.83</v>
      </c>
      <c r="H151" s="80">
        <v>0.75</v>
      </c>
      <c r="I151" s="102" t="s">
        <v>255</v>
      </c>
    </row>
    <row r="152" spans="1:9" x14ac:dyDescent="0.2">
      <c r="A152" s="102" t="s">
        <v>1358</v>
      </c>
      <c r="B152" s="102" t="s">
        <v>1359</v>
      </c>
      <c r="C152" s="175">
        <v>2031.1</v>
      </c>
      <c r="D152" s="175">
        <v>1854.9</v>
      </c>
      <c r="E152" s="80">
        <v>0.61</v>
      </c>
      <c r="F152" s="80">
        <v>0.56000000000000005</v>
      </c>
      <c r="G152" s="80">
        <v>0.59</v>
      </c>
      <c r="H152" s="80">
        <v>0.56000000000000005</v>
      </c>
      <c r="I152" s="102" t="s">
        <v>255</v>
      </c>
    </row>
    <row r="153" spans="1:9" x14ac:dyDescent="0.2">
      <c r="A153" s="102" t="s">
        <v>1008</v>
      </c>
      <c r="B153" s="102" t="s">
        <v>1009</v>
      </c>
      <c r="C153" s="175">
        <v>2813</v>
      </c>
      <c r="D153" s="175">
        <v>2980</v>
      </c>
      <c r="E153" s="80">
        <v>0.6</v>
      </c>
      <c r="F153" s="80">
        <v>0.47</v>
      </c>
      <c r="G153" s="80">
        <v>0.27</v>
      </c>
      <c r="H153" s="80">
        <v>0.47</v>
      </c>
      <c r="I153" s="102" t="s">
        <v>323</v>
      </c>
    </row>
    <row r="154" spans="1:9" x14ac:dyDescent="0.2">
      <c r="A154" s="102" t="s">
        <v>527</v>
      </c>
      <c r="B154" s="102" t="s">
        <v>528</v>
      </c>
      <c r="C154" s="175">
        <v>2047.74</v>
      </c>
      <c r="D154" s="175">
        <v>1932.41</v>
      </c>
      <c r="E154" s="80">
        <v>1.29</v>
      </c>
      <c r="F154" s="80">
        <v>1.1599999999999999</v>
      </c>
      <c r="G154" s="80">
        <v>1.29</v>
      </c>
      <c r="H154" s="80">
        <v>1.49</v>
      </c>
      <c r="I154" s="102" t="s">
        <v>298</v>
      </c>
    </row>
    <row r="155" spans="1:9" x14ac:dyDescent="0.2">
      <c r="A155" s="102" t="s">
        <v>472</v>
      </c>
      <c r="B155" s="102" t="s">
        <v>471</v>
      </c>
      <c r="C155" s="175">
        <v>14917</v>
      </c>
      <c r="D155" s="175">
        <v>14577</v>
      </c>
      <c r="E155" s="80">
        <v>0.75</v>
      </c>
      <c r="F155" s="80">
        <v>0.61</v>
      </c>
      <c r="G155" s="80">
        <v>0.73</v>
      </c>
      <c r="H155" s="80">
        <v>1.87</v>
      </c>
      <c r="I155" s="102" t="s">
        <v>307</v>
      </c>
    </row>
    <row r="156" spans="1:9" x14ac:dyDescent="0.2">
      <c r="A156" s="102" t="s">
        <v>739</v>
      </c>
      <c r="B156" s="102" t="s">
        <v>740</v>
      </c>
      <c r="C156" s="175">
        <v>1631</v>
      </c>
      <c r="D156" s="175">
        <v>1611</v>
      </c>
      <c r="E156" s="80">
        <v>1.07</v>
      </c>
      <c r="F156" s="80">
        <v>0.83</v>
      </c>
      <c r="G156" s="80">
        <v>1.06</v>
      </c>
      <c r="H156" s="80">
        <v>0.76</v>
      </c>
      <c r="I156" s="102" t="s">
        <v>256</v>
      </c>
    </row>
    <row r="157" spans="1:9" x14ac:dyDescent="0.2">
      <c r="A157" s="102" t="s">
        <v>895</v>
      </c>
      <c r="B157" s="102" t="s">
        <v>896</v>
      </c>
      <c r="C157" s="175">
        <v>2698</v>
      </c>
      <c r="D157" s="175">
        <v>2225</v>
      </c>
      <c r="E157" s="80">
        <v>0.7</v>
      </c>
      <c r="F157" s="80">
        <v>0.62</v>
      </c>
      <c r="G157" s="80">
        <v>0.7</v>
      </c>
      <c r="H157" s="80">
        <v>0.6</v>
      </c>
      <c r="I157" s="102" t="s">
        <v>323</v>
      </c>
    </row>
    <row r="158" spans="1:9" x14ac:dyDescent="0.2">
      <c r="A158" s="102" t="s">
        <v>1245</v>
      </c>
      <c r="B158" s="102" t="s">
        <v>1246</v>
      </c>
      <c r="C158" s="175">
        <v>5949</v>
      </c>
      <c r="D158" s="175">
        <v>5868</v>
      </c>
      <c r="E158" s="80">
        <v>0.93</v>
      </c>
      <c r="F158" s="80">
        <v>0.95</v>
      </c>
      <c r="G158" s="80">
        <v>0.86</v>
      </c>
      <c r="H158" s="80">
        <v>0.48</v>
      </c>
      <c r="I158" s="102" t="s">
        <v>323</v>
      </c>
    </row>
    <row r="159" spans="1:9" x14ac:dyDescent="0.2">
      <c r="A159" s="102" t="s">
        <v>1247</v>
      </c>
      <c r="B159" s="102" t="s">
        <v>1248</v>
      </c>
      <c r="C159" s="175">
        <v>393</v>
      </c>
      <c r="D159" s="175">
        <v>386.4</v>
      </c>
      <c r="E159" s="80">
        <v>1.48</v>
      </c>
      <c r="F159" s="80">
        <v>1.55</v>
      </c>
      <c r="G159" s="80">
        <v>1.35</v>
      </c>
      <c r="H159" s="80">
        <v>1.44</v>
      </c>
      <c r="I159" s="102" t="s">
        <v>298</v>
      </c>
    </row>
    <row r="160" spans="1:9" x14ac:dyDescent="0.2">
      <c r="A160" s="102" t="s">
        <v>449</v>
      </c>
      <c r="B160" s="102" t="s">
        <v>639</v>
      </c>
      <c r="C160" s="175">
        <v>9740</v>
      </c>
      <c r="D160" s="175">
        <v>9906</v>
      </c>
      <c r="E160" s="80">
        <v>1.1599999999999999</v>
      </c>
      <c r="F160" s="80">
        <v>1.18</v>
      </c>
      <c r="G160" s="80">
        <v>1.1499999999999999</v>
      </c>
      <c r="H160" s="80">
        <v>1.1000000000000001</v>
      </c>
      <c r="I160" s="102" t="s">
        <v>307</v>
      </c>
    </row>
    <row r="161" spans="1:9" x14ac:dyDescent="0.2">
      <c r="A161" s="102" t="s">
        <v>741</v>
      </c>
      <c r="B161" s="102" t="s">
        <v>742</v>
      </c>
      <c r="C161" s="175">
        <v>490</v>
      </c>
      <c r="D161" s="175">
        <v>499.23</v>
      </c>
      <c r="E161" s="80">
        <v>0.25</v>
      </c>
      <c r="F161" s="80">
        <v>0.23</v>
      </c>
      <c r="G161" s="80">
        <v>0.24</v>
      </c>
      <c r="H161" s="80">
        <v>-0.19</v>
      </c>
      <c r="I161" s="102" t="s">
        <v>295</v>
      </c>
    </row>
    <row r="162" spans="1:9" x14ac:dyDescent="0.2">
      <c r="A162" s="102" t="s">
        <v>897</v>
      </c>
      <c r="B162" s="102" t="s">
        <v>898</v>
      </c>
      <c r="C162" s="175">
        <v>2460</v>
      </c>
      <c r="D162" s="175">
        <v>2440</v>
      </c>
      <c r="E162" s="80">
        <v>1.95</v>
      </c>
      <c r="F162" s="80">
        <v>1.83</v>
      </c>
      <c r="G162" s="80">
        <v>1.92</v>
      </c>
      <c r="H162" s="80">
        <v>1.69</v>
      </c>
      <c r="I162" s="102" t="s">
        <v>307</v>
      </c>
    </row>
    <row r="163" spans="1:9" x14ac:dyDescent="0.2">
      <c r="A163" s="102" t="s">
        <v>944</v>
      </c>
      <c r="B163" s="102" t="s">
        <v>945</v>
      </c>
      <c r="C163" s="175">
        <v>5767</v>
      </c>
      <c r="D163" s="175">
        <v>5602</v>
      </c>
      <c r="E163" s="80">
        <v>1.1299999999999999</v>
      </c>
      <c r="F163" s="80">
        <v>1.1000000000000001</v>
      </c>
      <c r="G163" s="80">
        <v>0.36</v>
      </c>
      <c r="H163" s="80">
        <v>1.04</v>
      </c>
      <c r="I163" s="102" t="s">
        <v>298</v>
      </c>
    </row>
    <row r="164" spans="1:9" x14ac:dyDescent="0.2">
      <c r="A164" s="102" t="s">
        <v>529</v>
      </c>
      <c r="B164" s="102" t="s">
        <v>530</v>
      </c>
      <c r="C164" s="175">
        <v>4366</v>
      </c>
      <c r="D164" s="175">
        <v>3877</v>
      </c>
      <c r="E164" s="80">
        <v>0.54</v>
      </c>
      <c r="F164" s="80">
        <v>0.49</v>
      </c>
      <c r="G164" s="80">
        <v>0.53</v>
      </c>
      <c r="H164" s="80">
        <v>0.49</v>
      </c>
      <c r="I164" s="102" t="s">
        <v>284</v>
      </c>
    </row>
    <row r="165" spans="1:9" x14ac:dyDescent="0.2">
      <c r="A165" s="102" t="s">
        <v>946</v>
      </c>
      <c r="B165" s="102" t="s">
        <v>947</v>
      </c>
      <c r="C165" s="175">
        <v>3568.2</v>
      </c>
      <c r="D165" s="175">
        <v>3337.8</v>
      </c>
      <c r="E165" s="80">
        <v>1.05</v>
      </c>
      <c r="F165" s="80">
        <v>0.88</v>
      </c>
      <c r="G165" s="80">
        <v>1.02</v>
      </c>
      <c r="H165" s="80">
        <v>0.69</v>
      </c>
      <c r="I165" s="102" t="s">
        <v>307</v>
      </c>
    </row>
    <row r="166" spans="1:9" x14ac:dyDescent="0.2">
      <c r="A166" s="102" t="s">
        <v>1085</v>
      </c>
      <c r="B166" s="102" t="s">
        <v>1086</v>
      </c>
      <c r="C166" s="175">
        <v>3017</v>
      </c>
      <c r="D166" s="175">
        <v>3046</v>
      </c>
      <c r="E166" s="80">
        <v>1.08</v>
      </c>
      <c r="F166" s="80">
        <v>0.79</v>
      </c>
      <c r="G166" s="80">
        <v>1.07</v>
      </c>
      <c r="H166" s="80">
        <v>-0.33</v>
      </c>
      <c r="I166" s="102" t="s">
        <v>323</v>
      </c>
    </row>
    <row r="167" spans="1:9" x14ac:dyDescent="0.2">
      <c r="A167" s="102" t="s">
        <v>948</v>
      </c>
      <c r="B167" s="102" t="s">
        <v>949</v>
      </c>
      <c r="C167" s="175">
        <v>575.1</v>
      </c>
      <c r="D167" s="175">
        <v>517.20000000000005</v>
      </c>
      <c r="E167" s="80">
        <v>0.91</v>
      </c>
      <c r="F167" s="80">
        <v>0.87</v>
      </c>
      <c r="G167" s="80">
        <v>5.09</v>
      </c>
      <c r="H167" s="80">
        <v>0.81</v>
      </c>
      <c r="I167" s="102" t="s">
        <v>257</v>
      </c>
    </row>
    <row r="168" spans="1:9" x14ac:dyDescent="0.2">
      <c r="A168" s="102" t="s">
        <v>640</v>
      </c>
      <c r="B168" s="102" t="s">
        <v>641</v>
      </c>
      <c r="C168" s="175">
        <v>1214</v>
      </c>
      <c r="D168" s="175">
        <v>949</v>
      </c>
      <c r="E168" s="80">
        <v>1.31</v>
      </c>
      <c r="F168" s="80">
        <v>0.75</v>
      </c>
      <c r="G168" s="80">
        <v>1.04</v>
      </c>
      <c r="H168" s="80">
        <v>0.71</v>
      </c>
      <c r="I168" s="102" t="s">
        <v>284</v>
      </c>
    </row>
    <row r="169" spans="1:9" x14ac:dyDescent="0.2">
      <c r="A169" s="102" t="s">
        <v>743</v>
      </c>
      <c r="B169" s="102" t="s">
        <v>744</v>
      </c>
      <c r="C169" s="175">
        <v>5880</v>
      </c>
      <c r="D169" s="175">
        <v>5613.62</v>
      </c>
      <c r="E169" s="80">
        <v>0.31</v>
      </c>
      <c r="F169" s="80">
        <v>0.33</v>
      </c>
      <c r="G169" s="80">
        <v>0.28000000000000003</v>
      </c>
      <c r="H169" s="80">
        <v>0.32</v>
      </c>
      <c r="I169" s="102" t="s">
        <v>284</v>
      </c>
    </row>
    <row r="170" spans="1:9" x14ac:dyDescent="0.2">
      <c r="A170" s="102" t="s">
        <v>1193</v>
      </c>
      <c r="B170" s="102" t="s">
        <v>1194</v>
      </c>
      <c r="C170" s="175">
        <v>6312</v>
      </c>
      <c r="D170" s="175">
        <v>6344</v>
      </c>
      <c r="E170" s="80">
        <v>1.05</v>
      </c>
      <c r="F170" s="80">
        <v>1.01</v>
      </c>
      <c r="G170" s="80">
        <v>1.03</v>
      </c>
      <c r="H170" s="80">
        <v>0.27</v>
      </c>
      <c r="I170" s="102" t="s">
        <v>298</v>
      </c>
    </row>
    <row r="171" spans="1:9" x14ac:dyDescent="0.2">
      <c r="A171" s="102" t="s">
        <v>1087</v>
      </c>
      <c r="B171" s="102" t="s">
        <v>1088</v>
      </c>
      <c r="C171" s="175">
        <v>1203</v>
      </c>
      <c r="D171" s="175">
        <v>1130.3</v>
      </c>
      <c r="E171" s="80">
        <v>1.58</v>
      </c>
      <c r="F171" s="80">
        <v>1.48</v>
      </c>
      <c r="G171" s="80">
        <v>-2.69</v>
      </c>
      <c r="H171" s="80">
        <v>1.48</v>
      </c>
      <c r="I171" s="102" t="s">
        <v>321</v>
      </c>
    </row>
    <row r="172" spans="1:9" x14ac:dyDescent="0.2">
      <c r="A172" s="102" t="s">
        <v>950</v>
      </c>
      <c r="B172" s="102" t="s">
        <v>951</v>
      </c>
      <c r="C172" s="175">
        <v>2996.65</v>
      </c>
      <c r="D172" s="175">
        <v>2738.21</v>
      </c>
      <c r="E172" s="80">
        <v>1.1200000000000001</v>
      </c>
      <c r="F172" s="80">
        <v>1.01</v>
      </c>
      <c r="G172" s="80">
        <v>1.05</v>
      </c>
      <c r="H172" s="80">
        <v>0.92</v>
      </c>
      <c r="I172" s="102" t="s">
        <v>323</v>
      </c>
    </row>
    <row r="173" spans="1:9" x14ac:dyDescent="0.2">
      <c r="A173" s="102" t="s">
        <v>1195</v>
      </c>
      <c r="B173" s="102" t="s">
        <v>1196</v>
      </c>
      <c r="C173" s="175">
        <v>4174.5600000000004</v>
      </c>
      <c r="D173" s="175">
        <v>3804.96</v>
      </c>
      <c r="E173" s="80">
        <v>1.3</v>
      </c>
      <c r="F173" s="80">
        <v>1.22</v>
      </c>
      <c r="G173" s="80">
        <v>1.29</v>
      </c>
      <c r="H173" s="80">
        <v>1.21</v>
      </c>
      <c r="I173" s="102" t="s">
        <v>321</v>
      </c>
    </row>
    <row r="174" spans="1:9" x14ac:dyDescent="0.2">
      <c r="A174" s="102" t="s">
        <v>745</v>
      </c>
      <c r="B174" s="102" t="s">
        <v>746</v>
      </c>
      <c r="C174" s="175">
        <v>526.16999999999996</v>
      </c>
      <c r="D174" s="175">
        <v>473.09</v>
      </c>
      <c r="E174" s="80">
        <v>0.56000000000000005</v>
      </c>
      <c r="F174" s="80">
        <v>0.54</v>
      </c>
      <c r="G174" s="80">
        <v>0.72</v>
      </c>
      <c r="H174" s="80">
        <v>0.54</v>
      </c>
      <c r="I174" s="102" t="s">
        <v>321</v>
      </c>
    </row>
    <row r="175" spans="1:9" x14ac:dyDescent="0.2">
      <c r="A175" s="102" t="s">
        <v>747</v>
      </c>
      <c r="B175" s="102" t="s">
        <v>748</v>
      </c>
      <c r="C175" s="175">
        <v>613.9</v>
      </c>
      <c r="D175" s="175">
        <v>586.9</v>
      </c>
      <c r="E175" s="80">
        <v>0.76</v>
      </c>
      <c r="F175" s="80">
        <v>0.75</v>
      </c>
      <c r="G175" s="80">
        <v>0.75</v>
      </c>
      <c r="H175" s="80">
        <v>0.73</v>
      </c>
      <c r="I175" s="102" t="s">
        <v>298</v>
      </c>
    </row>
    <row r="176" spans="1:9" x14ac:dyDescent="0.2">
      <c r="A176" s="102" t="s">
        <v>952</v>
      </c>
      <c r="B176" s="102" t="s">
        <v>953</v>
      </c>
      <c r="C176" s="175">
        <v>646.98</v>
      </c>
      <c r="D176" s="175">
        <v>616.47</v>
      </c>
      <c r="E176" s="80">
        <v>0.31</v>
      </c>
      <c r="F176" s="80">
        <v>-0.15</v>
      </c>
      <c r="G176" s="80">
        <v>0.31</v>
      </c>
      <c r="H176" s="80">
        <v>-0.16</v>
      </c>
      <c r="I176" s="102" t="s">
        <v>295</v>
      </c>
    </row>
    <row r="177" spans="1:9" x14ac:dyDescent="0.2">
      <c r="A177" s="102" t="s">
        <v>1249</v>
      </c>
      <c r="B177" s="102" t="s">
        <v>1250</v>
      </c>
      <c r="C177" s="175">
        <v>267.89</v>
      </c>
      <c r="D177" s="175">
        <v>160.01</v>
      </c>
      <c r="E177" s="80">
        <v>0.51</v>
      </c>
      <c r="F177" s="80">
        <v>0.63</v>
      </c>
      <c r="G177" s="80">
        <v>0.08</v>
      </c>
      <c r="H177" s="80">
        <v>0.65</v>
      </c>
      <c r="I177" s="102" t="s">
        <v>295</v>
      </c>
    </row>
    <row r="178" spans="1:9" x14ac:dyDescent="0.2">
      <c r="A178" s="102" t="s">
        <v>1089</v>
      </c>
      <c r="B178" s="102" t="s">
        <v>1090</v>
      </c>
      <c r="C178" s="175">
        <v>6024</v>
      </c>
      <c r="D178" s="175">
        <v>6141</v>
      </c>
      <c r="E178" s="80">
        <v>0.54</v>
      </c>
      <c r="F178" s="80">
        <v>0.67</v>
      </c>
      <c r="G178" s="80">
        <v>0.6</v>
      </c>
      <c r="H178" s="80">
        <v>0.56999999999999995</v>
      </c>
      <c r="I178" s="102" t="s">
        <v>323</v>
      </c>
    </row>
    <row r="179" spans="1:9" x14ac:dyDescent="0.2">
      <c r="A179" s="102" t="s">
        <v>1091</v>
      </c>
      <c r="B179" s="102" t="s">
        <v>1092</v>
      </c>
      <c r="C179" s="175">
        <v>1494.63</v>
      </c>
      <c r="D179" s="175">
        <v>1205.02</v>
      </c>
      <c r="E179" s="80">
        <v>0.85</v>
      </c>
      <c r="F179" s="80">
        <v>0.55000000000000004</v>
      </c>
      <c r="G179" s="80">
        <v>0.67</v>
      </c>
      <c r="H179" s="80">
        <v>0.51</v>
      </c>
      <c r="I179" s="102" t="s">
        <v>255</v>
      </c>
    </row>
    <row r="180" spans="1:9" x14ac:dyDescent="0.2">
      <c r="A180" s="102" t="s">
        <v>1197</v>
      </c>
      <c r="B180" s="102" t="s">
        <v>1198</v>
      </c>
      <c r="C180" s="175">
        <v>1599.14</v>
      </c>
      <c r="D180" s="175">
        <v>1503.22</v>
      </c>
      <c r="E180" s="80">
        <v>0.46</v>
      </c>
      <c r="F180" s="80">
        <v>0.45</v>
      </c>
      <c r="G180" s="80">
        <v>0.46</v>
      </c>
      <c r="H180" s="80">
        <v>0.45</v>
      </c>
      <c r="I180" s="102" t="s">
        <v>298</v>
      </c>
    </row>
    <row r="181" spans="1:9" x14ac:dyDescent="0.2">
      <c r="A181" s="102" t="s">
        <v>852</v>
      </c>
      <c r="B181" s="102" t="s">
        <v>954</v>
      </c>
      <c r="C181" s="175">
        <v>25111</v>
      </c>
      <c r="D181" s="175">
        <v>26381.9</v>
      </c>
      <c r="E181" s="80">
        <v>0.88</v>
      </c>
      <c r="F181" s="80">
        <v>0.8</v>
      </c>
      <c r="G181" s="80">
        <v>0.67</v>
      </c>
      <c r="H181" s="80">
        <v>0.68</v>
      </c>
      <c r="I181" s="102" t="s">
        <v>257</v>
      </c>
    </row>
    <row r="182" spans="1:9" x14ac:dyDescent="0.2">
      <c r="A182" s="102" t="s">
        <v>871</v>
      </c>
      <c r="B182" s="102" t="s">
        <v>1093</v>
      </c>
      <c r="C182" s="175">
        <v>98287</v>
      </c>
      <c r="D182" s="175">
        <v>95498</v>
      </c>
      <c r="E182" s="80">
        <v>2.0499999999999998</v>
      </c>
      <c r="F182" s="80">
        <v>1.55</v>
      </c>
      <c r="G182" s="80">
        <v>2.0499999999999998</v>
      </c>
      <c r="H182" s="80">
        <v>1.55</v>
      </c>
      <c r="I182" s="102" t="s">
        <v>321</v>
      </c>
    </row>
    <row r="183" spans="1:9" x14ac:dyDescent="0.2">
      <c r="A183" s="102" t="s">
        <v>749</v>
      </c>
      <c r="B183" s="102" t="s">
        <v>750</v>
      </c>
      <c r="C183" s="175">
        <v>440.29</v>
      </c>
      <c r="D183" s="175">
        <v>370.3</v>
      </c>
      <c r="E183" s="80">
        <v>1.06</v>
      </c>
      <c r="F183" s="80">
        <v>0.87</v>
      </c>
      <c r="G183" s="80">
        <v>1.05</v>
      </c>
      <c r="H183" s="80">
        <v>0.86</v>
      </c>
      <c r="I183" s="102" t="s">
        <v>284</v>
      </c>
    </row>
    <row r="184" spans="1:9" x14ac:dyDescent="0.2">
      <c r="A184" s="102" t="s">
        <v>481</v>
      </c>
      <c r="B184" s="102" t="s">
        <v>751</v>
      </c>
      <c r="C184" s="175">
        <v>2910</v>
      </c>
      <c r="D184" s="175">
        <v>1813</v>
      </c>
      <c r="E184" s="80">
        <v>0.31</v>
      </c>
      <c r="F184" s="80">
        <v>0.15</v>
      </c>
      <c r="G184" s="80">
        <v>0.3</v>
      </c>
      <c r="H184" s="80">
        <v>0.13</v>
      </c>
      <c r="I184" s="102" t="s">
        <v>284</v>
      </c>
    </row>
    <row r="185" spans="1:9" x14ac:dyDescent="0.2">
      <c r="A185" s="102" t="s">
        <v>432</v>
      </c>
      <c r="B185" s="102" t="s">
        <v>433</v>
      </c>
      <c r="C185" s="175">
        <v>2658.96</v>
      </c>
      <c r="D185" s="175">
        <v>2573.5100000000002</v>
      </c>
      <c r="E185" s="80">
        <v>0.85</v>
      </c>
      <c r="F185" s="80">
        <v>1.05</v>
      </c>
      <c r="G185" s="80">
        <v>0.71</v>
      </c>
      <c r="H185" s="80">
        <v>1.05</v>
      </c>
      <c r="I185" s="102" t="s">
        <v>255</v>
      </c>
    </row>
    <row r="186" spans="1:9" x14ac:dyDescent="0.2">
      <c r="A186" s="102" t="s">
        <v>531</v>
      </c>
      <c r="B186" s="102" t="s">
        <v>532</v>
      </c>
      <c r="C186" s="175">
        <v>949.94</v>
      </c>
      <c r="D186" s="175">
        <v>847.6</v>
      </c>
      <c r="E186" s="80">
        <v>0.44</v>
      </c>
      <c r="F186" s="80">
        <v>0.41</v>
      </c>
      <c r="G186" s="80">
        <v>0.44</v>
      </c>
      <c r="H186" s="80">
        <v>0.41</v>
      </c>
      <c r="I186" s="102" t="s">
        <v>298</v>
      </c>
    </row>
    <row r="187" spans="1:9" x14ac:dyDescent="0.2">
      <c r="A187" s="102" t="s">
        <v>296</v>
      </c>
      <c r="B187" s="102" t="s">
        <v>297</v>
      </c>
      <c r="C187" s="175">
        <v>11839</v>
      </c>
      <c r="D187" s="175">
        <v>11435</v>
      </c>
      <c r="E187" s="80">
        <v>2.4900000000000002</v>
      </c>
      <c r="F187" s="80">
        <v>2.15</v>
      </c>
      <c r="G187" s="80">
        <v>2.46</v>
      </c>
      <c r="H187" s="80">
        <v>0.95</v>
      </c>
      <c r="I187" s="102" t="s">
        <v>298</v>
      </c>
    </row>
    <row r="188" spans="1:9" x14ac:dyDescent="0.2">
      <c r="A188" s="102" t="s">
        <v>955</v>
      </c>
      <c r="B188" s="102" t="s">
        <v>956</v>
      </c>
      <c r="C188" s="175">
        <v>1599.1</v>
      </c>
      <c r="D188" s="175">
        <v>1512.8</v>
      </c>
      <c r="E188" s="80">
        <v>0.63</v>
      </c>
      <c r="F188" s="80">
        <v>0.59</v>
      </c>
      <c r="G188" s="80">
        <v>0.62</v>
      </c>
      <c r="H188" s="80">
        <v>0.31</v>
      </c>
      <c r="I188" s="102" t="s">
        <v>284</v>
      </c>
    </row>
    <row r="189" spans="1:9" x14ac:dyDescent="0.2">
      <c r="A189" s="102" t="s">
        <v>533</v>
      </c>
      <c r="B189" s="102" t="s">
        <v>534</v>
      </c>
      <c r="C189" s="175">
        <v>1636</v>
      </c>
      <c r="D189" s="175">
        <v>1802</v>
      </c>
      <c r="E189" s="80">
        <v>0.41</v>
      </c>
      <c r="F189" s="80">
        <v>0.5</v>
      </c>
      <c r="G189" s="80">
        <v>0.49</v>
      </c>
      <c r="H189" s="80">
        <v>0.65</v>
      </c>
      <c r="I189" s="102" t="s">
        <v>295</v>
      </c>
    </row>
    <row r="190" spans="1:9" x14ac:dyDescent="0.2">
      <c r="A190" s="102" t="s">
        <v>1199</v>
      </c>
      <c r="B190" s="102" t="s">
        <v>1200</v>
      </c>
      <c r="C190" s="175">
        <v>544.35</v>
      </c>
      <c r="D190" s="175">
        <v>519.76</v>
      </c>
      <c r="E190" s="80">
        <v>0.05</v>
      </c>
      <c r="F190" s="80">
        <v>0.4</v>
      </c>
      <c r="G190" s="80">
        <v>0.04</v>
      </c>
      <c r="H190" s="80">
        <v>0.37</v>
      </c>
      <c r="I190" s="102" t="s">
        <v>284</v>
      </c>
    </row>
    <row r="191" spans="1:9" x14ac:dyDescent="0.2">
      <c r="A191" s="102" t="s">
        <v>1201</v>
      </c>
      <c r="B191" s="102" t="s">
        <v>1202</v>
      </c>
      <c r="C191" s="175">
        <v>3496</v>
      </c>
      <c r="D191" s="175">
        <v>3507</v>
      </c>
      <c r="E191" s="80">
        <v>0.28000000000000003</v>
      </c>
      <c r="F191" s="80">
        <v>0.54</v>
      </c>
      <c r="G191" s="80">
        <v>0.15</v>
      </c>
      <c r="H191" s="80">
        <v>-0.4</v>
      </c>
      <c r="I191" s="102" t="s">
        <v>323</v>
      </c>
    </row>
    <row r="192" spans="1:9" x14ac:dyDescent="0.2">
      <c r="A192" s="102" t="s">
        <v>957</v>
      </c>
      <c r="B192" s="102" t="s">
        <v>958</v>
      </c>
      <c r="C192" s="175">
        <v>1253</v>
      </c>
      <c r="D192" s="175">
        <v>1198</v>
      </c>
      <c r="E192" s="80">
        <v>0.68</v>
      </c>
      <c r="F192" s="80">
        <v>0.61</v>
      </c>
      <c r="G192" s="80">
        <v>0.65</v>
      </c>
      <c r="H192" s="80">
        <v>0.56000000000000005</v>
      </c>
      <c r="I192" s="102" t="s">
        <v>284</v>
      </c>
    </row>
    <row r="193" spans="1:9" x14ac:dyDescent="0.2">
      <c r="A193" s="102" t="s">
        <v>752</v>
      </c>
      <c r="B193" s="102" t="s">
        <v>753</v>
      </c>
      <c r="C193" s="175">
        <v>369.38</v>
      </c>
      <c r="D193" s="175">
        <v>389.33</v>
      </c>
      <c r="E193" s="80">
        <v>0.34</v>
      </c>
      <c r="F193" s="80">
        <v>0.35</v>
      </c>
      <c r="G193" s="80">
        <v>0.31</v>
      </c>
      <c r="H193" s="80">
        <v>0.35</v>
      </c>
      <c r="I193" s="102" t="s">
        <v>284</v>
      </c>
    </row>
    <row r="194" spans="1:9" x14ac:dyDescent="0.2">
      <c r="A194" s="102" t="s">
        <v>754</v>
      </c>
      <c r="B194" s="102" t="s">
        <v>755</v>
      </c>
      <c r="C194" s="175">
        <v>1224.3800000000001</v>
      </c>
      <c r="D194" s="175">
        <v>1239.53</v>
      </c>
      <c r="E194" s="80">
        <v>0.9</v>
      </c>
      <c r="F194" s="80">
        <v>0.85</v>
      </c>
      <c r="G194" s="80">
        <v>0.9</v>
      </c>
      <c r="H194" s="80">
        <v>0.84</v>
      </c>
      <c r="I194" s="102" t="s">
        <v>298</v>
      </c>
    </row>
    <row r="195" spans="1:9" x14ac:dyDescent="0.2">
      <c r="A195" s="102" t="s">
        <v>1094</v>
      </c>
      <c r="B195" s="102" t="s">
        <v>1095</v>
      </c>
      <c r="C195" s="175">
        <v>5251.66</v>
      </c>
      <c r="D195" s="175">
        <v>7190.33</v>
      </c>
      <c r="E195" s="80">
        <v>1.03</v>
      </c>
      <c r="F195" s="80">
        <v>1.06</v>
      </c>
      <c r="G195" s="80">
        <v>1.02</v>
      </c>
      <c r="H195" s="80">
        <v>0.98</v>
      </c>
      <c r="I195" s="102" t="s">
        <v>298</v>
      </c>
    </row>
    <row r="196" spans="1:9" x14ac:dyDescent="0.2">
      <c r="A196" s="102" t="s">
        <v>1010</v>
      </c>
      <c r="B196" s="102" t="s">
        <v>1011</v>
      </c>
      <c r="C196" s="175">
        <v>987.8</v>
      </c>
      <c r="D196" s="175">
        <v>876</v>
      </c>
      <c r="E196" s="80">
        <v>1</v>
      </c>
      <c r="F196" s="80">
        <v>0.88</v>
      </c>
      <c r="G196" s="80">
        <v>0.9</v>
      </c>
      <c r="H196" s="80">
        <v>0.85</v>
      </c>
      <c r="I196" s="102" t="s">
        <v>307</v>
      </c>
    </row>
    <row r="197" spans="1:9" x14ac:dyDescent="0.2">
      <c r="A197" s="102" t="s">
        <v>642</v>
      </c>
      <c r="B197" s="102" t="s">
        <v>643</v>
      </c>
      <c r="C197" s="175">
        <v>1985.3</v>
      </c>
      <c r="D197" s="175">
        <v>1707.9</v>
      </c>
      <c r="E197" s="80">
        <v>0.73</v>
      </c>
      <c r="F197" s="80">
        <v>0.48</v>
      </c>
      <c r="G197" s="80">
        <v>0.95</v>
      </c>
      <c r="H197" s="80">
        <v>0.44</v>
      </c>
      <c r="I197" s="102" t="s">
        <v>321</v>
      </c>
    </row>
    <row r="198" spans="1:9" x14ac:dyDescent="0.2">
      <c r="A198" s="102" t="s">
        <v>493</v>
      </c>
      <c r="B198" s="102" t="s">
        <v>756</v>
      </c>
      <c r="C198" s="175">
        <v>37411</v>
      </c>
      <c r="D198" s="175">
        <v>37923</v>
      </c>
      <c r="E198" s="80">
        <v>0.41</v>
      </c>
      <c r="F198" s="80">
        <v>0.47</v>
      </c>
      <c r="G198" s="80">
        <v>0.32</v>
      </c>
      <c r="H198" s="80">
        <v>0.3</v>
      </c>
      <c r="I198" s="102" t="s">
        <v>255</v>
      </c>
    </row>
    <row r="199" spans="1:9" x14ac:dyDescent="0.2">
      <c r="A199" s="102" t="s">
        <v>1310</v>
      </c>
      <c r="B199" s="102" t="s">
        <v>1321</v>
      </c>
      <c r="C199" s="175">
        <v>773.82</v>
      </c>
      <c r="D199" s="175">
        <v>706.25</v>
      </c>
      <c r="E199" s="80">
        <v>0.98</v>
      </c>
      <c r="F199" s="80">
        <v>1.1499999999999999</v>
      </c>
      <c r="G199" s="80">
        <v>0.98</v>
      </c>
      <c r="H199" s="80">
        <v>1.1499999999999999</v>
      </c>
      <c r="I199" s="102" t="s">
        <v>255</v>
      </c>
    </row>
    <row r="200" spans="1:9" x14ac:dyDescent="0.2">
      <c r="A200" s="102" t="s">
        <v>1012</v>
      </c>
      <c r="B200" s="102" t="s">
        <v>1013</v>
      </c>
      <c r="C200" s="175">
        <v>2135.1</v>
      </c>
      <c r="D200" s="175">
        <v>2089.3000000000002</v>
      </c>
      <c r="E200" s="80">
        <v>0.92</v>
      </c>
      <c r="F200" s="80">
        <v>0.87</v>
      </c>
      <c r="G200" s="80">
        <v>0.92</v>
      </c>
      <c r="H200" s="80">
        <v>0.86</v>
      </c>
      <c r="I200" s="102" t="s">
        <v>295</v>
      </c>
    </row>
    <row r="201" spans="1:9" x14ac:dyDescent="0.2">
      <c r="A201" s="102" t="s">
        <v>473</v>
      </c>
      <c r="B201" s="102" t="s">
        <v>757</v>
      </c>
      <c r="C201" s="175">
        <v>5522</v>
      </c>
      <c r="D201" s="175">
        <v>4288</v>
      </c>
      <c r="E201" s="80">
        <v>0.46</v>
      </c>
      <c r="F201" s="80">
        <v>0.22</v>
      </c>
      <c r="G201" s="80">
        <v>0.46</v>
      </c>
      <c r="H201" s="80">
        <v>0.49</v>
      </c>
      <c r="I201" s="102" t="s">
        <v>307</v>
      </c>
    </row>
    <row r="202" spans="1:9" x14ac:dyDescent="0.2">
      <c r="A202" s="102" t="s">
        <v>1203</v>
      </c>
      <c r="B202" s="102" t="s">
        <v>1204</v>
      </c>
      <c r="C202" s="175">
        <v>1147.27</v>
      </c>
      <c r="D202" s="175">
        <v>1190.53</v>
      </c>
      <c r="E202" s="80">
        <v>0.05</v>
      </c>
      <c r="F202" s="80">
        <v>0.05</v>
      </c>
      <c r="G202" s="80">
        <v>0.04</v>
      </c>
      <c r="H202" s="80">
        <v>-0.04</v>
      </c>
      <c r="I202" s="102" t="s">
        <v>322</v>
      </c>
    </row>
    <row r="203" spans="1:9" x14ac:dyDescent="0.2">
      <c r="A203" s="102" t="s">
        <v>1360</v>
      </c>
      <c r="B203" s="102" t="s">
        <v>1361</v>
      </c>
      <c r="C203" s="175">
        <v>1731.4</v>
      </c>
      <c r="D203" s="175">
        <v>1383.7</v>
      </c>
      <c r="E203" s="80">
        <v>0.22</v>
      </c>
      <c r="F203" s="80">
        <v>0.09</v>
      </c>
      <c r="G203" s="80">
        <v>0.22</v>
      </c>
      <c r="H203" s="80">
        <v>0.09</v>
      </c>
      <c r="I203" s="102" t="s">
        <v>255</v>
      </c>
    </row>
    <row r="204" spans="1:9" x14ac:dyDescent="0.2">
      <c r="A204" s="102" t="s">
        <v>644</v>
      </c>
      <c r="B204" s="102" t="s">
        <v>645</v>
      </c>
      <c r="C204" s="175">
        <v>1460</v>
      </c>
      <c r="D204" s="175">
        <v>1302.7</v>
      </c>
      <c r="E204" s="80">
        <v>0.68</v>
      </c>
      <c r="F204" s="80">
        <v>0.59</v>
      </c>
      <c r="G204" s="80">
        <v>0.9</v>
      </c>
      <c r="H204" s="80">
        <v>0.48</v>
      </c>
      <c r="I204" s="102" t="s">
        <v>255</v>
      </c>
    </row>
    <row r="205" spans="1:9" x14ac:dyDescent="0.2">
      <c r="A205" s="102" t="s">
        <v>1362</v>
      </c>
      <c r="B205" s="102" t="s">
        <v>1363</v>
      </c>
      <c r="C205" s="175">
        <v>3981</v>
      </c>
      <c r="D205" s="175">
        <v>3868</v>
      </c>
      <c r="E205" s="80">
        <v>0.71</v>
      </c>
      <c r="F205" s="80">
        <v>0.65</v>
      </c>
      <c r="G205" s="80">
        <v>0.75</v>
      </c>
      <c r="H205" s="80">
        <v>0.64</v>
      </c>
      <c r="I205" s="102" t="s">
        <v>255</v>
      </c>
    </row>
    <row r="206" spans="1:9" x14ac:dyDescent="0.2">
      <c r="A206" s="102" t="s">
        <v>1014</v>
      </c>
      <c r="B206" s="102" t="s">
        <v>1015</v>
      </c>
      <c r="C206" s="175">
        <v>777.85</v>
      </c>
      <c r="D206" s="175">
        <v>696.56</v>
      </c>
      <c r="E206" s="80">
        <v>0.94</v>
      </c>
      <c r="F206" s="80">
        <v>0.88</v>
      </c>
      <c r="G206" s="80">
        <v>0.93</v>
      </c>
      <c r="H206" s="80">
        <v>0.88</v>
      </c>
      <c r="I206" s="102" t="s">
        <v>255</v>
      </c>
    </row>
    <row r="207" spans="1:9" x14ac:dyDescent="0.2">
      <c r="A207" s="102" t="s">
        <v>494</v>
      </c>
      <c r="B207" s="102" t="s">
        <v>758</v>
      </c>
      <c r="C207" s="175">
        <v>39649</v>
      </c>
      <c r="D207" s="175">
        <v>39075</v>
      </c>
      <c r="E207" s="80">
        <v>0.71</v>
      </c>
      <c r="F207" s="80">
        <v>0.99</v>
      </c>
      <c r="G207" s="80">
        <v>0.11</v>
      </c>
      <c r="H207" s="80">
        <v>0.75</v>
      </c>
      <c r="I207" s="102" t="s">
        <v>255</v>
      </c>
    </row>
    <row r="208" spans="1:9" x14ac:dyDescent="0.2">
      <c r="A208" s="102" t="s">
        <v>474</v>
      </c>
      <c r="B208" s="102" t="s">
        <v>759</v>
      </c>
      <c r="C208" s="175">
        <v>7474</v>
      </c>
      <c r="D208" s="175">
        <v>7911</v>
      </c>
      <c r="E208" s="80">
        <v>1.92</v>
      </c>
      <c r="F208" s="80">
        <v>1.87</v>
      </c>
      <c r="G208" s="80">
        <v>1.88</v>
      </c>
      <c r="H208" s="80">
        <v>1.81</v>
      </c>
      <c r="I208" s="102" t="s">
        <v>298</v>
      </c>
    </row>
    <row r="209" spans="1:9" x14ac:dyDescent="0.2">
      <c r="A209" s="102" t="s">
        <v>606</v>
      </c>
      <c r="B209" s="102" t="s">
        <v>607</v>
      </c>
      <c r="C209" s="175">
        <v>35895</v>
      </c>
      <c r="D209" s="175">
        <v>34955</v>
      </c>
      <c r="E209" s="80">
        <v>0.39</v>
      </c>
      <c r="F209" s="80">
        <v>0.37</v>
      </c>
      <c r="G209" s="80">
        <v>0.35</v>
      </c>
      <c r="H209" s="80">
        <v>0.31</v>
      </c>
      <c r="I209" s="102" t="s">
        <v>298</v>
      </c>
    </row>
    <row r="210" spans="1:9" x14ac:dyDescent="0.2">
      <c r="A210" s="102" t="s">
        <v>899</v>
      </c>
      <c r="B210" s="102" t="s">
        <v>900</v>
      </c>
      <c r="C210" s="175">
        <v>641.79999999999995</v>
      </c>
      <c r="D210" s="175">
        <v>613.83000000000004</v>
      </c>
      <c r="E210" s="80">
        <v>7.0000000000000007E-2</v>
      </c>
      <c r="F210" s="80">
        <v>0.24</v>
      </c>
      <c r="G210" s="80">
        <v>0.05</v>
      </c>
      <c r="H210" s="80">
        <v>0.21</v>
      </c>
      <c r="I210" s="102" t="s">
        <v>295</v>
      </c>
    </row>
    <row r="211" spans="1:9" x14ac:dyDescent="0.2">
      <c r="A211" s="102" t="s">
        <v>299</v>
      </c>
      <c r="B211" s="102" t="s">
        <v>300</v>
      </c>
      <c r="C211" s="175">
        <v>4283.8</v>
      </c>
      <c r="D211" s="175">
        <v>4410.7</v>
      </c>
      <c r="E211" s="80">
        <v>0.68</v>
      </c>
      <c r="F211" s="80">
        <v>0.56999999999999995</v>
      </c>
      <c r="G211" s="80">
        <v>0.65</v>
      </c>
      <c r="H211" s="80">
        <v>0.55000000000000004</v>
      </c>
      <c r="I211" s="102" t="s">
        <v>256</v>
      </c>
    </row>
    <row r="212" spans="1:9" x14ac:dyDescent="0.2">
      <c r="A212" s="102" t="s">
        <v>608</v>
      </c>
      <c r="B212" s="102" t="s">
        <v>609</v>
      </c>
      <c r="C212" s="175">
        <v>3908.39</v>
      </c>
      <c r="D212" s="175">
        <v>3676</v>
      </c>
      <c r="E212" s="80">
        <v>1.29</v>
      </c>
      <c r="F212" s="80">
        <v>1.17</v>
      </c>
      <c r="G212" s="80">
        <v>1.28</v>
      </c>
      <c r="H212" s="80">
        <v>1.39</v>
      </c>
      <c r="I212" s="102" t="s">
        <v>255</v>
      </c>
    </row>
    <row r="213" spans="1:9" x14ac:dyDescent="0.2">
      <c r="A213" s="102" t="s">
        <v>959</v>
      </c>
      <c r="B213" s="102" t="s">
        <v>960</v>
      </c>
      <c r="C213" s="175">
        <v>2415</v>
      </c>
      <c r="D213" s="175">
        <v>2372</v>
      </c>
      <c r="E213" s="80">
        <v>0.35</v>
      </c>
      <c r="F213" s="80">
        <v>0.3</v>
      </c>
      <c r="G213" s="80">
        <v>0.35</v>
      </c>
      <c r="H213" s="80">
        <v>0.27</v>
      </c>
      <c r="I213" s="102" t="s">
        <v>295</v>
      </c>
    </row>
    <row r="214" spans="1:9" x14ac:dyDescent="0.2">
      <c r="A214" s="102" t="s">
        <v>482</v>
      </c>
      <c r="B214" s="102" t="s">
        <v>760</v>
      </c>
      <c r="C214" s="175">
        <v>6534.94</v>
      </c>
      <c r="D214" s="175">
        <v>2767.39</v>
      </c>
      <c r="E214" s="80">
        <v>2.39</v>
      </c>
      <c r="F214" s="80">
        <v>0.51</v>
      </c>
      <c r="G214" s="80">
        <v>2.2000000000000002</v>
      </c>
      <c r="H214" s="80">
        <v>0.46</v>
      </c>
      <c r="I214" s="102" t="s">
        <v>257</v>
      </c>
    </row>
    <row r="215" spans="1:9" x14ac:dyDescent="0.2">
      <c r="A215" s="102" t="s">
        <v>535</v>
      </c>
      <c r="B215" s="102" t="s">
        <v>536</v>
      </c>
      <c r="C215" s="175">
        <v>10704</v>
      </c>
      <c r="D215" s="175">
        <v>10449</v>
      </c>
      <c r="E215" s="80">
        <v>4.28</v>
      </c>
      <c r="F215" s="80">
        <v>3.92</v>
      </c>
      <c r="G215" s="80">
        <v>4.0999999999999996</v>
      </c>
      <c r="H215" s="80">
        <v>3.7</v>
      </c>
      <c r="I215" s="102" t="s">
        <v>295</v>
      </c>
    </row>
    <row r="216" spans="1:9" x14ac:dyDescent="0.2">
      <c r="A216" s="102" t="s">
        <v>1016</v>
      </c>
      <c r="B216" s="102" t="s">
        <v>1017</v>
      </c>
      <c r="C216" s="175">
        <v>4656</v>
      </c>
      <c r="D216" s="175">
        <v>4894</v>
      </c>
      <c r="E216" s="80">
        <v>0.88</v>
      </c>
      <c r="F216" s="80">
        <v>0.83</v>
      </c>
      <c r="G216" s="80">
        <v>0.76</v>
      </c>
      <c r="H216" s="80">
        <v>0.67</v>
      </c>
      <c r="I216" s="102" t="s">
        <v>255</v>
      </c>
    </row>
    <row r="217" spans="1:9" x14ac:dyDescent="0.2">
      <c r="A217" s="102" t="s">
        <v>537</v>
      </c>
      <c r="B217" s="102" t="s">
        <v>538</v>
      </c>
      <c r="C217" s="175">
        <v>15955</v>
      </c>
      <c r="D217" s="175">
        <v>13107</v>
      </c>
      <c r="E217" s="80">
        <v>5.15</v>
      </c>
      <c r="F217" s="80">
        <v>4.17</v>
      </c>
      <c r="G217" s="80">
        <v>5.09</v>
      </c>
      <c r="H217" s="80">
        <v>4.0999999999999996</v>
      </c>
      <c r="I217" s="102" t="s">
        <v>284</v>
      </c>
    </row>
    <row r="218" spans="1:9" x14ac:dyDescent="0.2">
      <c r="A218" s="102" t="s">
        <v>1155</v>
      </c>
      <c r="B218" s="102" t="s">
        <v>1156</v>
      </c>
      <c r="C218" s="175">
        <v>878.63</v>
      </c>
      <c r="D218" s="175">
        <v>870.5</v>
      </c>
      <c r="E218" s="80">
        <v>15.52</v>
      </c>
      <c r="F218" s="80">
        <v>6.82</v>
      </c>
      <c r="G218" s="80">
        <v>49.52</v>
      </c>
      <c r="H218" s="80">
        <v>6.28</v>
      </c>
      <c r="I218" s="102" t="s">
        <v>255</v>
      </c>
    </row>
    <row r="219" spans="1:9" x14ac:dyDescent="0.2">
      <c r="A219" s="102" t="s">
        <v>539</v>
      </c>
      <c r="B219" s="102" t="s">
        <v>540</v>
      </c>
      <c r="C219" s="175">
        <v>2506.1</v>
      </c>
      <c r="D219" s="175">
        <v>2381.56</v>
      </c>
      <c r="E219" s="80">
        <v>3.19</v>
      </c>
      <c r="F219" s="80">
        <v>3.08</v>
      </c>
      <c r="G219" s="80">
        <v>2.94</v>
      </c>
      <c r="H219" s="80">
        <v>3.03</v>
      </c>
      <c r="I219" s="102" t="s">
        <v>298</v>
      </c>
    </row>
    <row r="220" spans="1:9" x14ac:dyDescent="0.2">
      <c r="A220" s="102" t="s">
        <v>441</v>
      </c>
      <c r="B220" s="102" t="s">
        <v>440</v>
      </c>
      <c r="C220" s="175">
        <v>8051</v>
      </c>
      <c r="D220" s="175">
        <v>7317</v>
      </c>
      <c r="E220" s="80">
        <v>0.92</v>
      </c>
      <c r="F220" s="80">
        <v>0.73</v>
      </c>
      <c r="G220" s="80">
        <v>0.91</v>
      </c>
      <c r="H220" s="80">
        <v>0.69</v>
      </c>
      <c r="I220" s="102" t="s">
        <v>321</v>
      </c>
    </row>
    <row r="221" spans="1:9" x14ac:dyDescent="0.2">
      <c r="A221" s="102" t="s">
        <v>646</v>
      </c>
      <c r="B221" s="102" t="s">
        <v>647</v>
      </c>
      <c r="C221" s="175">
        <v>2000.7</v>
      </c>
      <c r="D221" s="175">
        <v>1794.31</v>
      </c>
      <c r="E221" s="80">
        <v>1.63</v>
      </c>
      <c r="F221" s="80">
        <v>1.22</v>
      </c>
      <c r="G221" s="80">
        <v>1.62</v>
      </c>
      <c r="H221" s="80">
        <v>1.21</v>
      </c>
      <c r="I221" s="102" t="s">
        <v>255</v>
      </c>
    </row>
    <row r="222" spans="1:9" x14ac:dyDescent="0.2">
      <c r="A222" s="102" t="s">
        <v>1251</v>
      </c>
      <c r="B222" s="102" t="s">
        <v>1252</v>
      </c>
      <c r="C222" s="175">
        <v>1444.42</v>
      </c>
      <c r="D222" s="175">
        <v>1182.23</v>
      </c>
      <c r="E222" s="80">
        <v>1.35</v>
      </c>
      <c r="F222" s="80">
        <v>0.85</v>
      </c>
      <c r="G222" s="80">
        <v>0.62</v>
      </c>
      <c r="H222" s="80">
        <v>0.08</v>
      </c>
      <c r="I222" s="102" t="s">
        <v>255</v>
      </c>
    </row>
    <row r="223" spans="1:9" x14ac:dyDescent="0.2">
      <c r="A223" s="102" t="s">
        <v>961</v>
      </c>
      <c r="B223" s="102" t="s">
        <v>962</v>
      </c>
      <c r="C223" s="175">
        <v>1329.4</v>
      </c>
      <c r="D223" s="175">
        <v>1359.6</v>
      </c>
      <c r="E223" s="80">
        <v>1.3</v>
      </c>
      <c r="F223" s="80">
        <v>1.67</v>
      </c>
      <c r="G223" s="80">
        <v>1.28</v>
      </c>
      <c r="H223" s="80">
        <v>0.65</v>
      </c>
      <c r="I223" s="102" t="s">
        <v>284</v>
      </c>
    </row>
    <row r="224" spans="1:9" x14ac:dyDescent="0.2">
      <c r="A224" s="102" t="s">
        <v>1018</v>
      </c>
      <c r="B224" s="102" t="s">
        <v>1019</v>
      </c>
      <c r="C224" s="175">
        <v>4563</v>
      </c>
      <c r="D224" s="175">
        <v>4639</v>
      </c>
      <c r="E224" s="80">
        <v>0.34</v>
      </c>
      <c r="F224" s="80">
        <v>0.54</v>
      </c>
      <c r="G224" s="80">
        <v>0.32</v>
      </c>
      <c r="H224" s="80">
        <v>0.48</v>
      </c>
      <c r="I224" s="102" t="s">
        <v>295</v>
      </c>
    </row>
    <row r="225" spans="1:9" x14ac:dyDescent="0.2">
      <c r="A225" s="102" t="s">
        <v>610</v>
      </c>
      <c r="B225" s="102" t="s">
        <v>611</v>
      </c>
      <c r="C225" s="175">
        <v>829.26</v>
      </c>
      <c r="D225" s="175">
        <v>766.34</v>
      </c>
      <c r="E225" s="80">
        <v>0.26</v>
      </c>
      <c r="F225" s="80">
        <v>0.28999999999999998</v>
      </c>
      <c r="G225" s="80">
        <v>0.26</v>
      </c>
      <c r="H225" s="80">
        <v>0.28000000000000003</v>
      </c>
      <c r="I225" s="102" t="s">
        <v>255</v>
      </c>
    </row>
    <row r="226" spans="1:9" x14ac:dyDescent="0.2">
      <c r="A226" s="102" t="s">
        <v>1205</v>
      </c>
      <c r="B226" s="102" t="s">
        <v>1206</v>
      </c>
      <c r="C226" s="175">
        <v>550.80999999999995</v>
      </c>
      <c r="D226" s="175">
        <v>527.82000000000005</v>
      </c>
      <c r="E226" s="80">
        <v>0.48</v>
      </c>
      <c r="F226" s="80">
        <v>0.46</v>
      </c>
      <c r="G226" s="80">
        <v>0.48</v>
      </c>
      <c r="H226" s="80">
        <v>0.46</v>
      </c>
      <c r="I226" s="102" t="s">
        <v>295</v>
      </c>
    </row>
    <row r="227" spans="1:9" x14ac:dyDescent="0.2">
      <c r="A227" s="102" t="s">
        <v>1157</v>
      </c>
      <c r="B227" s="102" t="s">
        <v>1158</v>
      </c>
      <c r="C227" s="175">
        <v>814.93</v>
      </c>
      <c r="D227" s="175">
        <v>673.07</v>
      </c>
      <c r="E227" s="80">
        <v>0.22</v>
      </c>
      <c r="F227" s="80">
        <v>0.08</v>
      </c>
      <c r="G227" s="80">
        <v>0.22</v>
      </c>
      <c r="H227" s="80">
        <v>0.08</v>
      </c>
      <c r="I227" s="102" t="s">
        <v>295</v>
      </c>
    </row>
    <row r="228" spans="1:9" x14ac:dyDescent="0.2">
      <c r="A228" s="102" t="s">
        <v>1096</v>
      </c>
      <c r="B228" s="102" t="s">
        <v>1097</v>
      </c>
      <c r="C228" s="175">
        <v>952.09</v>
      </c>
      <c r="D228" s="175">
        <v>840.2</v>
      </c>
      <c r="E228" s="80">
        <v>1.77</v>
      </c>
      <c r="F228" s="80">
        <v>2.35</v>
      </c>
      <c r="G228" s="80">
        <v>1.75</v>
      </c>
      <c r="H228" s="80">
        <v>2.3199999999999998</v>
      </c>
      <c r="I228" s="102" t="s">
        <v>321</v>
      </c>
    </row>
    <row r="229" spans="1:9" x14ac:dyDescent="0.2">
      <c r="A229" s="102" t="s">
        <v>761</v>
      </c>
      <c r="B229" s="102" t="s">
        <v>762</v>
      </c>
      <c r="C229" s="175">
        <v>1578.35</v>
      </c>
      <c r="D229" s="175">
        <v>1508.51</v>
      </c>
      <c r="E229" s="80">
        <v>0.76</v>
      </c>
      <c r="F229" s="80">
        <v>0.72</v>
      </c>
      <c r="G229" s="80">
        <v>0.75</v>
      </c>
      <c r="H229" s="80">
        <v>0.7</v>
      </c>
      <c r="I229" s="102" t="s">
        <v>256</v>
      </c>
    </row>
    <row r="230" spans="1:9" x14ac:dyDescent="0.2">
      <c r="A230" s="102" t="s">
        <v>854</v>
      </c>
      <c r="B230" s="102" t="s">
        <v>853</v>
      </c>
      <c r="C230" s="175">
        <v>2846</v>
      </c>
      <c r="D230" s="175">
        <v>3069</v>
      </c>
      <c r="E230" s="80">
        <v>3.15</v>
      </c>
      <c r="F230" s="80">
        <v>4.18</v>
      </c>
      <c r="G230" s="80">
        <v>3.08</v>
      </c>
      <c r="H230" s="80">
        <v>4.1100000000000003</v>
      </c>
      <c r="I230" s="102" t="s">
        <v>321</v>
      </c>
    </row>
    <row r="231" spans="1:9" x14ac:dyDescent="0.2">
      <c r="A231" s="102" t="s">
        <v>1364</v>
      </c>
      <c r="B231" s="102" t="s">
        <v>1365</v>
      </c>
      <c r="C231" s="175">
        <v>27585</v>
      </c>
      <c r="D231" s="175">
        <v>27226</v>
      </c>
      <c r="E231" s="80">
        <v>0.75</v>
      </c>
      <c r="F231" s="80">
        <v>0.75</v>
      </c>
      <c r="G231" s="80">
        <v>0.52</v>
      </c>
      <c r="H231" s="80">
        <v>0.71</v>
      </c>
      <c r="I231" s="102" t="s">
        <v>284</v>
      </c>
    </row>
    <row r="232" spans="1:9" x14ac:dyDescent="0.2">
      <c r="A232" s="102" t="s">
        <v>1324</v>
      </c>
      <c r="B232" s="102" t="s">
        <v>1346</v>
      </c>
      <c r="C232" s="175">
        <v>23811</v>
      </c>
      <c r="D232" s="175">
        <v>22522</v>
      </c>
      <c r="E232" s="80">
        <v>1.52</v>
      </c>
      <c r="F232" s="80">
        <v>1.25</v>
      </c>
      <c r="G232" s="80">
        <v>1.52</v>
      </c>
      <c r="H232" s="80">
        <v>1.24</v>
      </c>
      <c r="I232" s="102" t="s">
        <v>255</v>
      </c>
    </row>
    <row r="233" spans="1:9" x14ac:dyDescent="0.2">
      <c r="A233" s="102" t="s">
        <v>612</v>
      </c>
      <c r="B233" s="102" t="s">
        <v>613</v>
      </c>
      <c r="C233" s="175">
        <v>10253</v>
      </c>
      <c r="D233" s="175">
        <v>9693</v>
      </c>
      <c r="E233" s="80">
        <v>1.51</v>
      </c>
      <c r="F233" s="80">
        <v>1.44</v>
      </c>
      <c r="G233" s="80">
        <v>1.38</v>
      </c>
      <c r="H233" s="80">
        <v>1.28</v>
      </c>
      <c r="I233" s="102" t="s">
        <v>298</v>
      </c>
    </row>
    <row r="234" spans="1:9" x14ac:dyDescent="0.2">
      <c r="A234" s="102" t="s">
        <v>1366</v>
      </c>
      <c r="B234" s="102" t="s">
        <v>1367</v>
      </c>
      <c r="C234" s="175">
        <v>2284.9499999999998</v>
      </c>
      <c r="D234" s="175">
        <v>2159.5300000000002</v>
      </c>
      <c r="E234" s="80">
        <v>0.52</v>
      </c>
      <c r="F234" s="80">
        <v>0.43</v>
      </c>
      <c r="G234" s="80">
        <v>0.51</v>
      </c>
      <c r="H234" s="80">
        <v>0.42</v>
      </c>
      <c r="I234" s="102" t="s">
        <v>256</v>
      </c>
    </row>
    <row r="235" spans="1:9" x14ac:dyDescent="0.2">
      <c r="A235" s="102" t="s">
        <v>1020</v>
      </c>
      <c r="B235" s="102" t="s">
        <v>1021</v>
      </c>
      <c r="C235" s="175">
        <v>1135.8</v>
      </c>
      <c r="D235" s="175">
        <v>1026.2</v>
      </c>
      <c r="E235" s="80">
        <v>0.66</v>
      </c>
      <c r="F235" s="80">
        <v>0.43</v>
      </c>
      <c r="G235" s="80">
        <v>0.42</v>
      </c>
      <c r="H235" s="80">
        <v>0.2</v>
      </c>
      <c r="I235" s="102" t="s">
        <v>257</v>
      </c>
    </row>
    <row r="236" spans="1:9" x14ac:dyDescent="0.2">
      <c r="A236" s="102" t="s">
        <v>1098</v>
      </c>
      <c r="B236" s="102" t="s">
        <v>1099</v>
      </c>
      <c r="C236" s="175">
        <v>1436</v>
      </c>
      <c r="D236" s="175">
        <v>1407</v>
      </c>
      <c r="E236" s="80">
        <v>0.21</v>
      </c>
      <c r="F236" s="80">
        <v>0.18</v>
      </c>
      <c r="G236" s="80">
        <v>0.21</v>
      </c>
      <c r="H236" s="80">
        <v>0.15</v>
      </c>
      <c r="I236" s="102" t="s">
        <v>295</v>
      </c>
    </row>
    <row r="237" spans="1:9" x14ac:dyDescent="0.2">
      <c r="A237" s="102" t="s">
        <v>763</v>
      </c>
      <c r="B237" s="102" t="s">
        <v>764</v>
      </c>
      <c r="C237" s="175">
        <v>320.39</v>
      </c>
      <c r="D237" s="175">
        <v>357.1</v>
      </c>
      <c r="E237" s="80">
        <v>0.08</v>
      </c>
      <c r="F237" s="80">
        <v>0.1</v>
      </c>
      <c r="G237" s="80">
        <v>0.08</v>
      </c>
      <c r="H237" s="80">
        <v>0.1</v>
      </c>
      <c r="I237" s="102" t="s">
        <v>295</v>
      </c>
    </row>
    <row r="238" spans="1:9" x14ac:dyDescent="0.2">
      <c r="A238" s="102" t="s">
        <v>856</v>
      </c>
      <c r="B238" s="102" t="s">
        <v>855</v>
      </c>
      <c r="C238" s="175">
        <v>12222</v>
      </c>
      <c r="D238" s="175">
        <v>10321</v>
      </c>
      <c r="E238" s="80">
        <v>2.2200000000000002</v>
      </c>
      <c r="F238" s="80">
        <v>2.78</v>
      </c>
      <c r="G238" s="80">
        <v>2.19</v>
      </c>
      <c r="H238" s="80">
        <v>2.63</v>
      </c>
      <c r="I238" s="102" t="s">
        <v>257</v>
      </c>
    </row>
    <row r="239" spans="1:9" x14ac:dyDescent="0.2">
      <c r="A239" s="102" t="s">
        <v>614</v>
      </c>
      <c r="B239" s="102" t="s">
        <v>615</v>
      </c>
      <c r="C239" s="175">
        <v>745.39</v>
      </c>
      <c r="D239" s="175">
        <v>714.5</v>
      </c>
      <c r="E239" s="80">
        <v>0.19</v>
      </c>
      <c r="F239" s="80">
        <v>0.17</v>
      </c>
      <c r="G239" s="80">
        <v>0.19</v>
      </c>
      <c r="H239" s="80">
        <v>0.17</v>
      </c>
      <c r="I239" s="102" t="s">
        <v>295</v>
      </c>
    </row>
    <row r="240" spans="1:9" x14ac:dyDescent="0.2">
      <c r="A240" s="102" t="s">
        <v>838</v>
      </c>
      <c r="B240" s="102" t="s">
        <v>963</v>
      </c>
      <c r="C240" s="175">
        <v>3719</v>
      </c>
      <c r="D240" s="175">
        <v>3593</v>
      </c>
      <c r="E240" s="80">
        <v>1.22</v>
      </c>
      <c r="F240" s="80">
        <v>0.98</v>
      </c>
      <c r="G240" s="80">
        <v>1.21</v>
      </c>
      <c r="H240" s="80">
        <v>0.92</v>
      </c>
      <c r="I240" s="102" t="s">
        <v>298</v>
      </c>
    </row>
    <row r="241" spans="1:9" x14ac:dyDescent="0.2">
      <c r="A241" s="102" t="s">
        <v>648</v>
      </c>
      <c r="B241" s="102" t="s">
        <v>649</v>
      </c>
      <c r="C241" s="175">
        <v>3543</v>
      </c>
      <c r="D241" s="175">
        <v>3398.4</v>
      </c>
      <c r="E241" s="80">
        <v>1.1499999999999999</v>
      </c>
      <c r="F241" s="80">
        <v>0.94</v>
      </c>
      <c r="G241" s="80">
        <v>1.1299999999999999</v>
      </c>
      <c r="H241" s="80">
        <v>0.89</v>
      </c>
      <c r="I241" s="102" t="s">
        <v>298</v>
      </c>
    </row>
    <row r="242" spans="1:9" x14ac:dyDescent="0.2">
      <c r="A242" s="102" t="s">
        <v>1253</v>
      </c>
      <c r="B242" s="102" t="s">
        <v>1254</v>
      </c>
      <c r="C242" s="175">
        <v>1432.6</v>
      </c>
      <c r="D242" s="175">
        <v>1116</v>
      </c>
      <c r="E242" s="80">
        <v>0.24</v>
      </c>
      <c r="F242" s="80">
        <v>-0.06</v>
      </c>
      <c r="G242" s="80">
        <v>0.09</v>
      </c>
      <c r="H242" s="80">
        <v>-0.06</v>
      </c>
      <c r="I242" s="102" t="s">
        <v>323</v>
      </c>
    </row>
    <row r="243" spans="1:9" x14ac:dyDescent="0.2">
      <c r="A243" s="102" t="s">
        <v>541</v>
      </c>
      <c r="B243" s="102" t="s">
        <v>542</v>
      </c>
      <c r="C243" s="175">
        <v>13831</v>
      </c>
      <c r="D243" s="175">
        <v>12811</v>
      </c>
      <c r="E243" s="80">
        <v>0.56999999999999995</v>
      </c>
      <c r="F243" s="80">
        <v>0.4</v>
      </c>
      <c r="G243" s="80">
        <v>0.55000000000000004</v>
      </c>
      <c r="H243" s="80">
        <v>0.39</v>
      </c>
      <c r="I243" s="102" t="s">
        <v>284</v>
      </c>
    </row>
    <row r="244" spans="1:9" x14ac:dyDescent="0.2">
      <c r="A244" s="102" t="s">
        <v>1255</v>
      </c>
      <c r="B244" s="102" t="s">
        <v>1256</v>
      </c>
      <c r="C244" s="175">
        <v>1011</v>
      </c>
      <c r="D244" s="175">
        <v>371.61</v>
      </c>
      <c r="E244" s="80">
        <v>2.12</v>
      </c>
      <c r="F244" s="80">
        <v>2.21</v>
      </c>
      <c r="G244" s="80">
        <v>1.88</v>
      </c>
      <c r="H244" s="80">
        <v>2.09</v>
      </c>
      <c r="I244" s="102" t="s">
        <v>295</v>
      </c>
    </row>
    <row r="245" spans="1:9" x14ac:dyDescent="0.2">
      <c r="A245" s="102" t="s">
        <v>616</v>
      </c>
      <c r="B245" s="102" t="s">
        <v>617</v>
      </c>
      <c r="C245" s="175">
        <v>1851.4</v>
      </c>
      <c r="D245" s="175">
        <v>1756.2</v>
      </c>
      <c r="E245" s="80">
        <v>0.25</v>
      </c>
      <c r="F245" s="80">
        <v>0.19</v>
      </c>
      <c r="G245" s="80">
        <v>0.23</v>
      </c>
      <c r="H245" s="80">
        <v>0.18</v>
      </c>
      <c r="I245" s="102" t="s">
        <v>255</v>
      </c>
    </row>
    <row r="246" spans="1:9" x14ac:dyDescent="0.2">
      <c r="A246" s="102" t="s">
        <v>543</v>
      </c>
      <c r="B246" s="102" t="s">
        <v>544</v>
      </c>
      <c r="C246" s="175">
        <v>24364</v>
      </c>
      <c r="D246" s="175">
        <v>24924</v>
      </c>
      <c r="E246" s="80">
        <v>4.0599999999999996</v>
      </c>
      <c r="F246" s="80">
        <v>2.93</v>
      </c>
      <c r="G246" s="80">
        <v>4.12</v>
      </c>
      <c r="H246" s="80">
        <v>2.91</v>
      </c>
      <c r="I246" s="102" t="s">
        <v>284</v>
      </c>
    </row>
    <row r="247" spans="1:9" x14ac:dyDescent="0.2">
      <c r="A247" s="102" t="s">
        <v>1207</v>
      </c>
      <c r="B247" s="102" t="s">
        <v>1208</v>
      </c>
      <c r="C247" s="175">
        <v>788.41</v>
      </c>
      <c r="D247" s="175">
        <v>757.63</v>
      </c>
      <c r="E247" s="80">
        <v>1.38</v>
      </c>
      <c r="F247" s="80">
        <v>1.1499999999999999</v>
      </c>
      <c r="G247" s="80">
        <v>1.35</v>
      </c>
      <c r="H247" s="80">
        <v>1.24</v>
      </c>
      <c r="I247" s="102" t="s">
        <v>307</v>
      </c>
    </row>
    <row r="248" spans="1:9" x14ac:dyDescent="0.2">
      <c r="A248" s="102" t="s">
        <v>839</v>
      </c>
      <c r="B248" s="102" t="s">
        <v>964</v>
      </c>
      <c r="C248" s="175">
        <v>7213</v>
      </c>
      <c r="D248" s="175">
        <v>7335</v>
      </c>
      <c r="E248" s="80">
        <v>0.86</v>
      </c>
      <c r="F248" s="80">
        <v>0.54</v>
      </c>
      <c r="G248" s="80">
        <v>0.38</v>
      </c>
      <c r="H248" s="80">
        <v>0.52</v>
      </c>
      <c r="I248" s="102" t="s">
        <v>307</v>
      </c>
    </row>
    <row r="249" spans="1:9" x14ac:dyDescent="0.2">
      <c r="A249" s="102" t="s">
        <v>1368</v>
      </c>
      <c r="B249" s="102" t="s">
        <v>1369</v>
      </c>
      <c r="C249" s="175">
        <v>714</v>
      </c>
      <c r="D249" s="175">
        <v>634</v>
      </c>
      <c r="E249" s="80">
        <v>-0.09</v>
      </c>
      <c r="F249" s="80">
        <v>-0.15</v>
      </c>
      <c r="G249" s="80">
        <v>-0.14000000000000001</v>
      </c>
      <c r="H249" s="80">
        <v>-0.15</v>
      </c>
      <c r="I249" s="102" t="s">
        <v>284</v>
      </c>
    </row>
    <row r="250" spans="1:9" x14ac:dyDescent="0.2">
      <c r="A250" s="102" t="s">
        <v>650</v>
      </c>
      <c r="B250" s="102" t="s">
        <v>651</v>
      </c>
      <c r="C250" s="175">
        <v>512.20000000000005</v>
      </c>
      <c r="D250" s="175">
        <v>578.5</v>
      </c>
      <c r="E250" s="80">
        <v>3.06</v>
      </c>
      <c r="F250" s="80">
        <v>3.99</v>
      </c>
      <c r="G250" s="80">
        <v>2.77</v>
      </c>
      <c r="H250" s="80">
        <v>3.9</v>
      </c>
      <c r="I250" s="102" t="s">
        <v>257</v>
      </c>
    </row>
    <row r="251" spans="1:9" x14ac:dyDescent="0.2">
      <c r="A251" s="102" t="s">
        <v>1100</v>
      </c>
      <c r="B251" s="102" t="s">
        <v>1101</v>
      </c>
      <c r="C251" s="175">
        <v>1289.9000000000001</v>
      </c>
      <c r="D251" s="175">
        <v>1135.5</v>
      </c>
      <c r="E251" s="80">
        <v>0.63</v>
      </c>
      <c r="F251" s="80">
        <v>0.47</v>
      </c>
      <c r="G251" s="80">
        <v>0.63</v>
      </c>
      <c r="H251" s="80">
        <v>0.46</v>
      </c>
      <c r="I251" s="102" t="s">
        <v>295</v>
      </c>
    </row>
    <row r="252" spans="1:9" x14ac:dyDescent="0.2">
      <c r="A252" s="102" t="s">
        <v>1102</v>
      </c>
      <c r="B252" s="102" t="s">
        <v>1103</v>
      </c>
      <c r="C252" s="175">
        <v>786.89</v>
      </c>
      <c r="D252" s="175">
        <v>754.4</v>
      </c>
      <c r="E252" s="80">
        <v>1.45</v>
      </c>
      <c r="F252" s="80">
        <v>0.22</v>
      </c>
      <c r="G252" s="80">
        <v>1.41</v>
      </c>
      <c r="H252" s="80">
        <v>0.14000000000000001</v>
      </c>
      <c r="I252" s="102" t="s">
        <v>298</v>
      </c>
    </row>
    <row r="253" spans="1:9" x14ac:dyDescent="0.2">
      <c r="A253" s="102" t="s">
        <v>301</v>
      </c>
      <c r="B253" s="102" t="s">
        <v>302</v>
      </c>
      <c r="C253" s="175">
        <v>3785.88</v>
      </c>
      <c r="D253" s="175">
        <v>4196.22</v>
      </c>
      <c r="E253" s="80">
        <v>-0.15</v>
      </c>
      <c r="F253" s="80">
        <v>0.41</v>
      </c>
      <c r="G253" s="80">
        <v>-0.26</v>
      </c>
      <c r="H253" s="80">
        <v>0.19</v>
      </c>
      <c r="I253" s="102" t="s">
        <v>284</v>
      </c>
    </row>
    <row r="254" spans="1:9" x14ac:dyDescent="0.2">
      <c r="A254" s="102" t="s">
        <v>965</v>
      </c>
      <c r="B254" s="102" t="s">
        <v>966</v>
      </c>
      <c r="C254" s="175">
        <v>3231.79</v>
      </c>
      <c r="D254" s="175">
        <v>3080.99</v>
      </c>
      <c r="E254" s="80">
        <v>0.86</v>
      </c>
      <c r="F254" s="80">
        <v>0.84</v>
      </c>
      <c r="G254" s="80">
        <v>0.49</v>
      </c>
      <c r="H254" s="80">
        <v>0.83</v>
      </c>
      <c r="I254" s="102" t="s">
        <v>298</v>
      </c>
    </row>
    <row r="255" spans="1:9" x14ac:dyDescent="0.2">
      <c r="A255" s="102" t="s">
        <v>545</v>
      </c>
      <c r="B255" s="102" t="s">
        <v>546</v>
      </c>
      <c r="C255" s="175">
        <v>19495</v>
      </c>
      <c r="D255" s="175">
        <v>17877</v>
      </c>
      <c r="E255" s="80">
        <v>1.69</v>
      </c>
      <c r="F255" s="80">
        <v>1.43</v>
      </c>
      <c r="G255" s="80">
        <v>1.51</v>
      </c>
      <c r="H255" s="80">
        <v>1.33</v>
      </c>
      <c r="I255" s="102" t="s">
        <v>257</v>
      </c>
    </row>
    <row r="256" spans="1:9" x14ac:dyDescent="0.2">
      <c r="A256" s="102" t="s">
        <v>618</v>
      </c>
      <c r="B256" s="102" t="s">
        <v>619</v>
      </c>
      <c r="C256" s="175">
        <v>10812</v>
      </c>
      <c r="D256" s="175">
        <v>10499</v>
      </c>
      <c r="E256" s="80">
        <v>0.85</v>
      </c>
      <c r="F256" s="80">
        <v>0.7</v>
      </c>
      <c r="G256" s="80">
        <v>0.35</v>
      </c>
      <c r="H256" s="80">
        <v>0.77</v>
      </c>
      <c r="I256" s="102" t="s">
        <v>255</v>
      </c>
    </row>
    <row r="257" spans="1:9" x14ac:dyDescent="0.2">
      <c r="A257" s="102" t="s">
        <v>547</v>
      </c>
      <c r="B257" s="102" t="s">
        <v>548</v>
      </c>
      <c r="C257" s="175">
        <v>26517</v>
      </c>
      <c r="D257" s="175">
        <v>27652</v>
      </c>
      <c r="E257" s="80">
        <v>1.47</v>
      </c>
      <c r="F257" s="80">
        <v>1.73</v>
      </c>
      <c r="G257" s="80">
        <v>1.46</v>
      </c>
      <c r="H257" s="80">
        <v>1.6</v>
      </c>
      <c r="I257" s="102" t="s">
        <v>295</v>
      </c>
    </row>
    <row r="258" spans="1:9" x14ac:dyDescent="0.2">
      <c r="A258" s="102" t="s">
        <v>652</v>
      </c>
      <c r="B258" s="102" t="s">
        <v>653</v>
      </c>
      <c r="C258" s="175">
        <v>1229.5</v>
      </c>
      <c r="D258" s="175">
        <v>1150.7</v>
      </c>
      <c r="E258" s="80">
        <v>0.17</v>
      </c>
      <c r="F258" s="80">
        <v>0.21</v>
      </c>
      <c r="G258" s="80">
        <v>0.46</v>
      </c>
      <c r="H258" s="80">
        <v>0.19</v>
      </c>
      <c r="I258" s="102" t="s">
        <v>284</v>
      </c>
    </row>
    <row r="259" spans="1:9" x14ac:dyDescent="0.2">
      <c r="A259" s="102" t="s">
        <v>620</v>
      </c>
      <c r="B259" s="102" t="s">
        <v>621</v>
      </c>
      <c r="C259" s="175">
        <v>649.70000000000005</v>
      </c>
      <c r="D259" s="175">
        <v>579.29999999999995</v>
      </c>
      <c r="E259" s="80">
        <v>1.23</v>
      </c>
      <c r="F259" s="80">
        <v>0.85</v>
      </c>
      <c r="G259" s="80">
        <v>1.18</v>
      </c>
      <c r="H259" s="80">
        <v>0.14000000000000001</v>
      </c>
      <c r="I259" s="102" t="s">
        <v>298</v>
      </c>
    </row>
    <row r="260" spans="1:9" x14ac:dyDescent="0.2">
      <c r="A260" s="102" t="s">
        <v>873</v>
      </c>
      <c r="B260" s="102" t="s">
        <v>872</v>
      </c>
      <c r="C260" s="175">
        <v>3685</v>
      </c>
      <c r="D260" s="175">
        <v>3715</v>
      </c>
      <c r="E260" s="80">
        <v>1</v>
      </c>
      <c r="F260" s="80">
        <v>1.01</v>
      </c>
      <c r="G260" s="80">
        <v>0.82</v>
      </c>
      <c r="H260" s="80">
        <v>0.96</v>
      </c>
      <c r="I260" s="102" t="s">
        <v>256</v>
      </c>
    </row>
    <row r="261" spans="1:9" x14ac:dyDescent="0.2">
      <c r="A261" s="102" t="s">
        <v>1257</v>
      </c>
      <c r="B261" s="102" t="s">
        <v>1258</v>
      </c>
      <c r="C261" s="175">
        <v>1022.37</v>
      </c>
      <c r="D261" s="175">
        <v>967.07</v>
      </c>
      <c r="E261" s="80">
        <v>0.96</v>
      </c>
      <c r="F261" s="80">
        <v>0.78</v>
      </c>
      <c r="G261" s="80">
        <v>0.94</v>
      </c>
      <c r="H261" s="80">
        <v>0.76</v>
      </c>
      <c r="I261" s="102" t="s">
        <v>256</v>
      </c>
    </row>
    <row r="262" spans="1:9" x14ac:dyDescent="0.2">
      <c r="A262" s="102" t="s">
        <v>549</v>
      </c>
      <c r="B262" s="102" t="s">
        <v>550</v>
      </c>
      <c r="C262" s="175">
        <v>1094</v>
      </c>
      <c r="D262" s="175">
        <v>1086</v>
      </c>
      <c r="E262" s="80">
        <v>0.28000000000000003</v>
      </c>
      <c r="F262" s="80">
        <v>0.21</v>
      </c>
      <c r="G262" s="80">
        <v>0.27</v>
      </c>
      <c r="H262" s="80">
        <v>0.21</v>
      </c>
      <c r="I262" s="102" t="s">
        <v>295</v>
      </c>
    </row>
    <row r="263" spans="1:9" x14ac:dyDescent="0.2">
      <c r="A263" s="102" t="s">
        <v>451</v>
      </c>
      <c r="B263" s="102" t="s">
        <v>450</v>
      </c>
      <c r="C263" s="175">
        <v>5343</v>
      </c>
      <c r="D263" s="175">
        <v>5267</v>
      </c>
      <c r="E263" s="80">
        <v>1.5</v>
      </c>
      <c r="F263" s="80">
        <v>1.42</v>
      </c>
      <c r="G263" s="80">
        <v>1.35</v>
      </c>
      <c r="H263" s="80">
        <v>1.36</v>
      </c>
      <c r="I263" s="102" t="s">
        <v>256</v>
      </c>
    </row>
    <row r="264" spans="1:9" x14ac:dyDescent="0.2">
      <c r="A264" s="102" t="s">
        <v>967</v>
      </c>
      <c r="B264" s="102" t="s">
        <v>968</v>
      </c>
      <c r="C264" s="175">
        <v>313.13</v>
      </c>
      <c r="D264" s="175">
        <v>302.73</v>
      </c>
      <c r="E264" s="80">
        <v>0.14000000000000001</v>
      </c>
      <c r="F264" s="80">
        <v>0.16</v>
      </c>
      <c r="G264" s="80">
        <v>0.14000000000000001</v>
      </c>
      <c r="H264" s="80">
        <v>0.16</v>
      </c>
      <c r="I264" s="102" t="s">
        <v>295</v>
      </c>
    </row>
    <row r="265" spans="1:9" x14ac:dyDescent="0.2">
      <c r="A265" s="102" t="s">
        <v>551</v>
      </c>
      <c r="B265" s="102" t="s">
        <v>552</v>
      </c>
      <c r="C265" s="175">
        <v>3937</v>
      </c>
      <c r="D265" s="175">
        <v>3382</v>
      </c>
      <c r="E265" s="80">
        <v>0.27</v>
      </c>
      <c r="F265" s="80">
        <v>-0.08</v>
      </c>
      <c r="G265" s="80">
        <v>0.27</v>
      </c>
      <c r="H265" s="80">
        <v>0.27</v>
      </c>
      <c r="I265" s="102" t="s">
        <v>321</v>
      </c>
    </row>
    <row r="266" spans="1:9" x14ac:dyDescent="0.2">
      <c r="A266" s="102" t="s">
        <v>765</v>
      </c>
      <c r="B266" s="102" t="s">
        <v>766</v>
      </c>
      <c r="C266" s="175">
        <v>734.34</v>
      </c>
      <c r="D266" s="175">
        <v>720.03</v>
      </c>
      <c r="E266" s="80">
        <v>0.79</v>
      </c>
      <c r="F266" s="80">
        <v>0.82</v>
      </c>
      <c r="G266" s="80">
        <v>0.77</v>
      </c>
      <c r="H266" s="80">
        <v>0.8</v>
      </c>
      <c r="I266" s="102" t="s">
        <v>284</v>
      </c>
    </row>
    <row r="267" spans="1:9" x14ac:dyDescent="0.2">
      <c r="A267" s="102" t="s">
        <v>1335</v>
      </c>
      <c r="B267" s="102" t="s">
        <v>1336</v>
      </c>
      <c r="C267" s="175">
        <v>4242</v>
      </c>
      <c r="D267" s="175">
        <v>4289</v>
      </c>
      <c r="E267" s="80">
        <v>1.1399999999999999</v>
      </c>
      <c r="F267" s="80">
        <v>1.05</v>
      </c>
      <c r="G267" s="80">
        <v>1.1299999999999999</v>
      </c>
      <c r="H267" s="80">
        <v>1.04</v>
      </c>
      <c r="I267" s="102" t="s">
        <v>255</v>
      </c>
    </row>
    <row r="268" spans="1:9" x14ac:dyDescent="0.2">
      <c r="A268" s="102" t="s">
        <v>859</v>
      </c>
      <c r="B268" s="102" t="s">
        <v>1022</v>
      </c>
      <c r="C268" s="175">
        <v>4747</v>
      </c>
      <c r="D268" s="175">
        <v>4716</v>
      </c>
      <c r="E268" s="80">
        <v>0.83</v>
      </c>
      <c r="F268" s="80">
        <v>1.48</v>
      </c>
      <c r="G268" s="80">
        <v>0.8</v>
      </c>
      <c r="H268" s="80">
        <v>1.38</v>
      </c>
      <c r="I268" s="102" t="s">
        <v>256</v>
      </c>
    </row>
    <row r="269" spans="1:9" x14ac:dyDescent="0.2">
      <c r="A269" s="102" t="s">
        <v>1370</v>
      </c>
      <c r="B269" s="102" t="s">
        <v>1371</v>
      </c>
      <c r="C269" s="175">
        <v>2676</v>
      </c>
      <c r="D269" s="175">
        <v>2516</v>
      </c>
      <c r="E269" s="80">
        <v>0.63</v>
      </c>
      <c r="F269" s="80">
        <v>0.62</v>
      </c>
      <c r="G269" s="80">
        <v>0.63</v>
      </c>
      <c r="H269" s="80">
        <v>0.61</v>
      </c>
      <c r="I269" s="102" t="s">
        <v>255</v>
      </c>
    </row>
    <row r="270" spans="1:9" x14ac:dyDescent="0.2">
      <c r="A270" s="102" t="s">
        <v>1104</v>
      </c>
      <c r="B270" s="102" t="s">
        <v>1105</v>
      </c>
      <c r="C270" s="175">
        <v>3015</v>
      </c>
      <c r="D270" s="175">
        <v>3192</v>
      </c>
      <c r="E270" s="80">
        <v>2.0299999999999998</v>
      </c>
      <c r="F270" s="80">
        <v>2.06</v>
      </c>
      <c r="G270" s="80">
        <v>1.75</v>
      </c>
      <c r="H270" s="80">
        <v>2.0299999999999998</v>
      </c>
      <c r="I270" s="102" t="s">
        <v>298</v>
      </c>
    </row>
    <row r="271" spans="1:9" x14ac:dyDescent="0.2">
      <c r="A271" s="102" t="s">
        <v>622</v>
      </c>
      <c r="B271" s="102" t="s">
        <v>623</v>
      </c>
      <c r="C271" s="175">
        <v>1516.4</v>
      </c>
      <c r="D271" s="175">
        <v>1468.2</v>
      </c>
      <c r="E271" s="80">
        <v>1.65</v>
      </c>
      <c r="F271" s="80">
        <v>1.7</v>
      </c>
      <c r="G271" s="80">
        <v>1.64</v>
      </c>
      <c r="H271" s="80">
        <v>1.62</v>
      </c>
      <c r="I271" s="102" t="s">
        <v>257</v>
      </c>
    </row>
    <row r="272" spans="1:9" x14ac:dyDescent="0.2">
      <c r="A272" s="102" t="s">
        <v>1023</v>
      </c>
      <c r="B272" s="102" t="s">
        <v>1024</v>
      </c>
      <c r="C272" s="175">
        <v>1248.8</v>
      </c>
      <c r="D272" s="175">
        <v>986.21</v>
      </c>
      <c r="E272" s="80">
        <v>1.1200000000000001</v>
      </c>
      <c r="F272" s="80">
        <v>0.57999999999999996</v>
      </c>
      <c r="G272" s="80">
        <v>1.35</v>
      </c>
      <c r="H272" s="80">
        <v>0.5</v>
      </c>
      <c r="I272" s="102" t="s">
        <v>284</v>
      </c>
    </row>
    <row r="273" spans="1:9" x14ac:dyDescent="0.2">
      <c r="A273" s="102" t="s">
        <v>1344</v>
      </c>
      <c r="B273" s="102" t="s">
        <v>1345</v>
      </c>
      <c r="C273" s="175">
        <v>2725.3</v>
      </c>
      <c r="D273" s="175">
        <v>2408.8000000000002</v>
      </c>
      <c r="E273" s="80">
        <v>0.67</v>
      </c>
      <c r="F273" s="80">
        <v>0.28999999999999998</v>
      </c>
      <c r="G273" s="80">
        <v>0.66</v>
      </c>
      <c r="H273" s="80">
        <v>0.24</v>
      </c>
      <c r="I273" s="102" t="s">
        <v>256</v>
      </c>
    </row>
    <row r="274" spans="1:9" x14ac:dyDescent="0.2">
      <c r="A274" s="102" t="s">
        <v>1106</v>
      </c>
      <c r="B274" s="102" t="s">
        <v>1107</v>
      </c>
      <c r="C274" s="175">
        <v>705.66</v>
      </c>
      <c r="D274" s="175">
        <v>674.84</v>
      </c>
      <c r="E274" s="80">
        <v>0.62</v>
      </c>
      <c r="F274" s="80">
        <v>0.38</v>
      </c>
      <c r="G274" s="80">
        <v>0.61</v>
      </c>
      <c r="H274" s="80">
        <v>0.38</v>
      </c>
      <c r="I274" s="102" t="s">
        <v>295</v>
      </c>
    </row>
    <row r="275" spans="1:9" x14ac:dyDescent="0.2">
      <c r="A275" s="102" t="s">
        <v>767</v>
      </c>
      <c r="B275" s="102" t="s">
        <v>768</v>
      </c>
      <c r="C275" s="175">
        <v>1001.6</v>
      </c>
      <c r="D275" s="175">
        <v>958.8</v>
      </c>
      <c r="E275" s="80">
        <v>0.48</v>
      </c>
      <c r="F275" s="80">
        <v>0.44</v>
      </c>
      <c r="G275" s="80">
        <v>-0.17</v>
      </c>
      <c r="H275" s="80">
        <v>0.44</v>
      </c>
      <c r="I275" s="102" t="s">
        <v>255</v>
      </c>
    </row>
    <row r="276" spans="1:9" x14ac:dyDescent="0.2">
      <c r="A276" s="102" t="s">
        <v>303</v>
      </c>
      <c r="B276" s="102" t="s">
        <v>304</v>
      </c>
      <c r="C276" s="175">
        <v>1809.14</v>
      </c>
      <c r="D276" s="175">
        <v>1426.88</v>
      </c>
      <c r="E276" s="80">
        <v>0.63</v>
      </c>
      <c r="F276" s="80">
        <v>0.5</v>
      </c>
      <c r="G276" s="80">
        <v>0.61</v>
      </c>
      <c r="H276" s="80">
        <v>0.61</v>
      </c>
      <c r="I276" s="102" t="s">
        <v>255</v>
      </c>
    </row>
    <row r="277" spans="1:9" x14ac:dyDescent="0.2">
      <c r="A277" s="102" t="s">
        <v>1259</v>
      </c>
      <c r="B277" s="102" t="s">
        <v>1260</v>
      </c>
      <c r="C277" s="175">
        <v>3097.83</v>
      </c>
      <c r="D277" s="175">
        <v>2885.32</v>
      </c>
      <c r="E277" s="80">
        <v>0.16</v>
      </c>
      <c r="F277" s="80">
        <v>0.16</v>
      </c>
      <c r="G277" s="80">
        <v>0.16</v>
      </c>
      <c r="H277" s="80">
        <v>0.14000000000000001</v>
      </c>
      <c r="I277" s="102" t="s">
        <v>295</v>
      </c>
    </row>
    <row r="278" spans="1:9" x14ac:dyDescent="0.2">
      <c r="A278" s="102" t="s">
        <v>492</v>
      </c>
      <c r="B278" s="102" t="s">
        <v>769</v>
      </c>
      <c r="C278" s="175">
        <v>4935.6000000000004</v>
      </c>
      <c r="D278" s="175">
        <v>5929.7</v>
      </c>
      <c r="E278" s="80">
        <v>0.68</v>
      </c>
      <c r="F278" s="80">
        <v>1.1599999999999999</v>
      </c>
      <c r="G278" s="80">
        <v>0.68</v>
      </c>
      <c r="H278" s="80">
        <v>1.1100000000000001</v>
      </c>
      <c r="I278" s="102" t="s">
        <v>257</v>
      </c>
    </row>
    <row r="279" spans="1:9" x14ac:dyDescent="0.2">
      <c r="A279" s="102" t="s">
        <v>1025</v>
      </c>
      <c r="B279" s="102" t="s">
        <v>1026</v>
      </c>
      <c r="C279" s="175">
        <v>3281</v>
      </c>
      <c r="D279" s="175">
        <v>2999</v>
      </c>
      <c r="E279" s="80">
        <v>1.52</v>
      </c>
      <c r="F279" s="80">
        <v>1.19</v>
      </c>
      <c r="G279" s="80">
        <v>1.48</v>
      </c>
      <c r="H279" s="80">
        <v>1.1499999999999999</v>
      </c>
      <c r="I279" s="102" t="s">
        <v>295</v>
      </c>
    </row>
    <row r="280" spans="1:9" x14ac:dyDescent="0.2">
      <c r="A280" s="102" t="s">
        <v>654</v>
      </c>
      <c r="B280" s="102" t="s">
        <v>655</v>
      </c>
      <c r="C280" s="175">
        <v>365.43</v>
      </c>
      <c r="D280" s="175">
        <v>327.26</v>
      </c>
      <c r="E280" s="80">
        <v>0.53</v>
      </c>
      <c r="F280" s="80">
        <v>0.43</v>
      </c>
      <c r="G280" s="80">
        <v>0.53</v>
      </c>
      <c r="H280" s="80">
        <v>0.43</v>
      </c>
      <c r="I280" s="102" t="s">
        <v>284</v>
      </c>
    </row>
    <row r="281" spans="1:9" x14ac:dyDescent="0.2">
      <c r="A281" s="102" t="s">
        <v>453</v>
      </c>
      <c r="B281" s="102" t="s">
        <v>452</v>
      </c>
      <c r="C281" s="175">
        <v>11306</v>
      </c>
      <c r="D281" s="175">
        <v>11408</v>
      </c>
      <c r="E281" s="80">
        <v>2.81</v>
      </c>
      <c r="F281" s="80">
        <v>2.68</v>
      </c>
      <c r="G281" s="80">
        <v>2.76</v>
      </c>
      <c r="H281" s="80">
        <v>2.64</v>
      </c>
      <c r="I281" s="102" t="s">
        <v>298</v>
      </c>
    </row>
    <row r="282" spans="1:9" x14ac:dyDescent="0.2">
      <c r="A282" s="102" t="s">
        <v>1166</v>
      </c>
      <c r="B282" s="102" t="s">
        <v>1167</v>
      </c>
      <c r="C282" s="175">
        <v>3593</v>
      </c>
      <c r="D282" s="175">
        <v>3616</v>
      </c>
      <c r="E282" s="80">
        <v>0.66</v>
      </c>
      <c r="F282" s="80">
        <v>0.67</v>
      </c>
      <c r="G282" s="80">
        <v>0.79</v>
      </c>
      <c r="H282" s="80">
        <v>0.67</v>
      </c>
      <c r="I282" s="102" t="s">
        <v>295</v>
      </c>
    </row>
    <row r="283" spans="1:9" x14ac:dyDescent="0.2">
      <c r="A283" s="102" t="s">
        <v>1027</v>
      </c>
      <c r="B283" s="102" t="s">
        <v>1028</v>
      </c>
      <c r="C283" s="175">
        <v>1297</v>
      </c>
      <c r="D283" s="175">
        <v>1288</v>
      </c>
      <c r="E283" s="80">
        <v>0.84</v>
      </c>
      <c r="F283" s="80">
        <v>0.83</v>
      </c>
      <c r="G283" s="80">
        <v>0.83</v>
      </c>
      <c r="H283" s="80">
        <v>0.83</v>
      </c>
      <c r="I283" s="102" t="s">
        <v>256</v>
      </c>
    </row>
    <row r="284" spans="1:9" x14ac:dyDescent="0.2">
      <c r="A284" s="102" t="s">
        <v>1372</v>
      </c>
      <c r="B284" s="102" t="s">
        <v>1373</v>
      </c>
      <c r="C284" s="175">
        <v>16598</v>
      </c>
      <c r="D284" s="175">
        <v>15712</v>
      </c>
      <c r="E284" s="80">
        <v>1.04</v>
      </c>
      <c r="F284" s="80">
        <v>0.88</v>
      </c>
      <c r="G284" s="80">
        <v>1.04</v>
      </c>
      <c r="H284" s="80">
        <v>0.88</v>
      </c>
      <c r="I284" s="102" t="s">
        <v>255</v>
      </c>
    </row>
    <row r="285" spans="1:9" x14ac:dyDescent="0.2">
      <c r="A285" s="102" t="s">
        <v>901</v>
      </c>
      <c r="B285" s="102" t="s">
        <v>902</v>
      </c>
      <c r="C285" s="175">
        <v>12117</v>
      </c>
      <c r="D285" s="175">
        <v>11103</v>
      </c>
      <c r="E285" s="80">
        <v>2.2400000000000002</v>
      </c>
      <c r="F285" s="80">
        <v>1.61</v>
      </c>
      <c r="G285" s="80">
        <v>2.2200000000000002</v>
      </c>
      <c r="H285" s="80">
        <v>1.6</v>
      </c>
      <c r="I285" s="102" t="s">
        <v>307</v>
      </c>
    </row>
    <row r="286" spans="1:9" x14ac:dyDescent="0.2">
      <c r="A286" s="102" t="s">
        <v>553</v>
      </c>
      <c r="B286" s="102" t="s">
        <v>554</v>
      </c>
      <c r="C286" s="175">
        <v>1190.7</v>
      </c>
      <c r="D286" s="175">
        <v>1258.9000000000001</v>
      </c>
      <c r="E286" s="80">
        <v>1.99</v>
      </c>
      <c r="F286" s="80">
        <v>2.61</v>
      </c>
      <c r="G286" s="80">
        <v>1.98</v>
      </c>
      <c r="H286" s="80">
        <v>2.5499999999999998</v>
      </c>
      <c r="I286" s="102" t="s">
        <v>295</v>
      </c>
    </row>
    <row r="287" spans="1:9" x14ac:dyDescent="0.2">
      <c r="A287" s="102" t="s">
        <v>770</v>
      </c>
      <c r="B287" s="102" t="s">
        <v>771</v>
      </c>
      <c r="C287" s="175">
        <v>266.02999999999997</v>
      </c>
      <c r="D287" s="175">
        <v>335.94</v>
      </c>
      <c r="E287" s="80">
        <v>0.11</v>
      </c>
      <c r="F287" s="80">
        <v>0.53</v>
      </c>
      <c r="G287" s="80">
        <v>0.11</v>
      </c>
      <c r="H287" s="80">
        <v>0.61</v>
      </c>
      <c r="I287" s="102" t="s">
        <v>295</v>
      </c>
    </row>
    <row r="288" spans="1:9" x14ac:dyDescent="0.2">
      <c r="A288" s="102" t="s">
        <v>1314</v>
      </c>
      <c r="B288" s="102" t="s">
        <v>1313</v>
      </c>
      <c r="C288" s="175">
        <v>6267</v>
      </c>
      <c r="D288" s="175">
        <v>6066</v>
      </c>
      <c r="E288" s="80">
        <v>0.81</v>
      </c>
      <c r="F288" s="80">
        <v>0.73</v>
      </c>
      <c r="G288" s="80">
        <v>0.8</v>
      </c>
      <c r="H288" s="80">
        <v>0.72</v>
      </c>
      <c r="I288" s="102" t="s">
        <v>255</v>
      </c>
    </row>
    <row r="289" spans="1:9" x14ac:dyDescent="0.2">
      <c r="A289" s="102" t="s">
        <v>1209</v>
      </c>
      <c r="B289" s="102" t="s">
        <v>1210</v>
      </c>
      <c r="C289" s="175">
        <v>2888</v>
      </c>
      <c r="D289" s="175">
        <v>3010</v>
      </c>
      <c r="E289" s="80">
        <v>0.53</v>
      </c>
      <c r="F289" s="80">
        <v>0.34</v>
      </c>
      <c r="G289" s="80">
        <v>0.53</v>
      </c>
      <c r="H289" s="80">
        <v>0.34</v>
      </c>
      <c r="I289" s="102" t="s">
        <v>321</v>
      </c>
    </row>
    <row r="290" spans="1:9" x14ac:dyDescent="0.2">
      <c r="A290" s="102" t="s">
        <v>1108</v>
      </c>
      <c r="B290" s="102" t="s">
        <v>1109</v>
      </c>
      <c r="C290" s="175">
        <v>25245</v>
      </c>
      <c r="D290" s="175">
        <v>24081</v>
      </c>
      <c r="E290" s="80">
        <v>2.99</v>
      </c>
      <c r="F290" s="80">
        <v>1.98</v>
      </c>
      <c r="G290" s="80">
        <v>2.95</v>
      </c>
      <c r="H290" s="80">
        <v>1.83</v>
      </c>
      <c r="I290" s="102" t="s">
        <v>321</v>
      </c>
    </row>
    <row r="291" spans="1:9" x14ac:dyDescent="0.2">
      <c r="A291" s="102" t="s">
        <v>969</v>
      </c>
      <c r="B291" s="102" t="s">
        <v>970</v>
      </c>
      <c r="C291" s="175">
        <v>3484</v>
      </c>
      <c r="D291" s="175">
        <v>3263</v>
      </c>
      <c r="E291" s="80">
        <v>0.71</v>
      </c>
      <c r="F291" s="80">
        <v>0.57999999999999996</v>
      </c>
      <c r="G291" s="80">
        <v>0.64</v>
      </c>
      <c r="H291" s="80">
        <v>0.56999999999999995</v>
      </c>
      <c r="I291" s="102" t="s">
        <v>255</v>
      </c>
    </row>
    <row r="292" spans="1:9" x14ac:dyDescent="0.2">
      <c r="A292" s="102" t="s">
        <v>971</v>
      </c>
      <c r="B292" s="102" t="s">
        <v>972</v>
      </c>
      <c r="C292" s="175">
        <v>3300</v>
      </c>
      <c r="D292" s="175">
        <v>3088</v>
      </c>
      <c r="E292" s="80">
        <v>0.8</v>
      </c>
      <c r="F292" s="80">
        <v>0.73</v>
      </c>
      <c r="G292" s="80">
        <v>0.78</v>
      </c>
      <c r="H292" s="80">
        <v>0.7</v>
      </c>
      <c r="I292" s="102" t="s">
        <v>295</v>
      </c>
    </row>
    <row r="293" spans="1:9" x14ac:dyDescent="0.2">
      <c r="A293" s="102" t="s">
        <v>903</v>
      </c>
      <c r="B293" s="102" t="s">
        <v>904</v>
      </c>
      <c r="C293" s="175">
        <v>2260</v>
      </c>
      <c r="D293" s="175">
        <v>2149</v>
      </c>
      <c r="E293" s="80">
        <v>0.41</v>
      </c>
      <c r="F293" s="80">
        <v>0.26</v>
      </c>
      <c r="G293" s="80">
        <v>0.39</v>
      </c>
      <c r="H293" s="80">
        <v>0.23</v>
      </c>
      <c r="I293" s="102" t="s">
        <v>298</v>
      </c>
    </row>
    <row r="294" spans="1:9" x14ac:dyDescent="0.2">
      <c r="A294" s="102" t="s">
        <v>874</v>
      </c>
      <c r="B294" s="102" t="s">
        <v>1110</v>
      </c>
      <c r="C294" s="175">
        <v>2377</v>
      </c>
      <c r="D294" s="175">
        <v>2096</v>
      </c>
      <c r="E294" s="80">
        <v>0.8</v>
      </c>
      <c r="F294" s="80">
        <v>0.7</v>
      </c>
      <c r="G294" s="80">
        <v>0.8</v>
      </c>
      <c r="H294" s="80">
        <v>0.7</v>
      </c>
      <c r="I294" s="102" t="s">
        <v>284</v>
      </c>
    </row>
    <row r="295" spans="1:9" x14ac:dyDescent="0.2">
      <c r="A295" s="102" t="s">
        <v>555</v>
      </c>
      <c r="B295" s="102" t="s">
        <v>556</v>
      </c>
      <c r="C295" s="175">
        <v>1062.25</v>
      </c>
      <c r="D295" s="175">
        <v>1169.1099999999999</v>
      </c>
      <c r="E295" s="80">
        <v>0.03</v>
      </c>
      <c r="F295" s="80">
        <v>0.25</v>
      </c>
      <c r="G295" s="80">
        <v>0.08</v>
      </c>
      <c r="H295" s="80">
        <v>0.21</v>
      </c>
      <c r="I295" s="102" t="s">
        <v>255</v>
      </c>
    </row>
    <row r="296" spans="1:9" x14ac:dyDescent="0.2">
      <c r="A296" s="102" t="s">
        <v>397</v>
      </c>
      <c r="B296" s="102" t="s">
        <v>398</v>
      </c>
      <c r="C296" s="175">
        <v>1033.4000000000001</v>
      </c>
      <c r="D296" s="175">
        <v>1002.5</v>
      </c>
      <c r="E296" s="80">
        <v>0.65</v>
      </c>
      <c r="F296" s="80">
        <v>0.62</v>
      </c>
      <c r="G296" s="80">
        <v>0.64</v>
      </c>
      <c r="H296" s="80">
        <v>0.59</v>
      </c>
      <c r="I296" s="102" t="s">
        <v>256</v>
      </c>
    </row>
    <row r="297" spans="1:9" x14ac:dyDescent="0.2">
      <c r="A297" s="102" t="s">
        <v>455</v>
      </c>
      <c r="B297" s="102" t="s">
        <v>454</v>
      </c>
      <c r="C297" s="175">
        <v>7181.7</v>
      </c>
      <c r="D297" s="175">
        <v>7083.8</v>
      </c>
      <c r="E297" s="80">
        <v>1.4</v>
      </c>
      <c r="F297" s="80">
        <v>1.39</v>
      </c>
      <c r="G297" s="80">
        <v>1.4</v>
      </c>
      <c r="H297" s="80">
        <v>1.38</v>
      </c>
      <c r="I297" s="102" t="s">
        <v>255</v>
      </c>
    </row>
    <row r="298" spans="1:9" x14ac:dyDescent="0.2">
      <c r="A298" s="102" t="s">
        <v>840</v>
      </c>
      <c r="B298" s="102" t="s">
        <v>973</v>
      </c>
      <c r="C298" s="175">
        <v>1345</v>
      </c>
      <c r="D298" s="175">
        <v>1250</v>
      </c>
      <c r="E298" s="80">
        <v>1.1000000000000001</v>
      </c>
      <c r="F298" s="80">
        <v>0.94</v>
      </c>
      <c r="G298" s="80">
        <v>1.06</v>
      </c>
      <c r="H298" s="80">
        <v>0.9</v>
      </c>
      <c r="I298" s="102" t="s">
        <v>295</v>
      </c>
    </row>
    <row r="299" spans="1:9" x14ac:dyDescent="0.2">
      <c r="A299" s="102" t="s">
        <v>1111</v>
      </c>
      <c r="B299" s="102" t="s">
        <v>1112</v>
      </c>
      <c r="C299" s="175">
        <v>44058</v>
      </c>
      <c r="D299" s="175">
        <v>32239</v>
      </c>
      <c r="E299" s="80">
        <v>1.94</v>
      </c>
      <c r="F299" s="80">
        <v>1.96</v>
      </c>
      <c r="G299" s="80">
        <v>1.78</v>
      </c>
      <c r="H299" s="80">
        <v>1.84</v>
      </c>
      <c r="I299" s="102" t="s">
        <v>257</v>
      </c>
    </row>
    <row r="300" spans="1:9" x14ac:dyDescent="0.2">
      <c r="A300" s="102" t="s">
        <v>656</v>
      </c>
      <c r="B300" s="102" t="s">
        <v>657</v>
      </c>
      <c r="C300" s="175">
        <v>1111.0999999999999</v>
      </c>
      <c r="D300" s="175">
        <v>1055.3</v>
      </c>
      <c r="E300" s="80">
        <v>0.88</v>
      </c>
      <c r="F300" s="80">
        <v>0.88</v>
      </c>
      <c r="G300" s="80">
        <v>0.84</v>
      </c>
      <c r="H300" s="80">
        <v>0.84</v>
      </c>
      <c r="I300" s="102" t="s">
        <v>256</v>
      </c>
    </row>
    <row r="301" spans="1:9" x14ac:dyDescent="0.2">
      <c r="A301" s="102" t="s">
        <v>1029</v>
      </c>
      <c r="B301" s="102" t="s">
        <v>1030</v>
      </c>
      <c r="C301" s="175">
        <v>1467</v>
      </c>
      <c r="D301" s="175">
        <v>1390</v>
      </c>
      <c r="E301" s="80">
        <v>0.53</v>
      </c>
      <c r="F301" s="80">
        <v>0.38</v>
      </c>
      <c r="G301" s="80">
        <v>0.43</v>
      </c>
      <c r="H301" s="80">
        <v>0.28000000000000003</v>
      </c>
      <c r="I301" s="102" t="s">
        <v>307</v>
      </c>
    </row>
    <row r="302" spans="1:9" x14ac:dyDescent="0.2">
      <c r="A302" s="102" t="s">
        <v>1325</v>
      </c>
      <c r="B302" s="102" t="s">
        <v>1347</v>
      </c>
      <c r="C302" s="175">
        <v>4273</v>
      </c>
      <c r="D302" s="175">
        <v>4083</v>
      </c>
      <c r="E302" s="80">
        <v>0.94</v>
      </c>
      <c r="F302" s="80">
        <v>0.89</v>
      </c>
      <c r="G302" s="80">
        <v>0.87</v>
      </c>
      <c r="H302" s="80">
        <v>0.93</v>
      </c>
      <c r="I302" s="102" t="s">
        <v>257</v>
      </c>
    </row>
    <row r="303" spans="1:9" x14ac:dyDescent="0.2">
      <c r="A303" s="102" t="s">
        <v>841</v>
      </c>
      <c r="B303" s="102" t="s">
        <v>974</v>
      </c>
      <c r="C303" s="175">
        <v>10934</v>
      </c>
      <c r="D303" s="175">
        <v>11010</v>
      </c>
      <c r="E303" s="80">
        <v>0.59</v>
      </c>
      <c r="F303" s="80">
        <v>0.49</v>
      </c>
      <c r="G303" s="80">
        <v>0.68</v>
      </c>
      <c r="H303" s="80">
        <v>0.3</v>
      </c>
      <c r="I303" s="102" t="s">
        <v>257</v>
      </c>
    </row>
    <row r="304" spans="1:9" x14ac:dyDescent="0.2">
      <c r="A304" s="102" t="s">
        <v>231</v>
      </c>
      <c r="B304" s="102" t="s">
        <v>1031</v>
      </c>
      <c r="C304" s="175">
        <v>18404</v>
      </c>
      <c r="D304" s="175">
        <v>15713</v>
      </c>
      <c r="E304" s="80">
        <v>1.31</v>
      </c>
      <c r="F304" s="80">
        <v>0.46</v>
      </c>
      <c r="G304" s="80">
        <v>1.17</v>
      </c>
      <c r="H304" s="80">
        <v>0.43</v>
      </c>
      <c r="I304" s="102" t="s">
        <v>295</v>
      </c>
    </row>
    <row r="305" spans="1:9" x14ac:dyDescent="0.2">
      <c r="A305" s="102" t="s">
        <v>1168</v>
      </c>
      <c r="B305" s="102" t="s">
        <v>1169</v>
      </c>
      <c r="C305" s="175">
        <v>919.15</v>
      </c>
      <c r="D305" s="175">
        <v>640.86</v>
      </c>
      <c r="E305" s="80">
        <v>0.92</v>
      </c>
      <c r="F305" s="80">
        <v>0.62</v>
      </c>
      <c r="G305" s="80">
        <v>0.91</v>
      </c>
      <c r="H305" s="80">
        <v>0.61</v>
      </c>
      <c r="I305" s="102" t="s">
        <v>255</v>
      </c>
    </row>
    <row r="306" spans="1:9" x14ac:dyDescent="0.2">
      <c r="A306" s="102" t="s">
        <v>1113</v>
      </c>
      <c r="B306" s="102" t="s">
        <v>1114</v>
      </c>
      <c r="C306" s="175">
        <v>528.88</v>
      </c>
      <c r="D306" s="175">
        <v>462.79</v>
      </c>
      <c r="E306" s="80">
        <v>0.48</v>
      </c>
      <c r="F306" s="80">
        <v>0.41</v>
      </c>
      <c r="G306" s="80">
        <v>0.4</v>
      </c>
      <c r="H306" s="80">
        <v>0.37</v>
      </c>
      <c r="I306" s="102" t="s">
        <v>284</v>
      </c>
    </row>
    <row r="307" spans="1:9" x14ac:dyDescent="0.2">
      <c r="A307" s="102" t="s">
        <v>390</v>
      </c>
      <c r="B307" s="102" t="s">
        <v>391</v>
      </c>
      <c r="C307" s="175">
        <v>3982</v>
      </c>
      <c r="D307" s="175">
        <v>2318</v>
      </c>
      <c r="E307" s="80">
        <v>0.77</v>
      </c>
      <c r="F307" s="80">
        <v>0.08</v>
      </c>
      <c r="G307" s="80">
        <v>0.68</v>
      </c>
      <c r="H307" s="80">
        <v>0.04</v>
      </c>
      <c r="I307" s="102" t="s">
        <v>284</v>
      </c>
    </row>
    <row r="308" spans="1:9" x14ac:dyDescent="0.2">
      <c r="A308" s="102" t="s">
        <v>466</v>
      </c>
      <c r="B308" s="102" t="s">
        <v>465</v>
      </c>
      <c r="C308" s="175">
        <v>23000</v>
      </c>
      <c r="D308" s="175">
        <v>19896</v>
      </c>
      <c r="E308" s="80">
        <v>0.59</v>
      </c>
      <c r="F308" s="80">
        <v>0.59</v>
      </c>
      <c r="G308" s="80">
        <v>0.55000000000000004</v>
      </c>
      <c r="H308" s="80">
        <v>0.59</v>
      </c>
      <c r="I308" s="102" t="s">
        <v>284</v>
      </c>
    </row>
    <row r="309" spans="1:9" x14ac:dyDescent="0.2">
      <c r="A309" s="102" t="s">
        <v>1115</v>
      </c>
      <c r="B309" s="102" t="s">
        <v>1116</v>
      </c>
      <c r="C309" s="175">
        <v>2048.25</v>
      </c>
      <c r="D309" s="175">
        <v>1976.3</v>
      </c>
      <c r="E309" s="80">
        <v>2.2200000000000002</v>
      </c>
      <c r="F309" s="80">
        <v>1.73</v>
      </c>
      <c r="G309" s="80">
        <v>2.08</v>
      </c>
      <c r="H309" s="80">
        <v>1.18</v>
      </c>
      <c r="I309" s="102" t="s">
        <v>255</v>
      </c>
    </row>
    <row r="310" spans="1:9" x14ac:dyDescent="0.2">
      <c r="A310" s="102" t="s">
        <v>1261</v>
      </c>
      <c r="B310" s="102" t="s">
        <v>1262</v>
      </c>
      <c r="C310" s="175">
        <v>1188.5</v>
      </c>
      <c r="D310" s="175">
        <v>1178</v>
      </c>
      <c r="E310" s="80">
        <v>1.58</v>
      </c>
      <c r="F310" s="80">
        <v>1.53</v>
      </c>
      <c r="G310" s="80">
        <v>1.56</v>
      </c>
      <c r="H310" s="80">
        <v>1.44</v>
      </c>
      <c r="I310" s="102" t="s">
        <v>256</v>
      </c>
    </row>
    <row r="311" spans="1:9" x14ac:dyDescent="0.2">
      <c r="A311" s="102" t="s">
        <v>1263</v>
      </c>
      <c r="B311" s="102" t="s">
        <v>1264</v>
      </c>
      <c r="C311" s="175">
        <v>8436</v>
      </c>
      <c r="D311" s="175">
        <v>8595</v>
      </c>
      <c r="E311" s="80">
        <v>0.41</v>
      </c>
      <c r="F311" s="80">
        <v>0.36</v>
      </c>
      <c r="G311" s="80">
        <v>0.36</v>
      </c>
      <c r="H311" s="80">
        <v>0.33</v>
      </c>
      <c r="I311" s="102" t="s">
        <v>256</v>
      </c>
    </row>
    <row r="312" spans="1:9" x14ac:dyDescent="0.2">
      <c r="A312" s="102" t="s">
        <v>305</v>
      </c>
      <c r="B312" s="102" t="s">
        <v>306</v>
      </c>
      <c r="C312" s="175">
        <v>4250</v>
      </c>
      <c r="D312" s="175">
        <v>4248</v>
      </c>
      <c r="E312" s="80">
        <v>1.64</v>
      </c>
      <c r="F312" s="80">
        <v>1.68</v>
      </c>
      <c r="G312" s="80">
        <v>1.62</v>
      </c>
      <c r="H312" s="80">
        <v>1.68</v>
      </c>
      <c r="I312" s="102" t="s">
        <v>307</v>
      </c>
    </row>
    <row r="313" spans="1:9" x14ac:dyDescent="0.2">
      <c r="A313" s="102" t="s">
        <v>1265</v>
      </c>
      <c r="B313" s="102" t="s">
        <v>1266</v>
      </c>
      <c r="C313" s="175">
        <v>687.2</v>
      </c>
      <c r="D313" s="175">
        <v>630.92999999999995</v>
      </c>
      <c r="E313" s="80">
        <v>0.84</v>
      </c>
      <c r="F313" s="80">
        <v>0.64</v>
      </c>
      <c r="G313" s="80">
        <v>0.81</v>
      </c>
      <c r="H313" s="80">
        <v>0.62</v>
      </c>
      <c r="I313" s="102" t="s">
        <v>256</v>
      </c>
    </row>
    <row r="314" spans="1:9" x14ac:dyDescent="0.2">
      <c r="A314" s="102" t="s">
        <v>905</v>
      </c>
      <c r="B314" s="102" t="s">
        <v>906</v>
      </c>
      <c r="C314" s="175">
        <v>873.5</v>
      </c>
      <c r="D314" s="175">
        <v>756</v>
      </c>
      <c r="E314" s="80">
        <v>1.1399999999999999</v>
      </c>
      <c r="F314" s="80">
        <v>1.01</v>
      </c>
      <c r="G314" s="80">
        <v>1.48</v>
      </c>
      <c r="H314" s="80">
        <v>1</v>
      </c>
      <c r="I314" s="102" t="s">
        <v>295</v>
      </c>
    </row>
    <row r="315" spans="1:9" x14ac:dyDescent="0.2">
      <c r="A315" s="102" t="s">
        <v>557</v>
      </c>
      <c r="B315" s="102" t="s">
        <v>558</v>
      </c>
      <c r="C315" s="175">
        <v>9591</v>
      </c>
      <c r="D315" s="175">
        <v>9579</v>
      </c>
      <c r="E315" s="80">
        <v>0.94</v>
      </c>
      <c r="F315" s="80">
        <v>0.44</v>
      </c>
      <c r="G315" s="80">
        <v>0.92</v>
      </c>
      <c r="H315" s="80">
        <v>0.43</v>
      </c>
      <c r="I315" s="102" t="s">
        <v>295</v>
      </c>
    </row>
    <row r="316" spans="1:9" x14ac:dyDescent="0.2">
      <c r="A316" s="102" t="s">
        <v>1117</v>
      </c>
      <c r="B316" s="102" t="s">
        <v>1118</v>
      </c>
      <c r="C316" s="175">
        <v>2440.3000000000002</v>
      </c>
      <c r="D316" s="175">
        <v>2618.6999999999998</v>
      </c>
      <c r="E316" s="80">
        <v>0.7</v>
      </c>
      <c r="F316" s="80">
        <v>1.01</v>
      </c>
      <c r="G316" s="80">
        <v>0.64</v>
      </c>
      <c r="H316" s="80">
        <v>1.01</v>
      </c>
      <c r="I316" s="102" t="s">
        <v>307</v>
      </c>
    </row>
    <row r="317" spans="1:9" x14ac:dyDescent="0.2">
      <c r="A317" s="102" t="s">
        <v>1211</v>
      </c>
      <c r="B317" s="102" t="s">
        <v>1212</v>
      </c>
      <c r="C317" s="175">
        <v>1393</v>
      </c>
      <c r="D317" s="175">
        <v>1497</v>
      </c>
      <c r="E317" s="80">
        <v>0.41</v>
      </c>
      <c r="F317" s="80">
        <v>0.86</v>
      </c>
      <c r="G317" s="80">
        <v>0.3</v>
      </c>
      <c r="H317" s="80">
        <v>0.81</v>
      </c>
      <c r="I317" s="102" t="s">
        <v>284</v>
      </c>
    </row>
    <row r="318" spans="1:9" x14ac:dyDescent="0.2">
      <c r="A318" s="102" t="s">
        <v>1032</v>
      </c>
      <c r="B318" s="102" t="s">
        <v>1033</v>
      </c>
      <c r="C318" s="175">
        <v>1357.9</v>
      </c>
      <c r="D318" s="175">
        <v>1315.6</v>
      </c>
      <c r="E318" s="80">
        <v>0.8</v>
      </c>
      <c r="F318" s="80">
        <v>1.38</v>
      </c>
      <c r="G318" s="80">
        <v>0.79</v>
      </c>
      <c r="H318" s="80">
        <v>1.37</v>
      </c>
      <c r="I318" s="102" t="s">
        <v>321</v>
      </c>
    </row>
    <row r="319" spans="1:9" x14ac:dyDescent="0.2">
      <c r="A319" s="102" t="s">
        <v>1267</v>
      </c>
      <c r="B319" s="102" t="s">
        <v>1268</v>
      </c>
      <c r="C319" s="175">
        <v>1837.3</v>
      </c>
      <c r="D319" s="175">
        <v>1701.7</v>
      </c>
      <c r="E319" s="80">
        <v>0.52</v>
      </c>
      <c r="F319" s="80">
        <v>0.53</v>
      </c>
      <c r="G319" s="80">
        <v>0.32</v>
      </c>
      <c r="H319" s="80">
        <v>0.46</v>
      </c>
      <c r="I319" s="102" t="s">
        <v>257</v>
      </c>
    </row>
    <row r="320" spans="1:9" x14ac:dyDescent="0.2">
      <c r="A320" s="102" t="s">
        <v>658</v>
      </c>
      <c r="B320" s="102" t="s">
        <v>659</v>
      </c>
      <c r="C320" s="175">
        <v>1616.98</v>
      </c>
      <c r="D320" s="175">
        <v>1457.97</v>
      </c>
      <c r="E320" s="80">
        <v>0.21</v>
      </c>
      <c r="F320" s="80">
        <v>0.08</v>
      </c>
      <c r="G320" s="80">
        <v>0.21</v>
      </c>
      <c r="H320" s="80">
        <v>0.08</v>
      </c>
      <c r="I320" s="102" t="s">
        <v>321</v>
      </c>
    </row>
    <row r="321" spans="1:9" x14ac:dyDescent="0.2">
      <c r="A321" s="102" t="s">
        <v>772</v>
      </c>
      <c r="B321" s="102" t="s">
        <v>773</v>
      </c>
      <c r="C321" s="175">
        <v>865</v>
      </c>
      <c r="D321" s="175">
        <v>814</v>
      </c>
      <c r="E321" s="80">
        <v>0.69</v>
      </c>
      <c r="F321" s="80">
        <v>0.63</v>
      </c>
      <c r="G321" s="80">
        <v>0.59</v>
      </c>
      <c r="H321" s="80">
        <v>0.52</v>
      </c>
      <c r="I321" s="102" t="s">
        <v>295</v>
      </c>
    </row>
    <row r="322" spans="1:9" x14ac:dyDescent="0.2">
      <c r="A322" s="102" t="s">
        <v>975</v>
      </c>
      <c r="B322" s="102" t="s">
        <v>976</v>
      </c>
      <c r="C322" s="175">
        <v>5255</v>
      </c>
      <c r="D322" s="175">
        <v>4680</v>
      </c>
      <c r="E322" s="80">
        <v>1.47</v>
      </c>
      <c r="F322" s="80">
        <v>1.25</v>
      </c>
      <c r="G322" s="80">
        <v>1.42</v>
      </c>
      <c r="H322" s="80">
        <v>1.1499999999999999</v>
      </c>
      <c r="I322" s="102" t="s">
        <v>321</v>
      </c>
    </row>
    <row r="323" spans="1:9" x14ac:dyDescent="0.2">
      <c r="A323" s="102" t="s">
        <v>559</v>
      </c>
      <c r="B323" s="102" t="s">
        <v>560</v>
      </c>
      <c r="C323" s="175">
        <v>1389</v>
      </c>
      <c r="D323" s="175">
        <v>1792</v>
      </c>
      <c r="E323" s="80">
        <v>0.82</v>
      </c>
      <c r="F323" s="80">
        <v>1.1399999999999999</v>
      </c>
      <c r="G323" s="80">
        <v>0.71</v>
      </c>
      <c r="H323" s="80">
        <v>1.1200000000000001</v>
      </c>
      <c r="I323" s="102" t="s">
        <v>295</v>
      </c>
    </row>
    <row r="324" spans="1:9" x14ac:dyDescent="0.2">
      <c r="A324" s="102" t="s">
        <v>1317</v>
      </c>
      <c r="B324" s="102" t="s">
        <v>1316</v>
      </c>
      <c r="C324" s="175">
        <v>1489.2</v>
      </c>
      <c r="D324" s="175">
        <v>1516.2</v>
      </c>
      <c r="E324" s="80">
        <v>0.42</v>
      </c>
      <c r="F324" s="80">
        <v>0.32</v>
      </c>
      <c r="G324" s="80">
        <v>0.27</v>
      </c>
      <c r="H324" s="80">
        <v>0.23</v>
      </c>
      <c r="I324" s="102" t="s">
        <v>284</v>
      </c>
    </row>
    <row r="325" spans="1:9" x14ac:dyDescent="0.2">
      <c r="A325" s="102" t="s">
        <v>443</v>
      </c>
      <c r="B325" s="102" t="s">
        <v>442</v>
      </c>
      <c r="C325" s="175">
        <v>1340.41</v>
      </c>
      <c r="D325" s="175">
        <v>1069.3699999999999</v>
      </c>
      <c r="E325" s="80">
        <v>1.18</v>
      </c>
      <c r="F325" s="80">
        <v>0.51</v>
      </c>
      <c r="G325" s="80">
        <v>1.1499999999999999</v>
      </c>
      <c r="H325" s="80">
        <v>0.49</v>
      </c>
      <c r="I325" s="102" t="s">
        <v>255</v>
      </c>
    </row>
    <row r="326" spans="1:9" x14ac:dyDescent="0.2">
      <c r="A326" s="102" t="s">
        <v>1119</v>
      </c>
      <c r="B326" s="102" t="s">
        <v>1120</v>
      </c>
      <c r="C326" s="175">
        <v>1521</v>
      </c>
      <c r="D326" s="175">
        <v>1474.7</v>
      </c>
      <c r="E326" s="80">
        <v>0.6</v>
      </c>
      <c r="F326" s="80">
        <v>0.51</v>
      </c>
      <c r="G326" s="80">
        <v>0.53</v>
      </c>
      <c r="H326" s="80">
        <v>0.4</v>
      </c>
      <c r="I326" s="102" t="s">
        <v>255</v>
      </c>
    </row>
    <row r="327" spans="1:9" x14ac:dyDescent="0.2">
      <c r="A327" s="102" t="s">
        <v>977</v>
      </c>
      <c r="B327" s="102" t="s">
        <v>978</v>
      </c>
      <c r="C327" s="175">
        <v>608</v>
      </c>
      <c r="D327" s="175">
        <v>435</v>
      </c>
      <c r="E327" s="80">
        <v>-0.16</v>
      </c>
      <c r="F327" s="80">
        <v>0.78</v>
      </c>
      <c r="G327" s="80">
        <v>-0.16</v>
      </c>
      <c r="H327" s="80">
        <v>0.78</v>
      </c>
      <c r="I327" s="102" t="s">
        <v>321</v>
      </c>
    </row>
    <row r="328" spans="1:9" x14ac:dyDescent="0.2">
      <c r="A328" s="102" t="s">
        <v>979</v>
      </c>
      <c r="B328" s="102" t="s">
        <v>980</v>
      </c>
      <c r="C328" s="175">
        <v>1765</v>
      </c>
      <c r="D328" s="175">
        <v>2018</v>
      </c>
      <c r="E328" s="80">
        <v>0.18</v>
      </c>
      <c r="F328" s="80">
        <v>-3.08</v>
      </c>
      <c r="G328" s="80">
        <v>0.37</v>
      </c>
      <c r="H328" s="80">
        <v>-4.29</v>
      </c>
      <c r="I328" s="102" t="s">
        <v>307</v>
      </c>
    </row>
    <row r="329" spans="1:9" x14ac:dyDescent="0.2">
      <c r="A329" s="102" t="s">
        <v>981</v>
      </c>
      <c r="B329" s="102" t="s">
        <v>982</v>
      </c>
      <c r="C329" s="175">
        <v>4029</v>
      </c>
      <c r="D329" s="175">
        <v>3833</v>
      </c>
      <c r="E329" s="80">
        <v>1.1299999999999999</v>
      </c>
      <c r="F329" s="80">
        <v>1.45</v>
      </c>
      <c r="G329" s="80">
        <v>1.1200000000000001</v>
      </c>
      <c r="H329" s="80">
        <v>1.44</v>
      </c>
      <c r="I329" s="102" t="s">
        <v>323</v>
      </c>
    </row>
    <row r="330" spans="1:9" x14ac:dyDescent="0.2">
      <c r="A330" s="102" t="s">
        <v>983</v>
      </c>
      <c r="B330" s="102" t="s">
        <v>984</v>
      </c>
      <c r="C330" s="175">
        <v>1594</v>
      </c>
      <c r="D330" s="175">
        <v>1386</v>
      </c>
      <c r="E330" s="80">
        <v>0.28999999999999998</v>
      </c>
      <c r="F330" s="80">
        <v>0.35</v>
      </c>
      <c r="G330" s="80">
        <v>0.19</v>
      </c>
      <c r="H330" s="80">
        <v>0.31</v>
      </c>
      <c r="I330" s="102" t="s">
        <v>298</v>
      </c>
    </row>
    <row r="331" spans="1:9" x14ac:dyDescent="0.2">
      <c r="A331" s="102" t="s">
        <v>308</v>
      </c>
      <c r="B331" s="102" t="s">
        <v>309</v>
      </c>
      <c r="C331" s="175">
        <v>7425</v>
      </c>
      <c r="D331" s="175">
        <v>6697</v>
      </c>
      <c r="E331" s="80">
        <v>0.8</v>
      </c>
      <c r="F331" s="80">
        <v>0.78</v>
      </c>
      <c r="G331" s="80">
        <v>0.78</v>
      </c>
      <c r="H331" s="80">
        <v>0.76</v>
      </c>
      <c r="I331" s="102" t="s">
        <v>255</v>
      </c>
    </row>
    <row r="332" spans="1:9" x14ac:dyDescent="0.2">
      <c r="A332" s="102" t="s">
        <v>1121</v>
      </c>
      <c r="B332" s="102" t="s">
        <v>1122</v>
      </c>
      <c r="C332" s="175">
        <v>1335.1</v>
      </c>
      <c r="D332" s="175">
        <v>1201.5</v>
      </c>
      <c r="E332" s="80">
        <v>0.25</v>
      </c>
      <c r="F332" s="80">
        <v>0.23</v>
      </c>
      <c r="G332" s="80">
        <v>0.25</v>
      </c>
      <c r="H332" s="80">
        <v>0.23</v>
      </c>
      <c r="I332" s="102" t="s">
        <v>323</v>
      </c>
    </row>
    <row r="333" spans="1:9" x14ac:dyDescent="0.2">
      <c r="A333" s="102" t="s">
        <v>1034</v>
      </c>
      <c r="B333" s="102" t="s">
        <v>1035</v>
      </c>
      <c r="C333" s="175">
        <v>1240.3599999999999</v>
      </c>
      <c r="D333" s="175">
        <v>1017.38</v>
      </c>
      <c r="E333" s="80">
        <v>0.92</v>
      </c>
      <c r="F333" s="80">
        <v>0.69</v>
      </c>
      <c r="G333" s="80">
        <v>0.91</v>
      </c>
      <c r="H333" s="80">
        <v>0.69</v>
      </c>
      <c r="I333" s="102" t="s">
        <v>321</v>
      </c>
    </row>
    <row r="334" spans="1:9" x14ac:dyDescent="0.2">
      <c r="A334" s="102" t="s">
        <v>774</v>
      </c>
      <c r="B334" s="102" t="s">
        <v>775</v>
      </c>
      <c r="C334" s="175">
        <v>1338</v>
      </c>
      <c r="D334" s="175">
        <v>1112</v>
      </c>
      <c r="E334" s="80">
        <v>0.53</v>
      </c>
      <c r="F334" s="80">
        <v>1</v>
      </c>
      <c r="G334" s="80">
        <v>0.52</v>
      </c>
      <c r="H334" s="80">
        <v>0.99</v>
      </c>
      <c r="I334" s="102" t="s">
        <v>321</v>
      </c>
    </row>
    <row r="335" spans="1:9" x14ac:dyDescent="0.2">
      <c r="A335" s="102" t="s">
        <v>1337</v>
      </c>
      <c r="B335" s="102" t="s">
        <v>1338</v>
      </c>
      <c r="C335" s="175">
        <v>3392</v>
      </c>
      <c r="D335" s="175">
        <v>3196</v>
      </c>
      <c r="E335" s="80">
        <v>0.97</v>
      </c>
      <c r="F335" s="80">
        <v>0.94</v>
      </c>
      <c r="G335" s="80">
        <v>0.95</v>
      </c>
      <c r="H335" s="80">
        <v>0.93</v>
      </c>
      <c r="I335" s="102" t="s">
        <v>255</v>
      </c>
    </row>
    <row r="336" spans="1:9" x14ac:dyDescent="0.2">
      <c r="A336" s="102" t="s">
        <v>776</v>
      </c>
      <c r="B336" s="102" t="s">
        <v>777</v>
      </c>
      <c r="C336" s="175">
        <v>3042</v>
      </c>
      <c r="D336" s="175">
        <v>2802</v>
      </c>
      <c r="E336" s="80">
        <v>1.81</v>
      </c>
      <c r="F336" s="80">
        <v>1.47</v>
      </c>
      <c r="G336" s="80">
        <v>1.79</v>
      </c>
      <c r="H336" s="80">
        <v>1.46</v>
      </c>
      <c r="I336" s="102" t="s">
        <v>298</v>
      </c>
    </row>
    <row r="337" spans="1:9" x14ac:dyDescent="0.2">
      <c r="A337" s="102" t="s">
        <v>1123</v>
      </c>
      <c r="B337" s="102" t="s">
        <v>1124</v>
      </c>
      <c r="C337" s="175">
        <v>1677.61</v>
      </c>
      <c r="D337" s="175">
        <v>1635.86</v>
      </c>
      <c r="E337" s="80">
        <v>0.4</v>
      </c>
      <c r="F337" s="80">
        <v>0.54</v>
      </c>
      <c r="G337" s="80">
        <v>0.4</v>
      </c>
      <c r="H337" s="80">
        <v>0.54</v>
      </c>
      <c r="I337" s="102" t="s">
        <v>323</v>
      </c>
    </row>
    <row r="338" spans="1:9" x14ac:dyDescent="0.2">
      <c r="A338" s="102" t="s">
        <v>561</v>
      </c>
      <c r="B338" s="102" t="s">
        <v>562</v>
      </c>
      <c r="C338" s="175">
        <v>1128.9000000000001</v>
      </c>
      <c r="D338" s="175">
        <v>1075.7</v>
      </c>
      <c r="E338" s="80">
        <v>0.76</v>
      </c>
      <c r="F338" s="80">
        <v>0.78</v>
      </c>
      <c r="G338" s="80">
        <v>0.75</v>
      </c>
      <c r="H338" s="80">
        <v>0.78</v>
      </c>
      <c r="I338" s="102" t="s">
        <v>295</v>
      </c>
    </row>
    <row r="339" spans="1:9" x14ac:dyDescent="0.2">
      <c r="A339" s="102" t="s">
        <v>778</v>
      </c>
      <c r="B339" s="102" t="s">
        <v>779</v>
      </c>
      <c r="C339" s="175">
        <v>6039</v>
      </c>
      <c r="D339" s="175">
        <v>6294</v>
      </c>
      <c r="E339" s="80">
        <v>2.41</v>
      </c>
      <c r="F339" s="80">
        <v>2.17</v>
      </c>
      <c r="G339" s="80">
        <v>2.37</v>
      </c>
      <c r="H339" s="80">
        <v>2.0499999999999998</v>
      </c>
      <c r="I339" s="102" t="s">
        <v>298</v>
      </c>
    </row>
    <row r="340" spans="1:9" x14ac:dyDescent="0.2">
      <c r="A340" s="102" t="s">
        <v>1269</v>
      </c>
      <c r="B340" s="102" t="s">
        <v>1270</v>
      </c>
      <c r="C340" s="175">
        <v>3621</v>
      </c>
      <c r="D340" s="175">
        <v>2929</v>
      </c>
      <c r="E340" s="80">
        <v>-0.14000000000000001</v>
      </c>
      <c r="F340" s="80">
        <v>0.47</v>
      </c>
      <c r="G340" s="80">
        <v>-0.3</v>
      </c>
      <c r="H340" s="80">
        <v>0.37</v>
      </c>
      <c r="I340" s="102" t="s">
        <v>323</v>
      </c>
    </row>
    <row r="341" spans="1:9" x14ac:dyDescent="0.2">
      <c r="A341" s="102" t="s">
        <v>780</v>
      </c>
      <c r="B341" s="102" t="s">
        <v>781</v>
      </c>
      <c r="C341" s="175">
        <v>5291.07</v>
      </c>
      <c r="D341" s="175">
        <v>4665.59</v>
      </c>
      <c r="E341" s="80">
        <v>0.46</v>
      </c>
      <c r="F341" s="80">
        <v>0.27</v>
      </c>
      <c r="G341" s="80">
        <v>0.46</v>
      </c>
      <c r="H341" s="80">
        <v>0.27</v>
      </c>
      <c r="I341" s="102" t="s">
        <v>307</v>
      </c>
    </row>
    <row r="342" spans="1:9" x14ac:dyDescent="0.2">
      <c r="A342" s="102" t="s">
        <v>1271</v>
      </c>
      <c r="B342" s="102" t="s">
        <v>1272</v>
      </c>
      <c r="C342" s="175">
        <v>1102.82</v>
      </c>
      <c r="D342" s="175">
        <v>977.24</v>
      </c>
      <c r="E342" s="80">
        <v>0.23</v>
      </c>
      <c r="F342" s="80">
        <v>0.18</v>
      </c>
      <c r="G342" s="80">
        <v>0.22</v>
      </c>
      <c r="H342" s="80">
        <v>0.16</v>
      </c>
      <c r="I342" s="102" t="s">
        <v>284</v>
      </c>
    </row>
    <row r="343" spans="1:9" x14ac:dyDescent="0.2">
      <c r="A343" s="102" t="s">
        <v>782</v>
      </c>
      <c r="B343" s="102" t="s">
        <v>783</v>
      </c>
      <c r="C343" s="175">
        <v>1847.09</v>
      </c>
      <c r="D343" s="175">
        <v>1714.97</v>
      </c>
      <c r="E343" s="80">
        <v>1.94</v>
      </c>
      <c r="F343" s="80">
        <v>1.61</v>
      </c>
      <c r="G343" s="80">
        <v>1.91</v>
      </c>
      <c r="H343" s="80">
        <v>1.58</v>
      </c>
      <c r="I343" s="102" t="s">
        <v>255</v>
      </c>
    </row>
    <row r="344" spans="1:9" x14ac:dyDescent="0.2">
      <c r="A344" s="102" t="s">
        <v>876</v>
      </c>
      <c r="B344" s="102" t="s">
        <v>875</v>
      </c>
      <c r="C344" s="175">
        <v>6275</v>
      </c>
      <c r="D344" s="175">
        <v>5962</v>
      </c>
      <c r="E344" s="80">
        <v>1.83</v>
      </c>
      <c r="F344" s="80">
        <v>1.54</v>
      </c>
      <c r="G344" s="80">
        <v>1.82</v>
      </c>
      <c r="H344" s="80">
        <v>1.64</v>
      </c>
      <c r="I344" s="102" t="s">
        <v>321</v>
      </c>
    </row>
    <row r="345" spans="1:9" x14ac:dyDescent="0.2">
      <c r="A345" s="102" t="s">
        <v>660</v>
      </c>
      <c r="B345" s="102" t="s">
        <v>661</v>
      </c>
      <c r="C345" s="175">
        <v>3870.8</v>
      </c>
      <c r="D345" s="175">
        <v>3637</v>
      </c>
      <c r="E345" s="80">
        <v>1.21</v>
      </c>
      <c r="F345" s="80">
        <v>1.0900000000000001</v>
      </c>
      <c r="G345" s="80">
        <v>1.23</v>
      </c>
      <c r="H345" s="80">
        <v>1.0900000000000001</v>
      </c>
      <c r="I345" s="102" t="s">
        <v>255</v>
      </c>
    </row>
    <row r="346" spans="1:9" x14ac:dyDescent="0.2">
      <c r="A346" s="102" t="s">
        <v>1213</v>
      </c>
      <c r="B346" s="102" t="s">
        <v>1214</v>
      </c>
      <c r="C346" s="175">
        <v>3066.88</v>
      </c>
      <c r="D346" s="175">
        <v>2768.98</v>
      </c>
      <c r="E346" s="80">
        <v>0.33</v>
      </c>
      <c r="F346" s="80">
        <v>0.36</v>
      </c>
      <c r="G346" s="80">
        <v>0.33</v>
      </c>
      <c r="H346" s="80">
        <v>0.36</v>
      </c>
      <c r="I346" s="102" t="s">
        <v>321</v>
      </c>
    </row>
    <row r="347" spans="1:9" x14ac:dyDescent="0.2">
      <c r="A347" s="102" t="s">
        <v>310</v>
      </c>
      <c r="B347" s="102" t="s">
        <v>311</v>
      </c>
      <c r="C347" s="175">
        <v>11320</v>
      </c>
      <c r="D347" s="175">
        <v>10947</v>
      </c>
      <c r="E347" s="80">
        <v>0.82</v>
      </c>
      <c r="F347" s="80">
        <v>0.78</v>
      </c>
      <c r="G347" s="80">
        <v>0.8</v>
      </c>
      <c r="H347" s="80">
        <v>0.8</v>
      </c>
      <c r="I347" s="102" t="s">
        <v>284</v>
      </c>
    </row>
    <row r="348" spans="1:9" x14ac:dyDescent="0.2">
      <c r="A348" s="102" t="s">
        <v>985</v>
      </c>
      <c r="B348" s="102" t="s">
        <v>986</v>
      </c>
      <c r="C348" s="175">
        <v>1797</v>
      </c>
      <c r="D348" s="175">
        <v>1781</v>
      </c>
      <c r="E348" s="80">
        <v>0.81</v>
      </c>
      <c r="F348" s="80">
        <v>0.81</v>
      </c>
      <c r="G348" s="80">
        <v>0.8</v>
      </c>
      <c r="H348" s="80">
        <v>0.81</v>
      </c>
      <c r="I348" s="102" t="s">
        <v>307</v>
      </c>
    </row>
    <row r="349" spans="1:9" x14ac:dyDescent="0.2">
      <c r="A349" s="102" t="s">
        <v>843</v>
      </c>
      <c r="B349" s="102" t="s">
        <v>842</v>
      </c>
      <c r="C349" s="175">
        <v>4569.6000000000004</v>
      </c>
      <c r="D349" s="175">
        <v>4300.5</v>
      </c>
      <c r="E349" s="80">
        <v>0.9</v>
      </c>
      <c r="F349" s="80">
        <v>0.82</v>
      </c>
      <c r="G349" s="80">
        <v>0.9</v>
      </c>
      <c r="H349" s="80">
        <v>0.82</v>
      </c>
      <c r="I349" s="102" t="s">
        <v>298</v>
      </c>
    </row>
    <row r="350" spans="1:9" x14ac:dyDescent="0.2">
      <c r="A350" s="102" t="s">
        <v>1356</v>
      </c>
      <c r="B350" s="102" t="s">
        <v>1355</v>
      </c>
      <c r="C350" s="175">
        <v>799.95</v>
      </c>
      <c r="D350" s="175">
        <v>716.82</v>
      </c>
      <c r="E350" s="80">
        <v>1.17</v>
      </c>
      <c r="F350" s="80">
        <v>0.91</v>
      </c>
      <c r="G350" s="80">
        <v>1.08</v>
      </c>
      <c r="H350" s="80">
        <v>0.76</v>
      </c>
      <c r="I350" s="102" t="s">
        <v>298</v>
      </c>
    </row>
    <row r="351" spans="1:9" x14ac:dyDescent="0.2">
      <c r="A351" s="102" t="s">
        <v>1273</v>
      </c>
      <c r="B351" s="102" t="s">
        <v>1274</v>
      </c>
      <c r="C351" s="175">
        <v>3525.41</v>
      </c>
      <c r="D351" s="175">
        <v>3428.23</v>
      </c>
      <c r="E351" s="80">
        <v>2.11</v>
      </c>
      <c r="F351" s="80">
        <v>1.83</v>
      </c>
      <c r="G351" s="80">
        <v>1.98</v>
      </c>
      <c r="H351" s="80">
        <v>1.78</v>
      </c>
      <c r="I351" s="102" t="s">
        <v>298</v>
      </c>
    </row>
    <row r="352" spans="1:9" x14ac:dyDescent="0.2">
      <c r="A352" s="102" t="s">
        <v>1374</v>
      </c>
      <c r="B352" s="102" t="s">
        <v>1375</v>
      </c>
      <c r="C352" s="175">
        <v>1059.53</v>
      </c>
      <c r="D352" s="175">
        <v>880.13</v>
      </c>
      <c r="E352" s="80">
        <v>0.51</v>
      </c>
      <c r="F352" s="80">
        <v>0.45</v>
      </c>
      <c r="G352" s="80">
        <v>0.5</v>
      </c>
      <c r="H352" s="80">
        <v>0.45</v>
      </c>
      <c r="I352" s="102" t="s">
        <v>257</v>
      </c>
    </row>
    <row r="353" spans="1:9" x14ac:dyDescent="0.2">
      <c r="A353" s="102" t="s">
        <v>312</v>
      </c>
      <c r="B353" s="102" t="s">
        <v>313</v>
      </c>
      <c r="C353" s="175">
        <v>639</v>
      </c>
      <c r="D353" s="175">
        <v>585.29999999999995</v>
      </c>
      <c r="E353" s="80">
        <v>0.4</v>
      </c>
      <c r="F353" s="80">
        <v>0.34</v>
      </c>
      <c r="G353" s="80">
        <v>0.4</v>
      </c>
      <c r="H353" s="80">
        <v>0.34</v>
      </c>
      <c r="I353" s="102" t="s">
        <v>284</v>
      </c>
    </row>
    <row r="354" spans="1:9" x14ac:dyDescent="0.2">
      <c r="A354" s="102" t="s">
        <v>662</v>
      </c>
      <c r="B354" s="102" t="s">
        <v>663</v>
      </c>
      <c r="C354" s="175">
        <v>1758</v>
      </c>
      <c r="D354" s="175">
        <v>1725.3</v>
      </c>
      <c r="E354" s="80">
        <v>-0.28000000000000003</v>
      </c>
      <c r="F354" s="80">
        <v>0.48</v>
      </c>
      <c r="G354" s="80">
        <v>-0.28000000000000003</v>
      </c>
      <c r="H354" s="80">
        <v>0.39</v>
      </c>
      <c r="I354" s="102" t="s">
        <v>321</v>
      </c>
    </row>
    <row r="355" spans="1:9" x14ac:dyDescent="0.2">
      <c r="A355" s="102" t="s">
        <v>1125</v>
      </c>
      <c r="B355" s="102" t="s">
        <v>1126</v>
      </c>
      <c r="C355" s="175">
        <v>1910.8</v>
      </c>
      <c r="D355" s="175">
        <v>1963.7</v>
      </c>
      <c r="E355" s="80">
        <v>1.05</v>
      </c>
      <c r="F355" s="80">
        <v>0.88</v>
      </c>
      <c r="G355" s="80">
        <v>0.82</v>
      </c>
      <c r="H355" s="80">
        <v>0.75</v>
      </c>
      <c r="I355" s="102" t="s">
        <v>298</v>
      </c>
    </row>
    <row r="356" spans="1:9" x14ac:dyDescent="0.2">
      <c r="A356" s="102" t="s">
        <v>563</v>
      </c>
      <c r="B356" s="102" t="s">
        <v>564</v>
      </c>
      <c r="C356" s="175">
        <v>356.8</v>
      </c>
      <c r="D356" s="175">
        <v>336.2</v>
      </c>
      <c r="E356" s="80">
        <v>0.24</v>
      </c>
      <c r="F356" s="80">
        <v>0.2</v>
      </c>
      <c r="G356" s="80">
        <v>0.24</v>
      </c>
      <c r="H356" s="80">
        <v>0.2</v>
      </c>
      <c r="I356" s="102" t="s">
        <v>295</v>
      </c>
    </row>
    <row r="357" spans="1:9" x14ac:dyDescent="0.2">
      <c r="A357" s="102" t="s">
        <v>1159</v>
      </c>
      <c r="B357" s="102" t="s">
        <v>1160</v>
      </c>
      <c r="C357" s="175">
        <v>1117</v>
      </c>
      <c r="D357" s="175">
        <v>1051</v>
      </c>
      <c r="E357" s="80">
        <v>0.28000000000000003</v>
      </c>
      <c r="F357" s="80">
        <v>0.21</v>
      </c>
      <c r="G357" s="80">
        <v>0.21</v>
      </c>
      <c r="H357" s="80">
        <v>0.21</v>
      </c>
      <c r="I357" s="102" t="s">
        <v>323</v>
      </c>
    </row>
    <row r="358" spans="1:9" x14ac:dyDescent="0.2">
      <c r="A358" s="102" t="s">
        <v>476</v>
      </c>
      <c r="B358" s="102" t="s">
        <v>475</v>
      </c>
      <c r="C358" s="175">
        <v>16894</v>
      </c>
      <c r="D358" s="175">
        <v>16807</v>
      </c>
      <c r="E358" s="80">
        <v>1.35</v>
      </c>
      <c r="F358" s="80">
        <v>1.22</v>
      </c>
      <c r="G358" s="80">
        <v>1.29</v>
      </c>
      <c r="H358" s="80">
        <v>1.28</v>
      </c>
      <c r="I358" s="102" t="s">
        <v>256</v>
      </c>
    </row>
    <row r="359" spans="1:9" x14ac:dyDescent="0.2">
      <c r="A359" s="102" t="s">
        <v>1127</v>
      </c>
      <c r="B359" s="102" t="s">
        <v>1128</v>
      </c>
      <c r="C359" s="175">
        <v>556.6</v>
      </c>
      <c r="D359" s="175">
        <v>544.47</v>
      </c>
      <c r="E359" s="80">
        <v>0.48</v>
      </c>
      <c r="F359" s="80">
        <v>0.38</v>
      </c>
      <c r="G359" s="80">
        <v>0.46</v>
      </c>
      <c r="H359" s="80">
        <v>0.24</v>
      </c>
      <c r="I359" s="102" t="s">
        <v>257</v>
      </c>
    </row>
    <row r="360" spans="1:9" x14ac:dyDescent="0.2">
      <c r="A360" s="102" t="s">
        <v>1339</v>
      </c>
      <c r="B360" s="102" t="s">
        <v>1340</v>
      </c>
      <c r="C360" s="175">
        <v>1144.2</v>
      </c>
      <c r="D360" s="175">
        <v>967.21</v>
      </c>
      <c r="E360" s="80">
        <v>1.1299999999999999</v>
      </c>
      <c r="F360" s="80">
        <v>1.37</v>
      </c>
      <c r="G360" s="80">
        <v>0.98</v>
      </c>
      <c r="H360" s="80">
        <v>1.25</v>
      </c>
      <c r="I360" s="102" t="s">
        <v>257</v>
      </c>
    </row>
    <row r="361" spans="1:9" x14ac:dyDescent="0.2">
      <c r="A361" s="102" t="s">
        <v>1328</v>
      </c>
      <c r="B361" s="102" t="s">
        <v>1327</v>
      </c>
      <c r="C361" s="175">
        <v>1729.94</v>
      </c>
      <c r="D361" s="175">
        <v>1706</v>
      </c>
      <c r="E361" s="80">
        <v>0.99</v>
      </c>
      <c r="F361" s="80">
        <v>0.9</v>
      </c>
      <c r="G361" s="80">
        <v>0.98</v>
      </c>
      <c r="H361" s="80">
        <v>0.89</v>
      </c>
      <c r="I361" s="102" t="s">
        <v>255</v>
      </c>
    </row>
    <row r="362" spans="1:9" x14ac:dyDescent="0.2">
      <c r="A362" s="102" t="s">
        <v>844</v>
      </c>
      <c r="B362" s="102" t="s">
        <v>987</v>
      </c>
      <c r="C362" s="175">
        <v>12703</v>
      </c>
      <c r="D362" s="175">
        <v>12973</v>
      </c>
      <c r="E362" s="80">
        <v>0.48</v>
      </c>
      <c r="F362" s="80">
        <v>0.45</v>
      </c>
      <c r="G362" s="80">
        <v>0.45</v>
      </c>
      <c r="H362" s="80">
        <v>0.5</v>
      </c>
      <c r="I362" s="102" t="s">
        <v>257</v>
      </c>
    </row>
    <row r="363" spans="1:9" x14ac:dyDescent="0.2">
      <c r="A363" s="102" t="s">
        <v>1129</v>
      </c>
      <c r="B363" s="102" t="s">
        <v>1130</v>
      </c>
      <c r="C363" s="175">
        <v>3952</v>
      </c>
      <c r="D363" s="175">
        <v>3776</v>
      </c>
      <c r="E363" s="80">
        <v>0.69</v>
      </c>
      <c r="F363" s="80">
        <v>0.79</v>
      </c>
      <c r="G363" s="80">
        <v>0.56999999999999995</v>
      </c>
      <c r="H363" s="80">
        <v>0.74</v>
      </c>
      <c r="I363" s="102" t="s">
        <v>323</v>
      </c>
    </row>
    <row r="364" spans="1:9" x14ac:dyDescent="0.2">
      <c r="A364" s="102" t="s">
        <v>565</v>
      </c>
      <c r="B364" s="102" t="s">
        <v>566</v>
      </c>
      <c r="C364" s="175">
        <v>7797</v>
      </c>
      <c r="D364" s="175">
        <v>7917</v>
      </c>
      <c r="E364" s="80">
        <v>1.41</v>
      </c>
      <c r="F364" s="80">
        <v>1.3</v>
      </c>
      <c r="G364" s="80">
        <v>1.17</v>
      </c>
      <c r="H364" s="80">
        <v>1.3</v>
      </c>
      <c r="I364" s="102" t="s">
        <v>256</v>
      </c>
    </row>
    <row r="365" spans="1:9" x14ac:dyDescent="0.2">
      <c r="A365" s="102" t="s">
        <v>1036</v>
      </c>
      <c r="B365" s="102" t="s">
        <v>1037</v>
      </c>
      <c r="C365" s="175">
        <v>41806</v>
      </c>
      <c r="D365" s="175">
        <v>39762</v>
      </c>
      <c r="E365" s="80">
        <v>1.52</v>
      </c>
      <c r="F365" s="80">
        <v>1.53</v>
      </c>
      <c r="G365" s="80">
        <v>1.51</v>
      </c>
      <c r="H365" s="80">
        <v>1.51</v>
      </c>
      <c r="I365" s="102" t="s">
        <v>321</v>
      </c>
    </row>
    <row r="366" spans="1:9" x14ac:dyDescent="0.2">
      <c r="A366" s="102" t="s">
        <v>1131</v>
      </c>
      <c r="B366" s="102" t="s">
        <v>1132</v>
      </c>
      <c r="C366" s="175">
        <v>906.26</v>
      </c>
      <c r="D366" s="175">
        <v>915.82</v>
      </c>
      <c r="E366" s="80">
        <v>1.2</v>
      </c>
      <c r="F366" s="80">
        <v>1.19</v>
      </c>
      <c r="G366" s="80">
        <v>1.19</v>
      </c>
      <c r="H366" s="80">
        <v>1.18</v>
      </c>
      <c r="I366" s="102" t="s">
        <v>323</v>
      </c>
    </row>
    <row r="367" spans="1:9" x14ac:dyDescent="0.2">
      <c r="A367" s="102" t="s">
        <v>1170</v>
      </c>
      <c r="B367" s="102" t="s">
        <v>1171</v>
      </c>
      <c r="C367" s="175">
        <v>1165</v>
      </c>
      <c r="D367" s="175">
        <v>837</v>
      </c>
      <c r="E367" s="80">
        <v>0.41</v>
      </c>
      <c r="F367" s="80">
        <v>2.37</v>
      </c>
      <c r="G367" s="80">
        <v>0.41</v>
      </c>
      <c r="H367" s="80">
        <v>2.35</v>
      </c>
      <c r="I367" s="102" t="s">
        <v>321</v>
      </c>
    </row>
    <row r="368" spans="1:9" x14ac:dyDescent="0.2">
      <c r="A368" s="102" t="s">
        <v>1038</v>
      </c>
      <c r="B368" s="102" t="s">
        <v>1039</v>
      </c>
      <c r="C368" s="175">
        <v>958.45</v>
      </c>
      <c r="D368" s="175">
        <v>950.66</v>
      </c>
      <c r="E368" s="80">
        <v>0.46</v>
      </c>
      <c r="F368" s="80">
        <v>0.41</v>
      </c>
      <c r="G368" s="80">
        <v>0.43</v>
      </c>
      <c r="H368" s="80">
        <v>0.39</v>
      </c>
      <c r="I368" s="102" t="s">
        <v>298</v>
      </c>
    </row>
    <row r="369" spans="1:9" x14ac:dyDescent="0.2">
      <c r="A369" s="102" t="s">
        <v>907</v>
      </c>
      <c r="B369" s="102" t="s">
        <v>908</v>
      </c>
      <c r="C369" s="175">
        <v>356</v>
      </c>
      <c r="D369" s="175">
        <v>303</v>
      </c>
      <c r="E369" s="80">
        <v>0.3</v>
      </c>
      <c r="F369" s="80">
        <v>0.28000000000000003</v>
      </c>
      <c r="G369" s="80">
        <v>0.31</v>
      </c>
      <c r="H369" s="80">
        <v>0.28000000000000003</v>
      </c>
      <c r="I369" s="102" t="s">
        <v>295</v>
      </c>
    </row>
    <row r="370" spans="1:9" x14ac:dyDescent="0.2">
      <c r="A370" s="102" t="s">
        <v>567</v>
      </c>
      <c r="B370" s="102" t="s">
        <v>568</v>
      </c>
      <c r="C370" s="175">
        <v>4037</v>
      </c>
      <c r="D370" s="175">
        <v>4275</v>
      </c>
      <c r="E370" s="80">
        <v>1.88</v>
      </c>
      <c r="F370" s="80">
        <v>2.0299999999999998</v>
      </c>
      <c r="G370" s="80">
        <v>1.85</v>
      </c>
      <c r="H370" s="80">
        <v>1.98</v>
      </c>
      <c r="I370" s="102" t="s">
        <v>295</v>
      </c>
    </row>
    <row r="371" spans="1:9" x14ac:dyDescent="0.2">
      <c r="A371" s="102" t="s">
        <v>569</v>
      </c>
      <c r="B371" s="102" t="s">
        <v>570</v>
      </c>
      <c r="C371" s="175">
        <v>4082</v>
      </c>
      <c r="D371" s="175">
        <v>3883</v>
      </c>
      <c r="E371" s="80">
        <v>2.89</v>
      </c>
      <c r="F371" s="80">
        <v>2.3199999999999998</v>
      </c>
      <c r="G371" s="80">
        <v>2.8</v>
      </c>
      <c r="H371" s="80">
        <v>2.19</v>
      </c>
      <c r="I371" s="102" t="s">
        <v>307</v>
      </c>
    </row>
    <row r="372" spans="1:9" x14ac:dyDescent="0.2">
      <c r="A372" s="102" t="s">
        <v>1133</v>
      </c>
      <c r="B372" s="102" t="s">
        <v>1134</v>
      </c>
      <c r="C372" s="175">
        <v>2874</v>
      </c>
      <c r="D372" s="175">
        <v>3474</v>
      </c>
      <c r="E372" s="80">
        <v>0.45</v>
      </c>
      <c r="F372" s="80">
        <v>0.77</v>
      </c>
      <c r="G372" s="80">
        <v>0.34</v>
      </c>
      <c r="H372" s="80">
        <v>0.63</v>
      </c>
      <c r="I372" s="102" t="s">
        <v>323</v>
      </c>
    </row>
    <row r="373" spans="1:9" x14ac:dyDescent="0.2">
      <c r="A373" s="102" t="s">
        <v>478</v>
      </c>
      <c r="B373" s="102" t="s">
        <v>477</v>
      </c>
      <c r="C373" s="175">
        <v>3113</v>
      </c>
      <c r="D373" s="175">
        <v>3014</v>
      </c>
      <c r="E373" s="80">
        <v>1.59</v>
      </c>
      <c r="F373" s="80">
        <v>1.5</v>
      </c>
      <c r="G373" s="80">
        <v>1.58</v>
      </c>
      <c r="H373" s="80">
        <v>1.49</v>
      </c>
      <c r="I373" s="102" t="s">
        <v>307</v>
      </c>
    </row>
    <row r="374" spans="1:9" x14ac:dyDescent="0.2">
      <c r="A374" s="102" t="s">
        <v>495</v>
      </c>
      <c r="B374" s="102" t="s">
        <v>784</v>
      </c>
      <c r="C374" s="175">
        <v>2528</v>
      </c>
      <c r="D374" s="175">
        <v>2367</v>
      </c>
      <c r="E374" s="80">
        <v>3.34</v>
      </c>
      <c r="F374" s="80">
        <v>2.9</v>
      </c>
      <c r="G374" s="80">
        <v>3.32</v>
      </c>
      <c r="H374" s="80">
        <v>2.88</v>
      </c>
      <c r="I374" s="102" t="s">
        <v>298</v>
      </c>
    </row>
    <row r="375" spans="1:9" x14ac:dyDescent="0.2">
      <c r="A375" s="102" t="s">
        <v>1318</v>
      </c>
      <c r="B375" s="102" t="s">
        <v>1319</v>
      </c>
      <c r="C375" s="175">
        <v>2123.5700000000002</v>
      </c>
      <c r="D375" s="175">
        <v>1680.24</v>
      </c>
      <c r="E375" s="80">
        <v>11.03</v>
      </c>
      <c r="F375" s="80">
        <v>8.6999999999999993</v>
      </c>
      <c r="G375" s="80">
        <v>10.89</v>
      </c>
      <c r="H375" s="80">
        <v>8.39</v>
      </c>
      <c r="I375" s="102" t="s">
        <v>255</v>
      </c>
    </row>
    <row r="376" spans="1:9" x14ac:dyDescent="0.2">
      <c r="A376" s="102" t="s">
        <v>785</v>
      </c>
      <c r="B376" s="102" t="s">
        <v>786</v>
      </c>
      <c r="C376" s="175">
        <v>2606.6999999999998</v>
      </c>
      <c r="D376" s="175">
        <v>2210.6</v>
      </c>
      <c r="E376" s="80">
        <v>1.04</v>
      </c>
      <c r="F376" s="80">
        <v>0.76</v>
      </c>
      <c r="G376" s="80">
        <v>1.03</v>
      </c>
      <c r="H376" s="80">
        <v>0.75</v>
      </c>
      <c r="I376" s="102" t="s">
        <v>295</v>
      </c>
    </row>
    <row r="377" spans="1:9" x14ac:dyDescent="0.2">
      <c r="A377" s="102" t="s">
        <v>881</v>
      </c>
      <c r="B377" s="102" t="s">
        <v>880</v>
      </c>
      <c r="C377" s="175">
        <v>20157</v>
      </c>
      <c r="D377" s="175">
        <v>20655</v>
      </c>
      <c r="E377" s="80">
        <v>0.92</v>
      </c>
      <c r="F377" s="80">
        <v>0.79</v>
      </c>
      <c r="G377" s="80">
        <v>0.89</v>
      </c>
      <c r="H377" s="80">
        <v>0.64</v>
      </c>
      <c r="I377" s="102" t="s">
        <v>256</v>
      </c>
    </row>
    <row r="378" spans="1:9" x14ac:dyDescent="0.2">
      <c r="A378" s="102" t="s">
        <v>434</v>
      </c>
      <c r="B378" s="102" t="s">
        <v>435</v>
      </c>
      <c r="C378" s="175">
        <v>4735.5</v>
      </c>
      <c r="D378" s="175">
        <v>4589.2</v>
      </c>
      <c r="E378" s="80">
        <v>0.5</v>
      </c>
      <c r="F378" s="80">
        <v>0.54</v>
      </c>
      <c r="G378" s="80">
        <v>0.49</v>
      </c>
      <c r="H378" s="80">
        <v>0.54</v>
      </c>
      <c r="I378" s="102" t="s">
        <v>295</v>
      </c>
    </row>
    <row r="379" spans="1:9" x14ac:dyDescent="0.2">
      <c r="A379" s="102" t="s">
        <v>664</v>
      </c>
      <c r="B379" s="102" t="s">
        <v>665</v>
      </c>
      <c r="C379" s="175">
        <v>486.36</v>
      </c>
      <c r="D379" s="175">
        <v>423.61</v>
      </c>
      <c r="E379" s="80">
        <v>0.25</v>
      </c>
      <c r="F379" s="80">
        <v>0.01</v>
      </c>
      <c r="G379" s="80">
        <v>0.13</v>
      </c>
      <c r="H379" s="80">
        <v>-0.03</v>
      </c>
      <c r="I379" s="102" t="s">
        <v>295</v>
      </c>
    </row>
    <row r="380" spans="1:9" x14ac:dyDescent="0.2">
      <c r="A380" s="102" t="s">
        <v>1275</v>
      </c>
      <c r="B380" s="102" t="s">
        <v>1276</v>
      </c>
      <c r="C380" s="175">
        <v>13146</v>
      </c>
      <c r="D380" s="175">
        <v>10041</v>
      </c>
      <c r="E380" s="80">
        <v>2.2599999999999998</v>
      </c>
      <c r="F380" s="80">
        <v>-1.07</v>
      </c>
      <c r="G380" s="80">
        <v>2.21</v>
      </c>
      <c r="H380" s="80">
        <v>-1.1200000000000001</v>
      </c>
      <c r="I380" s="102" t="s">
        <v>295</v>
      </c>
    </row>
    <row r="381" spans="1:9" x14ac:dyDescent="0.2">
      <c r="A381" s="102" t="s">
        <v>1135</v>
      </c>
      <c r="B381" s="102" t="s">
        <v>1136</v>
      </c>
      <c r="C381" s="175">
        <v>553.16999999999996</v>
      </c>
      <c r="D381" s="175">
        <v>504</v>
      </c>
      <c r="E381" s="80">
        <v>1.27</v>
      </c>
      <c r="F381" s="80">
        <v>1.21</v>
      </c>
      <c r="G381" s="80">
        <v>1.26</v>
      </c>
      <c r="H381" s="80">
        <v>1.2</v>
      </c>
      <c r="I381" s="102" t="s">
        <v>295</v>
      </c>
    </row>
    <row r="382" spans="1:9" x14ac:dyDescent="0.2">
      <c r="A382" s="102" t="s">
        <v>324</v>
      </c>
      <c r="B382" s="102" t="s">
        <v>1040</v>
      </c>
      <c r="C382" s="175">
        <v>2249</v>
      </c>
      <c r="D382" s="175">
        <v>2310</v>
      </c>
      <c r="E382" s="80">
        <v>0.42</v>
      </c>
      <c r="F382" s="80">
        <v>0.66</v>
      </c>
      <c r="G382" s="80">
        <v>0.42</v>
      </c>
      <c r="H382" s="80">
        <v>0.66</v>
      </c>
      <c r="I382" s="102" t="s">
        <v>323</v>
      </c>
    </row>
    <row r="383" spans="1:9" x14ac:dyDescent="0.2">
      <c r="A383" s="102" t="s">
        <v>787</v>
      </c>
      <c r="B383" s="102" t="s">
        <v>788</v>
      </c>
      <c r="C383" s="175">
        <v>1286.19</v>
      </c>
      <c r="D383" s="175">
        <v>1279.42</v>
      </c>
      <c r="E383" s="80">
        <v>0.26</v>
      </c>
      <c r="F383" s="80">
        <v>0.27</v>
      </c>
      <c r="G383" s="80">
        <v>0.11</v>
      </c>
      <c r="H383" s="80">
        <v>0.09</v>
      </c>
      <c r="I383" s="102" t="s">
        <v>255</v>
      </c>
    </row>
    <row r="384" spans="1:9" x14ac:dyDescent="0.2">
      <c r="A384" s="102" t="s">
        <v>1277</v>
      </c>
      <c r="B384" s="102" t="s">
        <v>1278</v>
      </c>
      <c r="C384" s="175">
        <v>936.7</v>
      </c>
      <c r="D384" s="175">
        <v>751</v>
      </c>
      <c r="E384" s="80">
        <v>-0.5</v>
      </c>
      <c r="F384" s="80">
        <v>1</v>
      </c>
      <c r="G384" s="80">
        <v>-0.51</v>
      </c>
      <c r="H384" s="80">
        <v>0.99</v>
      </c>
      <c r="I384" s="102" t="s">
        <v>321</v>
      </c>
    </row>
    <row r="385" spans="1:9" x14ac:dyDescent="0.2">
      <c r="A385" s="102" t="s">
        <v>484</v>
      </c>
      <c r="B385" s="102" t="s">
        <v>483</v>
      </c>
      <c r="C385" s="175">
        <v>6806</v>
      </c>
      <c r="D385" s="175">
        <v>6242</v>
      </c>
      <c r="E385" s="80">
        <v>1.24</v>
      </c>
      <c r="F385" s="80">
        <v>0.95</v>
      </c>
      <c r="G385" s="80">
        <v>1.31</v>
      </c>
      <c r="H385" s="80">
        <v>0.9</v>
      </c>
      <c r="I385" s="102" t="s">
        <v>284</v>
      </c>
    </row>
    <row r="386" spans="1:9" x14ac:dyDescent="0.2">
      <c r="A386" s="102" t="s">
        <v>1137</v>
      </c>
      <c r="B386" s="102" t="s">
        <v>1138</v>
      </c>
      <c r="C386" s="175">
        <v>1864.55</v>
      </c>
      <c r="D386" s="175">
        <v>1474.38</v>
      </c>
      <c r="E386" s="80">
        <v>0.37</v>
      </c>
      <c r="F386" s="80">
        <v>0.33</v>
      </c>
      <c r="G386" s="80">
        <v>0.37</v>
      </c>
      <c r="H386" s="80">
        <v>0.33</v>
      </c>
      <c r="I386" s="102" t="s">
        <v>298</v>
      </c>
    </row>
    <row r="387" spans="1:9" x14ac:dyDescent="0.2">
      <c r="A387" s="102" t="s">
        <v>789</v>
      </c>
      <c r="B387" s="102" t="s">
        <v>790</v>
      </c>
      <c r="C387" s="175">
        <v>1902</v>
      </c>
      <c r="D387" s="175">
        <v>1815.74</v>
      </c>
      <c r="E387" s="80">
        <v>1.0900000000000001</v>
      </c>
      <c r="F387" s="80">
        <v>1.07</v>
      </c>
      <c r="G387" s="80">
        <v>0.92</v>
      </c>
      <c r="H387" s="80">
        <v>0.99</v>
      </c>
      <c r="I387" s="102" t="s">
        <v>257</v>
      </c>
    </row>
    <row r="388" spans="1:9" x14ac:dyDescent="0.2">
      <c r="A388" s="102" t="s">
        <v>1279</v>
      </c>
      <c r="B388" s="102" t="s">
        <v>1280</v>
      </c>
      <c r="C388" s="175">
        <v>1708</v>
      </c>
      <c r="D388" s="175">
        <v>1653</v>
      </c>
      <c r="E388" s="80">
        <v>1.85</v>
      </c>
      <c r="F388" s="80">
        <v>1.9</v>
      </c>
      <c r="G388" s="80">
        <v>1.8</v>
      </c>
      <c r="H388" s="80">
        <v>1.94</v>
      </c>
      <c r="I388" s="102" t="s">
        <v>255</v>
      </c>
    </row>
    <row r="389" spans="1:9" x14ac:dyDescent="0.2">
      <c r="A389" s="102" t="s">
        <v>909</v>
      </c>
      <c r="B389" s="102" t="s">
        <v>910</v>
      </c>
      <c r="C389" s="175">
        <v>483.68</v>
      </c>
      <c r="D389" s="175">
        <v>589.84</v>
      </c>
      <c r="E389" s="80">
        <v>1.1399999999999999</v>
      </c>
      <c r="F389" s="80">
        <v>1.1499999999999999</v>
      </c>
      <c r="G389" s="80">
        <v>1.04</v>
      </c>
      <c r="H389" s="80">
        <v>0.88</v>
      </c>
      <c r="I389" s="102" t="s">
        <v>321</v>
      </c>
    </row>
    <row r="390" spans="1:9" x14ac:dyDescent="0.2">
      <c r="A390" s="102" t="s">
        <v>791</v>
      </c>
      <c r="B390" s="102" t="s">
        <v>792</v>
      </c>
      <c r="C390" s="175">
        <v>5701</v>
      </c>
      <c r="D390" s="175">
        <v>6115</v>
      </c>
      <c r="E390" s="80">
        <v>1.59</v>
      </c>
      <c r="F390" s="80">
        <v>1.53</v>
      </c>
      <c r="G390" s="80">
        <v>1.59</v>
      </c>
      <c r="H390" s="80">
        <v>1.5</v>
      </c>
      <c r="I390" s="102" t="s">
        <v>298</v>
      </c>
    </row>
    <row r="391" spans="1:9" x14ac:dyDescent="0.2">
      <c r="A391" s="102" t="s">
        <v>314</v>
      </c>
      <c r="B391" s="102" t="s">
        <v>315</v>
      </c>
      <c r="C391" s="175">
        <v>423.75</v>
      </c>
      <c r="D391" s="175">
        <v>363.26</v>
      </c>
      <c r="E391" s="80">
        <v>0.21</v>
      </c>
      <c r="F391" s="80">
        <v>0.21</v>
      </c>
      <c r="G391" s="80">
        <v>0.2</v>
      </c>
      <c r="H391" s="80">
        <v>0.21</v>
      </c>
      <c r="I391" s="102" t="s">
        <v>284</v>
      </c>
    </row>
    <row r="392" spans="1:9" x14ac:dyDescent="0.2">
      <c r="A392" s="102" t="s">
        <v>1215</v>
      </c>
      <c r="B392" s="102" t="s">
        <v>1216</v>
      </c>
      <c r="C392" s="175">
        <v>665.7</v>
      </c>
      <c r="D392" s="175">
        <v>457.64</v>
      </c>
      <c r="E392" s="80">
        <v>0.99</v>
      </c>
      <c r="F392" s="80">
        <v>0.89</v>
      </c>
      <c r="G392" s="80">
        <v>0.82</v>
      </c>
      <c r="H392" s="80">
        <v>0.79</v>
      </c>
      <c r="I392" s="102" t="s">
        <v>257</v>
      </c>
    </row>
    <row r="393" spans="1:9" x14ac:dyDescent="0.2">
      <c r="A393" s="102" t="s">
        <v>666</v>
      </c>
      <c r="B393" s="102" t="s">
        <v>667</v>
      </c>
      <c r="C393" s="175">
        <v>1356</v>
      </c>
      <c r="D393" s="175">
        <v>1404</v>
      </c>
      <c r="E393" s="80">
        <v>0.21</v>
      </c>
      <c r="F393" s="80">
        <v>0.21</v>
      </c>
      <c r="G393" s="80">
        <v>0.21</v>
      </c>
      <c r="H393" s="80">
        <v>0.18</v>
      </c>
      <c r="I393" s="102" t="s">
        <v>295</v>
      </c>
    </row>
    <row r="394" spans="1:9" x14ac:dyDescent="0.2">
      <c r="A394" s="102" t="s">
        <v>793</v>
      </c>
      <c r="B394" s="102" t="s">
        <v>794</v>
      </c>
      <c r="C394" s="175">
        <v>2225.3000000000002</v>
      </c>
      <c r="D394" s="175">
        <v>2111.6999999999998</v>
      </c>
      <c r="E394" s="80">
        <v>0.51</v>
      </c>
      <c r="F394" s="80">
        <v>0.25</v>
      </c>
      <c r="G394" s="80">
        <v>0.5</v>
      </c>
      <c r="H394" s="80">
        <v>0.15</v>
      </c>
      <c r="I394" s="102" t="s">
        <v>298</v>
      </c>
    </row>
    <row r="395" spans="1:9" x14ac:dyDescent="0.2">
      <c r="A395" s="102" t="s">
        <v>988</v>
      </c>
      <c r="B395" s="102" t="s">
        <v>989</v>
      </c>
      <c r="C395" s="175">
        <v>2162</v>
      </c>
      <c r="D395" s="175">
        <v>2179</v>
      </c>
      <c r="E395" s="80">
        <v>0.92</v>
      </c>
      <c r="F395" s="80">
        <v>0.84</v>
      </c>
      <c r="G395" s="80">
        <v>0.92</v>
      </c>
      <c r="H395" s="80">
        <v>0.84</v>
      </c>
      <c r="I395" s="102" t="s">
        <v>256</v>
      </c>
    </row>
    <row r="396" spans="1:9" x14ac:dyDescent="0.2">
      <c r="A396" s="102" t="s">
        <v>668</v>
      </c>
      <c r="B396" s="102" t="s">
        <v>669</v>
      </c>
      <c r="C396" s="175">
        <v>1164.9100000000001</v>
      </c>
      <c r="D396" s="175">
        <v>1063.23</v>
      </c>
      <c r="E396" s="80">
        <v>0.56000000000000005</v>
      </c>
      <c r="F396" s="80">
        <v>0.46</v>
      </c>
      <c r="G396" s="80">
        <v>0.55000000000000004</v>
      </c>
      <c r="H396" s="80">
        <v>0.46</v>
      </c>
      <c r="I396" s="102" t="s">
        <v>298</v>
      </c>
    </row>
    <row r="397" spans="1:9" x14ac:dyDescent="0.2">
      <c r="A397" s="102" t="s">
        <v>1041</v>
      </c>
      <c r="B397" s="102" t="s">
        <v>1042</v>
      </c>
      <c r="C397" s="175">
        <v>1649.5</v>
      </c>
      <c r="D397" s="175">
        <v>1624.2</v>
      </c>
      <c r="E397" s="80">
        <v>1.44</v>
      </c>
      <c r="F397" s="80">
        <v>1.46</v>
      </c>
      <c r="G397" s="80">
        <v>1.43</v>
      </c>
      <c r="H397" s="80">
        <v>1.45</v>
      </c>
      <c r="I397" s="102" t="s">
        <v>298</v>
      </c>
    </row>
    <row r="398" spans="1:9" x14ac:dyDescent="0.2">
      <c r="A398" s="102" t="s">
        <v>670</v>
      </c>
      <c r="B398" s="102" t="s">
        <v>671</v>
      </c>
      <c r="C398" s="175">
        <v>1264</v>
      </c>
      <c r="D398" s="175">
        <v>1132</v>
      </c>
      <c r="E398" s="80">
        <v>1.21</v>
      </c>
      <c r="F398" s="80">
        <v>1.19</v>
      </c>
      <c r="G398" s="80">
        <v>1.19</v>
      </c>
      <c r="H398" s="80">
        <v>1.18</v>
      </c>
      <c r="I398" s="102" t="s">
        <v>298</v>
      </c>
    </row>
    <row r="399" spans="1:9" x14ac:dyDescent="0.2">
      <c r="A399" s="102" t="s">
        <v>911</v>
      </c>
      <c r="B399" s="102" t="s">
        <v>912</v>
      </c>
      <c r="C399" s="175">
        <v>885.17</v>
      </c>
      <c r="D399" s="175">
        <v>804.93</v>
      </c>
      <c r="E399" s="80">
        <v>1.58</v>
      </c>
      <c r="F399" s="80">
        <v>1.34</v>
      </c>
      <c r="G399" s="80">
        <v>1.56</v>
      </c>
      <c r="H399" s="80">
        <v>1.1100000000000001</v>
      </c>
      <c r="I399" s="102" t="s">
        <v>298</v>
      </c>
    </row>
    <row r="400" spans="1:9" x14ac:dyDescent="0.2">
      <c r="A400" s="102" t="s">
        <v>1376</v>
      </c>
      <c r="B400" s="102" t="s">
        <v>1377</v>
      </c>
      <c r="C400" s="175">
        <v>2729.57</v>
      </c>
      <c r="D400" s="175">
        <v>2551.2800000000002</v>
      </c>
      <c r="E400" s="80">
        <v>1.1299999999999999</v>
      </c>
      <c r="F400" s="80">
        <v>1</v>
      </c>
      <c r="G400" s="80">
        <v>1.1399999999999999</v>
      </c>
      <c r="H400" s="80">
        <v>0.98</v>
      </c>
      <c r="I400" s="102" t="s">
        <v>255</v>
      </c>
    </row>
    <row r="401" spans="1:9" x14ac:dyDescent="0.2">
      <c r="A401" s="102" t="s">
        <v>1281</v>
      </c>
      <c r="B401" s="102" t="s">
        <v>1282</v>
      </c>
      <c r="C401" s="175">
        <v>422.88</v>
      </c>
      <c r="D401" s="175">
        <v>408.88</v>
      </c>
      <c r="E401" s="80">
        <v>0.33</v>
      </c>
      <c r="F401" s="80">
        <v>0.67</v>
      </c>
      <c r="G401" s="80">
        <v>0.26</v>
      </c>
      <c r="H401" s="80">
        <v>0.67</v>
      </c>
      <c r="I401" s="102" t="s">
        <v>321</v>
      </c>
    </row>
    <row r="402" spans="1:9" x14ac:dyDescent="0.2">
      <c r="A402" s="102" t="s">
        <v>795</v>
      </c>
      <c r="B402" s="102" t="s">
        <v>796</v>
      </c>
      <c r="C402" s="175">
        <v>1684.57</v>
      </c>
      <c r="D402" s="175">
        <v>1604</v>
      </c>
      <c r="E402" s="80">
        <v>1.43</v>
      </c>
      <c r="F402" s="80">
        <v>1.21</v>
      </c>
      <c r="G402" s="80">
        <v>1.42</v>
      </c>
      <c r="H402" s="80">
        <v>1.19</v>
      </c>
      <c r="I402" s="102" t="s">
        <v>298</v>
      </c>
    </row>
    <row r="403" spans="1:9" x14ac:dyDescent="0.2">
      <c r="A403" s="102" t="s">
        <v>672</v>
      </c>
      <c r="B403" s="102" t="s">
        <v>673</v>
      </c>
      <c r="C403" s="175">
        <v>8307.2000000000007</v>
      </c>
      <c r="D403" s="175">
        <v>8149.8</v>
      </c>
      <c r="E403" s="80">
        <v>0.36</v>
      </c>
      <c r="F403" s="80">
        <v>0.3</v>
      </c>
      <c r="G403" s="80">
        <v>0.34</v>
      </c>
      <c r="H403" s="80">
        <v>0.26</v>
      </c>
      <c r="I403" s="102" t="s">
        <v>256</v>
      </c>
    </row>
    <row r="404" spans="1:9" x14ac:dyDescent="0.2">
      <c r="A404" s="102" t="s">
        <v>1378</v>
      </c>
      <c r="B404" s="102" t="s">
        <v>1379</v>
      </c>
      <c r="C404" s="175">
        <v>1318.55</v>
      </c>
      <c r="D404" s="175">
        <v>957.09</v>
      </c>
      <c r="E404" s="80">
        <v>-0.1</v>
      </c>
      <c r="F404" s="80">
        <v>-0.09</v>
      </c>
      <c r="G404" s="80">
        <v>-0.1</v>
      </c>
      <c r="H404" s="80">
        <v>0.12</v>
      </c>
      <c r="I404" s="102" t="s">
        <v>284</v>
      </c>
    </row>
    <row r="405" spans="1:9" x14ac:dyDescent="0.2">
      <c r="A405" s="102" t="s">
        <v>571</v>
      </c>
      <c r="B405" s="102" t="s">
        <v>572</v>
      </c>
      <c r="C405" s="175">
        <v>1634.01</v>
      </c>
      <c r="D405" s="175">
        <v>1476.26</v>
      </c>
      <c r="E405" s="80">
        <v>1.21</v>
      </c>
      <c r="F405" s="80">
        <v>1.08</v>
      </c>
      <c r="G405" s="80">
        <v>1.1399999999999999</v>
      </c>
      <c r="H405" s="80">
        <v>1.06</v>
      </c>
      <c r="I405" s="102" t="s">
        <v>284</v>
      </c>
    </row>
    <row r="406" spans="1:9" x14ac:dyDescent="0.2">
      <c r="A406" s="102" t="s">
        <v>1139</v>
      </c>
      <c r="B406" s="102" t="s">
        <v>1140</v>
      </c>
      <c r="C406" s="175">
        <v>1026</v>
      </c>
      <c r="D406" s="175">
        <v>1016</v>
      </c>
      <c r="E406" s="80">
        <v>0.68</v>
      </c>
      <c r="F406" s="80">
        <v>0.6</v>
      </c>
      <c r="G406" s="80">
        <v>0.68</v>
      </c>
      <c r="H406" s="80">
        <v>0.6</v>
      </c>
      <c r="I406" s="102" t="s">
        <v>323</v>
      </c>
    </row>
    <row r="407" spans="1:9" x14ac:dyDescent="0.2">
      <c r="A407" s="102" t="s">
        <v>573</v>
      </c>
      <c r="B407" s="102" t="s">
        <v>574</v>
      </c>
      <c r="C407" s="175">
        <v>12055</v>
      </c>
      <c r="D407" s="175">
        <v>11182</v>
      </c>
      <c r="E407" s="80">
        <v>1.38</v>
      </c>
      <c r="F407" s="80">
        <v>1.1599999999999999</v>
      </c>
      <c r="G407" s="80">
        <v>1.37</v>
      </c>
      <c r="H407" s="80">
        <v>1.66</v>
      </c>
      <c r="I407" s="102" t="s">
        <v>321</v>
      </c>
    </row>
    <row r="408" spans="1:9" x14ac:dyDescent="0.2">
      <c r="A408" s="102" t="s">
        <v>437</v>
      </c>
      <c r="B408" s="102" t="s">
        <v>575</v>
      </c>
      <c r="C408" s="175">
        <v>1497</v>
      </c>
      <c r="D408" s="175">
        <v>1362</v>
      </c>
      <c r="E408" s="80">
        <v>0.23</v>
      </c>
      <c r="F408" s="80">
        <v>0.18</v>
      </c>
      <c r="G408" s="80">
        <v>0.23</v>
      </c>
      <c r="H408" s="80">
        <v>0.18</v>
      </c>
      <c r="I408" s="102" t="s">
        <v>295</v>
      </c>
    </row>
    <row r="409" spans="1:9" x14ac:dyDescent="0.2">
      <c r="A409" s="102" t="s">
        <v>1283</v>
      </c>
      <c r="B409" s="102" t="s">
        <v>1284</v>
      </c>
      <c r="C409" s="175">
        <v>708.13</v>
      </c>
      <c r="D409" s="175">
        <v>665.13</v>
      </c>
      <c r="E409" s="80">
        <v>1.08</v>
      </c>
      <c r="F409" s="80">
        <v>1.1000000000000001</v>
      </c>
      <c r="G409" s="80">
        <v>1.07</v>
      </c>
      <c r="H409" s="80">
        <v>1.08</v>
      </c>
      <c r="I409" s="102" t="s">
        <v>255</v>
      </c>
    </row>
    <row r="410" spans="1:9" x14ac:dyDescent="0.2">
      <c r="A410" s="102" t="s">
        <v>576</v>
      </c>
      <c r="B410" s="102" t="s">
        <v>577</v>
      </c>
      <c r="C410" s="175">
        <v>3301</v>
      </c>
      <c r="D410" s="175">
        <v>3424</v>
      </c>
      <c r="E410" s="80">
        <v>1.1299999999999999</v>
      </c>
      <c r="F410" s="80">
        <v>1.2</v>
      </c>
      <c r="G410" s="80">
        <v>0.95</v>
      </c>
      <c r="H410" s="80">
        <v>0.94</v>
      </c>
      <c r="I410" s="102" t="s">
        <v>284</v>
      </c>
    </row>
    <row r="411" spans="1:9" x14ac:dyDescent="0.2">
      <c r="A411" s="102" t="s">
        <v>1043</v>
      </c>
      <c r="B411" s="102" t="s">
        <v>1044</v>
      </c>
      <c r="C411" s="175">
        <v>1973.6</v>
      </c>
      <c r="D411" s="175">
        <v>1937.4</v>
      </c>
      <c r="E411" s="80">
        <v>0.38</v>
      </c>
      <c r="F411" s="80">
        <v>0.36</v>
      </c>
      <c r="G411" s="80">
        <v>0.28000000000000003</v>
      </c>
      <c r="H411" s="80">
        <v>0.25</v>
      </c>
      <c r="I411" s="102" t="s">
        <v>307</v>
      </c>
    </row>
    <row r="412" spans="1:9" x14ac:dyDescent="0.2">
      <c r="A412" s="102" t="s">
        <v>1285</v>
      </c>
      <c r="B412" s="102" t="s">
        <v>1286</v>
      </c>
      <c r="C412" s="175">
        <v>2678</v>
      </c>
      <c r="D412" s="175">
        <v>2651</v>
      </c>
      <c r="E412" s="80">
        <v>1.1000000000000001</v>
      </c>
      <c r="F412" s="80">
        <v>1.49</v>
      </c>
      <c r="G412" s="80">
        <v>1.08</v>
      </c>
      <c r="H412" s="80">
        <v>0.98</v>
      </c>
      <c r="I412" s="102" t="s">
        <v>323</v>
      </c>
    </row>
    <row r="413" spans="1:9" x14ac:dyDescent="0.2">
      <c r="A413" s="102" t="s">
        <v>578</v>
      </c>
      <c r="B413" s="102" t="s">
        <v>579</v>
      </c>
      <c r="C413" s="175">
        <v>3042.99</v>
      </c>
      <c r="D413" s="175">
        <v>2713.89</v>
      </c>
      <c r="E413" s="80">
        <v>3</v>
      </c>
      <c r="F413" s="80">
        <v>2.5099999999999998</v>
      </c>
      <c r="G413" s="80">
        <v>2.94</v>
      </c>
      <c r="H413" s="80">
        <v>2.46</v>
      </c>
      <c r="I413" s="102" t="s">
        <v>307</v>
      </c>
    </row>
    <row r="414" spans="1:9" x14ac:dyDescent="0.2">
      <c r="A414" s="102" t="s">
        <v>797</v>
      </c>
      <c r="B414" s="102" t="s">
        <v>798</v>
      </c>
      <c r="C414" s="175">
        <v>701</v>
      </c>
      <c r="D414" s="175">
        <v>681</v>
      </c>
      <c r="E414" s="80">
        <v>1.1200000000000001</v>
      </c>
      <c r="F414" s="80">
        <v>1.06</v>
      </c>
      <c r="G414" s="80">
        <v>1.1100000000000001</v>
      </c>
      <c r="H414" s="80">
        <v>0.98</v>
      </c>
      <c r="I414" s="102" t="s">
        <v>307</v>
      </c>
    </row>
    <row r="415" spans="1:9" x14ac:dyDescent="0.2">
      <c r="A415" s="102" t="s">
        <v>799</v>
      </c>
      <c r="B415" s="102" t="s">
        <v>800</v>
      </c>
      <c r="C415" s="175">
        <v>1237.75</v>
      </c>
      <c r="D415" s="175">
        <v>1141.3</v>
      </c>
      <c r="E415" s="80">
        <v>1.36</v>
      </c>
      <c r="F415" s="80">
        <v>0.99</v>
      </c>
      <c r="G415" s="80">
        <v>1.36</v>
      </c>
      <c r="H415" s="80">
        <v>0.99</v>
      </c>
      <c r="I415" s="102" t="s">
        <v>295</v>
      </c>
    </row>
    <row r="416" spans="1:9" x14ac:dyDescent="0.2">
      <c r="A416" s="102" t="s">
        <v>1380</v>
      </c>
      <c r="B416" s="102" t="s">
        <v>1381</v>
      </c>
      <c r="C416" s="175">
        <v>1323.8</v>
      </c>
      <c r="D416" s="175">
        <v>1350.9</v>
      </c>
      <c r="E416" s="80">
        <v>1.2</v>
      </c>
      <c r="F416" s="80">
        <v>1.24</v>
      </c>
      <c r="G416" s="80">
        <v>1.1399999999999999</v>
      </c>
      <c r="H416" s="80">
        <v>1.19</v>
      </c>
      <c r="I416" s="102" t="s">
        <v>256</v>
      </c>
    </row>
    <row r="417" spans="1:9" x14ac:dyDescent="0.2">
      <c r="A417" s="102" t="s">
        <v>580</v>
      </c>
      <c r="B417" s="102" t="s">
        <v>581</v>
      </c>
      <c r="C417" s="175">
        <v>878.2</v>
      </c>
      <c r="D417" s="175">
        <v>808.6</v>
      </c>
      <c r="E417" s="80">
        <v>1.84</v>
      </c>
      <c r="F417" s="80">
        <v>1.54</v>
      </c>
      <c r="G417" s="80">
        <v>1.8</v>
      </c>
      <c r="H417" s="80">
        <v>1.5</v>
      </c>
      <c r="I417" s="102" t="s">
        <v>298</v>
      </c>
    </row>
    <row r="418" spans="1:9" x14ac:dyDescent="0.2">
      <c r="A418" s="102" t="s">
        <v>1045</v>
      </c>
      <c r="B418" s="102" t="s">
        <v>1046</v>
      </c>
      <c r="C418" s="175">
        <v>4467</v>
      </c>
      <c r="D418" s="175">
        <v>4246</v>
      </c>
      <c r="E418" s="80">
        <v>0.68</v>
      </c>
      <c r="F418" s="80">
        <v>0.66</v>
      </c>
      <c r="G418" s="80">
        <v>0.68</v>
      </c>
      <c r="H418" s="80">
        <v>0.34</v>
      </c>
      <c r="I418" s="102" t="s">
        <v>323</v>
      </c>
    </row>
    <row r="419" spans="1:9" x14ac:dyDescent="0.2">
      <c r="A419" s="102" t="s">
        <v>801</v>
      </c>
      <c r="B419" s="102" t="s">
        <v>802</v>
      </c>
      <c r="C419" s="175">
        <v>5012</v>
      </c>
      <c r="D419" s="175">
        <v>4643</v>
      </c>
      <c r="E419" s="80">
        <v>0.71</v>
      </c>
      <c r="F419" s="80">
        <v>0.34</v>
      </c>
      <c r="G419" s="80">
        <v>0.67</v>
      </c>
      <c r="H419" s="80">
        <v>0.31</v>
      </c>
      <c r="I419" s="102" t="s">
        <v>298</v>
      </c>
    </row>
    <row r="420" spans="1:9" x14ac:dyDescent="0.2">
      <c r="A420" s="102" t="s">
        <v>1141</v>
      </c>
      <c r="B420" s="102" t="s">
        <v>1142</v>
      </c>
      <c r="C420" s="175">
        <v>1035.22</v>
      </c>
      <c r="D420" s="175">
        <v>862.04</v>
      </c>
      <c r="E420" s="80">
        <v>0.59</v>
      </c>
      <c r="F420" s="80">
        <v>0.7</v>
      </c>
      <c r="G420" s="80">
        <v>0.59</v>
      </c>
      <c r="H420" s="80">
        <v>0.7</v>
      </c>
      <c r="I420" s="102" t="s">
        <v>321</v>
      </c>
    </row>
    <row r="421" spans="1:9" x14ac:dyDescent="0.2">
      <c r="A421" s="102" t="s">
        <v>1287</v>
      </c>
      <c r="B421" s="102" t="s">
        <v>1288</v>
      </c>
      <c r="C421" s="175">
        <v>1253</v>
      </c>
      <c r="D421" s="175">
        <v>1220</v>
      </c>
      <c r="E421" s="80">
        <v>0.22</v>
      </c>
      <c r="F421" s="80">
        <v>0.3</v>
      </c>
      <c r="G421" s="80">
        <v>0.22</v>
      </c>
      <c r="H421" s="80">
        <v>0.3</v>
      </c>
      <c r="I421" s="102" t="s">
        <v>321</v>
      </c>
    </row>
    <row r="422" spans="1:9" x14ac:dyDescent="0.2">
      <c r="A422" s="102" t="s">
        <v>582</v>
      </c>
      <c r="B422" s="102" t="s">
        <v>583</v>
      </c>
      <c r="C422" s="175">
        <v>1448</v>
      </c>
      <c r="D422" s="175">
        <v>1403</v>
      </c>
      <c r="E422" s="80">
        <v>1.06</v>
      </c>
      <c r="F422" s="80">
        <v>0.97</v>
      </c>
      <c r="G422" s="80">
        <v>0.93</v>
      </c>
      <c r="H422" s="80">
        <v>0.4</v>
      </c>
      <c r="I422" s="102" t="s">
        <v>257</v>
      </c>
    </row>
    <row r="423" spans="1:9" x14ac:dyDescent="0.2">
      <c r="A423" s="102" t="s">
        <v>913</v>
      </c>
      <c r="B423" s="102" t="s">
        <v>914</v>
      </c>
      <c r="C423" s="175">
        <v>2885.5</v>
      </c>
      <c r="D423" s="175">
        <v>2858.2</v>
      </c>
      <c r="E423" s="80">
        <v>1.46</v>
      </c>
      <c r="F423" s="80">
        <v>1.25</v>
      </c>
      <c r="G423" s="80">
        <v>1.37</v>
      </c>
      <c r="H423" s="80">
        <v>1.25</v>
      </c>
      <c r="I423" s="102" t="s">
        <v>298</v>
      </c>
    </row>
    <row r="424" spans="1:9" x14ac:dyDescent="0.2">
      <c r="A424" s="102" t="s">
        <v>1382</v>
      </c>
      <c r="B424" s="102" t="s">
        <v>1383</v>
      </c>
      <c r="C424" s="175">
        <v>5220.1000000000004</v>
      </c>
      <c r="D424" s="175">
        <v>5314.72</v>
      </c>
      <c r="E424" s="80">
        <v>0.12</v>
      </c>
      <c r="F424" s="80">
        <v>0.16</v>
      </c>
      <c r="G424" s="80">
        <v>0.13</v>
      </c>
      <c r="H424" s="80">
        <v>0.16</v>
      </c>
      <c r="I424" s="102" t="s">
        <v>255</v>
      </c>
    </row>
    <row r="425" spans="1:9" x14ac:dyDescent="0.2">
      <c r="A425" s="102" t="s">
        <v>500</v>
      </c>
      <c r="B425" s="102" t="s">
        <v>499</v>
      </c>
      <c r="C425" s="175">
        <v>4153.7</v>
      </c>
      <c r="D425" s="175">
        <v>3735.3</v>
      </c>
      <c r="E425" s="80">
        <v>0.68</v>
      </c>
      <c r="F425" s="80">
        <v>0.56000000000000005</v>
      </c>
      <c r="G425" s="80">
        <v>0.67</v>
      </c>
      <c r="H425" s="80">
        <v>0.55000000000000004</v>
      </c>
      <c r="I425" s="102" t="s">
        <v>255</v>
      </c>
    </row>
    <row r="426" spans="1:9" x14ac:dyDescent="0.2">
      <c r="A426" s="102" t="s">
        <v>803</v>
      </c>
      <c r="B426" s="102" t="s">
        <v>804</v>
      </c>
      <c r="C426" s="175">
        <v>1539</v>
      </c>
      <c r="D426" s="175">
        <v>1562</v>
      </c>
      <c r="E426" s="80">
        <v>0.78</v>
      </c>
      <c r="F426" s="80">
        <v>0.35</v>
      </c>
      <c r="G426" s="80">
        <v>0.8</v>
      </c>
      <c r="H426" s="80">
        <v>0.71</v>
      </c>
      <c r="I426" s="102" t="s">
        <v>255</v>
      </c>
    </row>
    <row r="427" spans="1:9" x14ac:dyDescent="0.2">
      <c r="A427" s="102" t="s">
        <v>457</v>
      </c>
      <c r="B427" s="102" t="s">
        <v>456</v>
      </c>
      <c r="C427" s="175">
        <v>2687</v>
      </c>
      <c r="D427" s="175">
        <v>2664</v>
      </c>
      <c r="E427" s="80">
        <v>1.45</v>
      </c>
      <c r="F427" s="80">
        <v>1.31</v>
      </c>
      <c r="G427" s="80">
        <v>1.38</v>
      </c>
      <c r="H427" s="80">
        <v>1.24</v>
      </c>
      <c r="I427" s="102" t="s">
        <v>295</v>
      </c>
    </row>
    <row r="428" spans="1:9" x14ac:dyDescent="0.2">
      <c r="A428" s="102" t="s">
        <v>805</v>
      </c>
      <c r="B428" s="102" t="s">
        <v>806</v>
      </c>
      <c r="C428" s="175">
        <v>640.82000000000005</v>
      </c>
      <c r="D428" s="175">
        <v>526.52</v>
      </c>
      <c r="E428" s="80">
        <v>1.05</v>
      </c>
      <c r="F428" s="80">
        <v>0.94</v>
      </c>
      <c r="G428" s="80">
        <v>0.95</v>
      </c>
      <c r="H428" s="80">
        <v>0.89</v>
      </c>
      <c r="I428" s="102" t="s">
        <v>298</v>
      </c>
    </row>
    <row r="429" spans="1:9" x14ac:dyDescent="0.2">
      <c r="A429" s="102" t="s">
        <v>584</v>
      </c>
      <c r="B429" s="102" t="s">
        <v>585</v>
      </c>
      <c r="C429" s="175">
        <v>2363</v>
      </c>
      <c r="D429" s="175">
        <v>2212</v>
      </c>
      <c r="E429" s="80">
        <v>0.78</v>
      </c>
      <c r="F429" s="80">
        <v>1.01</v>
      </c>
      <c r="G429" s="80">
        <v>0.33</v>
      </c>
      <c r="H429" s="80">
        <v>0.56000000000000005</v>
      </c>
      <c r="I429" s="102" t="s">
        <v>257</v>
      </c>
    </row>
    <row r="430" spans="1:9" x14ac:dyDescent="0.2">
      <c r="A430" s="102" t="s">
        <v>624</v>
      </c>
      <c r="B430" s="102" t="s">
        <v>625</v>
      </c>
      <c r="C430" s="175">
        <v>2304</v>
      </c>
      <c r="D430" s="175">
        <v>2205</v>
      </c>
      <c r="E430" s="80">
        <v>0.73</v>
      </c>
      <c r="F430" s="80">
        <v>0.68</v>
      </c>
      <c r="G430" s="80">
        <v>0.72</v>
      </c>
      <c r="H430" s="80">
        <v>0.68</v>
      </c>
      <c r="I430" s="102" t="s">
        <v>295</v>
      </c>
    </row>
    <row r="431" spans="1:9" x14ac:dyDescent="0.2">
      <c r="A431" s="102" t="s">
        <v>1289</v>
      </c>
      <c r="B431" s="102" t="s">
        <v>1290</v>
      </c>
      <c r="C431" s="175">
        <v>1735</v>
      </c>
      <c r="D431" s="175">
        <v>1709</v>
      </c>
      <c r="E431" s="80">
        <v>0.36</v>
      </c>
      <c r="F431" s="80">
        <v>0.3</v>
      </c>
      <c r="G431" s="80">
        <v>0.34</v>
      </c>
      <c r="H431" s="80">
        <v>0.22</v>
      </c>
      <c r="I431" s="102" t="s">
        <v>284</v>
      </c>
    </row>
    <row r="432" spans="1:9" x14ac:dyDescent="0.2">
      <c r="A432" s="102" t="s">
        <v>1307</v>
      </c>
      <c r="B432" s="102" t="s">
        <v>1306</v>
      </c>
      <c r="C432" s="175">
        <v>12286.99</v>
      </c>
      <c r="D432" s="175">
        <v>11601.06</v>
      </c>
      <c r="E432" s="80">
        <v>0.49</v>
      </c>
      <c r="F432" s="80">
        <v>0.45</v>
      </c>
      <c r="G432" s="80">
        <v>0.43</v>
      </c>
      <c r="H432" s="80">
        <v>0.47</v>
      </c>
      <c r="I432" s="102" t="s">
        <v>256</v>
      </c>
    </row>
    <row r="433" spans="1:9" x14ac:dyDescent="0.2">
      <c r="A433" s="102" t="s">
        <v>807</v>
      </c>
      <c r="B433" s="102" t="s">
        <v>808</v>
      </c>
      <c r="C433" s="175">
        <v>984.3</v>
      </c>
      <c r="D433" s="175">
        <v>854.3</v>
      </c>
      <c r="E433" s="80">
        <v>1.1599999999999999</v>
      </c>
      <c r="F433" s="80">
        <v>0.96</v>
      </c>
      <c r="G433" s="80">
        <v>1.1299999999999999</v>
      </c>
      <c r="H433" s="80">
        <v>0.92</v>
      </c>
      <c r="I433" s="102" t="s">
        <v>295</v>
      </c>
    </row>
    <row r="434" spans="1:9" x14ac:dyDescent="0.2">
      <c r="A434" s="102" t="s">
        <v>1384</v>
      </c>
      <c r="B434" s="102" t="s">
        <v>1385</v>
      </c>
      <c r="C434" s="175">
        <v>17406</v>
      </c>
      <c r="D434" s="175">
        <v>17117</v>
      </c>
      <c r="E434" s="80">
        <v>0.78</v>
      </c>
      <c r="F434" s="80">
        <v>0.99</v>
      </c>
      <c r="G434" s="80">
        <v>0.37</v>
      </c>
      <c r="H434" s="80">
        <v>0.95</v>
      </c>
      <c r="I434" s="102" t="s">
        <v>255</v>
      </c>
    </row>
    <row r="435" spans="1:9" x14ac:dyDescent="0.2">
      <c r="A435" s="102" t="s">
        <v>809</v>
      </c>
      <c r="B435" s="102" t="s">
        <v>810</v>
      </c>
      <c r="C435" s="175">
        <v>3580</v>
      </c>
      <c r="D435" s="175">
        <v>3449</v>
      </c>
      <c r="E435" s="80">
        <v>1.02</v>
      </c>
      <c r="F435" s="80">
        <v>0.9</v>
      </c>
      <c r="G435" s="80">
        <v>0.97</v>
      </c>
      <c r="H435" s="80">
        <v>0.79</v>
      </c>
      <c r="I435" s="102" t="s">
        <v>284</v>
      </c>
    </row>
    <row r="436" spans="1:9" x14ac:dyDescent="0.2">
      <c r="A436" s="102" t="s">
        <v>1143</v>
      </c>
      <c r="B436" s="102" t="s">
        <v>1144</v>
      </c>
      <c r="C436" s="175">
        <v>726.3</v>
      </c>
      <c r="D436" s="175">
        <v>735.9</v>
      </c>
      <c r="E436" s="80">
        <v>0.28000000000000003</v>
      </c>
      <c r="F436" s="80">
        <v>0.24</v>
      </c>
      <c r="G436" s="80">
        <v>0.27</v>
      </c>
      <c r="H436" s="80">
        <v>0.24</v>
      </c>
      <c r="I436" s="102" t="s">
        <v>323</v>
      </c>
    </row>
    <row r="437" spans="1:9" x14ac:dyDescent="0.2">
      <c r="A437" s="102" t="s">
        <v>1172</v>
      </c>
      <c r="B437" s="102" t="s">
        <v>1173</v>
      </c>
      <c r="C437" s="175">
        <v>4042</v>
      </c>
      <c r="D437" s="175">
        <v>2422</v>
      </c>
      <c r="E437" s="80">
        <v>0.17</v>
      </c>
      <c r="F437" s="80">
        <v>0.66</v>
      </c>
      <c r="G437" s="80">
        <v>-0.11</v>
      </c>
      <c r="H437" s="80">
        <v>-0.52</v>
      </c>
      <c r="I437" s="102" t="s">
        <v>257</v>
      </c>
    </row>
    <row r="438" spans="1:9" x14ac:dyDescent="0.2">
      <c r="A438" s="102" t="s">
        <v>1291</v>
      </c>
      <c r="B438" s="102" t="s">
        <v>1292</v>
      </c>
      <c r="C438" s="175">
        <v>676</v>
      </c>
      <c r="D438" s="175">
        <v>670</v>
      </c>
      <c r="E438" s="80">
        <v>0.62</v>
      </c>
      <c r="F438" s="80">
        <v>0.67</v>
      </c>
      <c r="G438" s="80">
        <v>0.6</v>
      </c>
      <c r="H438" s="80">
        <v>0.65</v>
      </c>
      <c r="I438" s="102" t="s">
        <v>284</v>
      </c>
    </row>
    <row r="439" spans="1:9" x14ac:dyDescent="0.2">
      <c r="A439" s="102" t="s">
        <v>1047</v>
      </c>
      <c r="B439" s="102" t="s">
        <v>1048</v>
      </c>
      <c r="C439" s="175">
        <v>10952</v>
      </c>
      <c r="D439" s="175">
        <v>8754</v>
      </c>
      <c r="E439" s="80">
        <v>1.73</v>
      </c>
      <c r="F439" s="80">
        <v>1.59</v>
      </c>
      <c r="G439" s="80">
        <v>1.7</v>
      </c>
      <c r="H439" s="80">
        <v>1.72</v>
      </c>
      <c r="I439" s="102" t="s">
        <v>321</v>
      </c>
    </row>
    <row r="440" spans="1:9" x14ac:dyDescent="0.2">
      <c r="A440" s="102" t="s">
        <v>444</v>
      </c>
      <c r="B440" s="102" t="s">
        <v>626</v>
      </c>
      <c r="C440" s="175">
        <v>3292</v>
      </c>
      <c r="D440" s="175">
        <v>3047</v>
      </c>
      <c r="E440" s="80">
        <v>0.63</v>
      </c>
      <c r="F440" s="80">
        <v>0.43</v>
      </c>
      <c r="G440" s="80">
        <v>0.62</v>
      </c>
      <c r="H440" s="80">
        <v>0.57999999999999996</v>
      </c>
      <c r="I440" s="102" t="s">
        <v>284</v>
      </c>
    </row>
    <row r="441" spans="1:9" x14ac:dyDescent="0.2">
      <c r="A441" s="102" t="s">
        <v>586</v>
      </c>
      <c r="B441" s="102" t="s">
        <v>587</v>
      </c>
      <c r="C441" s="175">
        <v>3505</v>
      </c>
      <c r="D441" s="175">
        <v>2839</v>
      </c>
      <c r="E441" s="80">
        <v>0.65</v>
      </c>
      <c r="F441" s="80">
        <v>0.41</v>
      </c>
      <c r="G441" s="80">
        <v>0.51</v>
      </c>
      <c r="H441" s="80">
        <v>0.4</v>
      </c>
      <c r="I441" s="102" t="s">
        <v>298</v>
      </c>
    </row>
    <row r="442" spans="1:9" x14ac:dyDescent="0.2">
      <c r="A442" s="102" t="s">
        <v>811</v>
      </c>
      <c r="B442" s="102" t="s">
        <v>812</v>
      </c>
      <c r="C442" s="175">
        <v>4321.8999999999996</v>
      </c>
      <c r="D442" s="175">
        <v>3240.1</v>
      </c>
      <c r="E442" s="80">
        <v>1.06</v>
      </c>
      <c r="F442" s="80">
        <v>0.95</v>
      </c>
      <c r="G442" s="80">
        <v>0.69</v>
      </c>
      <c r="H442" s="80">
        <v>0.77</v>
      </c>
      <c r="I442" s="102" t="s">
        <v>257</v>
      </c>
    </row>
    <row r="443" spans="1:9" x14ac:dyDescent="0.2">
      <c r="A443" s="102" t="s">
        <v>1353</v>
      </c>
      <c r="B443" s="102" t="s">
        <v>1352</v>
      </c>
      <c r="C443" s="175">
        <v>992.93</v>
      </c>
      <c r="D443" s="175">
        <v>925.88</v>
      </c>
      <c r="E443" s="80">
        <v>0.96</v>
      </c>
      <c r="F443" s="80">
        <v>0.84</v>
      </c>
      <c r="G443" s="80">
        <v>0.96</v>
      </c>
      <c r="H443" s="80">
        <v>0.83</v>
      </c>
      <c r="I443" s="102" t="s">
        <v>255</v>
      </c>
    </row>
    <row r="444" spans="1:9" x14ac:dyDescent="0.2">
      <c r="A444" s="102" t="s">
        <v>1293</v>
      </c>
      <c r="B444" s="102" t="s">
        <v>1294</v>
      </c>
      <c r="C444" s="175">
        <v>6788</v>
      </c>
      <c r="D444" s="175">
        <v>6608</v>
      </c>
      <c r="E444" s="80">
        <v>1</v>
      </c>
      <c r="F444" s="80">
        <v>0.78</v>
      </c>
      <c r="G444" s="80">
        <v>0.94</v>
      </c>
      <c r="H444" s="80">
        <v>0.73</v>
      </c>
      <c r="I444" s="102" t="s">
        <v>255</v>
      </c>
    </row>
    <row r="445" spans="1:9" x14ac:dyDescent="0.2">
      <c r="A445" s="102" t="s">
        <v>877</v>
      </c>
      <c r="B445" s="102" t="s">
        <v>1145</v>
      </c>
      <c r="C445" s="175">
        <v>5726</v>
      </c>
      <c r="D445" s="175">
        <v>5550</v>
      </c>
      <c r="E445" s="80">
        <v>1.9</v>
      </c>
      <c r="F445" s="80">
        <v>1.71</v>
      </c>
      <c r="G445" s="80">
        <v>1.76</v>
      </c>
      <c r="H445" s="80">
        <v>1.64</v>
      </c>
      <c r="I445" s="102" t="s">
        <v>255</v>
      </c>
    </row>
    <row r="446" spans="1:9" x14ac:dyDescent="0.2">
      <c r="A446" s="102" t="s">
        <v>1326</v>
      </c>
      <c r="B446" s="102" t="s">
        <v>1348</v>
      </c>
      <c r="C446" s="175">
        <v>6917.21</v>
      </c>
      <c r="D446" s="175">
        <v>6442.42</v>
      </c>
      <c r="E446" s="80">
        <v>0.76</v>
      </c>
      <c r="F446" s="80">
        <v>0.67</v>
      </c>
      <c r="G446" s="80">
        <v>0.73</v>
      </c>
      <c r="H446" s="80">
        <v>0.66</v>
      </c>
      <c r="I446" s="102" t="s">
        <v>255</v>
      </c>
    </row>
    <row r="447" spans="1:9" x14ac:dyDescent="0.2">
      <c r="A447" s="102" t="s">
        <v>813</v>
      </c>
      <c r="B447" s="102" t="s">
        <v>814</v>
      </c>
      <c r="C447" s="175">
        <v>983.98</v>
      </c>
      <c r="D447" s="175">
        <v>950.34</v>
      </c>
      <c r="E447" s="80">
        <v>0.99</v>
      </c>
      <c r="F447" s="80">
        <v>0.97</v>
      </c>
      <c r="G447" s="80">
        <v>0.98</v>
      </c>
      <c r="H447" s="80">
        <v>0.96</v>
      </c>
      <c r="I447" s="102" t="s">
        <v>295</v>
      </c>
    </row>
    <row r="448" spans="1:9" x14ac:dyDescent="0.2">
      <c r="A448" s="102" t="s">
        <v>674</v>
      </c>
      <c r="B448" s="102" t="s">
        <v>675</v>
      </c>
      <c r="C448" s="175">
        <v>602.03</v>
      </c>
      <c r="D448" s="175">
        <v>461.86</v>
      </c>
      <c r="E448" s="80">
        <v>0.33</v>
      </c>
      <c r="F448" s="80">
        <v>0.33</v>
      </c>
      <c r="G448" s="80">
        <v>0.32</v>
      </c>
      <c r="H448" s="80">
        <v>0.31</v>
      </c>
      <c r="I448" s="102" t="s">
        <v>284</v>
      </c>
    </row>
    <row r="449" spans="1:9" x14ac:dyDescent="0.2">
      <c r="A449" s="102" t="s">
        <v>815</v>
      </c>
      <c r="B449" s="102" t="s">
        <v>816</v>
      </c>
      <c r="C449" s="175">
        <v>1583.83</v>
      </c>
      <c r="D449" s="175">
        <v>1455.77</v>
      </c>
      <c r="E449" s="80">
        <v>0.96</v>
      </c>
      <c r="F449" s="80">
        <v>0.89</v>
      </c>
      <c r="G449" s="80">
        <v>0.95</v>
      </c>
      <c r="H449" s="80">
        <v>0.88</v>
      </c>
      <c r="I449" s="102" t="s">
        <v>255</v>
      </c>
    </row>
    <row r="450" spans="1:9" x14ac:dyDescent="0.2">
      <c r="A450" s="102" t="s">
        <v>1295</v>
      </c>
      <c r="B450" s="102" t="s">
        <v>1296</v>
      </c>
      <c r="C450" s="175">
        <v>2328</v>
      </c>
      <c r="D450" s="175">
        <v>2364</v>
      </c>
      <c r="E450" s="80">
        <v>1.65</v>
      </c>
      <c r="F450" s="80">
        <v>1</v>
      </c>
      <c r="G450" s="80">
        <v>1.63</v>
      </c>
      <c r="H450" s="80">
        <v>0.87</v>
      </c>
      <c r="I450" s="102" t="s">
        <v>321</v>
      </c>
    </row>
    <row r="451" spans="1:9" x14ac:dyDescent="0.2">
      <c r="A451" s="102" t="s">
        <v>458</v>
      </c>
      <c r="B451" s="102" t="s">
        <v>676</v>
      </c>
      <c r="C451" s="175">
        <v>6785</v>
      </c>
      <c r="D451" s="175">
        <v>6583</v>
      </c>
      <c r="E451" s="80">
        <v>1.98</v>
      </c>
      <c r="F451" s="80">
        <v>2.29</v>
      </c>
      <c r="G451" s="80">
        <v>1.95</v>
      </c>
      <c r="H451" s="80">
        <v>2.41</v>
      </c>
      <c r="I451" s="102" t="s">
        <v>295</v>
      </c>
    </row>
    <row r="452" spans="1:9" x14ac:dyDescent="0.2">
      <c r="A452" s="102" t="s">
        <v>817</v>
      </c>
      <c r="B452" s="102" t="s">
        <v>818</v>
      </c>
      <c r="C452" s="175">
        <v>323</v>
      </c>
      <c r="D452" s="175">
        <v>246.94</v>
      </c>
      <c r="E452" s="80">
        <v>0.48</v>
      </c>
      <c r="F452" s="80">
        <v>0.47</v>
      </c>
      <c r="G452" s="80">
        <v>0.47</v>
      </c>
      <c r="H452" s="80">
        <v>0.46</v>
      </c>
      <c r="I452" s="102" t="s">
        <v>255</v>
      </c>
    </row>
    <row r="453" spans="1:9" x14ac:dyDescent="0.2">
      <c r="A453" s="102" t="s">
        <v>1297</v>
      </c>
      <c r="B453" s="102" t="s">
        <v>1298</v>
      </c>
      <c r="C453" s="175">
        <v>8424</v>
      </c>
      <c r="D453" s="175">
        <v>7212</v>
      </c>
      <c r="E453" s="80">
        <v>0.42</v>
      </c>
      <c r="F453" s="80">
        <v>0.42</v>
      </c>
      <c r="G453" s="80">
        <v>0.43</v>
      </c>
      <c r="H453" s="80">
        <v>0.42</v>
      </c>
      <c r="I453" s="102" t="s">
        <v>255</v>
      </c>
    </row>
    <row r="454" spans="1:9" x14ac:dyDescent="0.2">
      <c r="A454" s="102" t="s">
        <v>915</v>
      </c>
      <c r="B454" s="102" t="s">
        <v>916</v>
      </c>
      <c r="C454" s="175">
        <v>2662</v>
      </c>
      <c r="D454" s="175">
        <v>2537</v>
      </c>
      <c r="E454" s="80">
        <v>0.54</v>
      </c>
      <c r="F454" s="80">
        <v>0.43</v>
      </c>
      <c r="G454" s="80">
        <v>0.93</v>
      </c>
      <c r="H454" s="80">
        <v>0.24</v>
      </c>
      <c r="I454" s="102" t="s">
        <v>298</v>
      </c>
    </row>
    <row r="455" spans="1:9" x14ac:dyDescent="0.2">
      <c r="A455" s="102" t="s">
        <v>917</v>
      </c>
      <c r="B455" s="102" t="s">
        <v>918</v>
      </c>
      <c r="C455" s="175">
        <v>9682</v>
      </c>
      <c r="D455" s="175">
        <v>8731</v>
      </c>
      <c r="E455" s="80">
        <v>0.88</v>
      </c>
      <c r="F455" s="80">
        <v>0.72</v>
      </c>
      <c r="G455" s="80">
        <v>0.73</v>
      </c>
      <c r="H455" s="80">
        <v>0.69</v>
      </c>
      <c r="I455" s="102" t="s">
        <v>256</v>
      </c>
    </row>
    <row r="456" spans="1:9" x14ac:dyDescent="0.2">
      <c r="A456" s="102" t="s">
        <v>588</v>
      </c>
      <c r="B456" s="102" t="s">
        <v>589</v>
      </c>
      <c r="C456" s="175">
        <v>5491</v>
      </c>
      <c r="D456" s="175">
        <v>5314</v>
      </c>
      <c r="E456" s="80">
        <v>0.86</v>
      </c>
      <c r="F456" s="80">
        <v>0.76</v>
      </c>
      <c r="G456" s="80">
        <v>0.78</v>
      </c>
      <c r="H456" s="80">
        <v>0.76</v>
      </c>
      <c r="I456" s="102" t="s">
        <v>295</v>
      </c>
    </row>
    <row r="457" spans="1:9" x14ac:dyDescent="0.2">
      <c r="A457" s="102" t="s">
        <v>990</v>
      </c>
      <c r="B457" s="102" t="s">
        <v>991</v>
      </c>
      <c r="C457" s="175">
        <v>4400</v>
      </c>
      <c r="D457" s="175">
        <v>4429</v>
      </c>
      <c r="E457" s="80">
        <v>0.19</v>
      </c>
      <c r="F457" s="80">
        <v>-0.54</v>
      </c>
      <c r="G457" s="80">
        <v>-0.12</v>
      </c>
      <c r="H457" s="80">
        <v>-0.54</v>
      </c>
      <c r="I457" s="102" t="s">
        <v>307</v>
      </c>
    </row>
    <row r="458" spans="1:9" x14ac:dyDescent="0.2">
      <c r="A458" s="102" t="s">
        <v>819</v>
      </c>
      <c r="B458" s="102" t="s">
        <v>820</v>
      </c>
      <c r="C458" s="175">
        <v>609.65</v>
      </c>
      <c r="D458" s="175">
        <v>454.54</v>
      </c>
      <c r="E458" s="80">
        <v>0.08</v>
      </c>
      <c r="F458" s="80">
        <v>0.09</v>
      </c>
      <c r="G458" s="80">
        <v>0.08</v>
      </c>
      <c r="H458" s="80">
        <v>0.08</v>
      </c>
      <c r="I458" s="102" t="s">
        <v>255</v>
      </c>
    </row>
    <row r="459" spans="1:9" x14ac:dyDescent="0.2">
      <c r="A459" s="102" t="s">
        <v>496</v>
      </c>
      <c r="B459" s="102" t="s">
        <v>821</v>
      </c>
      <c r="C459" s="175">
        <v>6015</v>
      </c>
      <c r="D459" s="175">
        <v>5470</v>
      </c>
      <c r="E459" s="80">
        <v>1.43</v>
      </c>
      <c r="F459" s="80">
        <v>1.19</v>
      </c>
      <c r="G459" s="80">
        <v>1.43</v>
      </c>
      <c r="H459" s="80">
        <v>1.19</v>
      </c>
      <c r="I459" s="102" t="s">
        <v>298</v>
      </c>
    </row>
    <row r="460" spans="1:9" x14ac:dyDescent="0.2">
      <c r="A460" s="102" t="s">
        <v>845</v>
      </c>
      <c r="B460" s="102" t="s">
        <v>992</v>
      </c>
      <c r="C460" s="175">
        <v>14268</v>
      </c>
      <c r="D460" s="175">
        <v>13507</v>
      </c>
      <c r="E460" s="80">
        <v>1.22</v>
      </c>
      <c r="F460" s="80">
        <v>1.1399999999999999</v>
      </c>
      <c r="G460" s="80">
        <v>0.49</v>
      </c>
      <c r="H460" s="80">
        <v>1.1299999999999999</v>
      </c>
      <c r="I460" s="102" t="s">
        <v>298</v>
      </c>
    </row>
    <row r="461" spans="1:9" x14ac:dyDescent="0.2">
      <c r="A461" s="102" t="s">
        <v>459</v>
      </c>
      <c r="B461" s="102" t="s">
        <v>677</v>
      </c>
      <c r="C461" s="175">
        <v>16361</v>
      </c>
      <c r="D461" s="175">
        <v>16006</v>
      </c>
      <c r="E461" s="80">
        <v>1.85</v>
      </c>
      <c r="F461" s="80">
        <v>1.67</v>
      </c>
      <c r="G461" s="80">
        <v>1.84</v>
      </c>
      <c r="H461" s="80">
        <v>1.7</v>
      </c>
      <c r="I461" s="102" t="s">
        <v>298</v>
      </c>
    </row>
    <row r="462" spans="1:9" x14ac:dyDescent="0.2">
      <c r="A462" s="102" t="s">
        <v>590</v>
      </c>
      <c r="B462" s="102" t="s">
        <v>591</v>
      </c>
      <c r="C462" s="175">
        <v>32574</v>
      </c>
      <c r="D462" s="175">
        <v>30408</v>
      </c>
      <c r="E462" s="80">
        <v>1.44</v>
      </c>
      <c r="F462" s="80">
        <v>1.42</v>
      </c>
      <c r="G462" s="80">
        <v>1.42</v>
      </c>
      <c r="H462" s="80">
        <v>1.4</v>
      </c>
      <c r="I462" s="102" t="s">
        <v>257</v>
      </c>
    </row>
    <row r="463" spans="1:9" x14ac:dyDescent="0.2">
      <c r="A463" s="102" t="s">
        <v>1049</v>
      </c>
      <c r="B463" s="102" t="s">
        <v>1050</v>
      </c>
      <c r="C463" s="175">
        <v>2653.5</v>
      </c>
      <c r="D463" s="175">
        <v>2601.9</v>
      </c>
      <c r="E463" s="80">
        <v>0.98</v>
      </c>
      <c r="F463" s="80">
        <v>0.82</v>
      </c>
      <c r="G463" s="80">
        <v>0.94</v>
      </c>
      <c r="H463" s="80">
        <v>0.82</v>
      </c>
      <c r="I463" s="102" t="s">
        <v>295</v>
      </c>
    </row>
    <row r="464" spans="1:9" x14ac:dyDescent="0.2">
      <c r="A464" s="102" t="s">
        <v>1323</v>
      </c>
      <c r="B464" s="102" t="s">
        <v>1322</v>
      </c>
      <c r="C464" s="175">
        <v>811.25</v>
      </c>
      <c r="D464" s="175">
        <v>758.52</v>
      </c>
      <c r="E464" s="80">
        <v>0.49</v>
      </c>
      <c r="F464" s="80">
        <v>0.52</v>
      </c>
      <c r="G464" s="80">
        <v>0.49</v>
      </c>
      <c r="H464" s="80">
        <v>0.51</v>
      </c>
      <c r="I464" s="102" t="s">
        <v>255</v>
      </c>
    </row>
    <row r="465" spans="1:9" x14ac:dyDescent="0.2">
      <c r="A465" s="102" t="s">
        <v>1051</v>
      </c>
      <c r="B465" s="102" t="s">
        <v>1052</v>
      </c>
      <c r="C465" s="175">
        <v>34914</v>
      </c>
      <c r="D465" s="175">
        <v>34034</v>
      </c>
      <c r="E465" s="80">
        <v>1.23</v>
      </c>
      <c r="F465" s="80">
        <v>0.97</v>
      </c>
      <c r="G465" s="80">
        <v>1.22</v>
      </c>
      <c r="H465" s="80">
        <v>0.84</v>
      </c>
      <c r="I465" s="102" t="s">
        <v>321</v>
      </c>
    </row>
    <row r="466" spans="1:9" x14ac:dyDescent="0.2">
      <c r="A466" s="102" t="s">
        <v>822</v>
      </c>
      <c r="B466" s="102" t="s">
        <v>823</v>
      </c>
      <c r="C466" s="175">
        <v>747.68</v>
      </c>
      <c r="D466" s="175">
        <v>726.21</v>
      </c>
      <c r="E466" s="80">
        <v>1.0900000000000001</v>
      </c>
      <c r="F466" s="80">
        <v>1.04</v>
      </c>
      <c r="G466" s="80">
        <v>1.02</v>
      </c>
      <c r="H466" s="80">
        <v>1.03</v>
      </c>
      <c r="I466" s="102" t="s">
        <v>257</v>
      </c>
    </row>
    <row r="467" spans="1:9" x14ac:dyDescent="0.2">
      <c r="A467" s="102" t="s">
        <v>1309</v>
      </c>
      <c r="B467" s="102" t="s">
        <v>1308</v>
      </c>
      <c r="C467" s="175">
        <v>751.6</v>
      </c>
      <c r="D467" s="175">
        <v>683.6</v>
      </c>
      <c r="E467" s="80">
        <v>0.5</v>
      </c>
      <c r="F467" s="80">
        <v>0.47</v>
      </c>
      <c r="G467" s="80">
        <v>0.47</v>
      </c>
      <c r="H467" s="80">
        <v>0.45</v>
      </c>
      <c r="I467" s="102" t="s">
        <v>295</v>
      </c>
    </row>
    <row r="468" spans="1:9" x14ac:dyDescent="0.2">
      <c r="A468" s="102" t="s">
        <v>824</v>
      </c>
      <c r="B468" s="102" t="s">
        <v>825</v>
      </c>
      <c r="C468" s="175">
        <v>250.38</v>
      </c>
      <c r="D468" s="175">
        <v>239.33</v>
      </c>
      <c r="E468" s="80">
        <v>0.77</v>
      </c>
      <c r="F468" s="80">
        <v>0.61</v>
      </c>
      <c r="G468" s="80">
        <v>0.71</v>
      </c>
      <c r="H468" s="80">
        <v>0.55000000000000004</v>
      </c>
      <c r="I468" s="102" t="s">
        <v>284</v>
      </c>
    </row>
    <row r="469" spans="1:9" x14ac:dyDescent="0.2">
      <c r="A469" s="102" t="s">
        <v>460</v>
      </c>
      <c r="B469" s="102" t="s">
        <v>678</v>
      </c>
      <c r="C469" s="175">
        <v>31483</v>
      </c>
      <c r="D469" s="175">
        <v>29786</v>
      </c>
      <c r="E469" s="80">
        <v>0.91</v>
      </c>
      <c r="F469" s="80">
        <v>0.78</v>
      </c>
      <c r="G469" s="80">
        <v>1.01</v>
      </c>
      <c r="H469" s="80">
        <v>0.78</v>
      </c>
      <c r="I469" s="102" t="s">
        <v>322</v>
      </c>
    </row>
    <row r="470" spans="1:9" x14ac:dyDescent="0.2">
      <c r="A470" s="102" t="s">
        <v>993</v>
      </c>
      <c r="B470" s="102" t="s">
        <v>994</v>
      </c>
      <c r="C470" s="175">
        <v>138.41999999999999</v>
      </c>
      <c r="D470" s="175">
        <v>310.75</v>
      </c>
      <c r="E470" s="80">
        <v>-0.79</v>
      </c>
      <c r="F470" s="80">
        <v>-0.24</v>
      </c>
      <c r="G470" s="80">
        <v>-0.68</v>
      </c>
      <c r="H470" s="80">
        <v>-0.26</v>
      </c>
      <c r="I470" s="102" t="s">
        <v>257</v>
      </c>
    </row>
    <row r="471" spans="1:9" x14ac:dyDescent="0.2">
      <c r="A471" s="102" t="s">
        <v>627</v>
      </c>
      <c r="B471" s="102" t="s">
        <v>628</v>
      </c>
      <c r="C471" s="175">
        <v>2402.08</v>
      </c>
      <c r="D471" s="175">
        <v>2220.41</v>
      </c>
      <c r="E471" s="80">
        <v>0.37</v>
      </c>
      <c r="F471" s="80">
        <v>0.33</v>
      </c>
      <c r="G471" s="80">
        <v>0.36</v>
      </c>
      <c r="H471" s="80">
        <v>0.31</v>
      </c>
      <c r="I471" s="102" t="s">
        <v>255</v>
      </c>
    </row>
    <row r="472" spans="1:9" x14ac:dyDescent="0.2">
      <c r="A472" s="102" t="s">
        <v>1299</v>
      </c>
      <c r="B472" s="102" t="s">
        <v>1300</v>
      </c>
      <c r="C472" s="175">
        <v>3421</v>
      </c>
      <c r="D472" s="175">
        <v>3693</v>
      </c>
      <c r="E472" s="80">
        <v>1.44</v>
      </c>
      <c r="F472" s="80">
        <v>1.34</v>
      </c>
      <c r="G472" s="80">
        <v>1.4</v>
      </c>
      <c r="H472" s="80">
        <v>1.32</v>
      </c>
      <c r="I472" s="102" t="s">
        <v>255</v>
      </c>
    </row>
    <row r="473" spans="1:9" x14ac:dyDescent="0.2">
      <c r="A473" s="102" t="s">
        <v>501</v>
      </c>
      <c r="B473" s="102" t="s">
        <v>826</v>
      </c>
      <c r="C473" s="175">
        <v>3155</v>
      </c>
      <c r="D473" s="175">
        <v>3001</v>
      </c>
      <c r="E473" s="80">
        <v>2.17</v>
      </c>
      <c r="F473" s="80">
        <v>1.89</v>
      </c>
      <c r="G473" s="80">
        <v>2.17</v>
      </c>
      <c r="H473" s="80">
        <v>1.88</v>
      </c>
      <c r="I473" s="102" t="s">
        <v>284</v>
      </c>
    </row>
    <row r="474" spans="1:9" x14ac:dyDescent="0.2">
      <c r="A474" s="102" t="s">
        <v>1174</v>
      </c>
      <c r="B474" s="102" t="s">
        <v>1175</v>
      </c>
      <c r="C474" s="175">
        <v>722.41</v>
      </c>
      <c r="D474" s="175">
        <v>696.71</v>
      </c>
      <c r="E474" s="80">
        <v>0.4</v>
      </c>
      <c r="F474" s="80">
        <v>0.43</v>
      </c>
      <c r="G474" s="80">
        <v>0.4</v>
      </c>
      <c r="H474" s="80">
        <v>0.43</v>
      </c>
      <c r="I474" s="102" t="s">
        <v>295</v>
      </c>
    </row>
    <row r="475" spans="1:9" x14ac:dyDescent="0.2">
      <c r="A475" s="102" t="s">
        <v>1217</v>
      </c>
      <c r="B475" s="102" t="s">
        <v>1218</v>
      </c>
      <c r="C475" s="175">
        <v>791.14</v>
      </c>
      <c r="D475" s="175">
        <v>738.73</v>
      </c>
      <c r="E475" s="80">
        <v>0.35</v>
      </c>
      <c r="F475" s="80">
        <v>0.23</v>
      </c>
      <c r="G475" s="80">
        <v>0.35</v>
      </c>
      <c r="H475" s="80">
        <v>0.23</v>
      </c>
      <c r="I475" s="102" t="s">
        <v>307</v>
      </c>
    </row>
    <row r="476" spans="1:9" x14ac:dyDescent="0.2">
      <c r="A476" s="102" t="s">
        <v>1341</v>
      </c>
      <c r="B476" s="102" t="s">
        <v>1342</v>
      </c>
      <c r="C476" s="175">
        <v>120125</v>
      </c>
      <c r="D476" s="175">
        <v>116830</v>
      </c>
      <c r="E476" s="80">
        <v>1.22</v>
      </c>
      <c r="F476" s="80">
        <v>1.26</v>
      </c>
      <c r="G476" s="80">
        <v>1.21</v>
      </c>
      <c r="H476" s="80">
        <v>1.24</v>
      </c>
      <c r="I476" s="102" t="s">
        <v>256</v>
      </c>
    </row>
    <row r="477" spans="1:9" x14ac:dyDescent="0.2">
      <c r="A477" s="102" t="s">
        <v>316</v>
      </c>
      <c r="B477" s="102" t="s">
        <v>317</v>
      </c>
      <c r="C477" s="175">
        <v>19401</v>
      </c>
      <c r="D477" s="175">
        <v>18313</v>
      </c>
      <c r="E477" s="80">
        <v>0.83</v>
      </c>
      <c r="F477" s="80">
        <v>0.77</v>
      </c>
      <c r="G477" s="80">
        <v>0.75</v>
      </c>
      <c r="H477" s="80">
        <v>0.65</v>
      </c>
      <c r="I477" s="102" t="s">
        <v>256</v>
      </c>
    </row>
    <row r="478" spans="1:9" x14ac:dyDescent="0.2">
      <c r="A478" s="102" t="s">
        <v>846</v>
      </c>
      <c r="B478" s="102" t="s">
        <v>995</v>
      </c>
      <c r="C478" s="175">
        <v>3561</v>
      </c>
      <c r="D478" s="175">
        <v>3526</v>
      </c>
      <c r="E478" s="80">
        <v>0.5</v>
      </c>
      <c r="F478" s="80">
        <v>0.52</v>
      </c>
      <c r="G478" s="80">
        <v>0.45</v>
      </c>
      <c r="H478" s="80">
        <v>0.52</v>
      </c>
      <c r="I478" s="102" t="s">
        <v>298</v>
      </c>
    </row>
    <row r="479" spans="1:9" x14ac:dyDescent="0.2">
      <c r="A479" s="102" t="s">
        <v>679</v>
      </c>
      <c r="B479" s="102" t="s">
        <v>680</v>
      </c>
      <c r="C479" s="175">
        <v>481.8</v>
      </c>
      <c r="D479" s="175">
        <v>451.12</v>
      </c>
      <c r="E479" s="80">
        <v>1.21</v>
      </c>
      <c r="F479" s="80">
        <v>1.07</v>
      </c>
      <c r="G479" s="80">
        <v>1.1299999999999999</v>
      </c>
      <c r="H479" s="80">
        <v>1.03</v>
      </c>
      <c r="I479" s="102" t="s">
        <v>257</v>
      </c>
    </row>
    <row r="480" spans="1:9" x14ac:dyDescent="0.2">
      <c r="A480" s="102" t="s">
        <v>1053</v>
      </c>
      <c r="B480" s="102" t="s">
        <v>1054</v>
      </c>
      <c r="C480" s="175">
        <v>18473.400000000001</v>
      </c>
      <c r="D480" s="175">
        <v>17690.3</v>
      </c>
      <c r="E480" s="80">
        <v>2.65</v>
      </c>
      <c r="F480" s="80">
        <v>2.72</v>
      </c>
      <c r="G480" s="80">
        <v>2.56</v>
      </c>
      <c r="H480" s="80">
        <v>2.64</v>
      </c>
      <c r="I480" s="102" t="s">
        <v>257</v>
      </c>
    </row>
    <row r="481" spans="1:9" x14ac:dyDescent="0.2">
      <c r="A481" s="102" t="s">
        <v>592</v>
      </c>
      <c r="B481" s="102" t="s">
        <v>593</v>
      </c>
      <c r="C481" s="175">
        <v>22068</v>
      </c>
      <c r="D481" s="175">
        <v>22455</v>
      </c>
      <c r="E481" s="80">
        <v>1.02</v>
      </c>
      <c r="F481" s="80">
        <v>1</v>
      </c>
      <c r="G481" s="80">
        <v>1.01</v>
      </c>
      <c r="H481" s="80">
        <v>0.98</v>
      </c>
      <c r="I481" s="102" t="s">
        <v>295</v>
      </c>
    </row>
    <row r="482" spans="1:9" x14ac:dyDescent="0.2">
      <c r="A482" s="102" t="s">
        <v>860</v>
      </c>
      <c r="B482" s="102" t="s">
        <v>1055</v>
      </c>
      <c r="C482" s="175">
        <v>3651</v>
      </c>
      <c r="D482" s="175">
        <v>3728</v>
      </c>
      <c r="E482" s="80">
        <v>1.58</v>
      </c>
      <c r="F482" s="80">
        <v>1.8</v>
      </c>
      <c r="G482" s="80">
        <v>1.32</v>
      </c>
      <c r="H482" s="80">
        <v>-1.1200000000000001</v>
      </c>
      <c r="I482" s="102" t="s">
        <v>284</v>
      </c>
    </row>
    <row r="483" spans="1:9" x14ac:dyDescent="0.2">
      <c r="A483" s="102" t="s">
        <v>1146</v>
      </c>
      <c r="B483" s="102" t="s">
        <v>1147</v>
      </c>
      <c r="C483" s="175">
        <v>1405.6</v>
      </c>
      <c r="D483" s="175">
        <v>1385.9</v>
      </c>
      <c r="E483" s="80">
        <v>0.36</v>
      </c>
      <c r="F483" s="80">
        <v>0.38</v>
      </c>
      <c r="G483" s="80">
        <v>0.36</v>
      </c>
      <c r="H483" s="80">
        <v>0.36</v>
      </c>
      <c r="I483" s="102" t="s">
        <v>284</v>
      </c>
    </row>
    <row r="484" spans="1:9" x14ac:dyDescent="0.2">
      <c r="A484" s="102" t="s">
        <v>1161</v>
      </c>
      <c r="B484" s="102" t="s">
        <v>1162</v>
      </c>
      <c r="C484" s="175">
        <v>1964</v>
      </c>
      <c r="D484" s="175">
        <v>1874</v>
      </c>
      <c r="E484" s="80">
        <v>0.4</v>
      </c>
      <c r="F484" s="80">
        <v>0.33</v>
      </c>
      <c r="G484" s="80">
        <v>0.43</v>
      </c>
      <c r="H484" s="80">
        <v>0.33</v>
      </c>
      <c r="I484" s="102" t="s">
        <v>295</v>
      </c>
    </row>
    <row r="485" spans="1:9" x14ac:dyDescent="0.2">
      <c r="A485" s="102" t="s">
        <v>827</v>
      </c>
      <c r="B485" s="102" t="s">
        <v>828</v>
      </c>
      <c r="C485" s="175">
        <v>4682</v>
      </c>
      <c r="D485" s="175">
        <v>4748</v>
      </c>
      <c r="E485" s="80">
        <v>2.75</v>
      </c>
      <c r="F485" s="80">
        <v>2.89</v>
      </c>
      <c r="G485" s="80">
        <v>2.25</v>
      </c>
      <c r="H485" s="80">
        <v>2.44</v>
      </c>
      <c r="I485" s="102" t="s">
        <v>255</v>
      </c>
    </row>
    <row r="486" spans="1:9" x14ac:dyDescent="0.2">
      <c r="A486" s="102" t="s">
        <v>861</v>
      </c>
      <c r="B486" s="102" t="s">
        <v>1056</v>
      </c>
      <c r="C486" s="175">
        <v>3377</v>
      </c>
      <c r="D486" s="175">
        <v>3058</v>
      </c>
      <c r="E486" s="80">
        <v>0.41</v>
      </c>
      <c r="F486" s="80">
        <v>0.38</v>
      </c>
      <c r="G486" s="80">
        <v>0.41</v>
      </c>
      <c r="H486" s="80">
        <v>0.38</v>
      </c>
      <c r="I486" s="102" t="s">
        <v>256</v>
      </c>
    </row>
    <row r="487" spans="1:9" x14ac:dyDescent="0.2">
      <c r="A487" s="102" t="s">
        <v>1057</v>
      </c>
      <c r="B487" s="102" t="s">
        <v>1058</v>
      </c>
      <c r="C487" s="175">
        <v>1678</v>
      </c>
      <c r="D487" s="175">
        <v>1767</v>
      </c>
      <c r="E487" s="80">
        <v>0.14000000000000001</v>
      </c>
      <c r="F487" s="80">
        <v>0.2</v>
      </c>
      <c r="G487" s="80">
        <v>0.14000000000000001</v>
      </c>
      <c r="H487" s="80">
        <v>0.22</v>
      </c>
      <c r="I487" s="102" t="s">
        <v>321</v>
      </c>
    </row>
    <row r="488" spans="1:9" x14ac:dyDescent="0.2">
      <c r="A488" s="102" t="s">
        <v>1301</v>
      </c>
      <c r="B488" s="102" t="s">
        <v>1302</v>
      </c>
      <c r="C488" s="175">
        <v>1466</v>
      </c>
      <c r="D488" s="175">
        <v>1501.7</v>
      </c>
      <c r="E488" s="80">
        <v>0.03</v>
      </c>
      <c r="F488" s="80">
        <v>7.0000000000000007E-2</v>
      </c>
      <c r="G488" s="80">
        <v>0.02</v>
      </c>
      <c r="H488" s="80">
        <v>0.06</v>
      </c>
      <c r="I488" s="102" t="s">
        <v>322</v>
      </c>
    </row>
    <row r="489" spans="1:9" x14ac:dyDescent="0.2">
      <c r="A489" s="102" t="s">
        <v>1059</v>
      </c>
      <c r="B489" s="102" t="s">
        <v>1060</v>
      </c>
      <c r="C489" s="175">
        <v>1043.7</v>
      </c>
      <c r="D489" s="175">
        <v>1012.3</v>
      </c>
      <c r="E489" s="80">
        <v>0.6</v>
      </c>
      <c r="F489" s="80">
        <v>0.52</v>
      </c>
      <c r="G489" s="80">
        <v>0.57999999999999996</v>
      </c>
      <c r="H489" s="80">
        <v>0.52</v>
      </c>
      <c r="I489" s="102" t="s">
        <v>323</v>
      </c>
    </row>
    <row r="490" spans="1:9" x14ac:dyDescent="0.2">
      <c r="A490" s="102" t="s">
        <v>829</v>
      </c>
      <c r="B490" s="102" t="s">
        <v>830</v>
      </c>
      <c r="C490" s="175">
        <v>1343</v>
      </c>
      <c r="D490" s="175">
        <v>1254</v>
      </c>
      <c r="E490" s="80">
        <v>1.21</v>
      </c>
      <c r="F490" s="80">
        <v>0.99</v>
      </c>
      <c r="G490" s="80">
        <v>1.2</v>
      </c>
      <c r="H490" s="80">
        <v>0.98</v>
      </c>
      <c r="I490" s="102" t="s">
        <v>255</v>
      </c>
    </row>
    <row r="491" spans="1:9" x14ac:dyDescent="0.2">
      <c r="A491" s="102" t="s">
        <v>996</v>
      </c>
      <c r="B491" s="102" t="s">
        <v>997</v>
      </c>
      <c r="C491" s="175">
        <v>1412.06</v>
      </c>
      <c r="D491" s="175">
        <v>1332.27</v>
      </c>
      <c r="E491" s="80">
        <v>2.04</v>
      </c>
      <c r="F491" s="80">
        <v>1.46</v>
      </c>
      <c r="G491" s="80">
        <v>2</v>
      </c>
      <c r="H491" s="80">
        <v>1.28</v>
      </c>
      <c r="I491" s="102" t="s">
        <v>255</v>
      </c>
    </row>
    <row r="492" spans="1:9" x14ac:dyDescent="0.2">
      <c r="A492" s="102" t="s">
        <v>1148</v>
      </c>
      <c r="B492" s="102" t="s">
        <v>1149</v>
      </c>
      <c r="C492" s="175">
        <v>2685.1</v>
      </c>
      <c r="D492" s="175">
        <v>2578.91</v>
      </c>
      <c r="E492" s="80">
        <v>0.39</v>
      </c>
      <c r="F492" s="80">
        <v>0.4</v>
      </c>
      <c r="G492" s="80">
        <v>0.39</v>
      </c>
      <c r="H492" s="80">
        <v>0.4</v>
      </c>
      <c r="I492" s="102" t="s">
        <v>323</v>
      </c>
    </row>
    <row r="493" spans="1:9" x14ac:dyDescent="0.2">
      <c r="A493" s="102" t="s">
        <v>919</v>
      </c>
      <c r="B493" s="102" t="s">
        <v>920</v>
      </c>
      <c r="C493" s="175">
        <v>5292</v>
      </c>
      <c r="D493" s="175">
        <v>5391</v>
      </c>
      <c r="E493" s="80">
        <v>0.25</v>
      </c>
      <c r="F493" s="80">
        <v>0.25</v>
      </c>
      <c r="G493" s="80">
        <v>0.22</v>
      </c>
      <c r="H493" s="80">
        <v>0.23</v>
      </c>
      <c r="I493" s="102" t="s">
        <v>284</v>
      </c>
    </row>
    <row r="494" spans="1:9" x14ac:dyDescent="0.2">
      <c r="A494" s="102" t="s">
        <v>681</v>
      </c>
      <c r="B494" s="102" t="s">
        <v>682</v>
      </c>
      <c r="C494" s="175">
        <v>612.63</v>
      </c>
      <c r="D494" s="175">
        <v>578.96</v>
      </c>
      <c r="E494" s="80">
        <v>0.65</v>
      </c>
      <c r="F494" s="80">
        <v>0.59</v>
      </c>
      <c r="G494" s="80">
        <v>0.62</v>
      </c>
      <c r="H494" s="80">
        <v>0.56000000000000005</v>
      </c>
      <c r="I494" s="102" t="s">
        <v>284</v>
      </c>
    </row>
    <row r="495" spans="1:9" x14ac:dyDescent="0.2">
      <c r="A495" s="102" t="s">
        <v>921</v>
      </c>
      <c r="B495" s="102" t="s">
        <v>922</v>
      </c>
      <c r="C495" s="175">
        <v>1805.82</v>
      </c>
      <c r="D495" s="175">
        <v>1841.67</v>
      </c>
      <c r="E495" s="80">
        <v>1.26</v>
      </c>
      <c r="F495" s="80">
        <v>0.94</v>
      </c>
      <c r="G495" s="80">
        <v>-1.03</v>
      </c>
      <c r="H495" s="80">
        <v>0.93</v>
      </c>
      <c r="I495" s="102" t="s">
        <v>295</v>
      </c>
    </row>
    <row r="496" spans="1:9" x14ac:dyDescent="0.2">
      <c r="A496" s="102" t="s">
        <v>998</v>
      </c>
      <c r="B496" s="102" t="s">
        <v>999</v>
      </c>
      <c r="C496" s="175">
        <v>1005</v>
      </c>
      <c r="D496" s="175">
        <v>960</v>
      </c>
      <c r="E496" s="80">
        <v>0.48</v>
      </c>
      <c r="F496" s="80">
        <v>0.36</v>
      </c>
      <c r="G496" s="80">
        <v>0.47</v>
      </c>
      <c r="H496" s="80">
        <v>0.25</v>
      </c>
      <c r="I496" s="102" t="s">
        <v>298</v>
      </c>
    </row>
    <row r="497" spans="1:9" x14ac:dyDescent="0.2">
      <c r="A497" s="102" t="s">
        <v>594</v>
      </c>
      <c r="B497" s="102" t="s">
        <v>595</v>
      </c>
      <c r="C497" s="175">
        <v>1084.19</v>
      </c>
      <c r="D497" s="175">
        <v>1135.24</v>
      </c>
      <c r="E497" s="80">
        <v>0.27</v>
      </c>
      <c r="F497" s="80">
        <v>0.3</v>
      </c>
      <c r="G497" s="80">
        <v>0.26</v>
      </c>
      <c r="H497" s="80">
        <v>0.3</v>
      </c>
      <c r="I497" s="102" t="s">
        <v>284</v>
      </c>
    </row>
    <row r="498" spans="1:9" x14ac:dyDescent="0.2">
      <c r="A498" s="102" t="s">
        <v>596</v>
      </c>
      <c r="B498" s="102" t="s">
        <v>597</v>
      </c>
      <c r="C498" s="175">
        <v>3204</v>
      </c>
      <c r="D498" s="175">
        <v>2904</v>
      </c>
      <c r="E498" s="80">
        <v>0.75</v>
      </c>
      <c r="F498" s="80">
        <v>0.57999999999999996</v>
      </c>
      <c r="G498" s="80">
        <v>0.73</v>
      </c>
      <c r="H498" s="80">
        <v>0.61</v>
      </c>
      <c r="I498" s="102" t="s">
        <v>255</v>
      </c>
    </row>
    <row r="499" spans="1:9" x14ac:dyDescent="0.2">
      <c r="A499" s="102" t="s">
        <v>831</v>
      </c>
      <c r="B499" s="102" t="s">
        <v>832</v>
      </c>
      <c r="C499" s="175">
        <v>1182.9000000000001</v>
      </c>
      <c r="D499" s="175">
        <v>1169.5</v>
      </c>
      <c r="E499" s="80">
        <v>1.51</v>
      </c>
      <c r="F499" s="80">
        <v>1.44</v>
      </c>
      <c r="G499" s="80">
        <v>1.03</v>
      </c>
      <c r="H499" s="80">
        <v>0.89</v>
      </c>
      <c r="I499" s="102" t="s">
        <v>257</v>
      </c>
    </row>
    <row r="500" spans="1:9" x14ac:dyDescent="0.2">
      <c r="A500" s="102" t="s">
        <v>629</v>
      </c>
      <c r="B500" s="102" t="s">
        <v>630</v>
      </c>
      <c r="C500" s="175">
        <v>588.04</v>
      </c>
      <c r="D500" s="175">
        <v>618.38</v>
      </c>
      <c r="E500" s="80">
        <v>0.56000000000000005</v>
      </c>
      <c r="F500" s="80">
        <v>0.44</v>
      </c>
      <c r="G500" s="80">
        <v>0.56000000000000005</v>
      </c>
      <c r="H500" s="80">
        <v>0.3</v>
      </c>
      <c r="I500" s="102" t="s">
        <v>295</v>
      </c>
    </row>
    <row r="501" spans="1:9" x14ac:dyDescent="0.2">
      <c r="A501" s="102" t="s">
        <v>1219</v>
      </c>
      <c r="B501" s="102" t="s">
        <v>1220</v>
      </c>
      <c r="C501" s="175">
        <v>1164</v>
      </c>
      <c r="D501" s="175">
        <v>1119</v>
      </c>
      <c r="E501" s="80">
        <v>0.36</v>
      </c>
      <c r="F501" s="80">
        <v>0.36</v>
      </c>
      <c r="G501" s="80">
        <v>0.27</v>
      </c>
      <c r="H501" s="80">
        <v>0.26</v>
      </c>
      <c r="I501" s="102" t="s">
        <v>257</v>
      </c>
    </row>
    <row r="502" spans="1:9" x14ac:dyDescent="0.2">
      <c r="A502" s="102"/>
      <c r="B502" s="102"/>
      <c r="I502" s="102"/>
    </row>
    <row r="503" spans="1:9" x14ac:dyDescent="0.2">
      <c r="A503" s="102"/>
      <c r="B503" s="102"/>
      <c r="I503" s="102"/>
    </row>
    <row r="504" spans="1:9" x14ac:dyDescent="0.2">
      <c r="A504" s="102"/>
      <c r="B504" s="102"/>
      <c r="I504" s="102"/>
    </row>
    <row r="505" spans="1:9" x14ac:dyDescent="0.2">
      <c r="A505" s="102"/>
      <c r="B505" s="102"/>
      <c r="I505" s="102"/>
    </row>
    <row r="506" spans="1:9" x14ac:dyDescent="0.2">
      <c r="A506" s="102"/>
      <c r="B506" s="102"/>
      <c r="I506" s="102"/>
    </row>
    <row r="507" spans="1:9" x14ac:dyDescent="0.2">
      <c r="A507" s="102"/>
      <c r="B507" s="102"/>
      <c r="I507" s="102"/>
    </row>
    <row r="508" spans="1:9" x14ac:dyDescent="0.2">
      <c r="A508" s="102"/>
      <c r="B508" s="102"/>
      <c r="I508" s="102"/>
    </row>
    <row r="509" spans="1:9" x14ac:dyDescent="0.2">
      <c r="A509" s="102"/>
      <c r="B509" s="102"/>
      <c r="I509" s="102"/>
    </row>
    <row r="510" spans="1:9" x14ac:dyDescent="0.2">
      <c r="A510" s="102"/>
      <c r="B510" s="102"/>
      <c r="I510" s="102"/>
    </row>
    <row r="511" spans="1:9" x14ac:dyDescent="0.2">
      <c r="A511" s="102"/>
      <c r="B511" s="102"/>
      <c r="I511" s="102"/>
    </row>
    <row r="512" spans="1:9" x14ac:dyDescent="0.2">
      <c r="A512" s="102"/>
      <c r="B512" s="102"/>
      <c r="I512" s="102"/>
    </row>
    <row r="513" spans="1:9" x14ac:dyDescent="0.2">
      <c r="A513" s="102"/>
      <c r="B513" s="102"/>
      <c r="I513" s="102"/>
    </row>
    <row r="514" spans="1:9" x14ac:dyDescent="0.2">
      <c r="A514" s="102"/>
      <c r="B514" s="102"/>
      <c r="I514" s="102"/>
    </row>
    <row r="515" spans="1:9" x14ac:dyDescent="0.2">
      <c r="A515" s="102"/>
      <c r="B515" s="102"/>
      <c r="I515" s="102"/>
    </row>
    <row r="516" spans="1:9" x14ac:dyDescent="0.2">
      <c r="A516" s="102"/>
      <c r="B516" s="102"/>
      <c r="I516" s="102"/>
    </row>
    <row r="517" spans="1:9" x14ac:dyDescent="0.2">
      <c r="A517" s="102"/>
      <c r="B517" s="102"/>
      <c r="I517" s="102"/>
    </row>
    <row r="518" spans="1:9" x14ac:dyDescent="0.2">
      <c r="A518" s="102"/>
      <c r="B518" s="102"/>
      <c r="I518" s="102"/>
    </row>
    <row r="519" spans="1:9" x14ac:dyDescent="0.2">
      <c r="A519" s="102"/>
      <c r="B519" s="102"/>
      <c r="I519" s="102"/>
    </row>
    <row r="520" spans="1:9" x14ac:dyDescent="0.2">
      <c r="A520" s="102"/>
      <c r="B520" s="102"/>
      <c r="I520" s="102"/>
    </row>
    <row r="521" spans="1:9" x14ac:dyDescent="0.2">
      <c r="A521" s="102"/>
      <c r="B521" s="102"/>
      <c r="I521" s="102"/>
    </row>
    <row r="522" spans="1:9" x14ac:dyDescent="0.2">
      <c r="A522" s="102"/>
      <c r="B522" s="102"/>
      <c r="I522" s="102"/>
    </row>
    <row r="523" spans="1:9" x14ac:dyDescent="0.2">
      <c r="A523" s="102"/>
      <c r="B523" s="102"/>
      <c r="I523" s="102"/>
    </row>
    <row r="524" spans="1:9" x14ac:dyDescent="0.2">
      <c r="A524" s="102"/>
      <c r="B524" s="102"/>
      <c r="I524" s="102"/>
    </row>
    <row r="525" spans="1:9" x14ac:dyDescent="0.2">
      <c r="A525" s="102"/>
      <c r="B525" s="102"/>
      <c r="I525" s="102"/>
    </row>
    <row r="526" spans="1:9" x14ac:dyDescent="0.2">
      <c r="A526" s="102"/>
      <c r="B526" s="102"/>
      <c r="I526" s="102"/>
    </row>
    <row r="527" spans="1:9" x14ac:dyDescent="0.2">
      <c r="A527" s="102"/>
      <c r="B527" s="102"/>
      <c r="I527" s="102"/>
    </row>
    <row r="528" spans="1:9" x14ac:dyDescent="0.2">
      <c r="A528" s="102"/>
      <c r="B528" s="102"/>
      <c r="I528" s="102"/>
    </row>
    <row r="529" spans="1:9" x14ac:dyDescent="0.2">
      <c r="A529" s="102"/>
      <c r="B529" s="102"/>
      <c r="I529" s="102"/>
    </row>
    <row r="530" spans="1:9" x14ac:dyDescent="0.2">
      <c r="A530" s="102"/>
      <c r="B530" s="102"/>
      <c r="I530" s="102"/>
    </row>
    <row r="531" spans="1:9" x14ac:dyDescent="0.2">
      <c r="A531" s="102"/>
      <c r="B531" s="102"/>
      <c r="I531" s="102"/>
    </row>
    <row r="532" spans="1:9" x14ac:dyDescent="0.2">
      <c r="A532" s="102"/>
      <c r="B532" s="102"/>
      <c r="I532" s="102"/>
    </row>
    <row r="533" spans="1:9" x14ac:dyDescent="0.2">
      <c r="A533" s="102"/>
      <c r="B533" s="102"/>
      <c r="I533" s="102"/>
    </row>
    <row r="534" spans="1:9" x14ac:dyDescent="0.2">
      <c r="A534" s="102"/>
      <c r="B534" s="102"/>
      <c r="I534" s="102"/>
    </row>
    <row r="535" spans="1:9" x14ac:dyDescent="0.2">
      <c r="A535" s="102"/>
      <c r="B535" s="102"/>
      <c r="I535" s="102"/>
    </row>
    <row r="536" spans="1:9" x14ac:dyDescent="0.2">
      <c r="A536" s="102"/>
      <c r="B536" s="102"/>
      <c r="I536" s="102"/>
    </row>
    <row r="537" spans="1:9" x14ac:dyDescent="0.2">
      <c r="A537" s="102"/>
      <c r="B537" s="102"/>
      <c r="I537" s="102"/>
    </row>
    <row r="538" spans="1:9" x14ac:dyDescent="0.2">
      <c r="A538" s="102"/>
      <c r="B538" s="102"/>
      <c r="I538" s="102"/>
    </row>
    <row r="539" spans="1:9" x14ac:dyDescent="0.2">
      <c r="A539" s="102"/>
      <c r="B539" s="102"/>
      <c r="I539" s="102"/>
    </row>
    <row r="540" spans="1:9" x14ac:dyDescent="0.2">
      <c r="A540" s="102"/>
      <c r="B540" s="102"/>
      <c r="I540" s="102"/>
    </row>
    <row r="541" spans="1:9" x14ac:dyDescent="0.2">
      <c r="A541" s="102"/>
      <c r="B541" s="102"/>
      <c r="I541" s="102"/>
    </row>
    <row r="542" spans="1:9" x14ac:dyDescent="0.2">
      <c r="A542" s="102"/>
      <c r="B542" s="102"/>
      <c r="I542" s="102"/>
    </row>
    <row r="543" spans="1:9" x14ac:dyDescent="0.2">
      <c r="A543" s="102"/>
      <c r="B543" s="102"/>
      <c r="I543" s="102"/>
    </row>
    <row r="544" spans="1:9" x14ac:dyDescent="0.2">
      <c r="A544" s="102"/>
      <c r="B544" s="102"/>
      <c r="I544" s="102"/>
    </row>
    <row r="545" spans="1:9" x14ac:dyDescent="0.2">
      <c r="A545" s="102"/>
      <c r="B545" s="102"/>
      <c r="I545" s="102"/>
    </row>
    <row r="546" spans="1:9" x14ac:dyDescent="0.2">
      <c r="A546" s="102"/>
      <c r="B546" s="102"/>
      <c r="I546" s="102"/>
    </row>
    <row r="547" spans="1:9" x14ac:dyDescent="0.2">
      <c r="A547" s="102"/>
      <c r="B547" s="102"/>
      <c r="I547" s="102"/>
    </row>
    <row r="548" spans="1:9" x14ac:dyDescent="0.2">
      <c r="A548" s="102"/>
      <c r="B548" s="102"/>
      <c r="I548" s="102"/>
    </row>
    <row r="549" spans="1:9" x14ac:dyDescent="0.2">
      <c r="A549" s="102"/>
      <c r="B549" s="102"/>
      <c r="I549" s="102"/>
    </row>
    <row r="550" spans="1:9" x14ac:dyDescent="0.2">
      <c r="A550" s="102"/>
      <c r="B550" s="102"/>
      <c r="I550" s="102"/>
    </row>
    <row r="551" spans="1:9" x14ac:dyDescent="0.2">
      <c r="A551" s="102"/>
      <c r="B551" s="102"/>
      <c r="I551" s="102"/>
    </row>
    <row r="552" spans="1:9" x14ac:dyDescent="0.2">
      <c r="A552" s="102"/>
      <c r="B552" s="102"/>
      <c r="I552" s="102"/>
    </row>
    <row r="553" spans="1:9" x14ac:dyDescent="0.2">
      <c r="A553" s="102"/>
      <c r="B553" s="102"/>
      <c r="I553" s="102"/>
    </row>
    <row r="554" spans="1:9" x14ac:dyDescent="0.2">
      <c r="A554" s="102"/>
      <c r="B554" s="102"/>
      <c r="I554" s="102"/>
    </row>
    <row r="555" spans="1:9" x14ac:dyDescent="0.2">
      <c r="A555" s="102"/>
      <c r="B555" s="102"/>
      <c r="I555" s="102"/>
    </row>
    <row r="556" spans="1:9" x14ac:dyDescent="0.2">
      <c r="A556" s="102"/>
      <c r="B556" s="102"/>
      <c r="I556" s="102"/>
    </row>
    <row r="557" spans="1:9" x14ac:dyDescent="0.2">
      <c r="A557" s="102"/>
      <c r="B557" s="102"/>
      <c r="I557" s="102"/>
    </row>
    <row r="558" spans="1:9" x14ac:dyDescent="0.2">
      <c r="A558" s="102"/>
      <c r="B558" s="102"/>
      <c r="I558" s="102"/>
    </row>
    <row r="559" spans="1:9" x14ac:dyDescent="0.2">
      <c r="A559" s="102"/>
      <c r="B559" s="102"/>
      <c r="I559" s="102"/>
    </row>
    <row r="560" spans="1:9" x14ac:dyDescent="0.2">
      <c r="A560" s="102"/>
      <c r="B560" s="102"/>
      <c r="I560" s="102"/>
    </row>
    <row r="561" spans="1:9" x14ac:dyDescent="0.2">
      <c r="A561" s="102"/>
      <c r="B561" s="102"/>
      <c r="I561" s="102"/>
    </row>
    <row r="562" spans="1:9" x14ac:dyDescent="0.2">
      <c r="A562" s="102"/>
      <c r="B562" s="102"/>
      <c r="I562" s="102"/>
    </row>
    <row r="563" spans="1:9" x14ac:dyDescent="0.2">
      <c r="A563" s="102"/>
      <c r="B563" s="102"/>
      <c r="I563" s="102"/>
    </row>
    <row r="564" spans="1:9" x14ac:dyDescent="0.2">
      <c r="A564" s="102"/>
      <c r="B564" s="102"/>
      <c r="I564" s="102"/>
    </row>
    <row r="565" spans="1:9" x14ac:dyDescent="0.2">
      <c r="A565" s="102"/>
      <c r="B565" s="102"/>
      <c r="I565" s="102"/>
    </row>
    <row r="566" spans="1:9" x14ac:dyDescent="0.2">
      <c r="A566" s="102"/>
      <c r="B566" s="102"/>
      <c r="I566" s="102"/>
    </row>
    <row r="567" spans="1:9" x14ac:dyDescent="0.2">
      <c r="A567" s="102"/>
      <c r="B567" s="102"/>
      <c r="I567" s="102"/>
    </row>
    <row r="568" spans="1:9" x14ac:dyDescent="0.2">
      <c r="A568" s="102"/>
      <c r="B568" s="102"/>
      <c r="I568" s="102"/>
    </row>
    <row r="569" spans="1:9" x14ac:dyDescent="0.2">
      <c r="A569" s="102"/>
      <c r="B569" s="102"/>
      <c r="I569" s="102"/>
    </row>
    <row r="570" spans="1:9" x14ac:dyDescent="0.2">
      <c r="A570" s="102"/>
      <c r="B570" s="102"/>
      <c r="I570" s="102"/>
    </row>
    <row r="571" spans="1:9" x14ac:dyDescent="0.2">
      <c r="A571" s="102"/>
      <c r="B571" s="102"/>
      <c r="I571" s="102"/>
    </row>
    <row r="572" spans="1:9" x14ac:dyDescent="0.2">
      <c r="A572" s="102"/>
      <c r="B572" s="102"/>
      <c r="I572" s="102"/>
    </row>
    <row r="573" spans="1:9" x14ac:dyDescent="0.2">
      <c r="A573" s="102"/>
      <c r="B573" s="102"/>
      <c r="I573" s="102"/>
    </row>
    <row r="574" spans="1:9" x14ac:dyDescent="0.2">
      <c r="A574" s="102"/>
      <c r="B574" s="102"/>
      <c r="I574" s="102"/>
    </row>
    <row r="575" spans="1:9" x14ac:dyDescent="0.2">
      <c r="A575" s="102"/>
      <c r="B575" s="102"/>
      <c r="I575" s="102"/>
    </row>
    <row r="576" spans="1:9" x14ac:dyDescent="0.2">
      <c r="A576" s="102"/>
      <c r="B576" s="102"/>
      <c r="I576" s="102"/>
    </row>
    <row r="577" spans="1:9" x14ac:dyDescent="0.2">
      <c r="A577" s="102"/>
      <c r="B577" s="102"/>
      <c r="I577" s="102"/>
    </row>
    <row r="578" spans="1:9" x14ac:dyDescent="0.2">
      <c r="A578" s="102"/>
      <c r="B578" s="102"/>
      <c r="I578" s="102"/>
    </row>
    <row r="579" spans="1:9" x14ac:dyDescent="0.2">
      <c r="A579" s="102"/>
      <c r="B579" s="102"/>
      <c r="I579" s="102"/>
    </row>
    <row r="580" spans="1:9" x14ac:dyDescent="0.2">
      <c r="A580" s="102"/>
      <c r="B580" s="102"/>
      <c r="I580" s="102"/>
    </row>
    <row r="581" spans="1:9" x14ac:dyDescent="0.2">
      <c r="A581" s="102"/>
      <c r="B581" s="102"/>
      <c r="I581" s="102"/>
    </row>
    <row r="582" spans="1:9" x14ac:dyDescent="0.2">
      <c r="A582" s="102"/>
      <c r="B582" s="102"/>
      <c r="I582" s="102"/>
    </row>
    <row r="583" spans="1:9" x14ac:dyDescent="0.2">
      <c r="A583" s="102"/>
      <c r="B583" s="102"/>
      <c r="I583" s="102"/>
    </row>
    <row r="584" spans="1:9" x14ac:dyDescent="0.2">
      <c r="A584" s="102"/>
      <c r="B584" s="102"/>
      <c r="I584" s="102"/>
    </row>
    <row r="585" spans="1:9" x14ac:dyDescent="0.2">
      <c r="A585" s="102"/>
      <c r="B585" s="102"/>
      <c r="I585" s="102"/>
    </row>
    <row r="586" spans="1:9" x14ac:dyDescent="0.2">
      <c r="A586" s="102"/>
      <c r="B586" s="102"/>
      <c r="I586" s="102"/>
    </row>
    <row r="587" spans="1:9" x14ac:dyDescent="0.2">
      <c r="A587" s="102"/>
      <c r="B587" s="102"/>
      <c r="I587" s="102"/>
    </row>
    <row r="588" spans="1:9" x14ac:dyDescent="0.2">
      <c r="A588" s="102"/>
      <c r="B588" s="102"/>
      <c r="I588" s="102"/>
    </row>
    <row r="589" spans="1:9" x14ac:dyDescent="0.2">
      <c r="A589" s="102"/>
      <c r="B589" s="102"/>
      <c r="I589" s="102"/>
    </row>
    <row r="590" spans="1:9" x14ac:dyDescent="0.2">
      <c r="A590" s="102"/>
      <c r="B590" s="102"/>
      <c r="I590" s="102"/>
    </row>
    <row r="591" spans="1:9" x14ac:dyDescent="0.2">
      <c r="A591" s="102"/>
      <c r="B591" s="102"/>
      <c r="I591" s="102"/>
    </row>
    <row r="592" spans="1:9" x14ac:dyDescent="0.2">
      <c r="A592" s="102"/>
      <c r="B592" s="102"/>
      <c r="I592" s="102"/>
    </row>
    <row r="593" spans="1:9" x14ac:dyDescent="0.2">
      <c r="A593" s="102"/>
      <c r="B593" s="102"/>
      <c r="I593" s="102"/>
    </row>
    <row r="594" spans="1:9" x14ac:dyDescent="0.2">
      <c r="A594" s="102"/>
      <c r="B594" s="102"/>
      <c r="I594" s="102"/>
    </row>
    <row r="595" spans="1:9" x14ac:dyDescent="0.2">
      <c r="A595" s="102"/>
      <c r="B595" s="102"/>
      <c r="I595" s="102"/>
    </row>
    <row r="596" spans="1:9" x14ac:dyDescent="0.2">
      <c r="A596" s="102"/>
      <c r="B596" s="102"/>
      <c r="I596" s="102"/>
    </row>
    <row r="597" spans="1:9" x14ac:dyDescent="0.2">
      <c r="A597" s="102"/>
      <c r="B597" s="102"/>
      <c r="I597" s="102"/>
    </row>
    <row r="598" spans="1:9" x14ac:dyDescent="0.2">
      <c r="A598" s="102"/>
      <c r="B598" s="102"/>
      <c r="I598" s="102"/>
    </row>
    <row r="599" spans="1:9" x14ac:dyDescent="0.2">
      <c r="A599" s="102"/>
      <c r="B599" s="102"/>
      <c r="I599" s="102"/>
    </row>
    <row r="600" spans="1:9" x14ac:dyDescent="0.2">
      <c r="A600" s="102"/>
      <c r="B600" s="102"/>
      <c r="I600" s="102"/>
    </row>
    <row r="601" spans="1:9" x14ac:dyDescent="0.2">
      <c r="A601" s="102"/>
      <c r="B601" s="102"/>
      <c r="I601" s="102"/>
    </row>
    <row r="602" spans="1:9" x14ac:dyDescent="0.2">
      <c r="A602" s="102"/>
      <c r="B602" s="102"/>
      <c r="I602" s="102"/>
    </row>
    <row r="603" spans="1:9" x14ac:dyDescent="0.2">
      <c r="A603" s="102"/>
      <c r="B603" s="102"/>
      <c r="I603" s="102"/>
    </row>
    <row r="604" spans="1:9" x14ac:dyDescent="0.2">
      <c r="A604" s="102"/>
      <c r="B604" s="102"/>
      <c r="I604" s="102"/>
    </row>
    <row r="605" spans="1:9" x14ac:dyDescent="0.2">
      <c r="A605" s="102"/>
      <c r="B605" s="102"/>
      <c r="I605" s="102"/>
    </row>
    <row r="606" spans="1:9" x14ac:dyDescent="0.2">
      <c r="A606" s="102"/>
      <c r="B606" s="102"/>
      <c r="I606" s="102"/>
    </row>
    <row r="607" spans="1:9" x14ac:dyDescent="0.2">
      <c r="A607" s="102"/>
      <c r="B607" s="102"/>
      <c r="I607" s="102"/>
    </row>
    <row r="608" spans="1:9" x14ac:dyDescent="0.2">
      <c r="A608" s="102"/>
      <c r="B608" s="102"/>
      <c r="I608" s="102"/>
    </row>
    <row r="609" spans="1:9" x14ac:dyDescent="0.2">
      <c r="A609" s="102"/>
      <c r="B609" s="102"/>
      <c r="I609" s="102"/>
    </row>
    <row r="610" spans="1:9" x14ac:dyDescent="0.2">
      <c r="A610" s="102"/>
      <c r="B610" s="102"/>
      <c r="I610" s="102"/>
    </row>
    <row r="611" spans="1:9" x14ac:dyDescent="0.2">
      <c r="A611" s="102"/>
      <c r="B611" s="102"/>
      <c r="I611" s="102"/>
    </row>
    <row r="612" spans="1:9" x14ac:dyDescent="0.2">
      <c r="A612" s="102"/>
      <c r="B612" s="102"/>
      <c r="I612" s="102"/>
    </row>
    <row r="613" spans="1:9" x14ac:dyDescent="0.2">
      <c r="A613" s="102"/>
      <c r="B613" s="102"/>
      <c r="I613" s="102"/>
    </row>
    <row r="614" spans="1:9" x14ac:dyDescent="0.2">
      <c r="A614" s="102"/>
      <c r="B614" s="102"/>
      <c r="I614" s="102"/>
    </row>
    <row r="615" spans="1:9" x14ac:dyDescent="0.2">
      <c r="A615" s="102"/>
      <c r="B615" s="102"/>
      <c r="I615" s="102"/>
    </row>
    <row r="616" spans="1:9" x14ac:dyDescent="0.2">
      <c r="A616" s="102"/>
      <c r="B616" s="102"/>
      <c r="I616" s="102"/>
    </row>
    <row r="617" spans="1:9" x14ac:dyDescent="0.2">
      <c r="A617" s="102"/>
      <c r="B617" s="102"/>
      <c r="I617" s="102"/>
    </row>
    <row r="618" spans="1:9" x14ac:dyDescent="0.2">
      <c r="A618" s="102"/>
      <c r="B618" s="102"/>
    </row>
    <row r="619" spans="1:9" x14ac:dyDescent="0.2">
      <c r="A619" s="102"/>
      <c r="B619" s="102"/>
    </row>
    <row r="620" spans="1:9" x14ac:dyDescent="0.2">
      <c r="A620" s="102"/>
      <c r="B620" s="102"/>
    </row>
    <row r="621" spans="1:9" x14ac:dyDescent="0.2">
      <c r="A621" s="102"/>
      <c r="B621" s="102"/>
    </row>
    <row r="622" spans="1:9" x14ac:dyDescent="0.2">
      <c r="A622" s="102"/>
      <c r="B622" s="102"/>
    </row>
    <row r="623" spans="1:9" x14ac:dyDescent="0.2">
      <c r="A623" s="102"/>
      <c r="B623" s="102"/>
    </row>
    <row r="624" spans="1:9" x14ac:dyDescent="0.2">
      <c r="A624" s="102"/>
      <c r="B624" s="102"/>
    </row>
    <row r="625" spans="1:2" x14ac:dyDescent="0.2">
      <c r="A625" s="102"/>
      <c r="B625" s="102"/>
    </row>
    <row r="626" spans="1:2" x14ac:dyDescent="0.2">
      <c r="A626" s="102"/>
      <c r="B626" s="102"/>
    </row>
    <row r="627" spans="1:2" x14ac:dyDescent="0.2">
      <c r="A627" s="102"/>
      <c r="B627" s="102"/>
    </row>
    <row r="628" spans="1:2" x14ac:dyDescent="0.2">
      <c r="A628" s="102"/>
      <c r="B628" s="102"/>
    </row>
    <row r="629" spans="1:2" x14ac:dyDescent="0.2">
      <c r="A629" s="102"/>
      <c r="B629" s="102"/>
    </row>
    <row r="630" spans="1:2" x14ac:dyDescent="0.2">
      <c r="A630" s="102"/>
      <c r="B630" s="102"/>
    </row>
    <row r="631" spans="1:2" x14ac:dyDescent="0.2">
      <c r="A631" s="102"/>
      <c r="B631" s="102"/>
    </row>
    <row r="632" spans="1:2" x14ac:dyDescent="0.2">
      <c r="A632" s="102"/>
      <c r="B632" s="102"/>
    </row>
    <row r="633" spans="1:2" x14ac:dyDescent="0.2">
      <c r="A633" s="102"/>
      <c r="B633" s="102"/>
    </row>
    <row r="634" spans="1:2" x14ac:dyDescent="0.2">
      <c r="A634" s="102"/>
      <c r="B634" s="102"/>
    </row>
    <row r="635" spans="1:2" x14ac:dyDescent="0.2">
      <c r="A635" s="102"/>
      <c r="B635" s="102"/>
    </row>
    <row r="636" spans="1:2" x14ac:dyDescent="0.2">
      <c r="A636" s="102"/>
      <c r="B636" s="102"/>
    </row>
    <row r="637" spans="1:2" x14ac:dyDescent="0.2">
      <c r="A637" s="102"/>
      <c r="B637" s="102"/>
    </row>
    <row r="638" spans="1:2" x14ac:dyDescent="0.2">
      <c r="A638" s="102"/>
      <c r="B638" s="102"/>
    </row>
    <row r="639" spans="1:2" x14ac:dyDescent="0.2">
      <c r="A639" s="102"/>
      <c r="B639" s="102"/>
    </row>
    <row r="640" spans="1:2" x14ac:dyDescent="0.2">
      <c r="A640" s="102"/>
      <c r="B640" s="102"/>
    </row>
    <row r="641" spans="1:2" x14ac:dyDescent="0.2">
      <c r="A641" s="102"/>
      <c r="B641" s="102"/>
    </row>
    <row r="642" spans="1:2" x14ac:dyDescent="0.2">
      <c r="A642" s="102"/>
      <c r="B642" s="102"/>
    </row>
    <row r="643" spans="1:2" x14ac:dyDescent="0.2">
      <c r="A643" s="102"/>
      <c r="B643" s="102"/>
    </row>
    <row r="644" spans="1:2" x14ac:dyDescent="0.2">
      <c r="A644" s="102"/>
      <c r="B644" s="102"/>
    </row>
    <row r="645" spans="1:2" x14ac:dyDescent="0.2">
      <c r="A645" s="102"/>
      <c r="B645" s="102"/>
    </row>
    <row r="646" spans="1:2" x14ac:dyDescent="0.2">
      <c r="A646" s="102"/>
      <c r="B646" s="102"/>
    </row>
    <row r="647" spans="1:2" x14ac:dyDescent="0.2">
      <c r="A647" s="102"/>
      <c r="B647" s="102"/>
    </row>
    <row r="648" spans="1:2" x14ac:dyDescent="0.2">
      <c r="A648" s="102"/>
      <c r="B648" s="102"/>
    </row>
    <row r="649" spans="1:2" x14ac:dyDescent="0.2">
      <c r="A649" s="102"/>
      <c r="B649" s="102"/>
    </row>
    <row r="650" spans="1:2" x14ac:dyDescent="0.2">
      <c r="A650" s="102"/>
      <c r="B650" s="102"/>
    </row>
    <row r="651" spans="1:2" x14ac:dyDescent="0.2">
      <c r="A651" s="102"/>
      <c r="B651" s="102"/>
    </row>
    <row r="652" spans="1:2" x14ac:dyDescent="0.2">
      <c r="A652" s="102"/>
      <c r="B652" s="102"/>
    </row>
    <row r="653" spans="1:2" x14ac:dyDescent="0.2">
      <c r="A653" s="102"/>
      <c r="B653" s="102"/>
    </row>
    <row r="654" spans="1:2" x14ac:dyDescent="0.2">
      <c r="A654" s="102"/>
      <c r="B654" s="102"/>
    </row>
    <row r="655" spans="1:2" x14ac:dyDescent="0.2">
      <c r="A655" s="102"/>
      <c r="B655" s="102"/>
    </row>
    <row r="656" spans="1:2" x14ac:dyDescent="0.2">
      <c r="A656" s="102"/>
      <c r="B656" s="102"/>
    </row>
    <row r="657" spans="1:2" x14ac:dyDescent="0.2">
      <c r="A657" s="102"/>
      <c r="B657" s="102"/>
    </row>
    <row r="658" spans="1:2" x14ac:dyDescent="0.2">
      <c r="A658" s="102"/>
      <c r="B658" s="102"/>
    </row>
    <row r="659" spans="1:2" x14ac:dyDescent="0.2">
      <c r="A659" s="102"/>
      <c r="B659" s="102"/>
    </row>
    <row r="660" spans="1:2" x14ac:dyDescent="0.2">
      <c r="A660" s="102"/>
      <c r="B660" s="102"/>
    </row>
    <row r="661" spans="1:2" x14ac:dyDescent="0.2">
      <c r="A661" s="102"/>
      <c r="B661" s="102"/>
    </row>
    <row r="662" spans="1:2" x14ac:dyDescent="0.2">
      <c r="A662" s="102"/>
      <c r="B662" s="102"/>
    </row>
    <row r="663" spans="1:2" x14ac:dyDescent="0.2">
      <c r="A663" s="102"/>
      <c r="B663" s="102"/>
    </row>
    <row r="664" spans="1:2" x14ac:dyDescent="0.2">
      <c r="A664" s="102"/>
      <c r="B664" s="102"/>
    </row>
    <row r="665" spans="1:2" x14ac:dyDescent="0.2">
      <c r="A665" s="102"/>
      <c r="B665" s="102"/>
    </row>
    <row r="666" spans="1:2" x14ac:dyDescent="0.2">
      <c r="A666" s="102"/>
      <c r="B666" s="102"/>
    </row>
    <row r="667" spans="1:2" x14ac:dyDescent="0.2">
      <c r="A667" s="102"/>
      <c r="B667" s="102"/>
    </row>
    <row r="668" spans="1:2" x14ac:dyDescent="0.2">
      <c r="A668" s="102"/>
      <c r="B668" s="102"/>
    </row>
    <row r="669" spans="1:2" x14ac:dyDescent="0.2">
      <c r="A669" s="102"/>
      <c r="B669" s="102"/>
    </row>
    <row r="670" spans="1:2" x14ac:dyDescent="0.2">
      <c r="A670" s="102"/>
      <c r="B670" s="102"/>
    </row>
    <row r="671" spans="1:2" x14ac:dyDescent="0.2">
      <c r="A671" s="102"/>
      <c r="B671" s="102"/>
    </row>
    <row r="672" spans="1:2" x14ac:dyDescent="0.2">
      <c r="A672" s="102"/>
      <c r="B672" s="102"/>
    </row>
    <row r="673" spans="1:2" x14ac:dyDescent="0.2">
      <c r="A673" s="102"/>
      <c r="B673" s="102"/>
    </row>
    <row r="674" spans="1:2" x14ac:dyDescent="0.2">
      <c r="A674" s="102"/>
      <c r="B674" s="102"/>
    </row>
    <row r="675" spans="1:2" x14ac:dyDescent="0.2">
      <c r="A675" s="102"/>
      <c r="B675" s="102"/>
    </row>
    <row r="676" spans="1:2" x14ac:dyDescent="0.2">
      <c r="A676" s="102"/>
      <c r="B676" s="102"/>
    </row>
    <row r="677" spans="1:2" x14ac:dyDescent="0.2">
      <c r="A677" s="102"/>
      <c r="B677" s="102"/>
    </row>
  </sheetData>
  <mergeCells count="1">
    <mergeCell ref="K7:V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workbookViewId="0"/>
  </sheetViews>
  <sheetFormatPr defaultRowHeight="12.75" x14ac:dyDescent="0.2"/>
  <cols>
    <col min="1" max="1" width="27.5703125" customWidth="1"/>
    <col min="2" max="2" width="10.85546875" customWidth="1"/>
    <col min="3" max="3" width="7.28515625" bestFit="1" customWidth="1"/>
    <col min="4" max="4" width="8.140625" bestFit="1" customWidth="1"/>
    <col min="5" max="6" width="7.42578125" customWidth="1"/>
    <col min="7" max="7" width="11.140625" customWidth="1"/>
    <col min="8" max="8" width="8" bestFit="1" customWidth="1"/>
    <col min="9" max="9" width="8.140625" bestFit="1" customWidth="1"/>
    <col min="10" max="10" width="8" bestFit="1" customWidth="1"/>
    <col min="11" max="11" width="2.7109375" customWidth="1"/>
    <col min="12" max="12" width="32.5703125" customWidth="1"/>
    <col min="13" max="13" width="42" customWidth="1"/>
    <col min="14" max="14" width="7.7109375" bestFit="1" customWidth="1"/>
    <col min="15" max="15" width="17.28515625" style="187" bestFit="1" customWidth="1"/>
    <col min="16" max="16" width="9.42578125" bestFit="1" customWidth="1"/>
  </cols>
  <sheetData>
    <row r="1" spans="1:15" s="96" customFormat="1" x14ac:dyDescent="0.2">
      <c r="A1" s="97" t="s">
        <v>281</v>
      </c>
      <c r="L1" s="96" t="s">
        <v>1403</v>
      </c>
      <c r="O1" s="186"/>
    </row>
    <row r="2" spans="1:15" ht="11.25" customHeight="1" x14ac:dyDescent="0.2">
      <c r="A2" s="97"/>
      <c r="B2" s="96"/>
      <c r="C2" s="96"/>
      <c r="D2" s="96"/>
      <c r="E2" s="96"/>
      <c r="F2" s="96"/>
      <c r="G2" s="96"/>
      <c r="H2" s="96"/>
      <c r="I2" s="96"/>
      <c r="J2" s="96"/>
      <c r="K2" s="96"/>
      <c r="L2" s="96"/>
    </row>
    <row r="3" spans="1:15" ht="12.75" customHeight="1" x14ac:dyDescent="0.2">
      <c r="A3" s="97" t="s">
        <v>1405</v>
      </c>
      <c r="B3" s="96"/>
      <c r="C3" s="96"/>
      <c r="D3" s="96"/>
      <c r="E3" s="96"/>
      <c r="F3" s="128"/>
      <c r="G3" s="96"/>
      <c r="H3" s="96"/>
      <c r="I3" s="96"/>
      <c r="J3" s="96"/>
      <c r="K3" s="96"/>
      <c r="L3" s="209" t="s">
        <v>1404</v>
      </c>
      <c r="M3" s="208"/>
    </row>
    <row r="4" spans="1:15" ht="15" customHeight="1" x14ac:dyDescent="0.2">
      <c r="A4" s="97" t="s">
        <v>1406</v>
      </c>
      <c r="B4" s="96"/>
      <c r="C4" s="96"/>
      <c r="D4" s="96"/>
      <c r="E4" s="96"/>
      <c r="F4" s="128"/>
      <c r="G4" s="96"/>
      <c r="H4" s="96"/>
      <c r="I4" s="96"/>
      <c r="J4" s="96"/>
      <c r="K4" s="96"/>
      <c r="L4" s="208"/>
      <c r="M4" s="208"/>
    </row>
    <row r="5" spans="1:15" ht="12.75" customHeight="1" x14ac:dyDescent="0.2">
      <c r="A5" s="97" t="s">
        <v>419</v>
      </c>
      <c r="B5" s="96" t="s">
        <v>269</v>
      </c>
      <c r="C5" s="96"/>
      <c r="D5" s="96"/>
      <c r="E5" s="96"/>
      <c r="F5" s="128"/>
      <c r="G5" s="96" t="s">
        <v>278</v>
      </c>
      <c r="H5" s="96"/>
      <c r="I5" s="96"/>
      <c r="J5" s="96"/>
      <c r="K5" s="96"/>
      <c r="L5" s="208"/>
      <c r="M5" s="208"/>
    </row>
    <row r="6" spans="1:15" ht="12.75" customHeight="1" x14ac:dyDescent="0.2">
      <c r="A6" s="97" t="s">
        <v>262</v>
      </c>
      <c r="B6" s="98" t="s">
        <v>228</v>
      </c>
      <c r="C6" s="98" t="s">
        <v>229</v>
      </c>
      <c r="D6" s="98" t="s">
        <v>230</v>
      </c>
      <c r="E6" s="98" t="s">
        <v>231</v>
      </c>
      <c r="F6" s="128"/>
      <c r="G6" s="98" t="s">
        <v>228</v>
      </c>
      <c r="H6" s="98" t="s">
        <v>229</v>
      </c>
      <c r="I6" s="98" t="s">
        <v>230</v>
      </c>
      <c r="J6" s="98" t="s">
        <v>231</v>
      </c>
      <c r="K6" s="96"/>
      <c r="L6" s="208"/>
      <c r="M6" s="208"/>
    </row>
    <row r="7" spans="1:15" ht="12.75" customHeight="1" x14ac:dyDescent="0.2">
      <c r="A7" s="97" t="s">
        <v>252</v>
      </c>
      <c r="B7" s="128">
        <v>45</v>
      </c>
      <c r="C7" s="128">
        <v>25</v>
      </c>
      <c r="D7" s="128">
        <v>15</v>
      </c>
      <c r="E7" s="128">
        <v>5</v>
      </c>
      <c r="F7" s="128"/>
      <c r="G7" s="99">
        <f>B7/45</f>
        <v>1</v>
      </c>
      <c r="H7" s="99">
        <f>C7/B7</f>
        <v>0.55555555555555558</v>
      </c>
      <c r="I7" s="99">
        <f>D7/B7</f>
        <v>0.33333333333333331</v>
      </c>
      <c r="J7" s="99">
        <f>E7/B7</f>
        <v>0.1111111111111111</v>
      </c>
      <c r="K7" s="96"/>
      <c r="L7" s="208"/>
      <c r="M7" s="208"/>
    </row>
    <row r="8" spans="1:15" ht="12.75" customHeight="1" x14ac:dyDescent="0.2">
      <c r="A8" s="97" t="s">
        <v>253</v>
      </c>
      <c r="B8" s="128">
        <v>30</v>
      </c>
      <c r="C8" s="128">
        <v>21</v>
      </c>
      <c r="D8" s="128">
        <v>7</v>
      </c>
      <c r="E8" s="128">
        <v>2</v>
      </c>
      <c r="F8" s="128"/>
      <c r="G8" s="99">
        <f>B8/30</f>
        <v>1</v>
      </c>
      <c r="H8" s="99">
        <f t="shared" ref="H8:H17" si="0">C8/B8</f>
        <v>0.7</v>
      </c>
      <c r="I8" s="99">
        <f t="shared" ref="I8:I17" si="1">D8/B8</f>
        <v>0.23333333333333334</v>
      </c>
      <c r="J8" s="99">
        <f t="shared" ref="J8:J17" si="2">E8/B8</f>
        <v>6.6666666666666666E-2</v>
      </c>
      <c r="K8" s="96"/>
      <c r="L8" s="208"/>
      <c r="M8" s="208"/>
    </row>
    <row r="9" spans="1:15" ht="12.75" customHeight="1" x14ac:dyDescent="0.2">
      <c r="A9" s="97" t="s">
        <v>254</v>
      </c>
      <c r="B9" s="128">
        <v>63</v>
      </c>
      <c r="C9" s="128">
        <v>40</v>
      </c>
      <c r="D9" s="128">
        <v>11</v>
      </c>
      <c r="E9" s="128">
        <v>12</v>
      </c>
      <c r="F9" s="128"/>
      <c r="G9" s="99">
        <f>B9/64</f>
        <v>0.984375</v>
      </c>
      <c r="H9" s="99">
        <f t="shared" si="0"/>
        <v>0.63492063492063489</v>
      </c>
      <c r="I9" s="99">
        <f t="shared" si="1"/>
        <v>0.17460317460317459</v>
      </c>
      <c r="J9" s="99">
        <f t="shared" si="2"/>
        <v>0.19047619047619047</v>
      </c>
      <c r="K9" s="96"/>
      <c r="L9" s="208"/>
      <c r="M9" s="208"/>
    </row>
    <row r="10" spans="1:15" ht="12.75" customHeight="1" x14ac:dyDescent="0.2">
      <c r="A10" s="97" t="s">
        <v>255</v>
      </c>
      <c r="B10" s="128">
        <v>82</v>
      </c>
      <c r="C10" s="128">
        <v>54</v>
      </c>
      <c r="D10" s="128">
        <v>16</v>
      </c>
      <c r="E10" s="128">
        <v>12</v>
      </c>
      <c r="F10" s="128"/>
      <c r="G10" s="99">
        <f>B10/84</f>
        <v>0.97619047619047616</v>
      </c>
      <c r="H10" s="99">
        <f t="shared" si="0"/>
        <v>0.65853658536585369</v>
      </c>
      <c r="I10" s="99">
        <f t="shared" si="1"/>
        <v>0.1951219512195122</v>
      </c>
      <c r="J10" s="99">
        <f t="shared" si="2"/>
        <v>0.14634146341463414</v>
      </c>
      <c r="K10" s="96"/>
      <c r="L10" s="208"/>
      <c r="M10" s="208"/>
    </row>
    <row r="11" spans="1:15" ht="12.75" customHeight="1" x14ac:dyDescent="0.2">
      <c r="A11" s="97" t="s">
        <v>256</v>
      </c>
      <c r="B11" s="128">
        <v>38</v>
      </c>
      <c r="C11" s="128">
        <v>18</v>
      </c>
      <c r="D11" s="128">
        <v>14</v>
      </c>
      <c r="E11" s="128">
        <v>6</v>
      </c>
      <c r="F11" s="128"/>
      <c r="G11" s="99">
        <f>B11/40</f>
        <v>0.95</v>
      </c>
      <c r="H11" s="99">
        <f t="shared" si="0"/>
        <v>0.47368421052631576</v>
      </c>
      <c r="I11" s="99">
        <f t="shared" si="1"/>
        <v>0.36842105263157893</v>
      </c>
      <c r="J11" s="99">
        <f t="shared" si="2"/>
        <v>0.15789473684210525</v>
      </c>
      <c r="K11" s="96"/>
      <c r="L11" s="208"/>
      <c r="M11" s="208"/>
    </row>
    <row r="12" spans="1:15" ht="12.75" customHeight="1" x14ac:dyDescent="0.2">
      <c r="A12" s="97" t="s">
        <v>257</v>
      </c>
      <c r="B12" s="128">
        <v>53</v>
      </c>
      <c r="C12" s="128">
        <v>44</v>
      </c>
      <c r="D12" s="128">
        <v>3</v>
      </c>
      <c r="E12" s="128">
        <v>6</v>
      </c>
      <c r="F12" s="128"/>
      <c r="G12" s="99">
        <f>B12/53</f>
        <v>1</v>
      </c>
      <c r="H12" s="99">
        <f t="shared" si="0"/>
        <v>0.83018867924528306</v>
      </c>
      <c r="I12" s="99">
        <f t="shared" si="1"/>
        <v>5.6603773584905662E-2</v>
      </c>
      <c r="J12" s="99">
        <f t="shared" si="2"/>
        <v>0.11320754716981132</v>
      </c>
      <c r="K12" s="96"/>
      <c r="L12" s="208"/>
      <c r="M12" s="208"/>
    </row>
    <row r="13" spans="1:15" ht="12.75" customHeight="1" x14ac:dyDescent="0.2">
      <c r="A13" s="97" t="s">
        <v>258</v>
      </c>
      <c r="B13" s="128">
        <v>83</v>
      </c>
      <c r="C13" s="128">
        <v>59</v>
      </c>
      <c r="D13" s="128">
        <v>14</v>
      </c>
      <c r="E13" s="128">
        <v>10</v>
      </c>
      <c r="F13" s="129"/>
      <c r="G13" s="99">
        <f>B13/84</f>
        <v>0.98809523809523814</v>
      </c>
      <c r="H13" s="99">
        <f t="shared" si="0"/>
        <v>0.71084337349397586</v>
      </c>
      <c r="I13" s="99">
        <f t="shared" si="1"/>
        <v>0.16867469879518071</v>
      </c>
      <c r="J13" s="99">
        <f t="shared" si="2"/>
        <v>0.12048192771084337</v>
      </c>
      <c r="K13" s="96"/>
      <c r="L13" s="208"/>
      <c r="M13" s="208"/>
    </row>
    <row r="14" spans="1:15" ht="12.75" customHeight="1" x14ac:dyDescent="0.2">
      <c r="A14" s="97" t="s">
        <v>259</v>
      </c>
      <c r="B14" s="128">
        <v>65</v>
      </c>
      <c r="C14" s="128">
        <v>47</v>
      </c>
      <c r="D14" s="128">
        <v>10</v>
      </c>
      <c r="E14" s="128">
        <v>8</v>
      </c>
      <c r="F14" s="129"/>
      <c r="G14" s="99">
        <f>B14/66</f>
        <v>0.98484848484848486</v>
      </c>
      <c r="H14" s="99">
        <f t="shared" si="0"/>
        <v>0.72307692307692306</v>
      </c>
      <c r="I14" s="99">
        <f t="shared" si="1"/>
        <v>0.15384615384615385</v>
      </c>
      <c r="J14" s="99">
        <f t="shared" si="2"/>
        <v>0.12307692307692308</v>
      </c>
      <c r="K14" s="96"/>
      <c r="L14" s="208"/>
      <c r="M14" s="208"/>
    </row>
    <row r="15" spans="1:15" ht="12.75" customHeight="1" x14ac:dyDescent="0.2">
      <c r="A15" s="97" t="s">
        <v>260</v>
      </c>
      <c r="B15" s="128">
        <v>5</v>
      </c>
      <c r="C15" s="128">
        <v>1</v>
      </c>
      <c r="D15" s="128">
        <v>4</v>
      </c>
      <c r="E15" s="128">
        <v>0</v>
      </c>
      <c r="F15" s="129"/>
      <c r="G15" s="99">
        <f>B15/5</f>
        <v>1</v>
      </c>
      <c r="H15" s="99">
        <f t="shared" si="0"/>
        <v>0.2</v>
      </c>
      <c r="I15" s="99">
        <f t="shared" si="1"/>
        <v>0.8</v>
      </c>
      <c r="J15" s="99">
        <f t="shared" si="2"/>
        <v>0</v>
      </c>
      <c r="K15" s="96"/>
      <c r="L15" s="208"/>
      <c r="M15" s="208"/>
    </row>
    <row r="16" spans="1:15" ht="12.75" customHeight="1" x14ac:dyDescent="0.2">
      <c r="A16" s="97" t="s">
        <v>261</v>
      </c>
      <c r="B16" s="128">
        <v>30</v>
      </c>
      <c r="C16" s="128">
        <v>17</v>
      </c>
      <c r="D16" s="128">
        <v>10</v>
      </c>
      <c r="E16" s="128">
        <v>3</v>
      </c>
      <c r="F16" s="129"/>
      <c r="G16" s="99">
        <f>B16/30</f>
        <v>1</v>
      </c>
      <c r="H16" s="99">
        <f t="shared" si="0"/>
        <v>0.56666666666666665</v>
      </c>
      <c r="I16" s="99">
        <f t="shared" si="1"/>
        <v>0.33333333333333331</v>
      </c>
      <c r="J16" s="99">
        <f t="shared" si="2"/>
        <v>0.1</v>
      </c>
      <c r="K16" s="96"/>
      <c r="L16" s="208"/>
      <c r="M16" s="208"/>
    </row>
    <row r="17" spans="1:22" ht="12.75" customHeight="1" x14ac:dyDescent="0.2">
      <c r="A17" s="97" t="s">
        <v>127</v>
      </c>
      <c r="B17" s="129">
        <v>494</v>
      </c>
      <c r="C17" s="128">
        <v>326</v>
      </c>
      <c r="D17" s="128">
        <v>104</v>
      </c>
      <c r="E17" s="129">
        <v>64</v>
      </c>
      <c r="F17" s="96"/>
      <c r="G17" s="99">
        <f>B17/501</f>
        <v>0.98602794411177641</v>
      </c>
      <c r="H17" s="99">
        <f t="shared" si="0"/>
        <v>0.65991902834008098</v>
      </c>
      <c r="I17" s="99">
        <f t="shared" si="1"/>
        <v>0.21052631578947367</v>
      </c>
      <c r="J17" s="99">
        <f t="shared" si="2"/>
        <v>0.12955465587044535</v>
      </c>
      <c r="K17" s="96"/>
      <c r="L17" s="208"/>
      <c r="M17" s="208"/>
    </row>
    <row r="18" spans="1:22" s="74" customFormat="1" ht="12.75" customHeight="1" x14ac:dyDescent="0.2">
      <c r="A18" s="97"/>
      <c r="B18" s="129"/>
      <c r="C18" s="129"/>
      <c r="D18" s="129"/>
      <c r="E18" s="129"/>
      <c r="F18" s="96"/>
      <c r="G18" s="99"/>
      <c r="H18" s="99"/>
      <c r="I18" s="99"/>
      <c r="J18" s="99"/>
      <c r="K18" s="96"/>
      <c r="L18" s="208"/>
      <c r="M18" s="208"/>
      <c r="O18" s="188"/>
    </row>
    <row r="19" spans="1:22" s="74" customFormat="1" ht="12.75" customHeight="1" x14ac:dyDescent="0.2">
      <c r="A19" s="97"/>
      <c r="B19" s="129"/>
      <c r="C19" s="128"/>
      <c r="D19" s="128"/>
      <c r="E19" s="129"/>
      <c r="F19" s="96"/>
      <c r="G19" s="99"/>
      <c r="H19" s="99"/>
      <c r="I19" s="99"/>
      <c r="J19" s="99"/>
      <c r="K19" s="96"/>
      <c r="L19" s="208"/>
      <c r="M19" s="208"/>
      <c r="O19" s="188"/>
    </row>
    <row r="20" spans="1:22" s="74" customFormat="1" ht="12.75" customHeight="1" x14ac:dyDescent="0.2">
      <c r="A20" s="97"/>
      <c r="B20" s="129"/>
      <c r="C20" s="128"/>
      <c r="D20" s="128"/>
      <c r="E20" s="129"/>
      <c r="F20" s="96"/>
      <c r="G20" s="99"/>
      <c r="H20" s="99"/>
      <c r="I20" s="99"/>
      <c r="J20" s="99"/>
      <c r="K20" s="96"/>
      <c r="L20" s="208"/>
      <c r="M20" s="208"/>
      <c r="O20" s="188"/>
    </row>
    <row r="21" spans="1:22" s="74" customFormat="1" ht="12.75" customHeight="1" x14ac:dyDescent="0.2">
      <c r="A21" s="158"/>
      <c r="B21" s="96"/>
      <c r="C21" s="96"/>
      <c r="D21" s="96"/>
      <c r="E21" s="96"/>
      <c r="F21" s="98"/>
      <c r="G21" s="96"/>
      <c r="H21" s="96"/>
      <c r="I21" s="96"/>
      <c r="J21" s="96"/>
      <c r="K21" s="96"/>
      <c r="L21" s="208"/>
      <c r="M21" s="208"/>
      <c r="O21" s="188"/>
    </row>
    <row r="22" spans="1:22" ht="12.75" customHeight="1" x14ac:dyDescent="0.2">
      <c r="A22" s="97" t="s">
        <v>423</v>
      </c>
      <c r="B22" s="96"/>
      <c r="C22" s="96"/>
      <c r="D22" s="96"/>
      <c r="E22" s="96"/>
      <c r="F22" s="128"/>
      <c r="G22" s="96"/>
      <c r="H22" s="96"/>
      <c r="I22" s="96"/>
      <c r="J22" s="96"/>
      <c r="K22" s="96"/>
      <c r="L22" s="208"/>
      <c r="M22" s="208"/>
    </row>
    <row r="23" spans="1:22" ht="12.75" customHeight="1" x14ac:dyDescent="0.2">
      <c r="A23" s="97" t="s">
        <v>427</v>
      </c>
      <c r="B23" s="96"/>
      <c r="C23" s="96"/>
      <c r="D23" s="96"/>
      <c r="E23" s="96"/>
      <c r="F23" s="128"/>
      <c r="G23" s="96"/>
      <c r="H23" s="96"/>
      <c r="I23" s="96"/>
      <c r="J23" s="96"/>
      <c r="K23" s="96"/>
      <c r="L23" s="208"/>
      <c r="M23" s="208"/>
    </row>
    <row r="24" spans="1:22" ht="12.75" customHeight="1" x14ac:dyDescent="0.2">
      <c r="A24" s="97" t="s">
        <v>419</v>
      </c>
      <c r="B24" s="96" t="s">
        <v>269</v>
      </c>
      <c r="C24" s="96"/>
      <c r="D24" s="96"/>
      <c r="E24" s="96"/>
      <c r="F24" s="128"/>
      <c r="G24" s="96" t="s">
        <v>278</v>
      </c>
      <c r="H24" s="96"/>
      <c r="I24" s="96"/>
      <c r="J24" s="96"/>
      <c r="K24" s="96"/>
      <c r="L24" s="208"/>
      <c r="M24" s="208"/>
    </row>
    <row r="25" spans="1:22" ht="12.75" customHeight="1" x14ac:dyDescent="0.2">
      <c r="A25" s="97" t="s">
        <v>262</v>
      </c>
      <c r="B25" s="98" t="s">
        <v>228</v>
      </c>
      <c r="C25" s="98" t="s">
        <v>229</v>
      </c>
      <c r="D25" s="98" t="s">
        <v>230</v>
      </c>
      <c r="E25" s="98" t="s">
        <v>231</v>
      </c>
      <c r="F25" s="128"/>
      <c r="G25" s="98" t="s">
        <v>228</v>
      </c>
      <c r="H25" s="98" t="s">
        <v>229</v>
      </c>
      <c r="I25" s="98" t="s">
        <v>230</v>
      </c>
      <c r="J25" s="98" t="s">
        <v>231</v>
      </c>
      <c r="K25" s="96"/>
      <c r="L25" s="208"/>
      <c r="M25" s="208"/>
    </row>
    <row r="26" spans="1:22" ht="12.75" customHeight="1" x14ac:dyDescent="0.2">
      <c r="A26" s="97" t="s">
        <v>252</v>
      </c>
      <c r="B26" s="128">
        <v>44</v>
      </c>
      <c r="C26" s="128">
        <v>35</v>
      </c>
      <c r="D26" s="128">
        <v>7</v>
      </c>
      <c r="E26" s="128">
        <v>2</v>
      </c>
      <c r="F26" s="128"/>
      <c r="G26" s="99">
        <f>B26/44</f>
        <v>1</v>
      </c>
      <c r="H26" s="99">
        <f>C26/B26</f>
        <v>0.79545454545454541</v>
      </c>
      <c r="I26" s="99">
        <f>D26/B26</f>
        <v>0.15909090909090909</v>
      </c>
      <c r="J26" s="99">
        <f>E26/B26</f>
        <v>4.5454545454545456E-2</v>
      </c>
      <c r="K26" s="96"/>
      <c r="L26" s="210"/>
      <c r="M26" s="210"/>
      <c r="N26" s="96"/>
      <c r="O26" s="96"/>
      <c r="P26" s="96"/>
      <c r="Q26" s="96"/>
      <c r="U26" s="188"/>
      <c r="V26" s="74"/>
    </row>
    <row r="27" spans="1:22" ht="12.75" customHeight="1" x14ac:dyDescent="0.2">
      <c r="A27" s="97" t="s">
        <v>253</v>
      </c>
      <c r="B27" s="128">
        <v>31</v>
      </c>
      <c r="C27" s="128">
        <v>18</v>
      </c>
      <c r="D27" s="128">
        <v>8</v>
      </c>
      <c r="E27" s="128">
        <v>5</v>
      </c>
      <c r="F27" s="128"/>
      <c r="G27" s="99">
        <f>B27/31</f>
        <v>1</v>
      </c>
      <c r="H27" s="99">
        <f t="shared" ref="H27:H36" si="3">C27/B27</f>
        <v>0.58064516129032262</v>
      </c>
      <c r="I27" s="99">
        <f t="shared" ref="I27:I36" si="4">D27/B27</f>
        <v>0.25806451612903225</v>
      </c>
      <c r="J27" s="99">
        <f t="shared" ref="J27:J36" si="5">E27/B27</f>
        <v>0.16129032258064516</v>
      </c>
      <c r="K27" s="96"/>
      <c r="L27" s="210"/>
      <c r="M27" s="210"/>
      <c r="N27" s="96"/>
      <c r="O27" s="96"/>
      <c r="P27" s="96"/>
      <c r="Q27" s="96"/>
      <c r="R27" s="191"/>
      <c r="U27" s="190"/>
    </row>
    <row r="28" spans="1:22" ht="12.75" customHeight="1" x14ac:dyDescent="0.2">
      <c r="A28" s="97" t="s">
        <v>254</v>
      </c>
      <c r="B28" s="128">
        <v>64</v>
      </c>
      <c r="C28" s="128">
        <v>43</v>
      </c>
      <c r="D28" s="128">
        <v>11</v>
      </c>
      <c r="E28" s="128">
        <v>10</v>
      </c>
      <c r="F28" s="128"/>
      <c r="G28" s="99">
        <f>B28/64</f>
        <v>1</v>
      </c>
      <c r="H28" s="99">
        <f t="shared" si="3"/>
        <v>0.671875</v>
      </c>
      <c r="I28" s="99">
        <f t="shared" si="4"/>
        <v>0.171875</v>
      </c>
      <c r="J28" s="99">
        <f t="shared" si="5"/>
        <v>0.15625</v>
      </c>
      <c r="K28" s="96"/>
      <c r="L28" s="210"/>
      <c r="M28" s="210"/>
      <c r="N28" s="96"/>
      <c r="O28" s="96"/>
      <c r="P28" s="96"/>
      <c r="Q28" s="96"/>
      <c r="R28" s="184"/>
      <c r="U28" s="190"/>
    </row>
    <row r="29" spans="1:22" ht="12.75" customHeight="1" x14ac:dyDescent="0.2">
      <c r="A29" s="97" t="s">
        <v>255</v>
      </c>
      <c r="B29" s="128">
        <v>84</v>
      </c>
      <c r="C29" s="128">
        <v>55</v>
      </c>
      <c r="D29" s="128">
        <v>22</v>
      </c>
      <c r="E29" s="128">
        <v>7</v>
      </c>
      <c r="F29" s="128"/>
      <c r="G29" s="99">
        <f>B29/84</f>
        <v>1</v>
      </c>
      <c r="H29" s="99">
        <f t="shared" si="3"/>
        <v>0.65476190476190477</v>
      </c>
      <c r="I29" s="99">
        <f t="shared" si="4"/>
        <v>0.26190476190476192</v>
      </c>
      <c r="J29" s="99">
        <f t="shared" si="5"/>
        <v>8.3333333333333329E-2</v>
      </c>
      <c r="K29" s="96"/>
      <c r="L29" s="210"/>
      <c r="M29" s="210"/>
      <c r="N29" s="96"/>
      <c r="O29" s="96"/>
      <c r="P29" s="96"/>
      <c r="Q29" s="96"/>
      <c r="R29" s="185"/>
      <c r="S29" s="96"/>
      <c r="T29" s="96"/>
      <c r="U29" s="190"/>
      <c r="V29" s="96"/>
    </row>
    <row r="30" spans="1:22" ht="12.75" customHeight="1" x14ac:dyDescent="0.2">
      <c r="A30" s="97" t="s">
        <v>256</v>
      </c>
      <c r="B30" s="128">
        <v>39</v>
      </c>
      <c r="C30" s="128">
        <v>22</v>
      </c>
      <c r="D30" s="128">
        <v>13</v>
      </c>
      <c r="E30" s="128">
        <v>4</v>
      </c>
      <c r="F30" s="128"/>
      <c r="G30" s="99">
        <f>B30/41</f>
        <v>0.95121951219512191</v>
      </c>
      <c r="H30" s="99">
        <f t="shared" si="3"/>
        <v>0.5641025641025641</v>
      </c>
      <c r="I30" s="99">
        <f t="shared" si="4"/>
        <v>0.33333333333333331</v>
      </c>
      <c r="J30" s="99">
        <f t="shared" si="5"/>
        <v>0.10256410256410256</v>
      </c>
      <c r="K30" s="96"/>
      <c r="L30" s="210"/>
      <c r="M30" s="210"/>
      <c r="N30" s="96"/>
      <c r="O30" s="96"/>
      <c r="P30" s="96"/>
      <c r="Q30" s="96"/>
      <c r="T30" s="144"/>
      <c r="U30" s="189"/>
      <c r="V30" s="120"/>
    </row>
    <row r="31" spans="1:22" ht="12.75" customHeight="1" x14ac:dyDescent="0.2">
      <c r="A31" s="97" t="s">
        <v>257</v>
      </c>
      <c r="B31" s="128">
        <v>54</v>
      </c>
      <c r="C31" s="128">
        <v>35</v>
      </c>
      <c r="D31" s="128">
        <v>14</v>
      </c>
      <c r="E31" s="128">
        <v>5</v>
      </c>
      <c r="F31" s="128"/>
      <c r="G31" s="99">
        <f>B31/54</f>
        <v>1</v>
      </c>
      <c r="H31" s="99">
        <f t="shared" si="3"/>
        <v>0.64814814814814814</v>
      </c>
      <c r="I31" s="99">
        <f t="shared" si="4"/>
        <v>0.25925925925925924</v>
      </c>
      <c r="J31" s="99">
        <f t="shared" si="5"/>
        <v>9.2592592592592587E-2</v>
      </c>
      <c r="K31" s="96"/>
      <c r="L31" s="210"/>
      <c r="M31" s="210"/>
      <c r="N31" s="96"/>
      <c r="O31" s="96"/>
      <c r="P31" s="96"/>
      <c r="Q31" s="96"/>
      <c r="R31" s="192"/>
      <c r="S31" s="192"/>
      <c r="T31" s="192"/>
      <c r="U31" s="193"/>
      <c r="V31" s="192"/>
    </row>
    <row r="32" spans="1:22" ht="12.75" customHeight="1" x14ac:dyDescent="0.2">
      <c r="A32" s="97" t="s">
        <v>258</v>
      </c>
      <c r="B32" s="128">
        <v>82</v>
      </c>
      <c r="C32" s="128">
        <v>52</v>
      </c>
      <c r="D32" s="128">
        <v>22</v>
      </c>
      <c r="E32" s="128">
        <v>8</v>
      </c>
      <c r="F32" s="129"/>
      <c r="G32" s="99">
        <f>B32/82</f>
        <v>1</v>
      </c>
      <c r="H32" s="99">
        <f t="shared" si="3"/>
        <v>0.63414634146341464</v>
      </c>
      <c r="I32" s="99">
        <f t="shared" si="4"/>
        <v>0.26829268292682928</v>
      </c>
      <c r="J32" s="99">
        <f t="shared" si="5"/>
        <v>9.7560975609756101E-2</v>
      </c>
      <c r="K32" s="96"/>
      <c r="L32" s="210"/>
      <c r="M32" s="210"/>
      <c r="N32" s="96"/>
      <c r="O32" s="96"/>
      <c r="P32" s="96"/>
      <c r="Q32" s="96"/>
      <c r="R32" s="192"/>
      <c r="S32" s="192"/>
      <c r="T32" s="192"/>
      <c r="U32" s="193"/>
      <c r="V32" s="192"/>
    </row>
    <row r="33" spans="1:22" ht="12.75" customHeight="1" x14ac:dyDescent="0.2">
      <c r="A33" s="97" t="s">
        <v>259</v>
      </c>
      <c r="B33" s="128">
        <v>66</v>
      </c>
      <c r="C33" s="128">
        <v>50</v>
      </c>
      <c r="D33" s="128">
        <v>8</v>
      </c>
      <c r="E33" s="128">
        <v>8</v>
      </c>
      <c r="F33" s="129"/>
      <c r="G33" s="99">
        <f>B33/65</f>
        <v>1.0153846153846153</v>
      </c>
      <c r="H33" s="99">
        <f t="shared" si="3"/>
        <v>0.75757575757575757</v>
      </c>
      <c r="I33" s="99">
        <f t="shared" si="4"/>
        <v>0.12121212121212122</v>
      </c>
      <c r="J33" s="99">
        <f t="shared" si="5"/>
        <v>0.12121212121212122</v>
      </c>
      <c r="K33" s="96"/>
      <c r="L33" s="210"/>
      <c r="M33" s="210"/>
      <c r="N33" s="96"/>
      <c r="O33" s="96"/>
      <c r="P33" s="96"/>
      <c r="Q33" s="96"/>
      <c r="R33" s="192"/>
      <c r="S33" s="192"/>
      <c r="T33" s="192"/>
      <c r="U33" s="193"/>
      <c r="V33" s="192"/>
    </row>
    <row r="34" spans="1:22" ht="12.75" customHeight="1" x14ac:dyDescent="0.2">
      <c r="A34" s="97" t="s">
        <v>260</v>
      </c>
      <c r="B34" s="128">
        <v>5</v>
      </c>
      <c r="C34" s="128">
        <v>2</v>
      </c>
      <c r="D34" s="128">
        <v>3</v>
      </c>
      <c r="E34" s="128">
        <v>0</v>
      </c>
      <c r="F34" s="129"/>
      <c r="G34" s="99">
        <f>B34/5</f>
        <v>1</v>
      </c>
      <c r="H34" s="99">
        <f t="shared" si="3"/>
        <v>0.4</v>
      </c>
      <c r="I34" s="99">
        <f t="shared" si="4"/>
        <v>0.6</v>
      </c>
      <c r="J34" s="99">
        <f t="shared" si="5"/>
        <v>0</v>
      </c>
      <c r="K34" s="96"/>
      <c r="L34" s="96"/>
      <c r="M34" s="96"/>
      <c r="N34" s="96"/>
      <c r="O34" s="96"/>
      <c r="P34" s="96"/>
      <c r="Q34" s="96"/>
      <c r="R34" s="192"/>
      <c r="S34" s="192"/>
      <c r="T34" s="192"/>
      <c r="U34" s="193"/>
      <c r="V34" s="192"/>
    </row>
    <row r="35" spans="1:22" s="74" customFormat="1" ht="12.75" customHeight="1" x14ac:dyDescent="0.2">
      <c r="A35" s="97" t="s">
        <v>261</v>
      </c>
      <c r="B35" s="128">
        <v>30</v>
      </c>
      <c r="C35" s="128">
        <v>23</v>
      </c>
      <c r="D35" s="128">
        <v>5</v>
      </c>
      <c r="E35" s="128">
        <v>2</v>
      </c>
      <c r="F35" s="129"/>
      <c r="G35" s="99">
        <f>B35/30</f>
        <v>1</v>
      </c>
      <c r="H35" s="99">
        <f t="shared" si="3"/>
        <v>0.76666666666666672</v>
      </c>
      <c r="I35" s="99">
        <f t="shared" si="4"/>
        <v>0.16666666666666666</v>
      </c>
      <c r="J35" s="99">
        <f t="shared" si="5"/>
        <v>6.6666666666666666E-2</v>
      </c>
      <c r="K35" s="96"/>
      <c r="L35" s="198"/>
      <c r="M35" s="198"/>
      <c r="N35" s="96"/>
      <c r="O35" s="199" t="s">
        <v>1303</v>
      </c>
      <c r="P35" s="136"/>
      <c r="Q35"/>
      <c r="R35"/>
      <c r="S35"/>
    </row>
    <row r="36" spans="1:22" s="74" customFormat="1" ht="12.75" customHeight="1" x14ac:dyDescent="0.2">
      <c r="A36" s="97" t="s">
        <v>127</v>
      </c>
      <c r="B36" s="129">
        <v>499</v>
      </c>
      <c r="C36" s="128">
        <v>335</v>
      </c>
      <c r="D36" s="128">
        <v>113</v>
      </c>
      <c r="E36" s="129">
        <v>51</v>
      </c>
      <c r="F36" s="96"/>
      <c r="G36" s="99">
        <f>B36/500</f>
        <v>0.998</v>
      </c>
      <c r="H36" s="99">
        <f t="shared" si="3"/>
        <v>0.67134268537074149</v>
      </c>
      <c r="I36" s="99">
        <f t="shared" si="4"/>
        <v>0.22645290581162325</v>
      </c>
      <c r="J36" s="99">
        <f t="shared" si="5"/>
        <v>0.10220440881763528</v>
      </c>
      <c r="K36" s="96"/>
      <c r="L36" s="198" t="s">
        <v>438</v>
      </c>
      <c r="M36" s="198" t="s">
        <v>236</v>
      </c>
      <c r="N36" s="96" t="s">
        <v>235</v>
      </c>
      <c r="O36" s="199" t="s">
        <v>1304</v>
      </c>
      <c r="P36" s="148" t="s">
        <v>1305</v>
      </c>
      <c r="Q36"/>
      <c r="R36"/>
      <c r="S36"/>
    </row>
    <row r="37" spans="1:22" s="74" customFormat="1" ht="12.75" customHeight="1" x14ac:dyDescent="0.2">
      <c r="A37" s="97"/>
      <c r="B37" s="129"/>
      <c r="C37" s="129"/>
      <c r="D37" s="129"/>
      <c r="E37" s="129"/>
      <c r="F37" s="96"/>
      <c r="G37" s="99"/>
      <c r="H37" s="99"/>
      <c r="I37" s="99"/>
      <c r="J37" s="99"/>
      <c r="K37" s="96"/>
      <c r="L37" s="204" t="s">
        <v>1387</v>
      </c>
      <c r="M37" s="203" t="s">
        <v>1388</v>
      </c>
      <c r="N37" s="144" t="s">
        <v>1389</v>
      </c>
      <c r="O37" s="205">
        <v>7.5000000000000067E-2</v>
      </c>
      <c r="P37" s="204" t="s">
        <v>1390</v>
      </c>
      <c r="Q37"/>
      <c r="R37"/>
      <c r="S37"/>
    </row>
    <row r="38" spans="1:22" s="74" customFormat="1" ht="12.75" customHeight="1" x14ac:dyDescent="0.2">
      <c r="A38" s="97"/>
      <c r="B38" s="129"/>
      <c r="C38" s="128"/>
      <c r="D38" s="128"/>
      <c r="E38" s="129"/>
      <c r="F38" s="96"/>
      <c r="G38" s="99"/>
      <c r="H38" s="99"/>
      <c r="I38" s="99"/>
      <c r="J38" s="99"/>
      <c r="K38" s="96"/>
      <c r="L38" s="204" t="s">
        <v>1391</v>
      </c>
      <c r="M38" s="203" t="s">
        <v>1392</v>
      </c>
      <c r="N38" s="144" t="s">
        <v>1393</v>
      </c>
      <c r="O38" s="189">
        <v>2.1582733812949662E-2</v>
      </c>
      <c r="P38" s="204" t="s">
        <v>1390</v>
      </c>
      <c r="Q38"/>
      <c r="R38"/>
      <c r="S38"/>
    </row>
    <row r="39" spans="1:22" ht="12.75" customHeight="1" x14ac:dyDescent="0.2">
      <c r="A39" s="97"/>
      <c r="B39" s="129"/>
      <c r="C39" s="128"/>
      <c r="D39" s="128"/>
      <c r="E39" s="129"/>
      <c r="F39" s="96"/>
      <c r="G39" s="99"/>
      <c r="H39" s="99"/>
      <c r="I39" s="99"/>
      <c r="J39" s="99"/>
      <c r="K39" s="96"/>
      <c r="L39" s="204" t="s">
        <v>1394</v>
      </c>
      <c r="M39" s="203" t="s">
        <v>1395</v>
      </c>
      <c r="N39" s="144" t="s">
        <v>1396</v>
      </c>
      <c r="O39" s="189">
        <v>-0.50588235294117645</v>
      </c>
      <c r="P39" s="204" t="s">
        <v>487</v>
      </c>
    </row>
    <row r="40" spans="1:22" ht="12.75" customHeight="1" x14ac:dyDescent="0.2">
      <c r="A40" s="158"/>
      <c r="B40" s="96"/>
      <c r="C40" s="96"/>
      <c r="D40" s="96"/>
      <c r="E40" s="96"/>
      <c r="F40" s="98"/>
      <c r="G40" s="96"/>
      <c r="H40" s="96"/>
      <c r="I40" s="96"/>
      <c r="J40" s="96"/>
      <c r="K40" s="96"/>
      <c r="L40" s="206" t="s">
        <v>883</v>
      </c>
      <c r="M40" s="203"/>
      <c r="N40" s="144"/>
      <c r="O40" s="189"/>
      <c r="P40" s="204"/>
    </row>
    <row r="41" spans="1:22" ht="12.75" customHeight="1" x14ac:dyDescent="0.2">
      <c r="A41" s="97" t="s">
        <v>411</v>
      </c>
      <c r="B41" s="96"/>
      <c r="C41" s="96"/>
      <c r="D41" s="96"/>
      <c r="E41" s="96"/>
      <c r="F41" s="128"/>
      <c r="G41" s="96"/>
      <c r="H41" s="96"/>
      <c r="I41" s="96"/>
      <c r="J41" s="96"/>
      <c r="K41" s="96"/>
      <c r="L41" s="204"/>
      <c r="M41" s="203"/>
      <c r="N41" s="144"/>
      <c r="O41" s="189"/>
      <c r="P41" s="204"/>
    </row>
    <row r="42" spans="1:22" s="96" customFormat="1" ht="12.75" customHeight="1" x14ac:dyDescent="0.2">
      <c r="A42" s="97" t="s">
        <v>412</v>
      </c>
      <c r="F42" s="128"/>
      <c r="L42" s="204"/>
      <c r="M42" s="203"/>
      <c r="N42" s="144"/>
      <c r="O42" s="189"/>
      <c r="P42" s="204"/>
      <c r="Q42"/>
      <c r="R42"/>
      <c r="S42"/>
    </row>
    <row r="43" spans="1:22" s="96" customFormat="1" ht="12.75" customHeight="1" x14ac:dyDescent="0.2">
      <c r="A43" s="97" t="s">
        <v>410</v>
      </c>
      <c r="B43" s="96" t="s">
        <v>269</v>
      </c>
      <c r="F43" s="128"/>
      <c r="G43" s="96" t="s">
        <v>278</v>
      </c>
      <c r="L43" s="204"/>
      <c r="M43" s="203"/>
      <c r="N43" s="144"/>
      <c r="O43" s="189"/>
      <c r="P43" s="204"/>
      <c r="Q43" s="74"/>
      <c r="R43" s="74"/>
      <c r="S43" s="74"/>
    </row>
    <row r="44" spans="1:22" s="96" customFormat="1" ht="12.75" customHeight="1" x14ac:dyDescent="0.2">
      <c r="A44" s="97" t="s">
        <v>262</v>
      </c>
      <c r="B44" s="98" t="s">
        <v>228</v>
      </c>
      <c r="C44" s="98" t="s">
        <v>229</v>
      </c>
      <c r="D44" s="98" t="s">
        <v>230</v>
      </c>
      <c r="E44" s="98" t="s">
        <v>231</v>
      </c>
      <c r="F44" s="128"/>
      <c r="G44" s="98" t="s">
        <v>228</v>
      </c>
      <c r="H44" s="98" t="s">
        <v>229</v>
      </c>
      <c r="I44" s="98" t="s">
        <v>230</v>
      </c>
      <c r="J44" s="98" t="s">
        <v>231</v>
      </c>
      <c r="M44" s="136"/>
      <c r="N44" s="200"/>
      <c r="O44" s="189"/>
      <c r="P44" s="201"/>
      <c r="Q44" s="74"/>
      <c r="R44" s="74"/>
      <c r="S44" s="74"/>
    </row>
    <row r="45" spans="1:22" s="96" customFormat="1" ht="12.75" customHeight="1" x14ac:dyDescent="0.2">
      <c r="A45" s="97" t="s">
        <v>252</v>
      </c>
      <c r="B45" s="128">
        <v>44</v>
      </c>
      <c r="C45" s="128">
        <v>25</v>
      </c>
      <c r="D45" s="128">
        <v>16</v>
      </c>
      <c r="E45" s="128">
        <v>3</v>
      </c>
      <c r="F45" s="128"/>
      <c r="G45" s="99">
        <f>B45/44</f>
        <v>1</v>
      </c>
      <c r="H45" s="99">
        <f>C45/B45</f>
        <v>0.56818181818181823</v>
      </c>
      <c r="I45" s="99">
        <f>D45/B45</f>
        <v>0.36363636363636365</v>
      </c>
      <c r="J45" s="99">
        <f>E45/B45</f>
        <v>6.8181818181818177E-2</v>
      </c>
      <c r="L45"/>
      <c r="M45" s="136"/>
      <c r="N45" s="200"/>
      <c r="O45" s="189"/>
      <c r="P45" s="201"/>
      <c r="Q45" s="74"/>
      <c r="R45" s="74"/>
      <c r="S45" s="74"/>
    </row>
    <row r="46" spans="1:22" s="96" customFormat="1" ht="12.75" customHeight="1" x14ac:dyDescent="0.2">
      <c r="A46" s="97" t="s">
        <v>253</v>
      </c>
      <c r="B46" s="128">
        <v>31</v>
      </c>
      <c r="C46" s="128">
        <v>21</v>
      </c>
      <c r="D46" s="128">
        <v>8</v>
      </c>
      <c r="E46" s="128">
        <v>2</v>
      </c>
      <c r="F46" s="128"/>
      <c r="G46" s="99">
        <f>B46/31</f>
        <v>1</v>
      </c>
      <c r="H46" s="99">
        <f t="shared" ref="H46:H55" si="6">C46/B46</f>
        <v>0.67741935483870963</v>
      </c>
      <c r="I46" s="99">
        <f t="shared" ref="I46:I55" si="7">D46/B46</f>
        <v>0.25806451612903225</v>
      </c>
      <c r="J46" s="99">
        <f t="shared" ref="J46:J55" si="8">E46/B46</f>
        <v>6.4516129032258063E-2</v>
      </c>
      <c r="L46"/>
      <c r="M46" s="136"/>
      <c r="N46" s="200"/>
      <c r="O46" s="189"/>
      <c r="P46" s="201"/>
      <c r="Q46" s="74"/>
      <c r="R46" s="74"/>
      <c r="S46" s="74"/>
    </row>
    <row r="47" spans="1:22" s="96" customFormat="1" ht="12.75" customHeight="1" x14ac:dyDescent="0.2">
      <c r="A47" s="97" t="s">
        <v>254</v>
      </c>
      <c r="B47" s="128">
        <v>64</v>
      </c>
      <c r="C47" s="128">
        <v>37</v>
      </c>
      <c r="D47" s="128">
        <v>18</v>
      </c>
      <c r="E47" s="128">
        <v>9</v>
      </c>
      <c r="F47" s="128"/>
      <c r="G47" s="99">
        <f>B47/64</f>
        <v>1</v>
      </c>
      <c r="H47" s="99">
        <f t="shared" si="6"/>
        <v>0.578125</v>
      </c>
      <c r="I47" s="99">
        <f t="shared" si="7"/>
        <v>0.28125</v>
      </c>
      <c r="J47" s="99">
        <f t="shared" si="8"/>
        <v>0.140625</v>
      </c>
      <c r="L47"/>
      <c r="M47" s="136"/>
      <c r="N47" s="200"/>
      <c r="O47" s="189"/>
      <c r="P47" s="201"/>
      <c r="Q47"/>
      <c r="R47"/>
      <c r="S47"/>
    </row>
    <row r="48" spans="1:22" s="96" customFormat="1" ht="12.75" customHeight="1" x14ac:dyDescent="0.2">
      <c r="A48" s="97" t="s">
        <v>255</v>
      </c>
      <c r="B48" s="128">
        <v>83</v>
      </c>
      <c r="C48" s="128">
        <v>50</v>
      </c>
      <c r="D48" s="128">
        <v>24</v>
      </c>
      <c r="E48" s="128">
        <v>9</v>
      </c>
      <c r="F48" s="128"/>
      <c r="G48" s="99">
        <f>B48/83</f>
        <v>1</v>
      </c>
      <c r="H48" s="99">
        <f t="shared" si="6"/>
        <v>0.60240963855421692</v>
      </c>
      <c r="I48" s="99">
        <f t="shared" si="7"/>
        <v>0.28915662650602408</v>
      </c>
      <c r="J48" s="99">
        <f t="shared" si="8"/>
        <v>0.10843373493975904</v>
      </c>
      <c r="L48"/>
      <c r="M48" s="136"/>
      <c r="N48" s="200"/>
      <c r="O48" s="189"/>
      <c r="P48" s="201"/>
      <c r="Q48"/>
      <c r="R48"/>
      <c r="S48"/>
    </row>
    <row r="49" spans="1:19" s="96" customFormat="1" ht="12.75" customHeight="1" x14ac:dyDescent="0.2">
      <c r="A49" s="97" t="s">
        <v>256</v>
      </c>
      <c r="B49" s="128">
        <v>40</v>
      </c>
      <c r="C49" s="128">
        <v>22</v>
      </c>
      <c r="D49" s="128">
        <v>13</v>
      </c>
      <c r="E49" s="128">
        <v>5</v>
      </c>
      <c r="F49" s="128"/>
      <c r="G49" s="99">
        <f>B49/40</f>
        <v>1</v>
      </c>
      <c r="H49" s="99">
        <f t="shared" si="6"/>
        <v>0.55000000000000004</v>
      </c>
      <c r="I49" s="99">
        <f t="shared" si="7"/>
        <v>0.32500000000000001</v>
      </c>
      <c r="J49" s="99">
        <f t="shared" si="8"/>
        <v>0.125</v>
      </c>
      <c r="L49"/>
      <c r="M49" s="136"/>
      <c r="N49" s="200"/>
      <c r="O49" s="189"/>
      <c r="P49" s="201"/>
      <c r="Q49"/>
      <c r="R49"/>
      <c r="S49"/>
    </row>
    <row r="50" spans="1:19" s="96" customFormat="1" ht="12.75" customHeight="1" x14ac:dyDescent="0.2">
      <c r="A50" s="97" t="s">
        <v>257</v>
      </c>
      <c r="B50" s="128">
        <v>54</v>
      </c>
      <c r="C50" s="128">
        <v>34</v>
      </c>
      <c r="D50" s="128">
        <v>8</v>
      </c>
      <c r="E50" s="128">
        <v>12</v>
      </c>
      <c r="F50" s="128"/>
      <c r="G50" s="99">
        <f>B50/55</f>
        <v>0.98181818181818181</v>
      </c>
      <c r="H50" s="99">
        <f t="shared" si="6"/>
        <v>0.62962962962962965</v>
      </c>
      <c r="I50" s="99">
        <f t="shared" si="7"/>
        <v>0.14814814814814814</v>
      </c>
      <c r="J50" s="99">
        <f t="shared" si="8"/>
        <v>0.22222222222222221</v>
      </c>
      <c r="L50"/>
      <c r="M50" s="136"/>
      <c r="N50" s="200"/>
      <c r="O50" s="189"/>
      <c r="P50" s="201"/>
    </row>
    <row r="51" spans="1:19" s="96" customFormat="1" ht="12.75" customHeight="1" x14ac:dyDescent="0.2">
      <c r="A51" s="97" t="s">
        <v>258</v>
      </c>
      <c r="B51" s="128">
        <v>81</v>
      </c>
      <c r="C51" s="128">
        <v>56</v>
      </c>
      <c r="D51" s="128">
        <v>19</v>
      </c>
      <c r="E51" s="128">
        <v>6</v>
      </c>
      <c r="F51" s="129"/>
      <c r="G51" s="99">
        <f>B51/81</f>
        <v>1</v>
      </c>
      <c r="H51" s="99">
        <f t="shared" si="6"/>
        <v>0.69135802469135799</v>
      </c>
      <c r="I51" s="99">
        <f t="shared" si="7"/>
        <v>0.23456790123456789</v>
      </c>
      <c r="J51" s="99">
        <f t="shared" si="8"/>
        <v>7.407407407407407E-2</v>
      </c>
      <c r="L51"/>
      <c r="M51" s="136"/>
      <c r="N51" s="200"/>
      <c r="O51" s="189"/>
      <c r="P51" s="201"/>
    </row>
    <row r="52" spans="1:19" s="74" customFormat="1" ht="12.75" customHeight="1" x14ac:dyDescent="0.2">
      <c r="A52" s="97" t="s">
        <v>259</v>
      </c>
      <c r="B52" s="128">
        <v>65</v>
      </c>
      <c r="C52" s="128">
        <v>49</v>
      </c>
      <c r="D52" s="128">
        <v>11</v>
      </c>
      <c r="E52" s="128">
        <v>5</v>
      </c>
      <c r="F52" s="129"/>
      <c r="G52" s="99">
        <f>B52/65</f>
        <v>1</v>
      </c>
      <c r="H52" s="99">
        <f t="shared" si="6"/>
        <v>0.75384615384615383</v>
      </c>
      <c r="I52" s="99">
        <f t="shared" si="7"/>
        <v>0.16923076923076924</v>
      </c>
      <c r="J52" s="99">
        <f t="shared" si="8"/>
        <v>7.6923076923076927E-2</v>
      </c>
      <c r="K52" s="96"/>
      <c r="L52" s="157"/>
      <c r="M52" s="136"/>
      <c r="N52" s="200"/>
      <c r="O52" s="189"/>
      <c r="P52" s="201"/>
      <c r="Q52" s="96"/>
      <c r="R52" s="96"/>
      <c r="S52" s="96"/>
    </row>
    <row r="53" spans="1:19" s="74" customFormat="1" ht="12.75" customHeight="1" x14ac:dyDescent="0.2">
      <c r="A53" s="97" t="s">
        <v>260</v>
      </c>
      <c r="B53" s="128">
        <v>6</v>
      </c>
      <c r="C53" s="128">
        <v>4</v>
      </c>
      <c r="D53" s="128">
        <v>1</v>
      </c>
      <c r="E53" s="128">
        <v>1</v>
      </c>
      <c r="F53" s="129"/>
      <c r="G53" s="99">
        <f>B53/6</f>
        <v>1</v>
      </c>
      <c r="H53" s="99">
        <f t="shared" si="6"/>
        <v>0.66666666666666663</v>
      </c>
      <c r="I53" s="99">
        <f t="shared" si="7"/>
        <v>0.16666666666666666</v>
      </c>
      <c r="J53" s="99">
        <f t="shared" si="8"/>
        <v>0.16666666666666666</v>
      </c>
      <c r="K53" s="96"/>
      <c r="L53"/>
      <c r="M53" s="136"/>
      <c r="N53" s="200"/>
      <c r="O53" s="189"/>
      <c r="P53" s="201"/>
      <c r="Q53" s="96"/>
      <c r="R53" s="96"/>
      <c r="S53" s="96"/>
    </row>
    <row r="54" spans="1:19" ht="12.75" customHeight="1" x14ac:dyDescent="0.2">
      <c r="A54" s="97" t="s">
        <v>261</v>
      </c>
      <c r="B54" s="128">
        <v>31</v>
      </c>
      <c r="C54" s="128">
        <v>21</v>
      </c>
      <c r="D54" s="128">
        <v>8</v>
      </c>
      <c r="E54" s="128">
        <v>2</v>
      </c>
      <c r="F54" s="129"/>
      <c r="G54" s="99">
        <f>B54/31</f>
        <v>1</v>
      </c>
      <c r="H54" s="99">
        <f t="shared" si="6"/>
        <v>0.67741935483870963</v>
      </c>
      <c r="I54" s="99">
        <f t="shared" si="7"/>
        <v>0.25806451612903225</v>
      </c>
      <c r="J54" s="99">
        <f t="shared" si="8"/>
        <v>6.4516129032258063E-2</v>
      </c>
      <c r="K54" s="96"/>
      <c r="M54" s="136"/>
      <c r="N54" s="200"/>
      <c r="O54" s="189"/>
      <c r="P54" s="201"/>
      <c r="Q54" s="96"/>
      <c r="R54" s="96"/>
      <c r="S54" s="96"/>
    </row>
    <row r="55" spans="1:19" ht="12.75" customHeight="1" x14ac:dyDescent="0.2">
      <c r="A55" s="97" t="s">
        <v>127</v>
      </c>
      <c r="B55" s="129">
        <v>499</v>
      </c>
      <c r="C55" s="128">
        <v>319</v>
      </c>
      <c r="D55" s="128">
        <v>126</v>
      </c>
      <c r="E55" s="129">
        <v>54</v>
      </c>
      <c r="F55" s="96"/>
      <c r="G55" s="99">
        <f>B55/500</f>
        <v>0.998</v>
      </c>
      <c r="H55" s="99">
        <f t="shared" si="6"/>
        <v>0.63927855711422843</v>
      </c>
      <c r="I55" s="99">
        <f t="shared" si="7"/>
        <v>0.25250501002004005</v>
      </c>
      <c r="J55" s="99">
        <f t="shared" si="8"/>
        <v>0.10821643286573146</v>
      </c>
      <c r="K55" s="96"/>
      <c r="M55" s="136"/>
      <c r="N55" s="200"/>
      <c r="O55" s="189"/>
      <c r="P55" s="201"/>
      <c r="Q55" s="96"/>
      <c r="R55" s="96"/>
      <c r="S55" s="96"/>
    </row>
    <row r="56" spans="1:19" ht="12.75" customHeight="1" x14ac:dyDescent="0.25">
      <c r="A56" s="97"/>
      <c r="B56" s="129"/>
      <c r="C56" s="129"/>
      <c r="D56" s="129"/>
      <c r="E56" s="129"/>
      <c r="F56" s="96"/>
      <c r="G56" s="99"/>
      <c r="H56" s="99"/>
      <c r="I56" s="99"/>
      <c r="J56" s="99"/>
      <c r="K56" s="96"/>
      <c r="L56" s="202"/>
      <c r="M56" s="136"/>
      <c r="N56" s="200"/>
      <c r="O56" s="189"/>
      <c r="P56" s="201"/>
      <c r="Q56" s="96"/>
      <c r="R56" s="96"/>
      <c r="S56" s="96"/>
    </row>
    <row r="57" spans="1:19" ht="12.75" customHeight="1" x14ac:dyDescent="0.2">
      <c r="A57" s="97"/>
      <c r="B57" s="129"/>
      <c r="C57" s="128"/>
      <c r="D57" s="128"/>
      <c r="E57" s="129"/>
      <c r="F57" s="96"/>
      <c r="G57" s="99"/>
      <c r="H57" s="99"/>
      <c r="I57" s="99"/>
      <c r="J57" s="99"/>
      <c r="K57" s="96"/>
      <c r="L57" s="192"/>
      <c r="M57" s="192"/>
      <c r="N57" s="192"/>
      <c r="O57" s="193"/>
      <c r="P57" s="192"/>
      <c r="Q57" s="96"/>
      <c r="R57" s="96"/>
      <c r="S57" s="96"/>
    </row>
    <row r="58" spans="1:19" ht="12.75" customHeight="1" x14ac:dyDescent="0.2">
      <c r="A58" s="97"/>
      <c r="B58" s="129"/>
      <c r="C58" s="128"/>
      <c r="D58" s="128"/>
      <c r="E58" s="129"/>
      <c r="F58" s="96"/>
      <c r="G58" s="99"/>
      <c r="H58" s="99"/>
      <c r="I58" s="99"/>
      <c r="J58" s="99"/>
      <c r="K58" s="96"/>
      <c r="L58" s="192"/>
      <c r="M58" s="192"/>
      <c r="N58" s="192"/>
      <c r="O58" s="193"/>
      <c r="P58" s="192"/>
      <c r="Q58" s="96"/>
      <c r="R58" s="96"/>
      <c r="S58" s="96"/>
    </row>
    <row r="59" spans="1:19" ht="12.75" customHeight="1" x14ac:dyDescent="0.2">
      <c r="A59" s="158"/>
      <c r="B59" s="96"/>
      <c r="C59" s="96"/>
      <c r="D59" s="96"/>
      <c r="E59" s="96"/>
      <c r="F59" s="98"/>
      <c r="G59" s="96"/>
      <c r="H59" s="96"/>
      <c r="I59" s="96"/>
      <c r="J59" s="96"/>
      <c r="K59" s="96"/>
      <c r="L59" s="192"/>
      <c r="M59" s="192"/>
      <c r="N59" s="192"/>
      <c r="O59" s="193"/>
      <c r="P59" s="192"/>
      <c r="Q59" s="96"/>
      <c r="R59" s="96"/>
      <c r="S59" s="96"/>
    </row>
    <row r="60" spans="1:19" ht="12.75" customHeight="1" x14ac:dyDescent="0.2">
      <c r="A60" s="97" t="s">
        <v>392</v>
      </c>
      <c r="B60" s="96"/>
      <c r="C60" s="96"/>
      <c r="D60" s="96"/>
      <c r="E60" s="96"/>
      <c r="F60" s="128"/>
      <c r="G60" s="96"/>
      <c r="H60" s="96"/>
      <c r="I60" s="96"/>
      <c r="J60" s="96"/>
      <c r="K60" s="96"/>
      <c r="L60" s="192"/>
      <c r="M60" s="192"/>
      <c r="N60" s="192"/>
      <c r="O60" s="193"/>
      <c r="P60" s="192"/>
      <c r="Q60" s="74"/>
      <c r="R60" s="74"/>
      <c r="S60" s="74"/>
    </row>
    <row r="61" spans="1:19" ht="12.75" customHeight="1" x14ac:dyDescent="0.2">
      <c r="A61" s="97" t="s">
        <v>393</v>
      </c>
      <c r="B61" s="96"/>
      <c r="C61" s="96"/>
      <c r="D61" s="96"/>
      <c r="E61" s="96"/>
      <c r="F61" s="128"/>
      <c r="G61" s="96"/>
      <c r="H61" s="96"/>
      <c r="I61" s="96"/>
      <c r="J61" s="96"/>
      <c r="K61" s="96"/>
      <c r="L61" s="192"/>
      <c r="M61" s="192"/>
      <c r="N61" s="192"/>
      <c r="O61" s="193"/>
      <c r="P61" s="192"/>
      <c r="Q61" s="74"/>
      <c r="R61" s="74"/>
      <c r="S61" s="74"/>
    </row>
    <row r="62" spans="1:19" ht="12.75" customHeight="1" x14ac:dyDescent="0.2">
      <c r="A62" s="97" t="s">
        <v>371</v>
      </c>
      <c r="B62" s="96" t="s">
        <v>269</v>
      </c>
      <c r="C62" s="96"/>
      <c r="D62" s="96"/>
      <c r="E62" s="96"/>
      <c r="F62" s="128"/>
      <c r="G62" s="96" t="s">
        <v>278</v>
      </c>
      <c r="H62" s="96"/>
      <c r="I62" s="96"/>
      <c r="J62" s="96"/>
      <c r="K62" s="96"/>
      <c r="L62" s="192"/>
      <c r="M62" s="192"/>
      <c r="N62" s="192"/>
      <c r="O62" s="193"/>
      <c r="P62" s="192"/>
    </row>
    <row r="63" spans="1:19" ht="12.75" customHeight="1" x14ac:dyDescent="0.2">
      <c r="A63" s="97" t="s">
        <v>262</v>
      </c>
      <c r="B63" s="98" t="s">
        <v>228</v>
      </c>
      <c r="C63" s="98" t="s">
        <v>229</v>
      </c>
      <c r="D63" s="98" t="s">
        <v>230</v>
      </c>
      <c r="E63" s="98" t="s">
        <v>231</v>
      </c>
      <c r="F63" s="128"/>
      <c r="G63" s="98" t="s">
        <v>228</v>
      </c>
      <c r="H63" s="98" t="s">
        <v>229</v>
      </c>
      <c r="I63" s="98" t="s">
        <v>230</v>
      </c>
      <c r="J63" s="98" t="s">
        <v>231</v>
      </c>
      <c r="K63" s="96"/>
      <c r="L63" s="192"/>
      <c r="M63" s="192"/>
      <c r="N63" s="192"/>
      <c r="O63" s="193"/>
      <c r="P63" s="192"/>
    </row>
    <row r="64" spans="1:19" ht="12.75" customHeight="1" x14ac:dyDescent="0.2">
      <c r="A64" s="97" t="s">
        <v>252</v>
      </c>
      <c r="B64" s="128">
        <v>43</v>
      </c>
      <c r="C64" s="128">
        <v>28</v>
      </c>
      <c r="D64" s="128">
        <v>15</v>
      </c>
      <c r="E64" s="128">
        <v>0</v>
      </c>
      <c r="F64" s="128"/>
      <c r="G64" s="99">
        <f>B64/43</f>
        <v>1</v>
      </c>
      <c r="H64" s="99">
        <f>C64/B64</f>
        <v>0.65116279069767447</v>
      </c>
      <c r="I64" s="99">
        <f>D64/B64</f>
        <v>0.34883720930232559</v>
      </c>
      <c r="J64" s="99">
        <f>E64/B64</f>
        <v>0</v>
      </c>
      <c r="K64" s="96"/>
      <c r="L64" s="192"/>
      <c r="M64" s="192"/>
      <c r="N64" s="192"/>
      <c r="O64" s="193"/>
      <c r="P64" s="192"/>
    </row>
    <row r="65" spans="1:16" ht="12.75" customHeight="1" x14ac:dyDescent="0.2">
      <c r="A65" s="97" t="s">
        <v>253</v>
      </c>
      <c r="B65" s="128">
        <v>31</v>
      </c>
      <c r="C65" s="128">
        <v>20</v>
      </c>
      <c r="D65" s="128">
        <v>8</v>
      </c>
      <c r="E65" s="128">
        <v>3</v>
      </c>
      <c r="F65" s="128"/>
      <c r="G65" s="99">
        <f>B65/31</f>
        <v>1</v>
      </c>
      <c r="H65" s="99">
        <f t="shared" ref="H65:H74" si="9">C65/B65</f>
        <v>0.64516129032258063</v>
      </c>
      <c r="I65" s="99">
        <f t="shared" ref="I65:I74" si="10">D65/B65</f>
        <v>0.25806451612903225</v>
      </c>
      <c r="J65" s="99">
        <f t="shared" ref="J65:J74" si="11">E65/B65</f>
        <v>9.6774193548387094E-2</v>
      </c>
      <c r="K65" s="96"/>
      <c r="L65" s="192"/>
      <c r="M65" s="192"/>
      <c r="N65" s="192"/>
      <c r="O65" s="193"/>
      <c r="P65" s="192"/>
    </row>
    <row r="66" spans="1:16" ht="12.75" customHeight="1" x14ac:dyDescent="0.2">
      <c r="A66" s="97" t="s">
        <v>254</v>
      </c>
      <c r="B66" s="128">
        <v>63</v>
      </c>
      <c r="C66" s="128">
        <v>39</v>
      </c>
      <c r="D66" s="128">
        <v>13</v>
      </c>
      <c r="E66" s="128">
        <v>11</v>
      </c>
      <c r="F66" s="128"/>
      <c r="G66" s="99">
        <f>B66/63</f>
        <v>1</v>
      </c>
      <c r="H66" s="99">
        <f t="shared" si="9"/>
        <v>0.61904761904761907</v>
      </c>
      <c r="I66" s="99">
        <f t="shared" si="10"/>
        <v>0.20634920634920634</v>
      </c>
      <c r="J66" s="99">
        <f t="shared" si="11"/>
        <v>0.17460317460317459</v>
      </c>
      <c r="K66" s="96"/>
      <c r="L66" s="192"/>
      <c r="M66" s="192"/>
      <c r="N66" s="192"/>
      <c r="O66" s="193"/>
      <c r="P66" s="192"/>
    </row>
    <row r="67" spans="1:16" ht="12.75" customHeight="1" x14ac:dyDescent="0.2">
      <c r="A67" s="97" t="s">
        <v>255</v>
      </c>
      <c r="B67" s="128">
        <v>83</v>
      </c>
      <c r="C67" s="128">
        <v>57</v>
      </c>
      <c r="D67" s="128">
        <v>18</v>
      </c>
      <c r="E67" s="128">
        <v>8</v>
      </c>
      <c r="F67" s="128"/>
      <c r="G67" s="99">
        <f>B67/83</f>
        <v>1</v>
      </c>
      <c r="H67" s="99">
        <f t="shared" si="9"/>
        <v>0.68674698795180722</v>
      </c>
      <c r="I67" s="99">
        <f t="shared" si="10"/>
        <v>0.21686746987951808</v>
      </c>
      <c r="J67" s="99">
        <f t="shared" si="11"/>
        <v>9.6385542168674704E-2</v>
      </c>
      <c r="K67" s="96"/>
      <c r="L67" s="192"/>
      <c r="M67" s="192"/>
      <c r="N67" s="192"/>
      <c r="O67" s="193"/>
      <c r="P67" s="192"/>
    </row>
    <row r="68" spans="1:16" ht="12.75" customHeight="1" x14ac:dyDescent="0.2">
      <c r="A68" s="97" t="s">
        <v>256</v>
      </c>
      <c r="B68" s="128">
        <v>40</v>
      </c>
      <c r="C68" s="128">
        <v>24</v>
      </c>
      <c r="D68" s="128">
        <v>8</v>
      </c>
      <c r="E68" s="128">
        <v>8</v>
      </c>
      <c r="F68" s="128"/>
      <c r="G68" s="99">
        <f>B68/40</f>
        <v>1</v>
      </c>
      <c r="H68" s="99">
        <f t="shared" si="9"/>
        <v>0.6</v>
      </c>
      <c r="I68" s="99">
        <f t="shared" si="10"/>
        <v>0.2</v>
      </c>
      <c r="J68" s="99">
        <f t="shared" si="11"/>
        <v>0.2</v>
      </c>
      <c r="K68" s="96"/>
      <c r="L68" s="192"/>
      <c r="M68" s="192"/>
      <c r="N68" s="192"/>
      <c r="O68" s="193"/>
      <c r="P68" s="192"/>
    </row>
    <row r="69" spans="1:16" ht="12.75" customHeight="1" x14ac:dyDescent="0.2">
      <c r="A69" s="97" t="s">
        <v>257</v>
      </c>
      <c r="B69" s="128">
        <v>55</v>
      </c>
      <c r="C69" s="128">
        <v>41</v>
      </c>
      <c r="D69" s="128">
        <v>6</v>
      </c>
      <c r="E69" s="128">
        <v>8</v>
      </c>
      <c r="F69" s="128"/>
      <c r="G69" s="99">
        <f>B69/55</f>
        <v>1</v>
      </c>
      <c r="H69" s="99">
        <f t="shared" si="9"/>
        <v>0.74545454545454548</v>
      </c>
      <c r="I69" s="99">
        <f t="shared" si="10"/>
        <v>0.10909090909090909</v>
      </c>
      <c r="J69" s="99">
        <f t="shared" si="11"/>
        <v>0.14545454545454545</v>
      </c>
      <c r="K69" s="96"/>
      <c r="L69" s="192"/>
      <c r="M69" s="192"/>
      <c r="N69" s="192"/>
      <c r="O69" s="193"/>
      <c r="P69" s="192"/>
    </row>
    <row r="70" spans="1:16" ht="12.75" customHeight="1" x14ac:dyDescent="0.2">
      <c r="A70" s="97" t="s">
        <v>258</v>
      </c>
      <c r="B70" s="128">
        <v>81</v>
      </c>
      <c r="C70" s="128">
        <v>48</v>
      </c>
      <c r="D70" s="128">
        <v>27</v>
      </c>
      <c r="E70" s="128">
        <v>6</v>
      </c>
      <c r="F70" s="129"/>
      <c r="G70" s="99">
        <f>B70/81</f>
        <v>1</v>
      </c>
      <c r="H70" s="99">
        <f t="shared" si="9"/>
        <v>0.59259259259259256</v>
      </c>
      <c r="I70" s="99">
        <f t="shared" si="10"/>
        <v>0.33333333333333331</v>
      </c>
      <c r="J70" s="99">
        <f t="shared" si="11"/>
        <v>7.407407407407407E-2</v>
      </c>
      <c r="K70" s="96"/>
      <c r="L70" s="192"/>
      <c r="M70" s="192"/>
      <c r="N70" s="192"/>
      <c r="O70" s="193"/>
      <c r="P70" s="192"/>
    </row>
    <row r="71" spans="1:16" ht="12.75" customHeight="1" x14ac:dyDescent="0.2">
      <c r="A71" s="97" t="s">
        <v>259</v>
      </c>
      <c r="B71" s="128">
        <v>66</v>
      </c>
      <c r="C71" s="128">
        <v>55</v>
      </c>
      <c r="D71" s="128">
        <v>7</v>
      </c>
      <c r="E71" s="128">
        <v>4</v>
      </c>
      <c r="F71" s="129"/>
      <c r="G71" s="99">
        <f>B71/67</f>
        <v>0.9850746268656716</v>
      </c>
      <c r="H71" s="99">
        <f t="shared" si="9"/>
        <v>0.83333333333333337</v>
      </c>
      <c r="I71" s="99">
        <f t="shared" si="10"/>
        <v>0.10606060606060606</v>
      </c>
      <c r="J71" s="99">
        <f t="shared" si="11"/>
        <v>6.0606060606060608E-2</v>
      </c>
      <c r="K71" s="96"/>
      <c r="L71" s="192"/>
      <c r="M71" s="192"/>
      <c r="N71" s="192"/>
      <c r="O71" s="193"/>
      <c r="P71" s="192"/>
    </row>
    <row r="72" spans="1:16" ht="12.75" customHeight="1" x14ac:dyDescent="0.2">
      <c r="A72" s="97" t="s">
        <v>260</v>
      </c>
      <c r="B72" s="128">
        <v>6</v>
      </c>
      <c r="C72" s="128">
        <v>2</v>
      </c>
      <c r="D72" s="128">
        <v>2</v>
      </c>
      <c r="E72" s="128">
        <v>2</v>
      </c>
      <c r="F72" s="129"/>
      <c r="G72" s="99">
        <f>B72/6</f>
        <v>1</v>
      </c>
      <c r="H72" s="99">
        <f t="shared" si="9"/>
        <v>0.33333333333333331</v>
      </c>
      <c r="I72" s="99">
        <f t="shared" si="10"/>
        <v>0.33333333333333331</v>
      </c>
      <c r="J72" s="99">
        <f t="shared" si="11"/>
        <v>0.33333333333333331</v>
      </c>
      <c r="K72" s="96"/>
      <c r="L72" s="192"/>
      <c r="M72" s="192"/>
      <c r="N72" s="192"/>
      <c r="O72" s="193"/>
      <c r="P72" s="192"/>
    </row>
    <row r="73" spans="1:16" x14ac:dyDescent="0.2">
      <c r="A73" s="97" t="s">
        <v>261</v>
      </c>
      <c r="B73" s="128">
        <v>31</v>
      </c>
      <c r="C73" s="128">
        <v>16</v>
      </c>
      <c r="D73" s="128">
        <v>12</v>
      </c>
      <c r="E73" s="128">
        <v>3</v>
      </c>
      <c r="F73" s="129"/>
      <c r="G73" s="99">
        <f>B73/31</f>
        <v>1</v>
      </c>
      <c r="H73" s="99">
        <f t="shared" si="9"/>
        <v>0.5161290322580645</v>
      </c>
      <c r="I73" s="99">
        <f t="shared" si="10"/>
        <v>0.38709677419354838</v>
      </c>
      <c r="J73" s="99">
        <f t="shared" si="11"/>
        <v>9.6774193548387094E-2</v>
      </c>
      <c r="K73" s="96"/>
      <c r="L73" s="192"/>
      <c r="M73" s="192"/>
      <c r="N73" s="192"/>
      <c r="O73" s="193"/>
      <c r="P73" s="192"/>
    </row>
    <row r="74" spans="1:16" x14ac:dyDescent="0.2">
      <c r="A74" s="97" t="s">
        <v>127</v>
      </c>
      <c r="B74" s="129">
        <v>499</v>
      </c>
      <c r="C74" s="128">
        <v>330</v>
      </c>
      <c r="D74" s="128">
        <v>116</v>
      </c>
      <c r="E74" s="129">
        <v>53</v>
      </c>
      <c r="F74" s="96"/>
      <c r="G74" s="99">
        <f>B74/500</f>
        <v>0.998</v>
      </c>
      <c r="H74" s="99">
        <f t="shared" si="9"/>
        <v>0.66132264529058116</v>
      </c>
      <c r="I74" s="99">
        <f t="shared" si="10"/>
        <v>0.23246492985971945</v>
      </c>
      <c r="J74" s="99">
        <f t="shared" si="11"/>
        <v>0.10621242484969939</v>
      </c>
      <c r="K74" s="96"/>
      <c r="L74" s="192"/>
      <c r="M74" s="192"/>
      <c r="N74" s="192"/>
      <c r="O74" s="193"/>
      <c r="P74" s="192"/>
    </row>
    <row r="75" spans="1:16" x14ac:dyDescent="0.2">
      <c r="A75" s="97"/>
      <c r="B75" s="129"/>
      <c r="C75" s="129"/>
      <c r="D75" s="129"/>
      <c r="E75" s="129"/>
      <c r="F75" s="96"/>
      <c r="G75" s="99"/>
      <c r="H75" s="99"/>
      <c r="I75" s="99"/>
      <c r="J75" s="99"/>
      <c r="K75" s="96"/>
      <c r="L75" s="96"/>
    </row>
    <row r="76" spans="1:16" x14ac:dyDescent="0.2">
      <c r="A76" s="97"/>
      <c r="B76" s="129"/>
      <c r="C76" s="128"/>
      <c r="D76" s="128"/>
      <c r="E76" s="129"/>
      <c r="F76" s="96"/>
      <c r="G76" s="99"/>
      <c r="H76" s="99"/>
      <c r="I76" s="99"/>
      <c r="J76" s="99"/>
      <c r="K76" s="96"/>
    </row>
    <row r="77" spans="1:16" x14ac:dyDescent="0.2">
      <c r="A77" s="97"/>
      <c r="B77" s="129"/>
      <c r="C77" s="128"/>
      <c r="D77" s="128"/>
      <c r="E77" s="129"/>
      <c r="F77" s="96"/>
      <c r="G77" s="99"/>
      <c r="H77" s="99"/>
      <c r="I77" s="99"/>
      <c r="J77" s="99"/>
      <c r="K77" s="96"/>
    </row>
    <row r="78" spans="1:16" ht="12.75" customHeight="1" x14ac:dyDescent="0.2">
      <c r="A78" s="158"/>
      <c r="B78" s="96"/>
      <c r="C78" s="96"/>
      <c r="D78" s="96"/>
      <c r="E78" s="96"/>
      <c r="F78" s="98"/>
      <c r="G78" s="96"/>
      <c r="H78" s="96"/>
      <c r="I78" s="96"/>
      <c r="J78" s="96"/>
    </row>
    <row r="79" spans="1:16" x14ac:dyDescent="0.2">
      <c r="A79" s="97" t="s">
        <v>368</v>
      </c>
      <c r="B79" s="96"/>
      <c r="C79" s="96"/>
      <c r="D79" s="96"/>
      <c r="E79" s="96"/>
      <c r="F79" s="128"/>
      <c r="G79" s="96"/>
      <c r="H79" s="96"/>
      <c r="I79" s="96"/>
      <c r="J79" s="96"/>
      <c r="K79" s="96"/>
    </row>
    <row r="80" spans="1:16" x14ac:dyDescent="0.2">
      <c r="A80" s="97" t="s">
        <v>369</v>
      </c>
      <c r="B80" s="96"/>
      <c r="C80" s="96"/>
      <c r="D80" s="96"/>
      <c r="E80" s="96"/>
      <c r="F80" s="128"/>
      <c r="G80" s="96"/>
      <c r="H80" s="96"/>
      <c r="I80" s="96"/>
      <c r="J80" s="96"/>
      <c r="K80" s="96"/>
    </row>
    <row r="81" spans="1:11" x14ac:dyDescent="0.2">
      <c r="A81" s="97" t="s">
        <v>365</v>
      </c>
      <c r="B81" s="96" t="s">
        <v>269</v>
      </c>
      <c r="C81" s="96"/>
      <c r="D81" s="96"/>
      <c r="E81" s="96"/>
      <c r="F81" s="128"/>
      <c r="G81" s="96" t="s">
        <v>278</v>
      </c>
      <c r="H81" s="96"/>
      <c r="I81" s="96"/>
      <c r="J81" s="96"/>
      <c r="K81" s="96"/>
    </row>
    <row r="82" spans="1:11" x14ac:dyDescent="0.2">
      <c r="A82" s="97" t="s">
        <v>262</v>
      </c>
      <c r="B82" s="98" t="s">
        <v>228</v>
      </c>
      <c r="C82" s="98" t="s">
        <v>229</v>
      </c>
      <c r="D82" s="98" t="s">
        <v>230</v>
      </c>
      <c r="E82" s="98" t="s">
        <v>231</v>
      </c>
      <c r="F82" s="128"/>
      <c r="G82" s="98" t="s">
        <v>228</v>
      </c>
      <c r="H82" s="98" t="s">
        <v>229</v>
      </c>
      <c r="I82" s="98" t="s">
        <v>230</v>
      </c>
      <c r="J82" s="98" t="s">
        <v>231</v>
      </c>
      <c r="K82" s="96"/>
    </row>
    <row r="83" spans="1:11" x14ac:dyDescent="0.2">
      <c r="A83" s="97" t="s">
        <v>252</v>
      </c>
      <c r="B83" s="128">
        <v>43</v>
      </c>
      <c r="C83" s="128">
        <v>26</v>
      </c>
      <c r="D83" s="128">
        <v>16</v>
      </c>
      <c r="E83" s="128">
        <v>1</v>
      </c>
      <c r="F83" s="128"/>
      <c r="G83" s="99">
        <f>B83/43</f>
        <v>1</v>
      </c>
      <c r="H83" s="99">
        <f>C83/B83</f>
        <v>0.60465116279069764</v>
      </c>
      <c r="I83" s="99">
        <f>D83/B83</f>
        <v>0.37209302325581395</v>
      </c>
      <c r="J83" s="99">
        <f>E83/B83</f>
        <v>2.3255813953488372E-2</v>
      </c>
      <c r="K83" s="96"/>
    </row>
    <row r="84" spans="1:11" x14ac:dyDescent="0.2">
      <c r="A84" s="97" t="s">
        <v>253</v>
      </c>
      <c r="B84" s="128">
        <v>30</v>
      </c>
      <c r="C84" s="128">
        <v>17</v>
      </c>
      <c r="D84" s="128">
        <v>9</v>
      </c>
      <c r="E84" s="128">
        <v>4</v>
      </c>
      <c r="F84" s="128"/>
      <c r="G84" s="99">
        <f>B84/30</f>
        <v>1</v>
      </c>
      <c r="H84" s="99">
        <f t="shared" ref="H84:H93" si="12">C84/B84</f>
        <v>0.56666666666666665</v>
      </c>
      <c r="I84" s="99">
        <f t="shared" ref="I84:I93" si="13">D84/B84</f>
        <v>0.3</v>
      </c>
      <c r="J84" s="99">
        <f t="shared" ref="J84:J93" si="14">E84/B84</f>
        <v>0.13333333333333333</v>
      </c>
      <c r="K84" s="96"/>
    </row>
    <row r="85" spans="1:11" x14ac:dyDescent="0.2">
      <c r="A85" s="97" t="s">
        <v>254</v>
      </c>
      <c r="B85" s="128">
        <v>61</v>
      </c>
      <c r="C85" s="128">
        <v>39</v>
      </c>
      <c r="D85" s="128">
        <v>16</v>
      </c>
      <c r="E85" s="128">
        <v>6</v>
      </c>
      <c r="F85" s="128"/>
      <c r="G85" s="99">
        <f>B85/61</f>
        <v>1</v>
      </c>
      <c r="H85" s="99">
        <f t="shared" si="12"/>
        <v>0.63934426229508201</v>
      </c>
      <c r="I85" s="99">
        <f t="shared" si="13"/>
        <v>0.26229508196721313</v>
      </c>
      <c r="J85" s="99">
        <f t="shared" si="14"/>
        <v>9.8360655737704916E-2</v>
      </c>
      <c r="K85" s="96"/>
    </row>
    <row r="86" spans="1:11" x14ac:dyDescent="0.2">
      <c r="A86" s="97" t="s">
        <v>255</v>
      </c>
      <c r="B86" s="128">
        <v>83</v>
      </c>
      <c r="C86" s="128">
        <v>53</v>
      </c>
      <c r="D86" s="128">
        <v>26</v>
      </c>
      <c r="E86" s="128">
        <v>4</v>
      </c>
      <c r="F86" s="128"/>
      <c r="G86" s="99">
        <f>B86/83</f>
        <v>1</v>
      </c>
      <c r="H86" s="99">
        <f t="shared" si="12"/>
        <v>0.63855421686746983</v>
      </c>
      <c r="I86" s="99">
        <f t="shared" si="13"/>
        <v>0.31325301204819278</v>
      </c>
      <c r="J86" s="99">
        <f t="shared" si="14"/>
        <v>4.8192771084337352E-2</v>
      </c>
      <c r="K86" s="96"/>
    </row>
    <row r="87" spans="1:11" x14ac:dyDescent="0.2">
      <c r="A87" s="97" t="s">
        <v>256</v>
      </c>
      <c r="B87" s="128">
        <v>40</v>
      </c>
      <c r="C87" s="128">
        <v>25</v>
      </c>
      <c r="D87" s="128">
        <v>9</v>
      </c>
      <c r="E87" s="128">
        <v>6</v>
      </c>
      <c r="F87" s="128"/>
      <c r="G87" s="99">
        <f>B87/40</f>
        <v>1</v>
      </c>
      <c r="H87" s="99">
        <f t="shared" si="12"/>
        <v>0.625</v>
      </c>
      <c r="I87" s="99">
        <f t="shared" si="13"/>
        <v>0.22500000000000001</v>
      </c>
      <c r="J87" s="99">
        <f t="shared" si="14"/>
        <v>0.15</v>
      </c>
      <c r="K87" s="96"/>
    </row>
    <row r="88" spans="1:11" x14ac:dyDescent="0.2">
      <c r="A88" s="97" t="s">
        <v>257</v>
      </c>
      <c r="B88" s="128">
        <v>54</v>
      </c>
      <c r="C88" s="128">
        <v>40</v>
      </c>
      <c r="D88" s="128">
        <v>9</v>
      </c>
      <c r="E88" s="128">
        <v>5</v>
      </c>
      <c r="F88" s="128"/>
      <c r="G88" s="99">
        <f>B88/54</f>
        <v>1</v>
      </c>
      <c r="H88" s="99">
        <f t="shared" si="12"/>
        <v>0.7407407407407407</v>
      </c>
      <c r="I88" s="99">
        <f t="shared" si="13"/>
        <v>0.16666666666666666</v>
      </c>
      <c r="J88" s="99">
        <f t="shared" si="14"/>
        <v>9.2592592592592587E-2</v>
      </c>
      <c r="K88" s="96"/>
    </row>
    <row r="89" spans="1:11" x14ac:dyDescent="0.2">
      <c r="A89" s="97" t="s">
        <v>258</v>
      </c>
      <c r="B89" s="128">
        <v>81</v>
      </c>
      <c r="C89" s="128">
        <v>57</v>
      </c>
      <c r="D89" s="128">
        <v>20</v>
      </c>
      <c r="E89" s="128">
        <v>4</v>
      </c>
      <c r="F89" s="129"/>
      <c r="G89" s="99">
        <f>B89/81</f>
        <v>1</v>
      </c>
      <c r="H89" s="99">
        <f t="shared" si="12"/>
        <v>0.70370370370370372</v>
      </c>
      <c r="I89" s="99">
        <f t="shared" si="13"/>
        <v>0.24691358024691357</v>
      </c>
      <c r="J89" s="99">
        <f t="shared" si="14"/>
        <v>4.9382716049382713E-2</v>
      </c>
      <c r="K89" s="96"/>
    </row>
    <row r="90" spans="1:11" x14ac:dyDescent="0.2">
      <c r="A90" s="97" t="s">
        <v>259</v>
      </c>
      <c r="B90" s="128">
        <v>70</v>
      </c>
      <c r="C90" s="128">
        <v>51</v>
      </c>
      <c r="D90" s="128">
        <v>13</v>
      </c>
      <c r="E90" s="128">
        <v>6</v>
      </c>
      <c r="F90" s="129"/>
      <c r="G90" s="99">
        <f>B90/70</f>
        <v>1</v>
      </c>
      <c r="H90" s="99">
        <f t="shared" si="12"/>
        <v>0.72857142857142854</v>
      </c>
      <c r="I90" s="99">
        <f t="shared" si="13"/>
        <v>0.18571428571428572</v>
      </c>
      <c r="J90" s="99">
        <f t="shared" si="14"/>
        <v>8.5714285714285715E-2</v>
      </c>
      <c r="K90" s="96"/>
    </row>
    <row r="91" spans="1:11" x14ac:dyDescent="0.2">
      <c r="A91" s="97" t="s">
        <v>260</v>
      </c>
      <c r="B91" s="128">
        <v>7</v>
      </c>
      <c r="C91" s="128">
        <v>2</v>
      </c>
      <c r="D91" s="128">
        <v>3</v>
      </c>
      <c r="E91" s="128">
        <v>2</v>
      </c>
      <c r="F91" s="129"/>
      <c r="G91" s="99">
        <f>B91/7</f>
        <v>1</v>
      </c>
      <c r="H91" s="99">
        <f t="shared" si="12"/>
        <v>0.2857142857142857</v>
      </c>
      <c r="I91" s="99">
        <f t="shared" si="13"/>
        <v>0.42857142857142855</v>
      </c>
      <c r="J91" s="99">
        <f t="shared" si="14"/>
        <v>0.2857142857142857</v>
      </c>
      <c r="K91" s="96"/>
    </row>
    <row r="92" spans="1:11" x14ac:dyDescent="0.2">
      <c r="A92" s="97" t="s">
        <v>261</v>
      </c>
      <c r="B92" s="128">
        <v>31</v>
      </c>
      <c r="C92" s="128">
        <v>17</v>
      </c>
      <c r="D92" s="128">
        <v>13</v>
      </c>
      <c r="E92" s="128">
        <v>1</v>
      </c>
      <c r="F92" s="129"/>
      <c r="G92" s="99">
        <f>B92/31</f>
        <v>1</v>
      </c>
      <c r="H92" s="99">
        <f t="shared" si="12"/>
        <v>0.54838709677419351</v>
      </c>
      <c r="I92" s="99">
        <f t="shared" si="13"/>
        <v>0.41935483870967744</v>
      </c>
      <c r="J92" s="99">
        <f t="shared" si="14"/>
        <v>3.2258064516129031E-2</v>
      </c>
    </row>
    <row r="93" spans="1:11" x14ac:dyDescent="0.2">
      <c r="A93" s="97" t="s">
        <v>127</v>
      </c>
      <c r="B93" s="129">
        <v>500</v>
      </c>
      <c r="C93" s="128">
        <v>327</v>
      </c>
      <c r="D93" s="128">
        <v>134</v>
      </c>
      <c r="E93" s="129">
        <v>39</v>
      </c>
      <c r="F93" s="96"/>
      <c r="G93" s="99">
        <f>B93/500</f>
        <v>1</v>
      </c>
      <c r="H93" s="99">
        <f t="shared" si="12"/>
        <v>0.65400000000000003</v>
      </c>
      <c r="I93" s="99">
        <f t="shared" si="13"/>
        <v>0.26800000000000002</v>
      </c>
      <c r="J93" s="99">
        <f t="shared" si="14"/>
        <v>7.8E-2</v>
      </c>
    </row>
    <row r="94" spans="1:11" x14ac:dyDescent="0.2">
      <c r="A94" s="97"/>
      <c r="B94" s="129"/>
      <c r="C94" s="128"/>
      <c r="D94" s="128"/>
      <c r="E94" s="129"/>
      <c r="F94" s="96"/>
      <c r="G94" s="99"/>
      <c r="H94" s="99"/>
      <c r="I94" s="99"/>
      <c r="J94" s="99"/>
    </row>
    <row r="95" spans="1:11" x14ac:dyDescent="0.2">
      <c r="A95" s="97"/>
      <c r="B95" s="129"/>
      <c r="C95" s="128"/>
      <c r="D95" s="128"/>
      <c r="E95" s="129"/>
      <c r="F95" s="98"/>
      <c r="G95" s="99"/>
      <c r="H95" s="99"/>
      <c r="I95" s="99"/>
      <c r="J95" s="99"/>
    </row>
    <row r="96" spans="1:11" x14ac:dyDescent="0.2">
      <c r="A96" s="97"/>
      <c r="B96" s="129"/>
      <c r="C96" s="128"/>
      <c r="D96" s="128"/>
      <c r="E96" s="129"/>
      <c r="F96" s="128"/>
      <c r="G96" s="99"/>
      <c r="H96" s="99"/>
      <c r="I96" s="99"/>
      <c r="J96" s="99"/>
    </row>
    <row r="97" spans="1:10" x14ac:dyDescent="0.2">
      <c r="A97" s="158"/>
      <c r="B97" s="96"/>
      <c r="C97" s="96"/>
      <c r="D97" s="96"/>
      <c r="E97" s="96"/>
      <c r="F97" s="128"/>
      <c r="G97" s="96"/>
      <c r="H97" s="96"/>
      <c r="I97" s="96"/>
      <c r="J97" s="96"/>
    </row>
    <row r="98" spans="1:10" x14ac:dyDescent="0.2">
      <c r="A98" s="97" t="s">
        <v>360</v>
      </c>
      <c r="B98" s="96" t="s">
        <v>269</v>
      </c>
      <c r="C98" s="96"/>
      <c r="D98" s="96"/>
      <c r="E98" s="96"/>
      <c r="F98" s="128"/>
      <c r="G98" s="96" t="s">
        <v>278</v>
      </c>
      <c r="H98" s="96"/>
      <c r="I98" s="96"/>
      <c r="J98" s="96"/>
    </row>
    <row r="99" spans="1:10" x14ac:dyDescent="0.2">
      <c r="A99" s="97" t="s">
        <v>262</v>
      </c>
      <c r="B99" s="98" t="s">
        <v>228</v>
      </c>
      <c r="C99" s="98" t="s">
        <v>229</v>
      </c>
      <c r="D99" s="98" t="s">
        <v>230</v>
      </c>
      <c r="E99" s="98" t="s">
        <v>231</v>
      </c>
      <c r="F99" s="128"/>
      <c r="G99" s="98" t="s">
        <v>228</v>
      </c>
      <c r="H99" s="98" t="s">
        <v>229</v>
      </c>
      <c r="I99" s="98" t="s">
        <v>230</v>
      </c>
      <c r="J99" s="98" t="s">
        <v>231</v>
      </c>
    </row>
    <row r="100" spans="1:10" x14ac:dyDescent="0.2">
      <c r="A100" s="97" t="s">
        <v>252</v>
      </c>
      <c r="B100" s="128">
        <v>43</v>
      </c>
      <c r="C100" s="128">
        <v>31</v>
      </c>
      <c r="D100" s="128">
        <v>11</v>
      </c>
      <c r="E100" s="128">
        <v>1</v>
      </c>
      <c r="F100" s="128"/>
      <c r="G100" s="99">
        <f>B100/43</f>
        <v>1</v>
      </c>
      <c r="H100" s="99">
        <f>C100/B100</f>
        <v>0.72093023255813948</v>
      </c>
      <c r="I100" s="99">
        <f>D100/B100</f>
        <v>0.2558139534883721</v>
      </c>
      <c r="J100" s="99">
        <f>E100/B100</f>
        <v>2.3255813953488372E-2</v>
      </c>
    </row>
    <row r="101" spans="1:10" x14ac:dyDescent="0.2">
      <c r="A101" s="97" t="s">
        <v>253</v>
      </c>
      <c r="B101" s="128">
        <v>30</v>
      </c>
      <c r="C101" s="128">
        <v>15</v>
      </c>
      <c r="D101" s="128">
        <v>10</v>
      </c>
      <c r="E101" s="128">
        <v>5</v>
      </c>
      <c r="F101" s="128"/>
      <c r="G101" s="99">
        <f>B101/30</f>
        <v>1</v>
      </c>
      <c r="H101" s="99">
        <f t="shared" ref="H101:H110" si="15">C101/B101</f>
        <v>0.5</v>
      </c>
      <c r="I101" s="99">
        <f t="shared" ref="I101:I110" si="16">D101/B101</f>
        <v>0.33333333333333331</v>
      </c>
      <c r="J101" s="99">
        <f t="shared" ref="J101:J110" si="17">E101/B101</f>
        <v>0.16666666666666666</v>
      </c>
    </row>
    <row r="102" spans="1:10" x14ac:dyDescent="0.2">
      <c r="A102" s="97" t="s">
        <v>254</v>
      </c>
      <c r="B102" s="128">
        <v>61</v>
      </c>
      <c r="C102" s="128">
        <v>34</v>
      </c>
      <c r="D102" s="128">
        <v>20</v>
      </c>
      <c r="E102" s="128">
        <v>7</v>
      </c>
      <c r="F102" s="128"/>
      <c r="G102" s="99">
        <f>B102/60</f>
        <v>1.0166666666666666</v>
      </c>
      <c r="H102" s="99">
        <f t="shared" si="15"/>
        <v>0.55737704918032782</v>
      </c>
      <c r="I102" s="99">
        <f t="shared" si="16"/>
        <v>0.32786885245901637</v>
      </c>
      <c r="J102" s="99">
        <f t="shared" si="17"/>
        <v>0.11475409836065574</v>
      </c>
    </row>
    <row r="103" spans="1:10" x14ac:dyDescent="0.2">
      <c r="A103" s="97" t="s">
        <v>255</v>
      </c>
      <c r="B103" s="128">
        <v>81</v>
      </c>
      <c r="C103" s="128">
        <v>57</v>
      </c>
      <c r="D103" s="128">
        <v>15</v>
      </c>
      <c r="E103" s="128">
        <v>9</v>
      </c>
      <c r="F103" s="128"/>
      <c r="G103" s="99">
        <f>B103/82</f>
        <v>0.98780487804878048</v>
      </c>
      <c r="H103" s="99">
        <f t="shared" si="15"/>
        <v>0.70370370370370372</v>
      </c>
      <c r="I103" s="99">
        <f t="shared" si="16"/>
        <v>0.18518518518518517</v>
      </c>
      <c r="J103" s="99">
        <f t="shared" si="17"/>
        <v>0.1111111111111111</v>
      </c>
    </row>
    <row r="104" spans="1:10" x14ac:dyDescent="0.2">
      <c r="A104" s="97" t="s">
        <v>256</v>
      </c>
      <c r="B104" s="128">
        <v>41</v>
      </c>
      <c r="C104" s="128">
        <v>25</v>
      </c>
      <c r="D104" s="128">
        <v>11</v>
      </c>
      <c r="E104" s="128">
        <v>5</v>
      </c>
      <c r="F104" s="128"/>
      <c r="G104" s="99">
        <f>B104/42</f>
        <v>0.97619047619047616</v>
      </c>
      <c r="H104" s="99">
        <f t="shared" si="15"/>
        <v>0.6097560975609756</v>
      </c>
      <c r="I104" s="99">
        <f t="shared" si="16"/>
        <v>0.26829268292682928</v>
      </c>
      <c r="J104" s="99">
        <f t="shared" si="17"/>
        <v>0.12195121951219512</v>
      </c>
    </row>
    <row r="105" spans="1:10" x14ac:dyDescent="0.2">
      <c r="A105" s="97" t="s">
        <v>257</v>
      </c>
      <c r="B105" s="128">
        <v>53</v>
      </c>
      <c r="C105" s="128">
        <v>38</v>
      </c>
      <c r="D105" s="128">
        <v>12</v>
      </c>
      <c r="E105" s="128">
        <v>3</v>
      </c>
      <c r="F105" s="128"/>
      <c r="G105" s="99">
        <f>B105/53</f>
        <v>1</v>
      </c>
      <c r="H105" s="99">
        <f t="shared" si="15"/>
        <v>0.71698113207547165</v>
      </c>
      <c r="I105" s="99">
        <f t="shared" si="16"/>
        <v>0.22641509433962265</v>
      </c>
      <c r="J105" s="99">
        <f t="shared" si="17"/>
        <v>5.6603773584905662E-2</v>
      </c>
    </row>
    <row r="106" spans="1:10" x14ac:dyDescent="0.2">
      <c r="A106" s="97" t="s">
        <v>258</v>
      </c>
      <c r="B106" s="128">
        <v>81</v>
      </c>
      <c r="C106" s="128">
        <v>60</v>
      </c>
      <c r="D106" s="128">
        <v>16</v>
      </c>
      <c r="E106" s="128">
        <v>5</v>
      </c>
      <c r="F106" s="129"/>
      <c r="G106" s="99">
        <f>B106/81</f>
        <v>1</v>
      </c>
      <c r="H106" s="99">
        <f t="shared" si="15"/>
        <v>0.7407407407407407</v>
      </c>
      <c r="I106" s="99">
        <f t="shared" si="16"/>
        <v>0.19753086419753085</v>
      </c>
      <c r="J106" s="99">
        <f t="shared" si="17"/>
        <v>6.1728395061728392E-2</v>
      </c>
    </row>
    <row r="107" spans="1:10" x14ac:dyDescent="0.2">
      <c r="A107" s="97" t="s">
        <v>259</v>
      </c>
      <c r="B107" s="128">
        <v>70</v>
      </c>
      <c r="C107" s="128">
        <v>47</v>
      </c>
      <c r="D107" s="128">
        <v>19</v>
      </c>
      <c r="E107" s="128">
        <v>4</v>
      </c>
      <c r="F107" s="129"/>
      <c r="G107" s="99">
        <f>B107/70</f>
        <v>1</v>
      </c>
      <c r="H107" s="99">
        <f t="shared" si="15"/>
        <v>0.67142857142857137</v>
      </c>
      <c r="I107" s="99">
        <f t="shared" si="16"/>
        <v>0.27142857142857141</v>
      </c>
      <c r="J107" s="99">
        <f t="shared" si="17"/>
        <v>5.7142857142857141E-2</v>
      </c>
    </row>
    <row r="108" spans="1:10" x14ac:dyDescent="0.2">
      <c r="A108" s="97" t="s">
        <v>260</v>
      </c>
      <c r="B108" s="128">
        <v>8</v>
      </c>
      <c r="C108" s="128">
        <v>5</v>
      </c>
      <c r="D108" s="128">
        <v>2</v>
      </c>
      <c r="E108" s="128">
        <v>1</v>
      </c>
      <c r="F108" s="129"/>
      <c r="G108" s="99">
        <f>B108/8</f>
        <v>1</v>
      </c>
      <c r="H108" s="99">
        <f t="shared" si="15"/>
        <v>0.625</v>
      </c>
      <c r="I108" s="99">
        <f t="shared" si="16"/>
        <v>0.25</v>
      </c>
      <c r="J108" s="99">
        <f t="shared" si="17"/>
        <v>0.125</v>
      </c>
    </row>
    <row r="109" spans="1:10" x14ac:dyDescent="0.2">
      <c r="A109" s="97" t="s">
        <v>261</v>
      </c>
      <c r="B109" s="128">
        <v>31</v>
      </c>
      <c r="C109" s="128">
        <v>17</v>
      </c>
      <c r="D109" s="128">
        <v>13</v>
      </c>
      <c r="E109" s="128">
        <v>1</v>
      </c>
      <c r="F109" s="129"/>
      <c r="G109" s="99">
        <f>B109/31</f>
        <v>1</v>
      </c>
      <c r="H109" s="99">
        <f t="shared" si="15"/>
        <v>0.54838709677419351</v>
      </c>
      <c r="I109" s="99">
        <f t="shared" si="16"/>
        <v>0.41935483870967744</v>
      </c>
      <c r="J109" s="99">
        <f t="shared" si="17"/>
        <v>3.2258064516129031E-2</v>
      </c>
    </row>
    <row r="110" spans="1:10" x14ac:dyDescent="0.2">
      <c r="A110" s="97" t="s">
        <v>127</v>
      </c>
      <c r="B110" s="129">
        <v>499</v>
      </c>
      <c r="C110" s="128">
        <v>329</v>
      </c>
      <c r="D110" s="128">
        <v>129</v>
      </c>
      <c r="E110" s="129">
        <v>41</v>
      </c>
      <c r="F110" s="96"/>
      <c r="G110" s="99">
        <f>B110/500</f>
        <v>0.998</v>
      </c>
      <c r="H110" s="99">
        <f t="shared" si="15"/>
        <v>0.65931863727454909</v>
      </c>
      <c r="I110" s="99">
        <f t="shared" si="16"/>
        <v>0.25851703406813625</v>
      </c>
      <c r="J110" s="99">
        <f t="shared" si="17"/>
        <v>8.2164328657314628E-2</v>
      </c>
    </row>
    <row r="111" spans="1:10" x14ac:dyDescent="0.2">
      <c r="A111" s="97"/>
      <c r="B111" s="129"/>
      <c r="C111" s="128"/>
      <c r="D111" s="128"/>
      <c r="E111" s="129"/>
      <c r="F111" s="96"/>
      <c r="G111" s="99"/>
      <c r="H111" s="99"/>
      <c r="I111" s="99"/>
      <c r="J111" s="99"/>
    </row>
    <row r="112" spans="1:10" x14ac:dyDescent="0.2">
      <c r="A112" s="97"/>
      <c r="B112" s="129"/>
      <c r="C112" s="128"/>
      <c r="D112" s="128"/>
      <c r="E112" s="129"/>
      <c r="F112" s="98"/>
      <c r="G112" s="99"/>
      <c r="H112" s="99"/>
      <c r="I112" s="99"/>
      <c r="J112" s="99"/>
    </row>
    <row r="113" spans="1:10" x14ac:dyDescent="0.2">
      <c r="A113" s="97"/>
      <c r="B113" s="129"/>
      <c r="C113" s="128"/>
      <c r="D113" s="128"/>
      <c r="E113" s="129"/>
      <c r="F113" s="128"/>
      <c r="G113" s="99"/>
      <c r="H113" s="99"/>
      <c r="I113" s="99"/>
      <c r="J113" s="99"/>
    </row>
    <row r="114" spans="1:10" x14ac:dyDescent="0.2">
      <c r="A114" s="158"/>
      <c r="B114" s="96"/>
      <c r="C114" s="96"/>
      <c r="D114" s="96"/>
      <c r="E114" s="96"/>
      <c r="F114" s="128"/>
      <c r="G114" s="96"/>
      <c r="H114" s="96"/>
      <c r="I114" s="96"/>
      <c r="J114" s="96"/>
    </row>
    <row r="115" spans="1:10" x14ac:dyDescent="0.2">
      <c r="A115" s="97" t="s">
        <v>349</v>
      </c>
      <c r="B115" s="96" t="s">
        <v>269</v>
      </c>
      <c r="C115" s="96"/>
      <c r="D115" s="96"/>
      <c r="E115" s="96"/>
      <c r="F115" s="128"/>
      <c r="G115" s="96" t="s">
        <v>278</v>
      </c>
      <c r="H115" s="96"/>
      <c r="I115" s="96"/>
      <c r="J115" s="96"/>
    </row>
    <row r="116" spans="1:10" x14ac:dyDescent="0.2">
      <c r="A116" s="97" t="s">
        <v>262</v>
      </c>
      <c r="B116" s="98" t="s">
        <v>228</v>
      </c>
      <c r="C116" s="98" t="s">
        <v>229</v>
      </c>
      <c r="D116" s="98" t="s">
        <v>230</v>
      </c>
      <c r="E116" s="98" t="s">
        <v>231</v>
      </c>
      <c r="F116" s="128"/>
      <c r="G116" s="98" t="s">
        <v>228</v>
      </c>
      <c r="H116" s="98" t="s">
        <v>229</v>
      </c>
      <c r="I116" s="98" t="s">
        <v>230</v>
      </c>
      <c r="J116" s="98" t="s">
        <v>231</v>
      </c>
    </row>
    <row r="117" spans="1:10" x14ac:dyDescent="0.2">
      <c r="A117" s="97" t="s">
        <v>252</v>
      </c>
      <c r="B117" s="128">
        <v>43</v>
      </c>
      <c r="C117" s="128">
        <v>23</v>
      </c>
      <c r="D117" s="128">
        <v>16</v>
      </c>
      <c r="E117" s="128">
        <v>4</v>
      </c>
      <c r="F117" s="128"/>
      <c r="G117" s="99">
        <f>B117/43</f>
        <v>1</v>
      </c>
      <c r="H117" s="99">
        <f>C117/B117</f>
        <v>0.53488372093023251</v>
      </c>
      <c r="I117" s="99">
        <f>D117/B117</f>
        <v>0.37209302325581395</v>
      </c>
      <c r="J117" s="99">
        <f>E117/B117</f>
        <v>9.3023255813953487E-2</v>
      </c>
    </row>
    <row r="118" spans="1:10" x14ac:dyDescent="0.2">
      <c r="A118" s="97" t="s">
        <v>253</v>
      </c>
      <c r="B118" s="128">
        <v>30</v>
      </c>
      <c r="C118" s="128">
        <v>15</v>
      </c>
      <c r="D118" s="128">
        <v>10</v>
      </c>
      <c r="E118" s="128">
        <v>5</v>
      </c>
      <c r="F118" s="128"/>
      <c r="G118" s="99">
        <f>B118/30</f>
        <v>1</v>
      </c>
      <c r="H118" s="99">
        <f t="shared" ref="H118:H127" si="18">C118/B118</f>
        <v>0.5</v>
      </c>
      <c r="I118" s="99">
        <f t="shared" ref="I118:I127" si="19">D118/B118</f>
        <v>0.33333333333333331</v>
      </c>
      <c r="J118" s="99">
        <f t="shared" ref="J118:J127" si="20">E118/B118</f>
        <v>0.16666666666666666</v>
      </c>
    </row>
    <row r="119" spans="1:10" x14ac:dyDescent="0.2">
      <c r="A119" s="97" t="s">
        <v>254</v>
      </c>
      <c r="B119" s="128">
        <v>60</v>
      </c>
      <c r="C119" s="128">
        <v>36</v>
      </c>
      <c r="D119" s="128">
        <v>19</v>
      </c>
      <c r="E119" s="128">
        <v>5</v>
      </c>
      <c r="F119" s="128"/>
      <c r="G119" s="99">
        <f>B119/60</f>
        <v>1</v>
      </c>
      <c r="H119" s="99">
        <f t="shared" si="18"/>
        <v>0.6</v>
      </c>
      <c r="I119" s="99">
        <f t="shared" si="19"/>
        <v>0.31666666666666665</v>
      </c>
      <c r="J119" s="99">
        <f t="shared" si="20"/>
        <v>8.3333333333333329E-2</v>
      </c>
    </row>
    <row r="120" spans="1:10" x14ac:dyDescent="0.2">
      <c r="A120" s="97" t="s">
        <v>255</v>
      </c>
      <c r="B120" s="128">
        <v>83</v>
      </c>
      <c r="C120" s="128">
        <v>59</v>
      </c>
      <c r="D120" s="128">
        <v>18</v>
      </c>
      <c r="E120" s="128">
        <v>6</v>
      </c>
      <c r="F120" s="128"/>
      <c r="G120" s="99">
        <f>B120/83</f>
        <v>1</v>
      </c>
      <c r="H120" s="99">
        <f t="shared" si="18"/>
        <v>0.71084337349397586</v>
      </c>
      <c r="I120" s="99">
        <f t="shared" si="19"/>
        <v>0.21686746987951808</v>
      </c>
      <c r="J120" s="99">
        <f t="shared" si="20"/>
        <v>7.2289156626506021E-2</v>
      </c>
    </row>
    <row r="121" spans="1:10" x14ac:dyDescent="0.2">
      <c r="A121" s="97" t="s">
        <v>256</v>
      </c>
      <c r="B121" s="128">
        <v>42</v>
      </c>
      <c r="C121" s="128">
        <v>30</v>
      </c>
      <c r="D121" s="128">
        <v>11</v>
      </c>
      <c r="E121" s="128">
        <v>1</v>
      </c>
      <c r="F121" s="128"/>
      <c r="G121" s="99">
        <f>B121/42</f>
        <v>1</v>
      </c>
      <c r="H121" s="99">
        <f t="shared" si="18"/>
        <v>0.7142857142857143</v>
      </c>
      <c r="I121" s="99">
        <f t="shared" si="19"/>
        <v>0.26190476190476192</v>
      </c>
      <c r="J121" s="99">
        <f t="shared" si="20"/>
        <v>2.3809523809523808E-2</v>
      </c>
    </row>
    <row r="122" spans="1:10" x14ac:dyDescent="0.2">
      <c r="A122" s="97" t="s">
        <v>257</v>
      </c>
      <c r="B122" s="128">
        <v>52</v>
      </c>
      <c r="C122" s="128">
        <v>32</v>
      </c>
      <c r="D122" s="128">
        <v>11</v>
      </c>
      <c r="E122" s="128">
        <v>9</v>
      </c>
      <c r="F122" s="128"/>
      <c r="G122" s="99">
        <f>B122/52</f>
        <v>1</v>
      </c>
      <c r="H122" s="99">
        <f t="shared" si="18"/>
        <v>0.61538461538461542</v>
      </c>
      <c r="I122" s="99">
        <f t="shared" si="19"/>
        <v>0.21153846153846154</v>
      </c>
      <c r="J122" s="99">
        <f t="shared" si="20"/>
        <v>0.17307692307692307</v>
      </c>
    </row>
    <row r="123" spans="1:10" x14ac:dyDescent="0.2">
      <c r="A123" s="97" t="s">
        <v>258</v>
      </c>
      <c r="B123" s="128">
        <v>81</v>
      </c>
      <c r="C123" s="128">
        <v>53</v>
      </c>
      <c r="D123" s="128">
        <v>20</v>
      </c>
      <c r="E123" s="128">
        <v>8</v>
      </c>
      <c r="F123" s="129"/>
      <c r="G123" s="99">
        <f>B123/81</f>
        <v>1</v>
      </c>
      <c r="H123" s="99">
        <f t="shared" si="18"/>
        <v>0.65432098765432101</v>
      </c>
      <c r="I123" s="99">
        <f t="shared" si="19"/>
        <v>0.24691358024691357</v>
      </c>
      <c r="J123" s="99">
        <f t="shared" si="20"/>
        <v>9.8765432098765427E-2</v>
      </c>
    </row>
    <row r="124" spans="1:10" x14ac:dyDescent="0.2">
      <c r="A124" s="97" t="s">
        <v>259</v>
      </c>
      <c r="B124" s="128">
        <v>70</v>
      </c>
      <c r="C124" s="128">
        <v>56</v>
      </c>
      <c r="D124" s="128">
        <v>8</v>
      </c>
      <c r="E124" s="128">
        <v>6</v>
      </c>
      <c r="F124" s="129"/>
      <c r="G124" s="99">
        <f>B124/70</f>
        <v>1</v>
      </c>
      <c r="H124" s="99">
        <f t="shared" si="18"/>
        <v>0.8</v>
      </c>
      <c r="I124" s="99">
        <f t="shared" si="19"/>
        <v>0.11428571428571428</v>
      </c>
      <c r="J124" s="99">
        <f t="shared" si="20"/>
        <v>8.5714285714285715E-2</v>
      </c>
    </row>
    <row r="125" spans="1:10" x14ac:dyDescent="0.2">
      <c r="A125" s="97" t="s">
        <v>260</v>
      </c>
      <c r="B125" s="128">
        <v>8</v>
      </c>
      <c r="C125" s="128">
        <v>2</v>
      </c>
      <c r="D125" s="128">
        <v>3</v>
      </c>
      <c r="E125" s="128">
        <v>3</v>
      </c>
      <c r="F125" s="129"/>
      <c r="G125" s="99">
        <f>B125/8</f>
        <v>1</v>
      </c>
      <c r="H125" s="99">
        <f t="shared" si="18"/>
        <v>0.25</v>
      </c>
      <c r="I125" s="99">
        <f t="shared" si="19"/>
        <v>0.375</v>
      </c>
      <c r="J125" s="99">
        <f t="shared" si="20"/>
        <v>0.375</v>
      </c>
    </row>
    <row r="126" spans="1:10" x14ac:dyDescent="0.2">
      <c r="A126" s="97" t="s">
        <v>261</v>
      </c>
      <c r="B126" s="128">
        <v>31</v>
      </c>
      <c r="C126" s="128">
        <v>18</v>
      </c>
      <c r="D126" s="128">
        <v>8</v>
      </c>
      <c r="E126" s="128">
        <v>5</v>
      </c>
      <c r="F126" s="129"/>
      <c r="G126" s="99">
        <f>B126/31</f>
        <v>1</v>
      </c>
      <c r="H126" s="99">
        <f t="shared" si="18"/>
        <v>0.58064516129032262</v>
      </c>
      <c r="I126" s="99">
        <f t="shared" si="19"/>
        <v>0.25806451612903225</v>
      </c>
      <c r="J126" s="99">
        <f t="shared" si="20"/>
        <v>0.16129032258064516</v>
      </c>
    </row>
    <row r="127" spans="1:10" x14ac:dyDescent="0.2">
      <c r="A127" s="97" t="s">
        <v>127</v>
      </c>
      <c r="B127" s="129">
        <v>500</v>
      </c>
      <c r="C127" s="128">
        <v>324</v>
      </c>
      <c r="D127" s="128">
        <v>124</v>
      </c>
      <c r="E127" s="129">
        <v>52</v>
      </c>
      <c r="F127" s="96"/>
      <c r="G127" s="99">
        <f>B127/500</f>
        <v>1</v>
      </c>
      <c r="H127" s="99">
        <f t="shared" si="18"/>
        <v>0.64800000000000002</v>
      </c>
      <c r="I127" s="99">
        <f t="shared" si="19"/>
        <v>0.248</v>
      </c>
      <c r="J127" s="99">
        <f t="shared" si="20"/>
        <v>0.104</v>
      </c>
    </row>
    <row r="128" spans="1:10" x14ac:dyDescent="0.2">
      <c r="A128" s="97"/>
      <c r="B128" s="129"/>
      <c r="C128" s="128"/>
      <c r="D128" s="128"/>
      <c r="E128" s="129"/>
      <c r="F128" s="96"/>
      <c r="G128" s="99"/>
      <c r="H128" s="99"/>
      <c r="I128" s="99"/>
      <c r="J128" s="99"/>
    </row>
    <row r="129" spans="1:10" x14ac:dyDescent="0.2">
      <c r="A129" s="97"/>
      <c r="B129" s="129"/>
      <c r="C129" s="128"/>
      <c r="D129" s="128"/>
      <c r="E129" s="129"/>
      <c r="F129" s="98"/>
      <c r="G129" s="99"/>
      <c r="H129" s="99"/>
      <c r="I129" s="99"/>
      <c r="J129" s="99"/>
    </row>
    <row r="130" spans="1:10" x14ac:dyDescent="0.2">
      <c r="A130" s="97"/>
      <c r="B130" s="129"/>
      <c r="C130" s="128"/>
      <c r="D130" s="128"/>
      <c r="E130" s="129"/>
      <c r="F130" s="128"/>
      <c r="G130" s="99"/>
      <c r="H130" s="99"/>
      <c r="I130" s="99"/>
      <c r="J130" s="99"/>
    </row>
    <row r="131" spans="1:10" x14ac:dyDescent="0.2">
      <c r="A131" s="158"/>
      <c r="B131" s="96"/>
      <c r="C131" s="96"/>
      <c r="D131" s="96"/>
      <c r="E131" s="96"/>
      <c r="F131" s="128"/>
      <c r="G131" s="96"/>
      <c r="H131" s="96"/>
      <c r="I131" s="96"/>
      <c r="J131" s="96"/>
    </row>
    <row r="132" spans="1:10" x14ac:dyDescent="0.2">
      <c r="A132" s="97" t="s">
        <v>332</v>
      </c>
      <c r="B132" s="96" t="s">
        <v>269</v>
      </c>
      <c r="C132" s="96"/>
      <c r="D132" s="96"/>
      <c r="E132" s="96"/>
      <c r="F132" s="128"/>
      <c r="G132" s="96" t="s">
        <v>278</v>
      </c>
      <c r="H132" s="96"/>
      <c r="I132" s="96"/>
      <c r="J132" s="96"/>
    </row>
    <row r="133" spans="1:10" x14ac:dyDescent="0.2">
      <c r="A133" s="97" t="s">
        <v>262</v>
      </c>
      <c r="B133" s="98" t="s">
        <v>228</v>
      </c>
      <c r="C133" s="98" t="s">
        <v>229</v>
      </c>
      <c r="D133" s="98" t="s">
        <v>230</v>
      </c>
      <c r="E133" s="98" t="s">
        <v>231</v>
      </c>
      <c r="F133" s="128"/>
      <c r="G133" s="98" t="s">
        <v>228</v>
      </c>
      <c r="H133" s="98" t="s">
        <v>229</v>
      </c>
      <c r="I133" s="98" t="s">
        <v>230</v>
      </c>
      <c r="J133" s="98" t="s">
        <v>231</v>
      </c>
    </row>
    <row r="134" spans="1:10" x14ac:dyDescent="0.2">
      <c r="A134" s="97" t="s">
        <v>252</v>
      </c>
      <c r="B134" s="128">
        <v>44</v>
      </c>
      <c r="C134" s="128">
        <v>26</v>
      </c>
      <c r="D134" s="128">
        <v>16</v>
      </c>
      <c r="E134" s="128">
        <v>2</v>
      </c>
      <c r="F134" s="128"/>
      <c r="G134" s="99">
        <f>B134/44</f>
        <v>1</v>
      </c>
      <c r="H134" s="99">
        <f>C134/B134</f>
        <v>0.59090909090909094</v>
      </c>
      <c r="I134" s="99">
        <f>D134/B134</f>
        <v>0.36363636363636365</v>
      </c>
      <c r="J134" s="99">
        <f>E134/B134</f>
        <v>4.5454545454545456E-2</v>
      </c>
    </row>
    <row r="135" spans="1:10" x14ac:dyDescent="0.2">
      <c r="A135" s="97" t="s">
        <v>253</v>
      </c>
      <c r="B135" s="128">
        <v>31</v>
      </c>
      <c r="C135" s="128">
        <v>12</v>
      </c>
      <c r="D135" s="128">
        <v>13</v>
      </c>
      <c r="E135" s="128">
        <v>6</v>
      </c>
      <c r="F135" s="128"/>
      <c r="G135" s="99">
        <f>B135/30</f>
        <v>1.0333333333333334</v>
      </c>
      <c r="H135" s="99">
        <f t="shared" ref="H135:H144" si="21">C135/B135</f>
        <v>0.38709677419354838</v>
      </c>
      <c r="I135" s="99">
        <f t="shared" ref="I135:I144" si="22">D135/B135</f>
        <v>0.41935483870967744</v>
      </c>
      <c r="J135" s="99">
        <f t="shared" ref="J135:J144" si="23">E135/B135</f>
        <v>0.19354838709677419</v>
      </c>
    </row>
    <row r="136" spans="1:10" x14ac:dyDescent="0.2">
      <c r="A136" s="97" t="s">
        <v>254</v>
      </c>
      <c r="B136" s="128">
        <v>59</v>
      </c>
      <c r="C136" s="128">
        <v>35</v>
      </c>
      <c r="D136" s="128">
        <v>17</v>
      </c>
      <c r="E136" s="128">
        <v>7</v>
      </c>
      <c r="F136" s="128"/>
      <c r="G136" s="99">
        <f>B136/61</f>
        <v>0.96721311475409832</v>
      </c>
      <c r="H136" s="99">
        <f t="shared" si="21"/>
        <v>0.59322033898305082</v>
      </c>
      <c r="I136" s="99">
        <f t="shared" si="22"/>
        <v>0.28813559322033899</v>
      </c>
      <c r="J136" s="99">
        <f t="shared" si="23"/>
        <v>0.11864406779661017</v>
      </c>
    </row>
    <row r="137" spans="1:10" x14ac:dyDescent="0.2">
      <c r="A137" s="97" t="s">
        <v>255</v>
      </c>
      <c r="B137" s="128">
        <v>78</v>
      </c>
      <c r="C137" s="128">
        <v>53</v>
      </c>
      <c r="D137" s="128">
        <v>16</v>
      </c>
      <c r="E137" s="128">
        <v>9</v>
      </c>
      <c r="F137" s="128"/>
      <c r="G137" s="99">
        <f>B137/81</f>
        <v>0.96296296296296291</v>
      </c>
      <c r="H137" s="99">
        <f t="shared" si="21"/>
        <v>0.67948717948717952</v>
      </c>
      <c r="I137" s="99">
        <f t="shared" si="22"/>
        <v>0.20512820512820512</v>
      </c>
      <c r="J137" s="99">
        <f t="shared" si="23"/>
        <v>0.11538461538461539</v>
      </c>
    </row>
    <row r="138" spans="1:10" x14ac:dyDescent="0.2">
      <c r="A138" s="97" t="s">
        <v>256</v>
      </c>
      <c r="B138" s="128">
        <v>40</v>
      </c>
      <c r="C138" s="128">
        <v>27</v>
      </c>
      <c r="D138" s="128">
        <v>6</v>
      </c>
      <c r="E138" s="128">
        <v>7</v>
      </c>
      <c r="F138" s="128"/>
      <c r="G138" s="99">
        <f>B138/41</f>
        <v>0.97560975609756095</v>
      </c>
      <c r="H138" s="99">
        <f t="shared" si="21"/>
        <v>0.67500000000000004</v>
      </c>
      <c r="I138" s="99">
        <f t="shared" si="22"/>
        <v>0.15</v>
      </c>
      <c r="J138" s="99">
        <f t="shared" si="23"/>
        <v>0.17499999999999999</v>
      </c>
    </row>
    <row r="139" spans="1:10" x14ac:dyDescent="0.2">
      <c r="A139" s="97" t="s">
        <v>257</v>
      </c>
      <c r="B139" s="128">
        <v>51</v>
      </c>
      <c r="C139" s="128">
        <v>39</v>
      </c>
      <c r="D139" s="128">
        <v>6</v>
      </c>
      <c r="E139" s="128">
        <v>6</v>
      </c>
      <c r="F139" s="128"/>
      <c r="G139" s="99">
        <f>B139/52</f>
        <v>0.98076923076923073</v>
      </c>
      <c r="H139" s="99">
        <f t="shared" si="21"/>
        <v>0.76470588235294112</v>
      </c>
      <c r="I139" s="99">
        <f t="shared" si="22"/>
        <v>0.11764705882352941</v>
      </c>
      <c r="J139" s="99">
        <f t="shared" si="23"/>
        <v>0.11764705882352941</v>
      </c>
    </row>
    <row r="140" spans="1:10" x14ac:dyDescent="0.2">
      <c r="A140" s="97" t="s">
        <v>258</v>
      </c>
      <c r="B140" s="128">
        <v>81</v>
      </c>
      <c r="C140" s="128">
        <v>53</v>
      </c>
      <c r="D140" s="128">
        <v>18</v>
      </c>
      <c r="E140" s="128">
        <v>10</v>
      </c>
      <c r="F140" s="129"/>
      <c r="G140" s="99">
        <f>B140/81</f>
        <v>1</v>
      </c>
      <c r="H140" s="99">
        <f t="shared" si="21"/>
        <v>0.65432098765432101</v>
      </c>
      <c r="I140" s="99">
        <f t="shared" si="22"/>
        <v>0.22222222222222221</v>
      </c>
      <c r="J140" s="99">
        <f t="shared" si="23"/>
        <v>0.12345679012345678</v>
      </c>
    </row>
    <row r="141" spans="1:10" x14ac:dyDescent="0.2">
      <c r="A141" s="97" t="s">
        <v>259</v>
      </c>
      <c r="B141" s="128">
        <v>70</v>
      </c>
      <c r="C141" s="128">
        <v>45</v>
      </c>
      <c r="D141" s="128">
        <v>12</v>
      </c>
      <c r="E141" s="128">
        <v>13</v>
      </c>
      <c r="F141" s="129"/>
      <c r="G141" s="99">
        <f>B141/70</f>
        <v>1</v>
      </c>
      <c r="H141" s="99">
        <f t="shared" si="21"/>
        <v>0.6428571428571429</v>
      </c>
      <c r="I141" s="99">
        <f t="shared" si="22"/>
        <v>0.17142857142857143</v>
      </c>
      <c r="J141" s="99">
        <f t="shared" si="23"/>
        <v>0.18571428571428572</v>
      </c>
    </row>
    <row r="142" spans="1:10" x14ac:dyDescent="0.2">
      <c r="A142" s="97" t="s">
        <v>260</v>
      </c>
      <c r="B142" s="128">
        <v>8</v>
      </c>
      <c r="C142" s="128">
        <v>4</v>
      </c>
      <c r="D142" s="128">
        <v>2</v>
      </c>
      <c r="E142" s="128">
        <v>2</v>
      </c>
      <c r="F142" s="129"/>
      <c r="G142" s="99">
        <f>B142/8</f>
        <v>1</v>
      </c>
      <c r="H142" s="99">
        <f t="shared" si="21"/>
        <v>0.5</v>
      </c>
      <c r="I142" s="99">
        <f t="shared" si="22"/>
        <v>0.25</v>
      </c>
      <c r="J142" s="99">
        <f t="shared" si="23"/>
        <v>0.25</v>
      </c>
    </row>
    <row r="143" spans="1:10" x14ac:dyDescent="0.2">
      <c r="A143" s="97" t="s">
        <v>261</v>
      </c>
      <c r="B143" s="128">
        <v>31</v>
      </c>
      <c r="C143" s="128">
        <v>18</v>
      </c>
      <c r="D143" s="128">
        <v>11</v>
      </c>
      <c r="E143" s="128">
        <v>2</v>
      </c>
      <c r="F143" s="129"/>
      <c r="G143" s="99">
        <f>B143/32</f>
        <v>0.96875</v>
      </c>
      <c r="H143" s="99">
        <f t="shared" si="21"/>
        <v>0.58064516129032262</v>
      </c>
      <c r="I143" s="99">
        <f t="shared" si="22"/>
        <v>0.35483870967741937</v>
      </c>
      <c r="J143" s="99">
        <f t="shared" si="23"/>
        <v>6.4516129032258063E-2</v>
      </c>
    </row>
    <row r="144" spans="1:10" x14ac:dyDescent="0.2">
      <c r="A144" s="97" t="s">
        <v>127</v>
      </c>
      <c r="B144" s="129">
        <v>493</v>
      </c>
      <c r="C144" s="128">
        <v>312</v>
      </c>
      <c r="D144" s="128">
        <v>117</v>
      </c>
      <c r="E144" s="129">
        <v>64</v>
      </c>
      <c r="F144" s="96"/>
      <c r="G144" s="99">
        <f>B144/500</f>
        <v>0.98599999999999999</v>
      </c>
      <c r="H144" s="99">
        <f t="shared" si="21"/>
        <v>0.63286004056795131</v>
      </c>
      <c r="I144" s="99">
        <f t="shared" si="22"/>
        <v>0.23732251521298176</v>
      </c>
      <c r="J144" s="99">
        <f t="shared" si="23"/>
        <v>0.12981744421906694</v>
      </c>
    </row>
    <row r="145" spans="1:10" x14ac:dyDescent="0.2">
      <c r="A145" s="97"/>
      <c r="B145" s="129"/>
      <c r="C145" s="128"/>
      <c r="D145" s="128"/>
      <c r="E145" s="129"/>
      <c r="F145" s="98"/>
      <c r="G145" s="99"/>
      <c r="H145" s="99"/>
      <c r="I145" s="99"/>
      <c r="J145" s="99"/>
    </row>
    <row r="146" spans="1:10" x14ac:dyDescent="0.2">
      <c r="A146" s="97"/>
      <c r="B146" s="129"/>
      <c r="C146" s="128"/>
      <c r="D146" s="128"/>
      <c r="E146" s="129"/>
      <c r="F146" s="128"/>
      <c r="G146" s="99"/>
      <c r="H146" s="99"/>
      <c r="I146" s="99"/>
      <c r="J146" s="99"/>
    </row>
    <row r="147" spans="1:10" x14ac:dyDescent="0.2">
      <c r="A147" s="97"/>
      <c r="B147" s="129"/>
      <c r="C147" s="128"/>
      <c r="D147" s="128"/>
      <c r="E147" s="129"/>
      <c r="F147" s="128"/>
      <c r="G147" s="99"/>
      <c r="H147" s="99"/>
      <c r="I147" s="99"/>
      <c r="J147" s="99"/>
    </row>
    <row r="148" spans="1:10" x14ac:dyDescent="0.2">
      <c r="A148" s="97" t="s">
        <v>318</v>
      </c>
      <c r="B148" s="96" t="s">
        <v>269</v>
      </c>
      <c r="C148" s="96"/>
      <c r="D148" s="96"/>
      <c r="E148" s="96"/>
      <c r="F148" s="128"/>
      <c r="G148" s="96" t="s">
        <v>278</v>
      </c>
      <c r="H148" s="96"/>
      <c r="I148" s="96"/>
      <c r="J148" s="96"/>
    </row>
    <row r="149" spans="1:10" x14ac:dyDescent="0.2">
      <c r="A149" s="97" t="s">
        <v>262</v>
      </c>
      <c r="B149" s="98" t="s">
        <v>228</v>
      </c>
      <c r="C149" s="98" t="s">
        <v>229</v>
      </c>
      <c r="D149" s="98" t="s">
        <v>230</v>
      </c>
      <c r="E149" s="98" t="s">
        <v>231</v>
      </c>
      <c r="F149" s="128"/>
      <c r="G149" s="98" t="s">
        <v>228</v>
      </c>
      <c r="H149" s="98" t="s">
        <v>229</v>
      </c>
      <c r="I149" s="98" t="s">
        <v>230</v>
      </c>
      <c r="J149" s="98" t="s">
        <v>231</v>
      </c>
    </row>
    <row r="150" spans="1:10" x14ac:dyDescent="0.2">
      <c r="A150" s="97" t="s">
        <v>252</v>
      </c>
      <c r="B150" s="128">
        <v>44</v>
      </c>
      <c r="C150" s="128">
        <v>21</v>
      </c>
      <c r="D150" s="128">
        <v>18</v>
      </c>
      <c r="E150" s="128">
        <v>5</v>
      </c>
      <c r="F150" s="128"/>
      <c r="G150" s="99">
        <f>B150/44</f>
        <v>1</v>
      </c>
      <c r="H150" s="99">
        <f>C150/B150</f>
        <v>0.47727272727272729</v>
      </c>
      <c r="I150" s="99">
        <f>D150/B150</f>
        <v>0.40909090909090912</v>
      </c>
      <c r="J150" s="99">
        <f>E150/B150</f>
        <v>0.11363636363636363</v>
      </c>
    </row>
    <row r="151" spans="1:10" x14ac:dyDescent="0.2">
      <c r="A151" s="97" t="s">
        <v>253</v>
      </c>
      <c r="B151" s="128">
        <v>30</v>
      </c>
      <c r="C151" s="128">
        <v>16</v>
      </c>
      <c r="D151" s="128">
        <v>6</v>
      </c>
      <c r="E151" s="128">
        <v>8</v>
      </c>
      <c r="F151" s="128"/>
      <c r="G151" s="99">
        <f>B151/30</f>
        <v>1</v>
      </c>
      <c r="H151" s="99">
        <f t="shared" ref="H151:H160" si="24">C151/B151</f>
        <v>0.53333333333333333</v>
      </c>
      <c r="I151" s="99">
        <f t="shared" ref="I151:I160" si="25">D151/B151</f>
        <v>0.2</v>
      </c>
      <c r="J151" s="99">
        <f t="shared" ref="J151:J160" si="26">E151/B151</f>
        <v>0.26666666666666666</v>
      </c>
    </row>
    <row r="152" spans="1:10" x14ac:dyDescent="0.2">
      <c r="A152" s="97" t="s">
        <v>254</v>
      </c>
      <c r="B152" s="128">
        <v>60</v>
      </c>
      <c r="C152" s="128">
        <v>46</v>
      </c>
      <c r="D152" s="128">
        <v>10</v>
      </c>
      <c r="E152" s="128">
        <v>4</v>
      </c>
      <c r="F152" s="128"/>
      <c r="G152" s="99">
        <f>B152/61</f>
        <v>0.98360655737704916</v>
      </c>
      <c r="H152" s="99">
        <f t="shared" si="24"/>
        <v>0.76666666666666672</v>
      </c>
      <c r="I152" s="99">
        <f t="shared" si="25"/>
        <v>0.16666666666666666</v>
      </c>
      <c r="J152" s="99">
        <f t="shared" si="26"/>
        <v>6.6666666666666666E-2</v>
      </c>
    </row>
    <row r="153" spans="1:10" x14ac:dyDescent="0.2">
      <c r="A153" s="97" t="s">
        <v>255</v>
      </c>
      <c r="B153" s="128">
        <v>81</v>
      </c>
      <c r="C153" s="128">
        <v>51</v>
      </c>
      <c r="D153" s="128">
        <v>22</v>
      </c>
      <c r="E153" s="128">
        <v>8</v>
      </c>
      <c r="F153" s="128"/>
      <c r="G153" s="99">
        <f>B153/81</f>
        <v>1</v>
      </c>
      <c r="H153" s="99">
        <f t="shared" si="24"/>
        <v>0.62962962962962965</v>
      </c>
      <c r="I153" s="99">
        <f t="shared" si="25"/>
        <v>0.27160493827160492</v>
      </c>
      <c r="J153" s="99">
        <f t="shared" si="26"/>
        <v>9.8765432098765427E-2</v>
      </c>
    </row>
    <row r="154" spans="1:10" x14ac:dyDescent="0.2">
      <c r="A154" s="97" t="s">
        <v>256</v>
      </c>
      <c r="B154" s="128">
        <v>41</v>
      </c>
      <c r="C154" s="128">
        <v>30</v>
      </c>
      <c r="D154" s="128">
        <v>7</v>
      </c>
      <c r="E154" s="128">
        <v>4</v>
      </c>
      <c r="F154" s="128"/>
      <c r="G154" s="99">
        <f>B154/41</f>
        <v>1</v>
      </c>
      <c r="H154" s="99">
        <f t="shared" si="24"/>
        <v>0.73170731707317072</v>
      </c>
      <c r="I154" s="99">
        <f t="shared" si="25"/>
        <v>0.17073170731707318</v>
      </c>
      <c r="J154" s="99">
        <f t="shared" si="26"/>
        <v>9.7560975609756101E-2</v>
      </c>
    </row>
    <row r="155" spans="1:10" x14ac:dyDescent="0.2">
      <c r="A155" s="97" t="s">
        <v>257</v>
      </c>
      <c r="B155" s="128">
        <v>52</v>
      </c>
      <c r="C155" s="128">
        <v>38</v>
      </c>
      <c r="D155" s="128">
        <v>8</v>
      </c>
      <c r="E155" s="128">
        <v>6</v>
      </c>
      <c r="F155" s="128"/>
      <c r="G155" s="99">
        <f>B155/52</f>
        <v>1</v>
      </c>
      <c r="H155" s="99">
        <f t="shared" si="24"/>
        <v>0.73076923076923073</v>
      </c>
      <c r="I155" s="99">
        <f t="shared" si="25"/>
        <v>0.15384615384615385</v>
      </c>
      <c r="J155" s="99">
        <f t="shared" si="26"/>
        <v>0.11538461538461539</v>
      </c>
    </row>
    <row r="156" spans="1:10" x14ac:dyDescent="0.2">
      <c r="A156" s="97" t="s">
        <v>258</v>
      </c>
      <c r="B156" s="128">
        <v>81</v>
      </c>
      <c r="C156" s="128">
        <v>48</v>
      </c>
      <c r="D156" s="128">
        <v>28</v>
      </c>
      <c r="E156" s="128">
        <v>5</v>
      </c>
      <c r="F156" s="129"/>
      <c r="G156" s="99">
        <f>B156/81</f>
        <v>1</v>
      </c>
      <c r="H156" s="99">
        <f t="shared" si="24"/>
        <v>0.59259259259259256</v>
      </c>
      <c r="I156" s="99">
        <f t="shared" si="25"/>
        <v>0.34567901234567899</v>
      </c>
      <c r="J156" s="99">
        <f t="shared" si="26"/>
        <v>6.1728395061728392E-2</v>
      </c>
    </row>
    <row r="157" spans="1:10" x14ac:dyDescent="0.2">
      <c r="A157" s="97" t="s">
        <v>259</v>
      </c>
      <c r="B157" s="128">
        <v>70</v>
      </c>
      <c r="C157" s="128">
        <v>48</v>
      </c>
      <c r="D157" s="128">
        <v>11</v>
      </c>
      <c r="E157" s="128">
        <v>11</v>
      </c>
      <c r="F157" s="129"/>
      <c r="G157" s="99">
        <f>B157/70</f>
        <v>1</v>
      </c>
      <c r="H157" s="99">
        <f t="shared" si="24"/>
        <v>0.68571428571428572</v>
      </c>
      <c r="I157" s="99">
        <f t="shared" si="25"/>
        <v>0.15714285714285714</v>
      </c>
      <c r="J157" s="99">
        <f t="shared" si="26"/>
        <v>0.15714285714285714</v>
      </c>
    </row>
    <row r="158" spans="1:10" x14ac:dyDescent="0.2">
      <c r="A158" s="97" t="s">
        <v>260</v>
      </c>
      <c r="B158" s="128">
        <v>8</v>
      </c>
      <c r="C158" s="128">
        <v>5</v>
      </c>
      <c r="D158" s="128">
        <v>1</v>
      </c>
      <c r="E158" s="128">
        <v>2</v>
      </c>
      <c r="F158" s="98"/>
      <c r="G158" s="99">
        <f>B158/8</f>
        <v>1</v>
      </c>
      <c r="H158" s="99">
        <f t="shared" si="24"/>
        <v>0.625</v>
      </c>
      <c r="I158" s="99">
        <f t="shared" si="25"/>
        <v>0.125</v>
      </c>
      <c r="J158" s="99">
        <f t="shared" si="26"/>
        <v>0.25</v>
      </c>
    </row>
    <row r="159" spans="1:10" x14ac:dyDescent="0.2">
      <c r="A159" s="97" t="s">
        <v>261</v>
      </c>
      <c r="B159" s="128">
        <v>32</v>
      </c>
      <c r="C159" s="128">
        <v>19</v>
      </c>
      <c r="D159" s="128">
        <v>12</v>
      </c>
      <c r="E159" s="128">
        <v>1</v>
      </c>
      <c r="F159" s="128"/>
      <c r="G159" s="99">
        <f>B159/32</f>
        <v>1</v>
      </c>
      <c r="H159" s="99">
        <f t="shared" si="24"/>
        <v>0.59375</v>
      </c>
      <c r="I159" s="99">
        <f t="shared" si="25"/>
        <v>0.375</v>
      </c>
      <c r="J159" s="99">
        <f t="shared" si="26"/>
        <v>3.125E-2</v>
      </c>
    </row>
    <row r="160" spans="1:10" x14ac:dyDescent="0.2">
      <c r="A160" s="97" t="s">
        <v>127</v>
      </c>
      <c r="B160" s="129">
        <v>499</v>
      </c>
      <c r="C160" s="128">
        <v>322</v>
      </c>
      <c r="D160" s="128">
        <v>123</v>
      </c>
      <c r="E160" s="129">
        <v>54</v>
      </c>
      <c r="F160" s="128"/>
      <c r="G160" s="99">
        <f>B160/500</f>
        <v>0.998</v>
      </c>
      <c r="H160" s="99">
        <f t="shared" si="24"/>
        <v>0.64529058116232463</v>
      </c>
      <c r="I160" s="99">
        <f t="shared" si="25"/>
        <v>0.24649298597194388</v>
      </c>
      <c r="J160" s="99">
        <f t="shared" si="26"/>
        <v>0.10821643286573146</v>
      </c>
    </row>
    <row r="161" spans="1:10" x14ac:dyDescent="0.2">
      <c r="A161" s="97"/>
      <c r="B161" s="129"/>
      <c r="C161" s="128"/>
      <c r="D161" s="128"/>
      <c r="E161" s="129"/>
      <c r="F161" s="128"/>
      <c r="G161" s="99"/>
      <c r="H161" s="99"/>
      <c r="I161" s="99"/>
      <c r="J161" s="99"/>
    </row>
    <row r="162" spans="1:10" x14ac:dyDescent="0.2">
      <c r="A162" s="97"/>
      <c r="B162" s="98"/>
      <c r="C162" s="98"/>
      <c r="D162" s="98"/>
      <c r="E162" s="98"/>
      <c r="F162" s="128"/>
      <c r="G162" s="98"/>
      <c r="H162" s="98"/>
      <c r="I162" s="98"/>
      <c r="J162" s="98"/>
    </row>
    <row r="163" spans="1:10" x14ac:dyDescent="0.2">
      <c r="A163" s="207" t="s">
        <v>420</v>
      </c>
      <c r="B163" s="208"/>
      <c r="C163" s="208"/>
      <c r="D163" s="208"/>
      <c r="E163" s="208"/>
      <c r="F163" s="208"/>
      <c r="G163" s="208"/>
      <c r="H163" s="208"/>
      <c r="I163" s="208"/>
      <c r="J163" s="208"/>
    </row>
    <row r="164" spans="1:10" x14ac:dyDescent="0.2">
      <c r="A164" s="208"/>
      <c r="B164" s="208"/>
      <c r="C164" s="208"/>
      <c r="D164" s="208"/>
      <c r="E164" s="208"/>
      <c r="F164" s="208"/>
      <c r="G164" s="208"/>
      <c r="H164" s="208"/>
      <c r="I164" s="208"/>
      <c r="J164" s="208"/>
    </row>
    <row r="165" spans="1:10" x14ac:dyDescent="0.2">
      <c r="A165" s="208"/>
      <c r="B165" s="208"/>
      <c r="C165" s="208"/>
      <c r="D165" s="208"/>
      <c r="E165" s="208"/>
      <c r="F165" s="208"/>
      <c r="G165" s="208"/>
      <c r="H165" s="208"/>
      <c r="I165" s="208"/>
      <c r="J165" s="208"/>
    </row>
    <row r="166" spans="1:10" x14ac:dyDescent="0.2">
      <c r="A166" s="208"/>
      <c r="B166" s="208"/>
      <c r="C166" s="208"/>
      <c r="D166" s="208"/>
      <c r="E166" s="208"/>
      <c r="F166" s="208"/>
      <c r="G166" s="208"/>
      <c r="H166" s="208"/>
      <c r="I166" s="208"/>
      <c r="J166" s="208"/>
    </row>
    <row r="167" spans="1:10" x14ac:dyDescent="0.2">
      <c r="A167" s="208"/>
      <c r="B167" s="208"/>
      <c r="C167" s="208"/>
      <c r="D167" s="208"/>
      <c r="E167" s="208"/>
      <c r="F167" s="208"/>
      <c r="G167" s="208"/>
      <c r="H167" s="208"/>
      <c r="I167" s="208"/>
      <c r="J167" s="208"/>
    </row>
    <row r="168" spans="1:10" x14ac:dyDescent="0.2">
      <c r="A168" s="208"/>
      <c r="B168" s="208"/>
      <c r="C168" s="208"/>
      <c r="D168" s="208"/>
      <c r="E168" s="208"/>
      <c r="F168" s="208"/>
      <c r="G168" s="208"/>
      <c r="H168" s="208"/>
      <c r="I168" s="208"/>
      <c r="J168" s="208"/>
    </row>
    <row r="169" spans="1:10" x14ac:dyDescent="0.2">
      <c r="A169" s="208"/>
      <c r="B169" s="208"/>
      <c r="C169" s="208"/>
      <c r="D169" s="208"/>
      <c r="E169" s="208"/>
      <c r="F169" s="208"/>
      <c r="G169" s="208"/>
      <c r="H169" s="208"/>
      <c r="I169" s="208"/>
      <c r="J169" s="208"/>
    </row>
    <row r="170" spans="1:10" x14ac:dyDescent="0.2">
      <c r="A170" s="208"/>
      <c r="B170" s="208"/>
      <c r="C170" s="208"/>
      <c r="D170" s="208"/>
      <c r="E170" s="208"/>
      <c r="F170" s="208"/>
      <c r="G170" s="208"/>
      <c r="H170" s="208"/>
      <c r="I170" s="208"/>
      <c r="J170" s="208"/>
    </row>
    <row r="171" spans="1:10" x14ac:dyDescent="0.2">
      <c r="A171" s="208"/>
      <c r="B171" s="208"/>
      <c r="C171" s="208"/>
      <c r="D171" s="208"/>
      <c r="E171" s="208"/>
      <c r="F171" s="208"/>
      <c r="G171" s="208"/>
      <c r="H171" s="208"/>
      <c r="I171" s="208"/>
      <c r="J171" s="208"/>
    </row>
    <row r="172" spans="1:10" x14ac:dyDescent="0.2">
      <c r="A172" s="208"/>
      <c r="B172" s="208"/>
      <c r="C172" s="208"/>
      <c r="D172" s="208"/>
      <c r="E172" s="208"/>
      <c r="F172" s="208"/>
      <c r="G172" s="208"/>
      <c r="H172" s="208"/>
      <c r="I172" s="208"/>
      <c r="J172" s="208"/>
    </row>
    <row r="173" spans="1:10" x14ac:dyDescent="0.2">
      <c r="A173" s="208"/>
      <c r="B173" s="208"/>
      <c r="C173" s="208"/>
      <c r="D173" s="208"/>
      <c r="E173" s="208"/>
      <c r="F173" s="208"/>
      <c r="G173" s="208"/>
      <c r="H173" s="208"/>
      <c r="I173" s="208"/>
      <c r="J173" s="208"/>
    </row>
    <row r="174" spans="1:10" x14ac:dyDescent="0.2">
      <c r="A174" s="208"/>
      <c r="B174" s="208"/>
      <c r="C174" s="208"/>
      <c r="D174" s="208"/>
      <c r="E174" s="208"/>
      <c r="F174" s="208"/>
      <c r="G174" s="208"/>
      <c r="H174" s="208"/>
      <c r="I174" s="208"/>
      <c r="J174" s="208"/>
    </row>
    <row r="175" spans="1:10" x14ac:dyDescent="0.2">
      <c r="A175" s="208"/>
      <c r="B175" s="208"/>
      <c r="C175" s="208"/>
      <c r="D175" s="208"/>
      <c r="E175" s="208"/>
      <c r="F175" s="208"/>
      <c r="G175" s="208"/>
      <c r="H175" s="208"/>
      <c r="I175" s="208"/>
      <c r="J175" s="208"/>
    </row>
    <row r="176" spans="1:10" x14ac:dyDescent="0.2">
      <c r="A176" s="208"/>
      <c r="B176" s="208"/>
      <c r="C176" s="208"/>
      <c r="D176" s="208"/>
      <c r="E176" s="208"/>
      <c r="F176" s="208"/>
      <c r="G176" s="208"/>
      <c r="H176" s="208"/>
      <c r="I176" s="208"/>
      <c r="J176" s="208"/>
    </row>
    <row r="177" spans="1:10" x14ac:dyDescent="0.2">
      <c r="A177" s="208"/>
      <c r="B177" s="208"/>
      <c r="C177" s="208"/>
      <c r="D177" s="208"/>
      <c r="E177" s="208"/>
      <c r="F177" s="208"/>
      <c r="G177" s="208"/>
      <c r="H177" s="208"/>
      <c r="I177" s="208"/>
      <c r="J177" s="208"/>
    </row>
    <row r="178" spans="1:10" x14ac:dyDescent="0.2">
      <c r="A178" s="208"/>
      <c r="B178" s="208"/>
      <c r="C178" s="208"/>
      <c r="D178" s="208"/>
      <c r="E178" s="208"/>
      <c r="F178" s="208"/>
      <c r="G178" s="208"/>
      <c r="H178" s="208"/>
      <c r="I178" s="208"/>
      <c r="J178" s="208"/>
    </row>
    <row r="179" spans="1:10" x14ac:dyDescent="0.2">
      <c r="A179" s="208"/>
      <c r="B179" s="208"/>
      <c r="C179" s="208"/>
      <c r="D179" s="208"/>
      <c r="E179" s="208"/>
      <c r="F179" s="208"/>
      <c r="G179" s="208"/>
      <c r="H179" s="208"/>
      <c r="I179" s="208"/>
      <c r="J179" s="208"/>
    </row>
  </sheetData>
  <mergeCells count="2">
    <mergeCell ref="A163:J179"/>
    <mergeCell ref="L3:M33"/>
  </mergeCells>
  <pageMargins left="0.2" right="0.2"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workbookViewId="0">
      <selection activeCell="F24" sqref="F24"/>
    </sheetView>
  </sheetViews>
  <sheetFormatPr defaultRowHeight="12.75" x14ac:dyDescent="0.2"/>
  <cols>
    <col min="1" max="1" width="37.42578125" style="108" bestFit="1" customWidth="1"/>
    <col min="2" max="3" width="10.140625" style="111" customWidth="1"/>
    <col min="4" max="8" width="8.28515625" style="111" bestFit="1" customWidth="1"/>
    <col min="9" max="17" width="8.28515625" style="108" bestFit="1" customWidth="1"/>
    <col min="19" max="19" width="36" bestFit="1" customWidth="1"/>
  </cols>
  <sheetData>
    <row r="1" spans="1:19" s="96" customFormat="1" x14ac:dyDescent="0.2">
      <c r="A1" s="6" t="s">
        <v>279</v>
      </c>
      <c r="B1" s="6"/>
      <c r="C1" s="6"/>
      <c r="D1" s="6"/>
      <c r="E1" s="6"/>
      <c r="F1" s="6"/>
      <c r="G1" s="6"/>
      <c r="N1" s="108"/>
      <c r="O1" s="108"/>
      <c r="P1" s="108"/>
      <c r="Q1" s="108"/>
      <c r="R1" s="108"/>
      <c r="S1"/>
    </row>
    <row r="2" spans="1:19" s="96" customFormat="1" x14ac:dyDescent="0.2">
      <c r="A2" s="6" t="s">
        <v>280</v>
      </c>
      <c r="B2" s="6"/>
      <c r="C2" s="6"/>
      <c r="D2" s="6"/>
      <c r="E2" s="6"/>
      <c r="F2" s="6"/>
      <c r="G2" s="6"/>
      <c r="N2" s="108"/>
      <c r="O2" s="108"/>
      <c r="P2" s="108"/>
      <c r="Q2" s="108"/>
      <c r="R2" s="108"/>
      <c r="S2"/>
    </row>
    <row r="3" spans="1:19" s="96" customFormat="1" x14ac:dyDescent="0.2">
      <c r="A3" s="96" t="s">
        <v>439</v>
      </c>
      <c r="N3" s="108"/>
      <c r="O3" s="108"/>
      <c r="P3" s="108"/>
      <c r="Q3" s="108"/>
      <c r="R3" s="108"/>
      <c r="S3"/>
    </row>
    <row r="4" spans="1:19" s="96" customFormat="1" x14ac:dyDescent="0.2">
      <c r="A4" s="108"/>
      <c r="B4" s="111"/>
      <c r="C4" s="111"/>
      <c r="D4" s="111"/>
      <c r="E4" s="111"/>
      <c r="F4" s="111"/>
      <c r="G4" s="111"/>
      <c r="H4" s="104"/>
      <c r="I4" s="104"/>
      <c r="J4" s="108"/>
      <c r="K4" s="108"/>
      <c r="L4" s="121"/>
      <c r="M4" s="108"/>
      <c r="N4" s="108"/>
      <c r="O4" s="108"/>
      <c r="P4" s="108"/>
      <c r="Q4" s="108"/>
      <c r="R4" s="108"/>
      <c r="S4"/>
    </row>
    <row r="5" spans="1:19" x14ac:dyDescent="0.2">
      <c r="A5" s="103" t="s">
        <v>1061</v>
      </c>
      <c r="B5" s="104" t="s">
        <v>428</v>
      </c>
      <c r="C5" s="104">
        <v>41712</v>
      </c>
      <c r="D5" s="104">
        <v>41621</v>
      </c>
      <c r="E5" s="104">
        <v>41530</v>
      </c>
      <c r="F5" s="104">
        <v>41438</v>
      </c>
      <c r="G5" s="104">
        <v>41346</v>
      </c>
      <c r="H5" s="104">
        <v>41244</v>
      </c>
      <c r="I5" s="104">
        <v>41153</v>
      </c>
      <c r="J5" s="104">
        <v>41090</v>
      </c>
      <c r="K5" s="104">
        <v>40989</v>
      </c>
      <c r="L5" s="104">
        <v>40888</v>
      </c>
      <c r="M5" s="104">
        <v>40787</v>
      </c>
      <c r="N5" s="104">
        <v>40695</v>
      </c>
      <c r="O5" s="104">
        <v>40603</v>
      </c>
      <c r="P5" s="104">
        <v>40513</v>
      </c>
      <c r="Q5" s="104"/>
      <c r="R5" s="104"/>
      <c r="S5" s="90"/>
    </row>
    <row r="6" spans="1:19" x14ac:dyDescent="0.2">
      <c r="A6" s="105" t="s">
        <v>241</v>
      </c>
      <c r="B6" s="90">
        <v>144.23028213520001</v>
      </c>
      <c r="C6" s="90">
        <v>137.38053003420799</v>
      </c>
      <c r="D6" s="90">
        <v>139.27352892401501</v>
      </c>
      <c r="E6" s="90">
        <v>142.88599656396701</v>
      </c>
      <c r="F6" s="90">
        <v>138.058581465895</v>
      </c>
      <c r="G6" s="123">
        <v>134.07322586672601</v>
      </c>
      <c r="H6" s="123">
        <v>140.72494032489499</v>
      </c>
      <c r="I6" s="123">
        <v>140.92669980590901</v>
      </c>
      <c r="J6" s="123">
        <v>145.38977254168799</v>
      </c>
      <c r="K6" s="123">
        <v>145.19728893641499</v>
      </c>
      <c r="L6" s="106">
        <v>143.47080570745899</v>
      </c>
      <c r="M6" s="106">
        <v>145.57753138512899</v>
      </c>
      <c r="N6" s="106">
        <v>139.32923769057501</v>
      </c>
      <c r="O6" s="39">
        <v>128.523320336946</v>
      </c>
      <c r="P6" s="107">
        <v>117.58509680908894</v>
      </c>
      <c r="Q6" s="107"/>
      <c r="R6" s="109"/>
      <c r="S6" s="90"/>
    </row>
    <row r="7" spans="1:19" x14ac:dyDescent="0.2">
      <c r="A7" s="105" t="s">
        <v>242</v>
      </c>
      <c r="B7" s="90">
        <v>54.411441421561101</v>
      </c>
      <c r="C7" s="90">
        <v>52.300938588412599</v>
      </c>
      <c r="D7" s="90">
        <v>50.895264215852698</v>
      </c>
      <c r="E7" s="90">
        <v>50.361637036806101</v>
      </c>
      <c r="F7" s="90">
        <v>52.116842280278803</v>
      </c>
      <c r="G7" s="123">
        <v>51.016637747551897</v>
      </c>
      <c r="H7" s="123">
        <v>48.6287293251699</v>
      </c>
      <c r="I7" s="123">
        <v>48.382563750107998</v>
      </c>
      <c r="J7" s="123">
        <v>50.7345735161582</v>
      </c>
      <c r="K7" s="123">
        <v>50.2553092610204</v>
      </c>
      <c r="L7" s="106">
        <v>46.475864514264401</v>
      </c>
      <c r="M7" s="106">
        <v>50.090198234893897</v>
      </c>
      <c r="N7" s="106">
        <v>53.5032420603047</v>
      </c>
      <c r="O7" s="39">
        <v>49.875023451608499</v>
      </c>
      <c r="P7" s="107">
        <v>45.417926797732484</v>
      </c>
      <c r="Q7" s="107"/>
      <c r="R7" s="109"/>
      <c r="S7" s="90"/>
    </row>
    <row r="8" spans="1:19" x14ac:dyDescent="0.2">
      <c r="A8" s="105" t="s">
        <v>243</v>
      </c>
      <c r="B8" s="90">
        <v>74.179490936942898</v>
      </c>
      <c r="C8" s="90">
        <v>69.188550154859897</v>
      </c>
      <c r="D8" s="90">
        <v>72.820429914635298</v>
      </c>
      <c r="E8" s="90">
        <v>70.820088458887398</v>
      </c>
      <c r="F8" s="90">
        <v>70.0882125602824</v>
      </c>
      <c r="G8" s="123">
        <v>66.596117353328296</v>
      </c>
      <c r="H8" s="123">
        <v>69.750700452733895</v>
      </c>
      <c r="I8" s="123">
        <v>68.181925025530305</v>
      </c>
      <c r="J8" s="123">
        <v>68.888686294677697</v>
      </c>
      <c r="K8" s="123">
        <v>66.161771738247097</v>
      </c>
      <c r="L8" s="106">
        <v>68.046780188167105</v>
      </c>
      <c r="M8" s="106">
        <v>66.589854085708495</v>
      </c>
      <c r="N8" s="106">
        <v>64.868512336473103</v>
      </c>
      <c r="O8" s="39">
        <v>60.499241549248303</v>
      </c>
      <c r="P8" s="107">
        <v>63.911389481222194</v>
      </c>
      <c r="Q8" s="107"/>
      <c r="R8" s="109"/>
      <c r="S8" s="90"/>
    </row>
    <row r="9" spans="1:19" x14ac:dyDescent="0.2">
      <c r="A9" s="105" t="s">
        <v>244</v>
      </c>
      <c r="B9" s="90">
        <v>96.788803451012299</v>
      </c>
      <c r="C9" s="90">
        <v>91.430566381922503</v>
      </c>
      <c r="D9" s="90">
        <v>99.917355999993802</v>
      </c>
      <c r="E9" s="90">
        <v>91.9367294708033</v>
      </c>
      <c r="F9" s="90">
        <v>89.553920683305904</v>
      </c>
      <c r="G9" s="123">
        <v>81.202704034317094</v>
      </c>
      <c r="H9" s="123">
        <v>89.7931522076438</v>
      </c>
      <c r="I9" s="123">
        <v>79.095963347905695</v>
      </c>
      <c r="J9" s="123">
        <v>78.2154831506775</v>
      </c>
      <c r="K9" s="123">
        <v>76.236453695092095</v>
      </c>
      <c r="L9" s="106">
        <v>82.926230670206806</v>
      </c>
      <c r="M9" s="106">
        <v>74.694049806457997</v>
      </c>
      <c r="N9" s="106">
        <v>74.6071173630787</v>
      </c>
      <c r="O9" s="39">
        <v>70.263555046704198</v>
      </c>
      <c r="P9" s="107">
        <v>74.53942758984482</v>
      </c>
      <c r="Q9" s="107"/>
      <c r="R9" s="109"/>
      <c r="S9" s="90"/>
    </row>
    <row r="10" spans="1:19" x14ac:dyDescent="0.2">
      <c r="A10" s="105" t="s">
        <v>245</v>
      </c>
      <c r="B10" s="90">
        <v>92.508083455725497</v>
      </c>
      <c r="C10" s="90">
        <v>90.138226239916804</v>
      </c>
      <c r="D10" s="90">
        <v>94.439782597039795</v>
      </c>
      <c r="E10" s="90">
        <v>90.2904027883948</v>
      </c>
      <c r="F10" s="90">
        <v>88.054049610453902</v>
      </c>
      <c r="G10" s="123">
        <v>87.301380591408503</v>
      </c>
      <c r="H10" s="123">
        <v>99.046934782741999</v>
      </c>
      <c r="I10" s="123">
        <v>87.107188177890194</v>
      </c>
      <c r="J10" s="123">
        <v>84.242780005852595</v>
      </c>
      <c r="K10" s="123">
        <v>85.427756856283906</v>
      </c>
      <c r="L10" s="106">
        <v>88.412244682913098</v>
      </c>
      <c r="M10" s="106">
        <v>85.247311680811904</v>
      </c>
      <c r="N10" s="106">
        <v>84.125515193947095</v>
      </c>
      <c r="O10" s="39">
        <v>79.444394396484498</v>
      </c>
      <c r="P10" s="107">
        <v>81.592710476968421</v>
      </c>
      <c r="Q10" s="107"/>
      <c r="R10" s="109"/>
      <c r="S10" s="90"/>
    </row>
    <row r="11" spans="1:19" x14ac:dyDescent="0.2">
      <c r="A11" s="105" t="s">
        <v>246</v>
      </c>
      <c r="B11" s="90">
        <v>104.61395621155199</v>
      </c>
      <c r="C11" s="90">
        <v>96.7009244005406</v>
      </c>
      <c r="D11" s="90">
        <v>96.616857193602002</v>
      </c>
      <c r="E11" s="90">
        <v>92.930288523044197</v>
      </c>
      <c r="F11" s="90">
        <v>92.217690757796106</v>
      </c>
      <c r="G11" s="123">
        <v>90.844011880614104</v>
      </c>
      <c r="H11" s="123">
        <v>91.127389389358399</v>
      </c>
      <c r="I11" s="123">
        <v>87.034847121216998</v>
      </c>
      <c r="J11" s="123">
        <v>88.428171693948201</v>
      </c>
      <c r="K11" s="123">
        <v>88.435346769979901</v>
      </c>
      <c r="L11" s="106">
        <v>88.656183128700604</v>
      </c>
      <c r="M11" s="106">
        <v>85.873704670892906</v>
      </c>
      <c r="N11" s="106">
        <v>85.022508996384602</v>
      </c>
      <c r="O11" s="39">
        <v>82.193681390382494</v>
      </c>
      <c r="P11" s="107">
        <v>81.992865290605479</v>
      </c>
      <c r="Q11" s="107"/>
      <c r="R11" s="109"/>
      <c r="S11" s="90"/>
    </row>
    <row r="12" spans="1:19" x14ac:dyDescent="0.2">
      <c r="A12" s="105" t="s">
        <v>247</v>
      </c>
      <c r="B12" s="90">
        <v>37.437389244284198</v>
      </c>
      <c r="C12" s="90">
        <v>36.467039012235297</v>
      </c>
      <c r="D12" s="90">
        <v>36.7885285047605</v>
      </c>
      <c r="E12" s="90">
        <v>35.706574944841002</v>
      </c>
      <c r="F12" s="90">
        <v>36.826414214321503</v>
      </c>
      <c r="G12" s="123">
        <v>36.973733562176697</v>
      </c>
      <c r="H12" s="123">
        <v>40.4788530750074</v>
      </c>
      <c r="I12" s="123">
        <v>36.518890299300701</v>
      </c>
      <c r="J12" s="123">
        <v>35.259198050948797</v>
      </c>
      <c r="K12" s="123">
        <v>35.459509578709799</v>
      </c>
      <c r="L12" s="106">
        <v>35.0489958772704</v>
      </c>
      <c r="M12" s="106">
        <v>35.8364870608779</v>
      </c>
      <c r="N12" s="106">
        <v>37.093206908758297</v>
      </c>
      <c r="O12" s="39">
        <v>36.086854722935698</v>
      </c>
      <c r="P12" s="107">
        <v>37.672175524349882</v>
      </c>
      <c r="Q12" s="107"/>
      <c r="R12" s="109"/>
      <c r="S12" s="90"/>
    </row>
    <row r="13" spans="1:19" x14ac:dyDescent="0.2">
      <c r="A13" s="105" t="s">
        <v>248</v>
      </c>
      <c r="B13" s="90">
        <v>53.596264213411096</v>
      </c>
      <c r="C13" s="90">
        <v>50.230567658759597</v>
      </c>
      <c r="D13" s="90">
        <v>54.666409748134299</v>
      </c>
      <c r="E13" s="90">
        <v>48.8580472335533</v>
      </c>
      <c r="F13" s="90">
        <v>50.499135368111801</v>
      </c>
      <c r="G13" s="123">
        <v>51.408111499766797</v>
      </c>
      <c r="H13" s="123">
        <v>55.242552659187098</v>
      </c>
      <c r="I13" s="123">
        <v>49.1745919840113</v>
      </c>
      <c r="J13" s="123">
        <v>49.368115256853102</v>
      </c>
      <c r="K13" s="123">
        <v>49.522280867304801</v>
      </c>
      <c r="L13" s="106">
        <v>52.444985697905203</v>
      </c>
      <c r="M13" s="106">
        <v>46.896310241337801</v>
      </c>
      <c r="N13" s="106">
        <v>46.259175347561097</v>
      </c>
      <c r="O13" s="39">
        <v>44.092128909488203</v>
      </c>
      <c r="P13" s="107">
        <v>45.73015003916413</v>
      </c>
      <c r="Q13" s="107"/>
      <c r="R13" s="109"/>
      <c r="S13" s="90"/>
    </row>
    <row r="14" spans="1:19" x14ac:dyDescent="0.2">
      <c r="A14" s="105" t="s">
        <v>249</v>
      </c>
      <c r="B14" s="90">
        <v>26.913462901798798</v>
      </c>
      <c r="C14" s="90">
        <v>26.581313377381399</v>
      </c>
      <c r="D14" s="90">
        <v>29.6733580908265</v>
      </c>
      <c r="E14" s="90">
        <v>29.0051533263109</v>
      </c>
      <c r="F14" s="90">
        <v>30.527483191517501</v>
      </c>
      <c r="G14" s="123">
        <v>29.929453929065101</v>
      </c>
      <c r="H14" s="123">
        <v>30.257294064057099</v>
      </c>
      <c r="I14" s="123">
        <v>29.139064759065601</v>
      </c>
      <c r="J14" s="123">
        <v>28.952899395079999</v>
      </c>
      <c r="K14" s="123">
        <v>28.7666277608656</v>
      </c>
      <c r="L14" s="106">
        <v>28.226138018075801</v>
      </c>
      <c r="M14" s="106">
        <v>27.475894373695599</v>
      </c>
      <c r="N14" s="106">
        <v>27.3205839238199</v>
      </c>
      <c r="O14" s="39">
        <v>27.137827556825499</v>
      </c>
      <c r="P14" s="107">
        <v>26.962709796633579</v>
      </c>
      <c r="Q14" s="107"/>
      <c r="R14" s="109"/>
      <c r="S14" s="90"/>
    </row>
    <row r="15" spans="1:19" x14ac:dyDescent="0.2">
      <c r="A15" s="105" t="s">
        <v>250</v>
      </c>
      <c r="B15" s="90">
        <v>32.418779330744698</v>
      </c>
      <c r="C15" s="90">
        <v>38.378789881585497</v>
      </c>
      <c r="D15" s="90">
        <v>33.096026320134001</v>
      </c>
      <c r="E15" s="90">
        <v>35.2414055462474</v>
      </c>
      <c r="F15" s="90">
        <v>32.093211773712497</v>
      </c>
      <c r="G15" s="123">
        <v>33.485667066603497</v>
      </c>
      <c r="H15" s="123">
        <v>32.286476911593098</v>
      </c>
      <c r="I15" s="123">
        <v>34.668533234826903</v>
      </c>
      <c r="J15" s="123">
        <v>30.552423713946801</v>
      </c>
      <c r="K15" s="123">
        <v>33.088869517190297</v>
      </c>
      <c r="L15" s="106">
        <v>33.754825911967103</v>
      </c>
      <c r="M15" s="106">
        <v>38.247227269169699</v>
      </c>
      <c r="N15" s="106">
        <v>33.825877447552003</v>
      </c>
      <c r="O15" s="39">
        <v>36.555921283806498</v>
      </c>
      <c r="P15" s="107">
        <v>34.095351338970524</v>
      </c>
      <c r="Q15" s="107"/>
      <c r="R15" s="109"/>
      <c r="S15" s="90"/>
    </row>
    <row r="16" spans="1:19" x14ac:dyDescent="0.2">
      <c r="A16" s="107" t="s">
        <v>127</v>
      </c>
      <c r="B16" s="90">
        <v>293.56209162542598</v>
      </c>
      <c r="C16" s="90">
        <v>279.96134939466799</v>
      </c>
      <c r="D16" s="90">
        <v>289.458286214927</v>
      </c>
      <c r="E16" s="90">
        <v>279.41131033663498</v>
      </c>
      <c r="F16" s="90">
        <v>277.16721895853601</v>
      </c>
      <c r="G16" s="123">
        <v>270.77348697590099</v>
      </c>
      <c r="H16" s="123">
        <v>288.02527242203701</v>
      </c>
      <c r="I16" s="123">
        <v>268.990078023313</v>
      </c>
      <c r="J16" s="123">
        <v>268.02612885919899</v>
      </c>
      <c r="K16" s="123">
        <v>267.32911421688101</v>
      </c>
      <c r="L16" s="106">
        <v>272.64031390908002</v>
      </c>
      <c r="M16" s="106">
        <v>265.98951123115501</v>
      </c>
      <c r="N16" s="106">
        <v>263.31438175987398</v>
      </c>
      <c r="O16" s="39">
        <v>250.89030199550999</v>
      </c>
      <c r="P16" s="107">
        <v>252.73245271247052</v>
      </c>
      <c r="Q16" s="107"/>
      <c r="R16" s="109"/>
      <c r="S16" s="90"/>
    </row>
    <row r="17" spans="1:25" x14ac:dyDescent="0.2">
      <c r="B17" s="109"/>
      <c r="C17" s="109"/>
      <c r="I17" s="111"/>
      <c r="R17" s="108"/>
    </row>
    <row r="18" spans="1:25" x14ac:dyDescent="0.2">
      <c r="A18" s="103" t="s">
        <v>251</v>
      </c>
      <c r="B18" s="104" t="str">
        <f>B5</f>
        <v>Jun-14 Est</v>
      </c>
      <c r="C18" s="104">
        <f>C5</f>
        <v>41712</v>
      </c>
      <c r="D18" s="104">
        <f>D5</f>
        <v>41621</v>
      </c>
      <c r="E18" s="104">
        <f>E5</f>
        <v>41530</v>
      </c>
      <c r="F18" s="104">
        <f t="shared" ref="F18:M18" si="0">F5</f>
        <v>41438</v>
      </c>
      <c r="G18" s="104">
        <f t="shared" si="0"/>
        <v>41346</v>
      </c>
      <c r="H18" s="104">
        <f t="shared" si="0"/>
        <v>41244</v>
      </c>
      <c r="I18" s="104">
        <f t="shared" si="0"/>
        <v>41153</v>
      </c>
      <c r="J18" s="104">
        <f t="shared" si="0"/>
        <v>41090</v>
      </c>
      <c r="K18" s="104">
        <f t="shared" si="0"/>
        <v>40989</v>
      </c>
      <c r="L18" s="104">
        <f t="shared" si="0"/>
        <v>40888</v>
      </c>
      <c r="M18" s="104">
        <f t="shared" si="0"/>
        <v>40787</v>
      </c>
      <c r="N18" s="104">
        <v>40695</v>
      </c>
      <c r="O18" s="104">
        <v>40603</v>
      </c>
      <c r="P18" s="104">
        <v>40513</v>
      </c>
      <c r="Q18" s="104"/>
      <c r="R18" s="104"/>
      <c r="T18" s="103"/>
      <c r="U18" s="104"/>
      <c r="V18" s="104"/>
      <c r="W18" s="104"/>
      <c r="X18" s="104"/>
      <c r="Y18" s="104"/>
    </row>
    <row r="19" spans="1:25" x14ac:dyDescent="0.2">
      <c r="A19" s="105" t="s">
        <v>241</v>
      </c>
      <c r="B19" s="122">
        <v>8.2784279578733425E-2</v>
      </c>
      <c r="C19" s="122">
        <v>8.5164906534329704E-2</v>
      </c>
      <c r="D19" s="122">
        <v>6.7636686402477622E-2</v>
      </c>
      <c r="E19" s="122">
        <v>7.1805497016685024E-2</v>
      </c>
      <c r="F19" s="122">
        <v>8.3225540042495702E-2</v>
      </c>
      <c r="G19" s="122">
        <v>8.3387267873403406E-2</v>
      </c>
      <c r="H19" s="122">
        <v>7.4258336694787985E-2</v>
      </c>
      <c r="I19" s="122">
        <v>7.1881339830929994E-2</v>
      </c>
      <c r="J19" s="122">
        <v>8.3981147962103014E-2</v>
      </c>
      <c r="K19" s="122">
        <v>7.9340324357191377E-2</v>
      </c>
      <c r="L19" s="52">
        <v>6.9979393720502561E-2</v>
      </c>
      <c r="M19" s="52">
        <v>9.6924297765921319E-2</v>
      </c>
      <c r="N19" s="109">
        <v>9.3160633153152164E-2</v>
      </c>
      <c r="O19" s="109">
        <v>8.4109249369373015E-2</v>
      </c>
      <c r="P19" s="109">
        <v>7.7387793397235713E-2</v>
      </c>
      <c r="Q19" s="109"/>
      <c r="R19" s="109"/>
      <c r="T19" s="105"/>
      <c r="U19" s="109"/>
      <c r="V19" s="109"/>
      <c r="W19" s="109"/>
      <c r="X19" s="109"/>
      <c r="Y19" s="109"/>
    </row>
    <row r="20" spans="1:25" x14ac:dyDescent="0.2">
      <c r="A20" s="105" t="s">
        <v>242</v>
      </c>
      <c r="B20" s="122">
        <v>8.2519409203167901E-2</v>
      </c>
      <c r="C20" s="122">
        <v>8.4702112802646279E-2</v>
      </c>
      <c r="D20" s="122">
        <v>5.9534026331986796E-2</v>
      </c>
      <c r="E20" s="122">
        <v>6.7114577660169664E-2</v>
      </c>
      <c r="F20" s="122">
        <v>6.0249237340846862E-2</v>
      </c>
      <c r="G20" s="122">
        <v>8.7814489503769369E-2</v>
      </c>
      <c r="H20" s="122">
        <v>5.7373491734564304E-2</v>
      </c>
      <c r="I20" s="122">
        <v>6.5932843420123205E-2</v>
      </c>
      <c r="J20" s="122">
        <v>8.7908494955211497E-2</v>
      </c>
      <c r="K20" s="122">
        <v>8.4170211311005133E-2</v>
      </c>
      <c r="L20" s="52">
        <v>4.023593793346348E-2</v>
      </c>
      <c r="M20" s="52">
        <v>7.8258823844487096E-2</v>
      </c>
      <c r="N20" s="109">
        <v>0.101676081495556</v>
      </c>
      <c r="O20" s="109">
        <v>9.9448574792400157E-2</v>
      </c>
      <c r="P20" s="109">
        <v>7.5195759839614379E-2</v>
      </c>
      <c r="Q20" s="109"/>
      <c r="R20" s="109"/>
      <c r="T20" s="105"/>
      <c r="U20" s="109"/>
      <c r="V20" s="109"/>
      <c r="W20" s="109"/>
      <c r="X20" s="109"/>
      <c r="Y20" s="109"/>
    </row>
    <row r="21" spans="1:25" x14ac:dyDescent="0.2">
      <c r="A21" s="105" t="s">
        <v>243</v>
      </c>
      <c r="B21" s="122">
        <v>9.5983403364852365E-2</v>
      </c>
      <c r="C21" s="122">
        <v>8.4696094756776544E-2</v>
      </c>
      <c r="D21" s="122">
        <v>9.1045878303274291E-2</v>
      </c>
      <c r="E21" s="122">
        <v>9.2064273596396337E-2</v>
      </c>
      <c r="F21" s="122">
        <v>8.9173339876864696E-2</v>
      </c>
      <c r="G21" s="122">
        <v>8.2287079454281806E-2</v>
      </c>
      <c r="H21" s="122">
        <v>6.9820087373891296E-2</v>
      </c>
      <c r="I21" s="122">
        <v>8.4333201179740053E-2</v>
      </c>
      <c r="J21" s="122">
        <v>8.956477952863344E-2</v>
      </c>
      <c r="K21" s="122">
        <v>8.2827286150683549E-2</v>
      </c>
      <c r="L21" s="52">
        <v>7.965108687012501E-2</v>
      </c>
      <c r="M21" s="52">
        <v>8.1694127051218937E-2</v>
      </c>
      <c r="N21" s="109">
        <v>8.540353093445413E-2</v>
      </c>
      <c r="O21" s="109">
        <v>7.5372845728785123E-2</v>
      </c>
      <c r="P21" s="109">
        <v>8.1919997482051643E-2</v>
      </c>
      <c r="Q21" s="109"/>
      <c r="R21" s="109"/>
      <c r="T21" s="105"/>
      <c r="U21" s="109"/>
      <c r="V21" s="109"/>
      <c r="W21" s="109"/>
      <c r="X21" s="109"/>
      <c r="Y21" s="109"/>
    </row>
    <row r="22" spans="1:25" x14ac:dyDescent="0.2">
      <c r="A22" s="105" t="s">
        <v>244</v>
      </c>
      <c r="B22" s="122">
        <v>7.1702508477775956E-2</v>
      </c>
      <c r="C22" s="122">
        <v>6.726415730938716E-2</v>
      </c>
      <c r="D22" s="122">
        <v>6.6955334566703453E-2</v>
      </c>
      <c r="E22" s="122">
        <v>7.102710785544919E-2</v>
      </c>
      <c r="F22" s="122">
        <v>7.0907001631517932E-2</v>
      </c>
      <c r="G22" s="122">
        <v>6.8347477661021158E-2</v>
      </c>
      <c r="H22" s="122">
        <v>7.0495353424747553E-2</v>
      </c>
      <c r="I22" s="122">
        <v>7.2443646394398709E-2</v>
      </c>
      <c r="J22" s="122">
        <v>6.7761519669831405E-2</v>
      </c>
      <c r="K22" s="122">
        <v>6.4404884566608492E-2</v>
      </c>
      <c r="L22" s="52">
        <v>6.7288721010259858E-2</v>
      </c>
      <c r="M22" s="52">
        <v>6.9349566845311697E-2</v>
      </c>
      <c r="N22" s="109">
        <v>7.2111082563584408E-2</v>
      </c>
      <c r="O22" s="109">
        <v>6.6464043797611005E-2</v>
      </c>
      <c r="P22" s="109">
        <v>6.7760952920040515E-2</v>
      </c>
      <c r="Q22" s="109"/>
      <c r="R22" s="109"/>
      <c r="T22" s="105"/>
      <c r="U22" s="109"/>
      <c r="V22" s="109"/>
      <c r="W22" s="109"/>
      <c r="X22" s="109"/>
      <c r="Y22" s="109"/>
    </row>
    <row r="23" spans="1:25" x14ac:dyDescent="0.2">
      <c r="A23" s="105" t="s">
        <v>245</v>
      </c>
      <c r="B23" s="122">
        <v>6.8318354071455409E-2</v>
      </c>
      <c r="C23" s="122">
        <v>6.157210133276661E-2</v>
      </c>
      <c r="D23" s="122">
        <v>6.9568139817021729E-2</v>
      </c>
      <c r="E23" s="122">
        <v>6.8335058981407515E-2</v>
      </c>
      <c r="F23" s="122">
        <v>6.5641501164005411E-2</v>
      </c>
      <c r="G23" s="122">
        <v>6.2198329089590325E-2</v>
      </c>
      <c r="H23" s="122">
        <v>6.390909535852636E-2</v>
      </c>
      <c r="I23" s="122">
        <v>6.578102358554154E-2</v>
      </c>
      <c r="J23" s="122">
        <v>6.5050084999798072E-2</v>
      </c>
      <c r="K23" s="122">
        <v>5.9231334009067986E-2</v>
      </c>
      <c r="L23" s="52">
        <v>6.2887216809625321E-2</v>
      </c>
      <c r="M23" s="52">
        <v>6.4635469334574119E-2</v>
      </c>
      <c r="N23" s="109">
        <v>6.4070930056994352E-2</v>
      </c>
      <c r="O23" s="109">
        <v>6.193010894444826E-2</v>
      </c>
      <c r="P23" s="109">
        <v>6.4441174359278278E-2</v>
      </c>
      <c r="Q23" s="109"/>
      <c r="R23" s="109"/>
      <c r="T23" s="105"/>
      <c r="U23" s="109"/>
      <c r="V23" s="109"/>
      <c r="W23" s="109"/>
      <c r="X23" s="109"/>
      <c r="Y23" s="109"/>
    </row>
    <row r="24" spans="1:25" x14ac:dyDescent="0.2">
      <c r="A24" s="105" t="s">
        <v>246</v>
      </c>
      <c r="B24" s="122">
        <v>9.1192421599160828E-2</v>
      </c>
      <c r="C24" s="122">
        <v>8.9037411517773099E-2</v>
      </c>
      <c r="D24" s="122">
        <v>8.1041758420170446E-2</v>
      </c>
      <c r="E24" s="122">
        <v>8.8991437898627235E-2</v>
      </c>
      <c r="F24" s="122">
        <v>8.88115927941691E-2</v>
      </c>
      <c r="G24" s="122">
        <v>8.9604144857643134E-2</v>
      </c>
      <c r="H24" s="122">
        <v>7.9339483424774815E-2</v>
      </c>
      <c r="I24" s="122">
        <v>9.1112930766174188E-2</v>
      </c>
      <c r="J24" s="122">
        <v>9.0695078800875711E-2</v>
      </c>
      <c r="K24" s="122">
        <v>9.4419260001527755E-2</v>
      </c>
      <c r="L24" s="52">
        <v>8.3468515549079664E-2</v>
      </c>
      <c r="M24" s="52">
        <v>8.9666563583228442E-2</v>
      </c>
      <c r="N24" s="109">
        <v>9.7268359845175387E-2</v>
      </c>
      <c r="O24" s="109">
        <v>9.3681167089091827E-2</v>
      </c>
      <c r="P24" s="109">
        <v>8.7159175107408129E-2</v>
      </c>
      <c r="Q24" s="109"/>
      <c r="R24" s="109"/>
      <c r="T24" s="105"/>
      <c r="U24" s="109"/>
      <c r="V24" s="109"/>
      <c r="W24" s="109"/>
      <c r="X24" s="109"/>
      <c r="Y24" s="109"/>
    </row>
    <row r="25" spans="1:25" x14ac:dyDescent="0.2">
      <c r="A25" s="105" t="s">
        <v>247</v>
      </c>
      <c r="B25" s="122">
        <v>0.1559937836982484</v>
      </c>
      <c r="C25" s="122">
        <v>0.15082112913402865</v>
      </c>
      <c r="D25" s="122">
        <v>0.14325117677153226</v>
      </c>
      <c r="E25" s="122">
        <v>0.14423113972582488</v>
      </c>
      <c r="F25" s="122">
        <v>0.14772005681412304</v>
      </c>
      <c r="G25" s="122">
        <v>0.14091084394381295</v>
      </c>
      <c r="H25" s="122">
        <v>9.5358433027917355E-2</v>
      </c>
      <c r="I25" s="122">
        <v>0.11692578731182765</v>
      </c>
      <c r="J25" s="122">
        <v>0.12422290472037942</v>
      </c>
      <c r="K25" s="122">
        <v>0.11083063603224808</v>
      </c>
      <c r="L25" s="52">
        <v>0.1155525257893754</v>
      </c>
      <c r="M25" s="52">
        <v>0.12501225336036753</v>
      </c>
      <c r="N25" s="109">
        <v>0.10648850097313485</v>
      </c>
      <c r="O25" s="109">
        <v>0.10391595579031206</v>
      </c>
      <c r="P25" s="109">
        <v>9.0949786226141416E-2</v>
      </c>
      <c r="Q25" s="109"/>
      <c r="R25" s="109"/>
      <c r="T25" s="105"/>
      <c r="U25" s="109"/>
      <c r="V25" s="109"/>
      <c r="W25" s="109"/>
      <c r="X25" s="109"/>
      <c r="Y25" s="109"/>
    </row>
    <row r="26" spans="1:25" x14ac:dyDescent="0.2">
      <c r="A26" s="105" t="s">
        <v>248</v>
      </c>
      <c r="B26" s="122">
        <v>0.16157842579321147</v>
      </c>
      <c r="C26" s="122">
        <v>0.16384445535058151</v>
      </c>
      <c r="D26" s="122">
        <v>0.17945206288830418</v>
      </c>
      <c r="E26" s="122">
        <v>0.16517238115194097</v>
      </c>
      <c r="F26" s="122">
        <v>0.14851739431435795</v>
      </c>
      <c r="G26" s="122">
        <v>0.15950790178388866</v>
      </c>
      <c r="H26" s="122">
        <v>0.16979664313973483</v>
      </c>
      <c r="I26" s="122">
        <v>0.14031636504972886</v>
      </c>
      <c r="J26" s="122">
        <v>0.16488375052701723</v>
      </c>
      <c r="K26" s="122">
        <v>0.16699553928381258</v>
      </c>
      <c r="L26" s="52">
        <v>0.17656597435910579</v>
      </c>
      <c r="M26" s="52">
        <v>0.1560890390380355</v>
      </c>
      <c r="N26" s="109">
        <v>0.16623729113678282</v>
      </c>
      <c r="O26" s="109">
        <v>0.16284085567151949</v>
      </c>
      <c r="P26" s="109">
        <v>0.17277438384070834</v>
      </c>
      <c r="Q26" s="109"/>
      <c r="R26" s="109"/>
      <c r="T26" s="105"/>
      <c r="U26" s="109"/>
      <c r="V26" s="109"/>
      <c r="W26" s="109"/>
      <c r="X26" s="109"/>
      <c r="Y26" s="109"/>
    </row>
    <row r="27" spans="1:25" x14ac:dyDescent="0.2">
      <c r="A27" s="105" t="s">
        <v>249</v>
      </c>
      <c r="B27" s="122">
        <v>0.10849588589377837</v>
      </c>
      <c r="C27" s="122">
        <v>0.10608956600314556</v>
      </c>
      <c r="D27" s="122">
        <v>0.1880474728515831</v>
      </c>
      <c r="E27" s="122">
        <v>8.584681390879921E-2</v>
      </c>
      <c r="F27" s="122">
        <v>7.0755914807945491E-2</v>
      </c>
      <c r="G27" s="122">
        <v>7.016499549163667E-2</v>
      </c>
      <c r="H27" s="122">
        <v>-9.5844657947946998E-2</v>
      </c>
      <c r="I27" s="122">
        <v>7.1725019909905291E-2</v>
      </c>
      <c r="J27" s="122">
        <v>7.9093978421696257E-2</v>
      </c>
      <c r="K27" s="122">
        <v>6.6048756767547789E-2</v>
      </c>
      <c r="L27" s="52">
        <v>4.2868067860545617E-2</v>
      </c>
      <c r="M27" s="52">
        <v>7.0971302097698322E-2</v>
      </c>
      <c r="N27" s="109">
        <v>6.5152340995467448E-2</v>
      </c>
      <c r="O27" s="109">
        <v>7.0381462775549672E-2</v>
      </c>
      <c r="P27" s="109">
        <v>6.0414448333259783E-2</v>
      </c>
      <c r="Q27" s="109"/>
      <c r="R27" s="109"/>
      <c r="T27" s="105"/>
      <c r="U27" s="109"/>
      <c r="V27" s="109"/>
      <c r="W27" s="109"/>
      <c r="X27" s="109"/>
      <c r="Y27" s="109"/>
    </row>
    <row r="28" spans="1:25" x14ac:dyDescent="0.2">
      <c r="A28" s="105" t="s">
        <v>250</v>
      </c>
      <c r="B28" s="122">
        <v>8.1434281441199352E-2</v>
      </c>
      <c r="C28" s="122">
        <v>8.6506114711891083E-2</v>
      </c>
      <c r="D28" s="122">
        <v>7.7954977889005794E-2</v>
      </c>
      <c r="E28" s="122">
        <v>0.11719169357703933</v>
      </c>
      <c r="F28" s="122">
        <v>8.9738603300496197E-2</v>
      </c>
      <c r="G28" s="122">
        <v>7.5853349283677152E-2</v>
      </c>
      <c r="H28" s="122">
        <v>8.2077707247409981E-2</v>
      </c>
      <c r="I28" s="122">
        <v>0.10557123877174246</v>
      </c>
      <c r="J28" s="122">
        <v>8.7718081717248944E-2</v>
      </c>
      <c r="K28" s="122">
        <v>9.0060495975900087E-2</v>
      </c>
      <c r="L28" s="52">
        <v>6.8730912908589167E-2</v>
      </c>
      <c r="M28" s="52">
        <v>0.10798168376846255</v>
      </c>
      <c r="N28" s="109">
        <v>8.4846283868024341E-2</v>
      </c>
      <c r="O28" s="109">
        <v>8.6169350665370417E-2</v>
      </c>
      <c r="P28" s="109">
        <v>6.3213697010877423E-2</v>
      </c>
      <c r="Q28" s="109"/>
      <c r="R28" s="109"/>
      <c r="T28" s="105"/>
      <c r="U28" s="109"/>
      <c r="V28" s="109"/>
      <c r="W28" s="109"/>
      <c r="X28" s="109"/>
      <c r="Y28" s="109"/>
    </row>
    <row r="29" spans="1:25" x14ac:dyDescent="0.2">
      <c r="A29" s="107" t="s">
        <v>127</v>
      </c>
      <c r="B29" s="122">
        <v>0.10028542798899361</v>
      </c>
      <c r="C29" s="122">
        <v>9.7584898983632068E-2</v>
      </c>
      <c r="D29" s="122">
        <v>9.7596100527673146E-2</v>
      </c>
      <c r="E29" s="122">
        <v>9.6345419831311632E-2</v>
      </c>
      <c r="F29" s="122">
        <v>9.5105041999730258E-2</v>
      </c>
      <c r="G29" s="122">
        <v>9.5171799454255815E-2</v>
      </c>
      <c r="H29" s="122">
        <v>8.0374891429939588E-2</v>
      </c>
      <c r="I29" s="122">
        <v>8.9222621802131877E-2</v>
      </c>
      <c r="J29" s="122">
        <v>9.4878809421446483E-2</v>
      </c>
      <c r="K29" s="122">
        <v>9.0674747758055146E-2</v>
      </c>
      <c r="L29" s="52">
        <v>8.7037751900159097E-2</v>
      </c>
      <c r="M29" s="52">
        <v>9.5078937071402136E-2</v>
      </c>
      <c r="N29" s="109">
        <v>9.4411857923775475E-2</v>
      </c>
      <c r="O29" s="109">
        <v>8.9919776972502266E-2</v>
      </c>
      <c r="P29" s="109">
        <v>8.6759781005966805E-2</v>
      </c>
      <c r="Q29" s="109"/>
      <c r="R29" s="109"/>
      <c r="T29" s="107"/>
      <c r="U29" s="109"/>
      <c r="V29" s="109"/>
      <c r="W29" s="109"/>
      <c r="X29" s="109"/>
      <c r="Y29" s="109"/>
    </row>
    <row r="30" spans="1:25" x14ac:dyDescent="0.2">
      <c r="I30" s="111"/>
      <c r="R30" s="108"/>
      <c r="T30" s="108"/>
      <c r="U30" s="108"/>
      <c r="V30" s="108"/>
      <c r="W30" s="108"/>
      <c r="X30" s="108"/>
      <c r="Y30" s="108"/>
    </row>
    <row r="31" spans="1:25" x14ac:dyDescent="0.2">
      <c r="A31" s="110" t="s">
        <v>265</v>
      </c>
      <c r="B31" s="104" t="str">
        <f>B5</f>
        <v>Jun-14 Est</v>
      </c>
      <c r="C31" s="104">
        <f>C5</f>
        <v>41712</v>
      </c>
      <c r="D31" s="104">
        <f>D5</f>
        <v>41621</v>
      </c>
      <c r="E31" s="104">
        <f>E5</f>
        <v>41530</v>
      </c>
      <c r="F31" s="104">
        <f t="shared" ref="F31:G31" si="1">F18</f>
        <v>41438</v>
      </c>
      <c r="G31" s="104">
        <f t="shared" si="1"/>
        <v>41346</v>
      </c>
      <c r="H31" s="104">
        <f t="shared" ref="H31:M31" si="2">H18</f>
        <v>41244</v>
      </c>
      <c r="I31" s="104">
        <f t="shared" si="2"/>
        <v>41153</v>
      </c>
      <c r="J31" s="104">
        <f t="shared" si="2"/>
        <v>41090</v>
      </c>
      <c r="K31" s="104">
        <f t="shared" si="2"/>
        <v>40989</v>
      </c>
      <c r="L31" s="104">
        <f t="shared" si="2"/>
        <v>40888</v>
      </c>
      <c r="M31" s="104">
        <f t="shared" si="2"/>
        <v>40787</v>
      </c>
      <c r="N31" s="104">
        <v>40695</v>
      </c>
      <c r="O31" s="104">
        <v>40603</v>
      </c>
      <c r="P31" s="104">
        <v>40513</v>
      </c>
      <c r="Q31" s="104"/>
      <c r="R31" s="104"/>
    </row>
    <row r="32" spans="1:25" x14ac:dyDescent="0.2">
      <c r="A32" s="105" t="s">
        <v>241</v>
      </c>
      <c r="B32" s="122">
        <v>0.14370410599671943</v>
      </c>
      <c r="C32" s="122">
        <v>0.14281693558414194</v>
      </c>
      <c r="D32" s="122">
        <v>0.14023996957617801</v>
      </c>
      <c r="E32" s="122">
        <v>0.14878806339607939</v>
      </c>
      <c r="F32" s="122">
        <v>0.14566469522664643</v>
      </c>
      <c r="G32" s="122">
        <v>0.14528702302803828</v>
      </c>
      <c r="H32" s="122">
        <v>0.14364917384385989</v>
      </c>
      <c r="I32" s="122">
        <v>0.15477381798806553</v>
      </c>
      <c r="J32" s="122">
        <v>0.15858202920007106</v>
      </c>
      <c r="K32" s="122">
        <v>0.15972739469305414</v>
      </c>
      <c r="L32" s="109">
        <v>0.15586504620722091</v>
      </c>
      <c r="M32" s="109">
        <v>0.16262523224734318</v>
      </c>
      <c r="N32" s="109">
        <v>0.15832807457776898</v>
      </c>
      <c r="O32" s="109">
        <v>0.15296539754144148</v>
      </c>
      <c r="P32" s="109">
        <v>0.13892147074421446</v>
      </c>
      <c r="Q32" s="109"/>
      <c r="R32" s="109"/>
    </row>
    <row r="33" spans="1:18" x14ac:dyDescent="0.2">
      <c r="A33" s="105" t="s">
        <v>242</v>
      </c>
      <c r="B33" s="122">
        <v>4.0630735392399371E-2</v>
      </c>
      <c r="C33" s="122">
        <v>4.1265993679064236E-2</v>
      </c>
      <c r="D33" s="122">
        <v>3.8995660050487255E-2</v>
      </c>
      <c r="E33" s="122">
        <v>4.0276772438138778E-2</v>
      </c>
      <c r="F33" s="122">
        <v>4.0913719634299621E-2</v>
      </c>
      <c r="G33" s="122">
        <v>4.097217111927802E-2</v>
      </c>
      <c r="H33" s="122">
        <v>3.6709427343915892E-2</v>
      </c>
      <c r="I33" s="122">
        <v>3.8981001803059974E-2</v>
      </c>
      <c r="J33" s="122">
        <v>3.9424532011474625E-2</v>
      </c>
      <c r="K33" s="122">
        <v>3.911016868432185E-2</v>
      </c>
      <c r="L33" s="109">
        <v>3.54531226217569E-2</v>
      </c>
      <c r="M33" s="109">
        <v>3.8765249136000476E-2</v>
      </c>
      <c r="N33" s="109">
        <v>3.9982609178748248E-2</v>
      </c>
      <c r="O33" s="109">
        <v>3.9058401572542291E-2</v>
      </c>
      <c r="P33" s="109">
        <v>3.5288132340019915E-2</v>
      </c>
      <c r="Q33" s="109"/>
      <c r="R33" s="109"/>
    </row>
    <row r="34" spans="1:18" x14ac:dyDescent="0.2">
      <c r="A34" s="105" t="s">
        <v>243</v>
      </c>
      <c r="B34" s="122">
        <v>0.11175564796909997</v>
      </c>
      <c r="C34" s="122">
        <v>0.10938042041686237</v>
      </c>
      <c r="D34" s="122">
        <v>0.11240604833535871</v>
      </c>
      <c r="E34" s="122">
        <v>0.1141373785152088</v>
      </c>
      <c r="F34" s="122">
        <v>0.11159181579255008</v>
      </c>
      <c r="G34" s="122">
        <v>0.10781330656989148</v>
      </c>
      <c r="H34" s="122">
        <v>0.10636484198276594</v>
      </c>
      <c r="I34" s="122">
        <v>0.11185800470593746</v>
      </c>
      <c r="J34" s="122">
        <v>0.1181421899709814</v>
      </c>
      <c r="K34" s="122">
        <v>0.11368922611246453</v>
      </c>
      <c r="L34" s="109">
        <v>0.1147884859859994</v>
      </c>
      <c r="M34" s="109">
        <v>0.11516659002686649</v>
      </c>
      <c r="N34" s="109">
        <v>0.11378936542229785</v>
      </c>
      <c r="O34" s="109">
        <v>0.11051253604858326</v>
      </c>
      <c r="P34" s="109">
        <v>0.11562202855442059</v>
      </c>
      <c r="Q34" s="109"/>
      <c r="R34" s="109"/>
    </row>
    <row r="35" spans="1:18" x14ac:dyDescent="0.2">
      <c r="A35" s="105" t="s">
        <v>244</v>
      </c>
      <c r="B35" s="122">
        <v>0.14465347087824451</v>
      </c>
      <c r="C35" s="122">
        <v>0.14354022341391426</v>
      </c>
      <c r="D35" s="122">
        <v>0.15093087192246452</v>
      </c>
      <c r="E35" s="122">
        <v>0.14377515695562912</v>
      </c>
      <c r="F35" s="122">
        <v>0.14170816749805148</v>
      </c>
      <c r="G35" s="122">
        <v>0.13013528783354433</v>
      </c>
      <c r="H35" s="122">
        <v>0.1359224482392003</v>
      </c>
      <c r="I35" s="122">
        <v>0.12626775450895228</v>
      </c>
      <c r="J35" s="122">
        <v>0.12593544909140719</v>
      </c>
      <c r="K35" s="122">
        <v>0.12327404171207389</v>
      </c>
      <c r="L35" s="109">
        <v>0.13226878090145411</v>
      </c>
      <c r="M35" s="109">
        <v>0.12278893454937105</v>
      </c>
      <c r="N35" s="109">
        <v>0.12537061159875382</v>
      </c>
      <c r="O35" s="109">
        <v>0.12578426869824</v>
      </c>
      <c r="P35" s="109">
        <v>0.13342093735350413</v>
      </c>
      <c r="Q35" s="109"/>
      <c r="R35" s="109"/>
    </row>
    <row r="36" spans="1:18" x14ac:dyDescent="0.2">
      <c r="A36" s="105" t="s">
        <v>245</v>
      </c>
      <c r="B36" s="122">
        <v>0.12793026979706479</v>
      </c>
      <c r="C36" s="122">
        <v>0.13182436782894932</v>
      </c>
      <c r="D36" s="122">
        <v>0.13296940067819854</v>
      </c>
      <c r="E36" s="122">
        <v>0.13307150400488116</v>
      </c>
      <c r="F36" s="122">
        <v>0.1305933080018605</v>
      </c>
      <c r="G36" s="122">
        <v>0.13512376159513653</v>
      </c>
      <c r="H36" s="122">
        <v>0.1442758009021107</v>
      </c>
      <c r="I36" s="122">
        <v>0.1369415040797623</v>
      </c>
      <c r="J36" s="122">
        <v>0.13465902463834281</v>
      </c>
      <c r="K36" s="122">
        <v>0.13780522122387617</v>
      </c>
      <c r="L36" s="109">
        <v>0.1402123171327205</v>
      </c>
      <c r="M36" s="109">
        <v>0.13808551287602838</v>
      </c>
      <c r="N36" s="109">
        <v>0.13917290683996647</v>
      </c>
      <c r="O36" s="109">
        <v>0.13889063059434842</v>
      </c>
      <c r="P36" s="109">
        <v>0.14220643614417786</v>
      </c>
      <c r="Q36" s="109"/>
      <c r="R36" s="109"/>
    </row>
    <row r="37" spans="1:18" x14ac:dyDescent="0.2">
      <c r="A37" s="105" t="s">
        <v>246</v>
      </c>
      <c r="B37" s="122">
        <v>0.13211959906841453</v>
      </c>
      <c r="C37" s="122">
        <v>0.12771521331915625</v>
      </c>
      <c r="D37" s="122">
        <v>0.12443515277011502</v>
      </c>
      <c r="E37" s="122">
        <v>0.12416150006242449</v>
      </c>
      <c r="F37" s="122">
        <v>0.12336250247147476</v>
      </c>
      <c r="G37" s="122">
        <v>0.12369220317205321</v>
      </c>
      <c r="H37" s="122">
        <v>0.11706540755105746</v>
      </c>
      <c r="I37" s="122">
        <v>0.12023612682796632</v>
      </c>
      <c r="J37" s="122">
        <v>0.12222167374636009</v>
      </c>
      <c r="K37" s="122">
        <v>0.12222964862710667</v>
      </c>
      <c r="L37" s="109">
        <v>0.12057736576449052</v>
      </c>
      <c r="M37" s="109">
        <v>0.12056624178541192</v>
      </c>
      <c r="N37" s="109">
        <v>0.12152689121974707</v>
      </c>
      <c r="O37" s="109">
        <v>0.1245762398706845</v>
      </c>
      <c r="P37" s="109">
        <v>0.12200013759655715</v>
      </c>
      <c r="Q37" s="109"/>
      <c r="R37" s="109"/>
    </row>
    <row r="38" spans="1:18" x14ac:dyDescent="0.2">
      <c r="A38" s="105" t="s">
        <v>247</v>
      </c>
      <c r="B38" s="122">
        <v>0.13089803701319311</v>
      </c>
      <c r="C38" s="122">
        <v>0.13317521054982878</v>
      </c>
      <c r="D38" s="122">
        <v>0.12897051802523576</v>
      </c>
      <c r="E38" s="122">
        <v>0.13021989712900106</v>
      </c>
      <c r="F38" s="122">
        <v>0.13565249677758329</v>
      </c>
      <c r="G38" s="122">
        <v>0.13905789767778234</v>
      </c>
      <c r="H38" s="122">
        <v>0.14141933727605924</v>
      </c>
      <c r="I38" s="122">
        <v>0.1359301139297808</v>
      </c>
      <c r="J38" s="122">
        <v>0.13082379679156525</v>
      </c>
      <c r="K38" s="122">
        <v>0.13112598213013321</v>
      </c>
      <c r="L38" s="109">
        <v>0.12390867797592958</v>
      </c>
      <c r="M38" s="109">
        <v>0.13022567338942884</v>
      </c>
      <c r="N38" s="109">
        <v>0.13609038004700508</v>
      </c>
      <c r="O38" s="109">
        <v>0.13638780797416744</v>
      </c>
      <c r="P38" s="109">
        <v>0.14018241971484496</v>
      </c>
      <c r="Q38" s="109"/>
      <c r="R38" s="109"/>
    </row>
    <row r="39" spans="1:18" x14ac:dyDescent="0.2">
      <c r="A39" s="105" t="s">
        <v>248</v>
      </c>
      <c r="B39" s="122">
        <v>0.10654814983538874</v>
      </c>
      <c r="C39" s="122">
        <v>0.10496935273810323</v>
      </c>
      <c r="D39" s="122">
        <v>0.11109265755071164</v>
      </c>
      <c r="E39" s="122">
        <v>0.10135802998093128</v>
      </c>
      <c r="F39" s="122">
        <v>0.10644006076775095</v>
      </c>
      <c r="G39" s="122">
        <v>0.11106066422931031</v>
      </c>
      <c r="H39" s="122">
        <v>0.11229884740889522</v>
      </c>
      <c r="I39" s="122">
        <v>0.10718694712358073</v>
      </c>
      <c r="J39" s="122">
        <v>0.10718313795122013</v>
      </c>
      <c r="K39" s="122">
        <v>0.1078763083638003</v>
      </c>
      <c r="L39" s="109">
        <v>0.11224383750523038</v>
      </c>
      <c r="M39" s="109">
        <v>0.10252121057457943</v>
      </c>
      <c r="N39" s="109">
        <v>0.10044563651524042</v>
      </c>
      <c r="O39" s="109">
        <v>0.10097545389627545</v>
      </c>
      <c r="P39" s="109">
        <v>0.1048854711190837</v>
      </c>
      <c r="Q39" s="109"/>
      <c r="R39" s="109"/>
    </row>
    <row r="40" spans="1:18" x14ac:dyDescent="0.2">
      <c r="A40" s="105" t="s">
        <v>249</v>
      </c>
      <c r="B40" s="122">
        <v>2.7322036466442517E-2</v>
      </c>
      <c r="C40" s="122">
        <v>2.8213399958758885E-2</v>
      </c>
      <c r="D40" s="122">
        <v>2.7966068379340805E-2</v>
      </c>
      <c r="E40" s="122">
        <v>2.8336713098118031E-2</v>
      </c>
      <c r="F40" s="122">
        <v>3.1870229051498986E-2</v>
      </c>
      <c r="G40" s="122">
        <v>3.2604920548892212E-2</v>
      </c>
      <c r="H40" s="122">
        <v>3.1387817354631233E-2</v>
      </c>
      <c r="I40" s="122">
        <v>3.2565768879540394E-2</v>
      </c>
      <c r="J40" s="122">
        <v>3.2192093235758903E-2</v>
      </c>
      <c r="K40" s="122">
        <v>3.2174585165092119E-2</v>
      </c>
      <c r="L40" s="109">
        <v>3.1789672447176363E-2</v>
      </c>
      <c r="M40" s="109">
        <v>3.1475920543773343E-2</v>
      </c>
      <c r="N40" s="109">
        <v>3.1538728043227805E-2</v>
      </c>
      <c r="O40" s="109">
        <v>3.2810844133557622E-2</v>
      </c>
      <c r="P40" s="109">
        <v>3.2370247939466842E-2</v>
      </c>
      <c r="Q40" s="109"/>
      <c r="R40" s="109"/>
    </row>
    <row r="41" spans="1:18" x14ac:dyDescent="0.2">
      <c r="A41" s="105" t="s">
        <v>250</v>
      </c>
      <c r="B41" s="122">
        <v>3.0361101406082135E-2</v>
      </c>
      <c r="C41" s="122">
        <v>3.7400791375979271E-2</v>
      </c>
      <c r="D41" s="122">
        <v>3.1993652711909341E-2</v>
      </c>
      <c r="E41" s="122">
        <v>3.5288628113013115E-2</v>
      </c>
      <c r="F41" s="122">
        <v>3.2203004778282612E-2</v>
      </c>
      <c r="G41" s="122">
        <v>3.4252764226075684E-2</v>
      </c>
      <c r="H41" s="122">
        <v>3.0906898097498751E-2</v>
      </c>
      <c r="I41" s="122">
        <v>3.52589601533599E-2</v>
      </c>
      <c r="J41" s="122">
        <v>3.0836073362818621E-2</v>
      </c>
      <c r="K41" s="122">
        <v>3.2987423288072283E-2</v>
      </c>
      <c r="L41" s="109">
        <v>3.2892693458017978E-2</v>
      </c>
      <c r="M41" s="109">
        <v>3.7779434871194083E-2</v>
      </c>
      <c r="N41" s="109">
        <v>3.3754796557243671E-2</v>
      </c>
      <c r="O41" s="109">
        <v>3.8038419670159918E-2</v>
      </c>
      <c r="P41" s="109">
        <v>3.5106393504464137E-2</v>
      </c>
      <c r="Q41" s="109"/>
      <c r="R41" s="109"/>
    </row>
    <row r="42" spans="1:18" x14ac:dyDescent="0.2">
      <c r="A42" s="107" t="s">
        <v>127</v>
      </c>
      <c r="B42" s="122">
        <v>1</v>
      </c>
      <c r="C42" s="122">
        <v>1</v>
      </c>
      <c r="D42" s="122">
        <v>1</v>
      </c>
      <c r="E42" s="122">
        <v>1</v>
      </c>
      <c r="F42" s="122">
        <v>1</v>
      </c>
      <c r="G42" s="122">
        <v>1</v>
      </c>
      <c r="H42" s="122">
        <v>1</v>
      </c>
      <c r="I42" s="122">
        <v>1</v>
      </c>
      <c r="J42" s="122">
        <f>SUM(J32:J41)</f>
        <v>1.0000000000000002</v>
      </c>
      <c r="K42" s="122">
        <v>1</v>
      </c>
      <c r="L42" s="109">
        <v>1</v>
      </c>
      <c r="M42" s="109">
        <v>1</v>
      </c>
      <c r="N42" s="109">
        <v>1</v>
      </c>
      <c r="O42" s="109">
        <v>1</v>
      </c>
      <c r="P42" s="109">
        <v>1</v>
      </c>
      <c r="Q42" s="109"/>
      <c r="R42" s="109"/>
    </row>
    <row r="43" spans="1:18" x14ac:dyDescent="0.2">
      <c r="A43" s="105"/>
      <c r="B43" s="105"/>
      <c r="C43" s="105"/>
      <c r="D43" s="105"/>
      <c r="E43" s="105"/>
      <c r="F43" s="105"/>
      <c r="G43" s="105"/>
      <c r="H43" s="105"/>
      <c r="I43" s="105"/>
      <c r="J43" s="105"/>
      <c r="K43" s="105"/>
      <c r="L43" s="105"/>
      <c r="M43" s="51"/>
      <c r="N43" s="51"/>
      <c r="O43" s="51"/>
      <c r="P43" s="51"/>
      <c r="Q43" s="51"/>
    </row>
    <row r="44" spans="1:18" x14ac:dyDescent="0.2">
      <c r="A44" s="105"/>
      <c r="B44" s="105"/>
      <c r="C44" s="105"/>
      <c r="D44" s="105"/>
      <c r="E44" s="105"/>
      <c r="F44" s="105"/>
      <c r="G44" s="105"/>
      <c r="H44" s="105"/>
      <c r="I44" s="105"/>
      <c r="J44" s="105"/>
      <c r="K44" s="105"/>
      <c r="L44" s="105"/>
      <c r="M44" s="51"/>
      <c r="N44" s="51"/>
      <c r="O44" s="51"/>
      <c r="P44" s="51"/>
      <c r="Q44" s="51"/>
    </row>
    <row r="45" spans="1:18" ht="15.75" x14ac:dyDescent="0.25">
      <c r="A45" s="178" t="s">
        <v>421</v>
      </c>
      <c r="B45" s="21"/>
      <c r="C45" s="21"/>
      <c r="D45" s="22"/>
      <c r="E45" s="21"/>
      <c r="F45" s="21"/>
      <c r="G45" s="21"/>
      <c r="H45" s="21"/>
      <c r="I45" s="23"/>
      <c r="J45" s="23"/>
      <c r="K45" s="23"/>
      <c r="L45" s="23"/>
      <c r="M45" s="51"/>
      <c r="N45" s="51"/>
      <c r="O45" s="51"/>
      <c r="P45" s="51"/>
      <c r="Q45" s="51"/>
    </row>
    <row r="46" spans="1:18" x14ac:dyDescent="0.2">
      <c r="A46" s="207" t="s">
        <v>420</v>
      </c>
      <c r="B46" s="207"/>
      <c r="C46" s="207"/>
      <c r="D46" s="207"/>
      <c r="E46" s="207"/>
      <c r="F46" s="207"/>
      <c r="G46" s="207"/>
      <c r="H46" s="207"/>
      <c r="I46" s="207"/>
      <c r="J46" s="207"/>
      <c r="K46" s="207"/>
      <c r="L46" s="207"/>
      <c r="M46" s="51"/>
      <c r="N46" s="51"/>
      <c r="O46" s="51"/>
      <c r="P46" s="51"/>
      <c r="Q46" s="51"/>
    </row>
    <row r="47" spans="1:18" x14ac:dyDescent="0.2">
      <c r="A47" s="207"/>
      <c r="B47" s="207"/>
      <c r="C47" s="207"/>
      <c r="D47" s="207"/>
      <c r="E47" s="207"/>
      <c r="F47" s="207"/>
      <c r="G47" s="207"/>
      <c r="H47" s="207"/>
      <c r="I47" s="207"/>
      <c r="J47" s="207"/>
      <c r="K47" s="207"/>
      <c r="L47" s="207"/>
      <c r="M47" s="51"/>
      <c r="N47" s="51"/>
      <c r="O47" s="51"/>
      <c r="P47" s="51"/>
      <c r="Q47" s="51"/>
    </row>
    <row r="48" spans="1:18" x14ac:dyDescent="0.2">
      <c r="A48" s="207"/>
      <c r="B48" s="207"/>
      <c r="C48" s="207"/>
      <c r="D48" s="207"/>
      <c r="E48" s="207"/>
      <c r="F48" s="207"/>
      <c r="G48" s="207"/>
      <c r="H48" s="207"/>
      <c r="I48" s="207"/>
      <c r="J48" s="207"/>
      <c r="K48" s="207"/>
      <c r="L48" s="207"/>
      <c r="M48" s="112"/>
      <c r="N48" s="112"/>
      <c r="O48" s="112"/>
      <c r="P48" s="112"/>
      <c r="Q48" s="112"/>
    </row>
    <row r="49" spans="1:17" x14ac:dyDescent="0.2">
      <c r="A49" s="207"/>
      <c r="B49" s="207"/>
      <c r="C49" s="207"/>
      <c r="D49" s="207"/>
      <c r="E49" s="207"/>
      <c r="F49" s="207"/>
      <c r="G49" s="207"/>
      <c r="H49" s="207"/>
      <c r="I49" s="207"/>
      <c r="J49" s="207"/>
      <c r="K49" s="207"/>
      <c r="L49" s="207"/>
      <c r="M49" s="107"/>
      <c r="N49" s="107"/>
      <c r="O49" s="107"/>
      <c r="P49" s="107"/>
      <c r="Q49" s="107"/>
    </row>
    <row r="50" spans="1:17" x14ac:dyDescent="0.2">
      <c r="A50" s="207"/>
      <c r="B50" s="207"/>
      <c r="C50" s="207"/>
      <c r="D50" s="207"/>
      <c r="E50" s="207"/>
      <c r="F50" s="207"/>
      <c r="G50" s="207"/>
      <c r="H50" s="207"/>
      <c r="I50" s="207"/>
      <c r="J50" s="207"/>
      <c r="K50" s="207"/>
      <c r="L50" s="207"/>
    </row>
    <row r="51" spans="1:17" x14ac:dyDescent="0.2">
      <c r="A51" s="207"/>
      <c r="B51" s="207"/>
      <c r="C51" s="207"/>
      <c r="D51" s="207"/>
      <c r="E51" s="207"/>
      <c r="F51" s="207"/>
      <c r="G51" s="207"/>
      <c r="H51" s="207"/>
      <c r="I51" s="207"/>
      <c r="J51" s="207"/>
      <c r="K51" s="207"/>
      <c r="L51" s="207"/>
    </row>
    <row r="52" spans="1:17" x14ac:dyDescent="0.2">
      <c r="A52" s="207"/>
      <c r="B52" s="207"/>
      <c r="C52" s="207"/>
      <c r="D52" s="207"/>
      <c r="E52" s="207"/>
      <c r="F52" s="207"/>
      <c r="G52" s="207"/>
      <c r="H52" s="207"/>
      <c r="I52" s="207"/>
      <c r="J52" s="207"/>
      <c r="K52" s="207"/>
      <c r="L52" s="207"/>
      <c r="M52" s="111"/>
      <c r="N52" s="111"/>
      <c r="O52" s="111"/>
      <c r="P52" s="111"/>
      <c r="Q52" s="111"/>
    </row>
    <row r="53" spans="1:17" x14ac:dyDescent="0.2">
      <c r="A53" s="207"/>
      <c r="B53" s="207"/>
      <c r="C53" s="207"/>
      <c r="D53" s="207"/>
      <c r="E53" s="207"/>
      <c r="F53" s="207"/>
      <c r="G53" s="207"/>
      <c r="H53" s="207"/>
      <c r="I53" s="207"/>
      <c r="J53" s="207"/>
      <c r="K53" s="207"/>
      <c r="L53" s="207"/>
      <c r="M53" s="52"/>
      <c r="N53" s="52"/>
      <c r="O53" s="52"/>
      <c r="P53" s="52"/>
      <c r="Q53" s="52"/>
    </row>
    <row r="54" spans="1:17" x14ac:dyDescent="0.2">
      <c r="A54" s="207"/>
      <c r="B54" s="207"/>
      <c r="C54" s="207"/>
      <c r="D54" s="207"/>
      <c r="E54" s="207"/>
      <c r="F54" s="207"/>
      <c r="G54" s="207"/>
      <c r="H54" s="207"/>
      <c r="I54" s="207"/>
      <c r="J54" s="207"/>
      <c r="K54" s="207"/>
      <c r="L54" s="207"/>
      <c r="M54" s="52"/>
      <c r="N54" s="52"/>
      <c r="O54" s="52"/>
      <c r="P54" s="52"/>
      <c r="Q54" s="52"/>
    </row>
    <row r="55" spans="1:17" x14ac:dyDescent="0.2">
      <c r="A55" s="207"/>
      <c r="B55" s="207"/>
      <c r="C55" s="207"/>
      <c r="D55" s="207"/>
      <c r="E55" s="207"/>
      <c r="F55" s="207"/>
      <c r="G55" s="207"/>
      <c r="H55" s="207"/>
      <c r="I55" s="207"/>
      <c r="J55" s="207"/>
      <c r="K55" s="207"/>
      <c r="L55" s="207"/>
      <c r="M55" s="52"/>
      <c r="N55" s="52"/>
      <c r="O55" s="52"/>
      <c r="P55" s="52"/>
      <c r="Q55" s="52"/>
    </row>
    <row r="56" spans="1:17" x14ac:dyDescent="0.2">
      <c r="A56" s="207"/>
      <c r="B56" s="207"/>
      <c r="C56" s="207"/>
      <c r="D56" s="207"/>
      <c r="E56" s="207"/>
      <c r="F56" s="207"/>
      <c r="G56" s="207"/>
      <c r="H56" s="207"/>
      <c r="I56" s="207"/>
      <c r="J56" s="207"/>
      <c r="K56" s="207"/>
      <c r="L56" s="207"/>
      <c r="M56" s="52"/>
      <c r="N56" s="52"/>
      <c r="O56" s="52"/>
      <c r="P56" s="52"/>
      <c r="Q56" s="52"/>
    </row>
    <row r="57" spans="1:17" x14ac:dyDescent="0.2">
      <c r="A57" s="207"/>
      <c r="B57" s="207"/>
      <c r="C57" s="207"/>
      <c r="D57" s="207"/>
      <c r="E57" s="207"/>
      <c r="F57" s="207"/>
      <c r="G57" s="207"/>
      <c r="H57" s="207"/>
      <c r="I57" s="207"/>
      <c r="J57" s="207"/>
      <c r="K57" s="207"/>
      <c r="L57" s="207"/>
      <c r="M57" s="52"/>
      <c r="N57" s="52"/>
      <c r="O57" s="52"/>
      <c r="P57" s="52"/>
      <c r="Q57" s="52"/>
    </row>
    <row r="58" spans="1:17" x14ac:dyDescent="0.2">
      <c r="A58" s="207"/>
      <c r="B58" s="207"/>
      <c r="C58" s="207"/>
      <c r="D58" s="207"/>
      <c r="E58" s="207"/>
      <c r="F58" s="207"/>
      <c r="G58" s="207"/>
      <c r="H58" s="207"/>
      <c r="I58" s="207"/>
      <c r="J58" s="207"/>
      <c r="K58" s="207"/>
      <c r="L58" s="207"/>
      <c r="M58" s="52"/>
      <c r="N58" s="52"/>
      <c r="O58" s="52"/>
      <c r="P58" s="52"/>
      <c r="Q58" s="52"/>
    </row>
    <row r="59" spans="1:17" x14ac:dyDescent="0.2">
      <c r="A59" s="207"/>
      <c r="B59" s="207"/>
      <c r="C59" s="207"/>
      <c r="D59" s="207"/>
      <c r="E59" s="207"/>
      <c r="F59" s="207"/>
      <c r="G59" s="207"/>
      <c r="H59" s="207"/>
      <c r="I59" s="207"/>
      <c r="J59" s="207"/>
      <c r="K59" s="207"/>
      <c r="L59" s="207"/>
      <c r="M59" s="52"/>
      <c r="N59" s="52"/>
      <c r="O59" s="52"/>
      <c r="P59" s="52"/>
      <c r="Q59" s="52"/>
    </row>
    <row r="60" spans="1:17" x14ac:dyDescent="0.2">
      <c r="A60" s="207"/>
      <c r="B60" s="207"/>
      <c r="C60" s="207"/>
      <c r="D60" s="207"/>
      <c r="E60" s="207"/>
      <c r="F60" s="207"/>
      <c r="G60" s="207"/>
      <c r="H60" s="207"/>
      <c r="I60" s="207"/>
      <c r="J60" s="207"/>
      <c r="K60" s="207"/>
      <c r="L60" s="207"/>
      <c r="M60" s="52"/>
      <c r="N60" s="52"/>
      <c r="O60" s="52"/>
      <c r="P60" s="52"/>
      <c r="Q60" s="52"/>
    </row>
    <row r="61" spans="1:17" x14ac:dyDescent="0.2">
      <c r="A61" s="207"/>
      <c r="B61" s="207"/>
      <c r="C61" s="207"/>
      <c r="D61" s="207"/>
      <c r="E61" s="207"/>
      <c r="F61" s="207"/>
      <c r="G61" s="207"/>
      <c r="H61" s="207"/>
      <c r="I61" s="207"/>
      <c r="J61" s="207"/>
      <c r="K61" s="207"/>
      <c r="L61" s="207"/>
      <c r="M61" s="52"/>
      <c r="N61" s="52"/>
      <c r="O61" s="52"/>
      <c r="P61" s="52"/>
      <c r="Q61" s="52"/>
    </row>
    <row r="62" spans="1:17" x14ac:dyDescent="0.2">
      <c r="A62" s="207"/>
      <c r="B62" s="207"/>
      <c r="C62" s="207"/>
      <c r="D62" s="207"/>
      <c r="E62" s="207"/>
      <c r="F62" s="207"/>
      <c r="G62" s="207"/>
      <c r="H62" s="207"/>
      <c r="I62" s="207"/>
      <c r="J62" s="207"/>
      <c r="K62" s="207"/>
      <c r="L62" s="207"/>
      <c r="M62" s="52"/>
      <c r="N62" s="52"/>
      <c r="O62" s="52"/>
      <c r="P62" s="52"/>
      <c r="Q62" s="52"/>
    </row>
    <row r="63" spans="1:17" x14ac:dyDescent="0.2">
      <c r="A63" s="207"/>
      <c r="B63" s="207"/>
      <c r="C63" s="207"/>
      <c r="D63" s="207"/>
      <c r="E63" s="207"/>
      <c r="F63" s="207"/>
      <c r="G63" s="207"/>
      <c r="H63" s="207"/>
      <c r="I63" s="207"/>
      <c r="J63" s="207"/>
      <c r="K63" s="207"/>
      <c r="L63" s="207"/>
      <c r="M63" s="52"/>
      <c r="N63" s="52"/>
      <c r="O63" s="52"/>
      <c r="P63" s="52"/>
      <c r="Q63" s="52"/>
    </row>
    <row r="64" spans="1:17" x14ac:dyDescent="0.2">
      <c r="A64" s="207"/>
      <c r="B64" s="207"/>
      <c r="C64" s="207"/>
      <c r="D64" s="207"/>
      <c r="E64" s="207"/>
      <c r="F64" s="207"/>
      <c r="G64" s="207"/>
      <c r="H64" s="207"/>
      <c r="I64" s="207"/>
      <c r="J64" s="207"/>
      <c r="K64" s="207"/>
      <c r="L64" s="207"/>
    </row>
    <row r="66" spans="1:12" x14ac:dyDescent="0.2">
      <c r="A66" s="113"/>
      <c r="B66" s="113"/>
      <c r="C66" s="113"/>
      <c r="D66" s="113"/>
      <c r="E66" s="113"/>
      <c r="F66" s="113"/>
      <c r="G66" s="113"/>
      <c r="H66" s="113"/>
      <c r="I66" s="113"/>
      <c r="J66" s="113"/>
      <c r="K66" s="113"/>
      <c r="L66" s="113"/>
    </row>
    <row r="67" spans="1:12" x14ac:dyDescent="0.2">
      <c r="A67" s="105"/>
      <c r="B67" s="105"/>
      <c r="C67" s="105"/>
      <c r="D67" s="105"/>
      <c r="E67" s="105"/>
      <c r="F67" s="105"/>
      <c r="G67" s="105"/>
      <c r="H67" s="105"/>
      <c r="I67" s="105"/>
      <c r="J67" s="105"/>
      <c r="K67" s="105"/>
      <c r="L67" s="105"/>
    </row>
    <row r="68" spans="1:12" x14ac:dyDescent="0.2">
      <c r="A68" s="105"/>
      <c r="B68" s="105"/>
      <c r="C68" s="105"/>
      <c r="D68" s="105"/>
      <c r="E68" s="105"/>
      <c r="F68" s="105"/>
      <c r="G68" s="105"/>
      <c r="H68" s="105"/>
      <c r="I68" s="105"/>
      <c r="J68" s="105"/>
      <c r="K68" s="105"/>
      <c r="L68" s="105"/>
    </row>
    <row r="69" spans="1:12" x14ac:dyDescent="0.2">
      <c r="A69" s="105"/>
      <c r="B69" s="105"/>
      <c r="C69" s="105"/>
      <c r="D69" s="105"/>
      <c r="E69" s="105"/>
      <c r="F69" s="105"/>
      <c r="G69" s="105"/>
      <c r="H69" s="105"/>
      <c r="I69" s="105"/>
      <c r="J69" s="105"/>
      <c r="K69" s="105"/>
      <c r="L69" s="105"/>
    </row>
    <row r="70" spans="1:12" x14ac:dyDescent="0.2">
      <c r="A70" s="105"/>
      <c r="B70" s="105"/>
      <c r="C70" s="105"/>
      <c r="D70" s="105"/>
      <c r="E70" s="105"/>
      <c r="F70" s="105"/>
      <c r="G70" s="105"/>
      <c r="H70" s="105"/>
      <c r="I70" s="105"/>
      <c r="J70" s="105"/>
      <c r="K70" s="105"/>
      <c r="L70" s="105"/>
    </row>
    <row r="71" spans="1:12" x14ac:dyDescent="0.2">
      <c r="A71" s="105"/>
      <c r="B71" s="105"/>
      <c r="C71" s="105"/>
      <c r="D71" s="105"/>
      <c r="E71" s="105"/>
      <c r="F71" s="105"/>
      <c r="G71" s="105"/>
      <c r="H71" s="105"/>
      <c r="I71" s="105"/>
      <c r="J71" s="105"/>
      <c r="K71" s="105"/>
      <c r="L71" s="105"/>
    </row>
    <row r="72" spans="1:12" x14ac:dyDescent="0.2">
      <c r="A72" s="105"/>
      <c r="B72" s="105"/>
      <c r="C72" s="105"/>
      <c r="D72" s="105"/>
      <c r="E72" s="105"/>
      <c r="F72" s="105"/>
      <c r="G72" s="105"/>
      <c r="H72" s="105"/>
      <c r="I72" s="105"/>
      <c r="J72" s="105"/>
      <c r="K72" s="105"/>
      <c r="L72" s="105"/>
    </row>
    <row r="73" spans="1:12" x14ac:dyDescent="0.2">
      <c r="A73" s="105"/>
      <c r="B73" s="105"/>
      <c r="C73" s="105"/>
      <c r="D73" s="105"/>
      <c r="E73" s="105"/>
      <c r="F73" s="105"/>
      <c r="G73" s="105"/>
      <c r="H73" s="105"/>
      <c r="I73" s="105"/>
      <c r="J73" s="105"/>
      <c r="K73" s="105"/>
      <c r="L73" s="105"/>
    </row>
    <row r="74" spans="1:12" x14ac:dyDescent="0.2">
      <c r="A74" s="105"/>
      <c r="B74" s="105"/>
      <c r="C74" s="105"/>
      <c r="D74" s="105"/>
      <c r="E74" s="105"/>
      <c r="F74" s="105"/>
      <c r="G74" s="105"/>
      <c r="H74" s="105"/>
      <c r="I74" s="105"/>
      <c r="J74" s="105"/>
      <c r="K74" s="105"/>
      <c r="L74" s="105"/>
    </row>
    <row r="75" spans="1:12" x14ac:dyDescent="0.2">
      <c r="A75" s="105"/>
      <c r="B75" s="105"/>
      <c r="C75" s="105"/>
      <c r="D75" s="105"/>
      <c r="E75" s="105"/>
      <c r="F75" s="105"/>
      <c r="G75" s="105"/>
      <c r="H75" s="105"/>
      <c r="I75" s="105"/>
      <c r="J75" s="105"/>
      <c r="K75" s="105"/>
      <c r="L75" s="105"/>
    </row>
    <row r="76" spans="1:12" x14ac:dyDescent="0.2">
      <c r="A76" s="105"/>
      <c r="B76" s="105"/>
      <c r="C76" s="105"/>
      <c r="D76" s="105"/>
      <c r="E76" s="105"/>
      <c r="F76" s="105"/>
      <c r="G76" s="105"/>
      <c r="H76" s="105"/>
      <c r="I76" s="105"/>
      <c r="J76" s="105"/>
      <c r="K76" s="105"/>
      <c r="L76" s="105"/>
    </row>
    <row r="77" spans="1:12" x14ac:dyDescent="0.2">
      <c r="A77" s="107"/>
      <c r="B77" s="107"/>
      <c r="C77" s="107"/>
      <c r="D77" s="107"/>
      <c r="E77" s="107"/>
      <c r="F77" s="107"/>
      <c r="G77" s="107"/>
      <c r="H77" s="107"/>
      <c r="I77" s="107"/>
      <c r="J77" s="107"/>
      <c r="K77" s="107"/>
      <c r="L77" s="107"/>
    </row>
  </sheetData>
  <mergeCells count="1">
    <mergeCell ref="A46:L6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ESTIMATES&amp;PEs</vt:lpstr>
      <vt:lpstr>SECTOR EPS</vt:lpstr>
      <vt:lpstr>QUARTERLY DATA</vt:lpstr>
      <vt:lpstr>ISSUES</vt:lpstr>
      <vt:lpstr>COMMENTARY AND BEATS</vt:lpstr>
      <vt:lpstr>SALES</vt:lpstr>
    </vt:vector>
  </TitlesOfParts>
  <Company>Standard &amp; Poor's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HSILVERBLA</dc:creator>
  <cp:lastModifiedBy>J. Randall Woolridge</cp:lastModifiedBy>
  <cp:lastPrinted>2013-07-29T18:17:31Z</cp:lastPrinted>
  <dcterms:created xsi:type="dcterms:W3CDTF">2002-07-09T14:08:29Z</dcterms:created>
  <dcterms:modified xsi:type="dcterms:W3CDTF">2014-09-03T11:55:53Z</dcterms:modified>
</cp:coreProperties>
</file>