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60" yWindow="1620" windowWidth="10110" windowHeight="6120"/>
  </bookViews>
  <sheets>
    <sheet name="ESTIMATES&amp;PEs" sheetId="1" r:id="rId1"/>
    <sheet name="SECTOR EPS" sheetId="6" r:id="rId2"/>
    <sheet name="QUARTERLY DATA" sheetId="2" r:id="rId3"/>
    <sheet name="ISSUES" sheetId="8" r:id="rId4"/>
    <sheet name="COMMENTARY AND BEATS" sheetId="7" r:id="rId5"/>
    <sheet name="SALES" sheetId="9" r:id="rId6"/>
  </sheets>
  <definedNames>
    <definedName name="CIQWBGuid" hidden="1">"d5c96f1c-0b8a-4f1d-9499-e87469d8b72c"</definedName>
    <definedName name="IQ_ADDIN" hidden="1">"AUTO"</definedName>
    <definedName name="IQ_CH" hidden="1">110000</definedName>
    <definedName name="IQ_CONV_RATE" hidden="1">"c2192"</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42022.8971180556</definedName>
    <definedName name="IQ_NTM" hidden="1">6000</definedName>
    <definedName name="IQ_OG_TOTAL_OIL_PRODUCTON" hidden="1">"c2059"</definedName>
    <definedName name="IQ_QTD" hidden="1">750000</definedName>
    <definedName name="IQ_SHAREOUTSTANDING" hidden="1">"c1347"</definedName>
    <definedName name="IQ_TODAY" hidden="1">0</definedName>
    <definedName name="IQ_WEEK" hidden="1">50000</definedName>
    <definedName name="IQ_YTD" hidden="1">3000</definedName>
    <definedName name="IQ_YTDMONTH" hidden="1">130000</definedName>
    <definedName name="OLE_LINK1" localSheetId="4">'COMMENTARY AND BEATS'!#REF!</definedName>
    <definedName name="OLE_LINK20" localSheetId="0">'ESTIMATES&amp;PEs'!#REF!</definedName>
    <definedName name="SPWS_WBID">"D59E1A16-371E-4D0F-A93D-481B765CD67C"</definedName>
    <definedName name="SPWS_WSID" localSheetId="0" hidden="1">"2E0D7859-DB93-478B-9DA7-67CC50929A66"</definedName>
    <definedName name="SPWS_WSID" localSheetId="2" hidden="1">"3DBDD925-7AEB-455E-A770-CEEF17D6751A"</definedName>
    <definedName name="SPWS_WSID" localSheetId="1" hidden="1">"A9C143DE-FC40-44CA-9F37-A4FFBE721530"</definedName>
  </definedNames>
  <calcPr calcId="145621"/>
</workbook>
</file>

<file path=xl/calcChain.xml><?xml version="1.0" encoding="utf-8"?>
<calcChain xmlns="http://schemas.openxmlformats.org/spreadsheetml/2006/main">
  <c r="L113" i="1" l="1"/>
  <c r="AV59" i="6"/>
  <c r="AW59" i="6" s="1"/>
  <c r="AV28" i="6"/>
  <c r="AV9" i="6"/>
  <c r="AW9" i="6"/>
  <c r="AV10" i="6"/>
  <c r="AW10" i="6"/>
  <c r="AV11" i="6"/>
  <c r="AW11" i="6"/>
  <c r="AV12" i="6"/>
  <c r="AW12" i="6"/>
  <c r="AV13" i="6"/>
  <c r="AW13" i="6"/>
  <c r="AV14" i="6"/>
  <c r="AW14" i="6"/>
  <c r="AV15" i="6"/>
  <c r="AW15" i="6"/>
  <c r="AV16" i="6"/>
  <c r="AW16" i="6"/>
  <c r="AV17" i="6"/>
  <c r="AW17" i="6"/>
  <c r="AV18" i="6"/>
  <c r="AW18" i="6"/>
  <c r="AV20" i="6"/>
  <c r="AW20" i="6"/>
  <c r="AV21" i="6"/>
  <c r="AW21" i="6"/>
  <c r="AV22" i="6"/>
  <c r="AW22" i="6"/>
  <c r="AV23" i="6"/>
  <c r="AW23" i="6"/>
  <c r="AV24" i="6"/>
  <c r="AW24" i="6"/>
  <c r="AV25" i="6"/>
  <c r="AW25" i="6"/>
  <c r="AV26" i="6"/>
  <c r="AW26" i="6"/>
  <c r="AV27" i="6"/>
  <c r="AW27" i="6"/>
  <c r="AW28" i="6"/>
  <c r="AV29" i="6"/>
  <c r="AW29" i="6"/>
  <c r="AV30" i="6"/>
  <c r="AW30" i="6"/>
  <c r="AV32" i="6"/>
  <c r="AW32" i="6"/>
  <c r="AV33" i="6"/>
  <c r="AW33" i="6"/>
  <c r="AV34" i="6"/>
  <c r="AW34" i="6"/>
  <c r="AV35" i="6"/>
  <c r="AW35" i="6"/>
  <c r="AV36" i="6"/>
  <c r="AW36" i="6"/>
  <c r="AV37" i="6"/>
  <c r="AW37" i="6"/>
  <c r="AV38" i="6"/>
  <c r="AW38" i="6"/>
  <c r="AV39" i="6"/>
  <c r="AW39" i="6"/>
  <c r="AV40" i="6"/>
  <c r="AW40" i="6"/>
  <c r="AV41" i="6"/>
  <c r="AW41" i="6"/>
  <c r="AV42" i="6"/>
  <c r="AW42" i="6"/>
  <c r="AV44" i="6"/>
  <c r="AW44" i="6"/>
  <c r="AV45" i="6"/>
  <c r="AW45" i="6"/>
  <c r="AV46" i="6"/>
  <c r="AW46" i="6"/>
  <c r="AV47" i="6"/>
  <c r="AW47" i="6"/>
  <c r="AV48" i="6"/>
  <c r="AW48" i="6"/>
  <c r="AV49" i="6"/>
  <c r="AW49" i="6"/>
  <c r="AV50" i="6"/>
  <c r="AW50" i="6"/>
  <c r="AV51" i="6"/>
  <c r="AW51" i="6"/>
  <c r="AV52" i="6"/>
  <c r="AW52" i="6"/>
  <c r="AV53" i="6"/>
  <c r="AW53" i="6"/>
  <c r="AV54" i="6"/>
  <c r="AW54" i="6"/>
  <c r="AV8" i="6" l="1"/>
  <c r="AX8" i="6"/>
  <c r="D95" i="1" l="1"/>
  <c r="D97" i="1" s="1"/>
  <c r="D94" i="1"/>
  <c r="H114" i="1" l="1"/>
  <c r="I40" i="1" l="1"/>
  <c r="M40" i="1"/>
  <c r="I41" i="1"/>
  <c r="M41" i="1"/>
  <c r="I42" i="1"/>
  <c r="M42" i="1"/>
  <c r="I43" i="1"/>
  <c r="M43" i="1"/>
  <c r="I44" i="1"/>
  <c r="M44" i="1"/>
  <c r="I45" i="1"/>
  <c r="M45" i="1"/>
  <c r="I46" i="1"/>
  <c r="M46" i="1"/>
  <c r="I47" i="1"/>
  <c r="M47" i="1"/>
  <c r="I48" i="1"/>
  <c r="M48" i="1"/>
  <c r="I49" i="1"/>
  <c r="M49" i="1"/>
  <c r="I50" i="1"/>
  <c r="M50" i="1"/>
  <c r="D96" i="1" l="1"/>
  <c r="H113" i="1"/>
  <c r="AX9" i="6"/>
  <c r="AY9" i="6" s="1"/>
  <c r="C41" i="1" s="1"/>
  <c r="E41" i="1" s="1"/>
  <c r="AX10" i="6"/>
  <c r="AY10" i="6" s="1"/>
  <c r="C42" i="1" s="1"/>
  <c r="E42" i="1" s="1"/>
  <c r="AX11" i="6"/>
  <c r="AY11" i="6" s="1"/>
  <c r="C43" i="1" s="1"/>
  <c r="E43" i="1" s="1"/>
  <c r="AX12" i="6"/>
  <c r="AY12" i="6" s="1"/>
  <c r="C44" i="1" s="1"/>
  <c r="E44" i="1" s="1"/>
  <c r="AX13" i="6"/>
  <c r="AY13" i="6" s="1"/>
  <c r="C45" i="1" s="1"/>
  <c r="E45" i="1" s="1"/>
  <c r="AX14" i="6"/>
  <c r="AY14" i="6" s="1"/>
  <c r="C46" i="1" s="1"/>
  <c r="E46" i="1" s="1"/>
  <c r="AX15" i="6"/>
  <c r="AY15" i="6" s="1"/>
  <c r="C47" i="1" s="1"/>
  <c r="E47" i="1" s="1"/>
  <c r="AX16" i="6"/>
  <c r="AY16" i="6" s="1"/>
  <c r="C48" i="1" s="1"/>
  <c r="E48" i="1" s="1"/>
  <c r="AX17" i="6"/>
  <c r="AY17" i="6" s="1"/>
  <c r="C49" i="1" s="1"/>
  <c r="E49" i="1" s="1"/>
  <c r="AX18" i="6"/>
  <c r="AY18" i="6" s="1"/>
  <c r="C50" i="1" s="1"/>
  <c r="E50" i="1" s="1"/>
  <c r="AY8" i="6"/>
  <c r="C40" i="1" s="1"/>
  <c r="E40" i="1" s="1"/>
  <c r="AW8" i="6" l="1"/>
  <c r="C18" i="1" l="1"/>
  <c r="C17" i="1"/>
  <c r="C16" i="1"/>
  <c r="C15" i="1"/>
  <c r="L116" i="1" l="1"/>
  <c r="L117" i="1"/>
  <c r="K116" i="1"/>
  <c r="H116" i="1"/>
  <c r="H117" i="1"/>
  <c r="G116" i="1"/>
  <c r="G123" i="1"/>
  <c r="G117" i="1"/>
  <c r="G118" i="1"/>
  <c r="G119" i="1"/>
  <c r="G120" i="1"/>
  <c r="G121" i="1"/>
  <c r="G122" i="1"/>
  <c r="G15" i="7" l="1"/>
  <c r="G14" i="7"/>
  <c r="G13" i="7"/>
  <c r="G10" i="7"/>
  <c r="G9" i="7"/>
  <c r="G8" i="7"/>
  <c r="J34" i="7"/>
  <c r="I34" i="7"/>
  <c r="H34" i="7"/>
  <c r="G34" i="7"/>
  <c r="J33" i="7"/>
  <c r="I33" i="7"/>
  <c r="H33" i="7"/>
  <c r="G33" i="7"/>
  <c r="J32" i="7"/>
  <c r="I32" i="7"/>
  <c r="H32" i="7"/>
  <c r="G32" i="7"/>
  <c r="J31" i="7"/>
  <c r="I31" i="7"/>
  <c r="H31" i="7"/>
  <c r="G31" i="7"/>
  <c r="J30" i="7"/>
  <c r="I30" i="7"/>
  <c r="H30" i="7"/>
  <c r="G30" i="7"/>
  <c r="J29" i="7"/>
  <c r="I29" i="7"/>
  <c r="H29" i="7"/>
  <c r="G29" i="7"/>
  <c r="J28" i="7"/>
  <c r="I28" i="7"/>
  <c r="H28" i="7"/>
  <c r="G28" i="7"/>
  <c r="J27" i="7"/>
  <c r="I27" i="7"/>
  <c r="H27" i="7"/>
  <c r="G27" i="7"/>
  <c r="J26" i="7"/>
  <c r="I26" i="7"/>
  <c r="H26" i="7"/>
  <c r="G26" i="7"/>
  <c r="J25" i="7"/>
  <c r="I25" i="7"/>
  <c r="H25" i="7"/>
  <c r="G25" i="7"/>
  <c r="J24" i="7"/>
  <c r="I24" i="7"/>
  <c r="H24" i="7"/>
  <c r="G24" i="7"/>
  <c r="B56" i="1"/>
  <c r="B6" i="9" l="1"/>
  <c r="C42" i="9"/>
  <c r="B42" i="9"/>
  <c r="C41" i="9"/>
  <c r="B41" i="9"/>
  <c r="C40" i="9"/>
  <c r="B40" i="9"/>
  <c r="C39" i="9"/>
  <c r="B39" i="9"/>
  <c r="C38" i="9"/>
  <c r="B38" i="9"/>
  <c r="C37" i="9"/>
  <c r="B37" i="9"/>
  <c r="C36" i="9"/>
  <c r="B36" i="9"/>
  <c r="C35" i="9"/>
  <c r="B35" i="9"/>
  <c r="C34" i="9"/>
  <c r="B34" i="9"/>
  <c r="C33" i="9"/>
  <c r="B33" i="9"/>
  <c r="C32" i="9"/>
  <c r="B32" i="9"/>
  <c r="C29" i="9"/>
  <c r="B29" i="9"/>
  <c r="C28" i="9"/>
  <c r="B28" i="9"/>
  <c r="C27" i="9"/>
  <c r="B27" i="9"/>
  <c r="C26" i="9"/>
  <c r="B26" i="9"/>
  <c r="C25" i="9"/>
  <c r="B25" i="9"/>
  <c r="C24" i="9"/>
  <c r="B24" i="9"/>
  <c r="C23" i="9"/>
  <c r="B23" i="9"/>
  <c r="C22" i="9"/>
  <c r="B22" i="9"/>
  <c r="C21" i="9"/>
  <c r="B21" i="9"/>
  <c r="C20" i="9"/>
  <c r="B20" i="9"/>
  <c r="C19" i="9"/>
  <c r="B19" i="9"/>
  <c r="D31" i="9"/>
  <c r="D18" i="9"/>
  <c r="B7" i="9"/>
  <c r="C7" i="9"/>
  <c r="B8" i="9"/>
  <c r="C8" i="9"/>
  <c r="B9" i="9"/>
  <c r="C9" i="9"/>
  <c r="B10" i="9"/>
  <c r="C10" i="9"/>
  <c r="B11" i="9"/>
  <c r="C11" i="9"/>
  <c r="B12" i="9"/>
  <c r="C12" i="9"/>
  <c r="B13" i="9"/>
  <c r="C13" i="9"/>
  <c r="B14" i="9"/>
  <c r="C14" i="9"/>
  <c r="B15" i="9"/>
  <c r="C15" i="9"/>
  <c r="B16" i="9"/>
  <c r="C16" i="9"/>
  <c r="C6" i="9"/>
  <c r="E73" i="1" l="1"/>
  <c r="F73" i="1"/>
  <c r="G73" i="1"/>
  <c r="D73" i="1"/>
  <c r="H73" i="1" l="1"/>
  <c r="A89" i="1" l="1"/>
  <c r="G7" i="7" l="1"/>
  <c r="G17" i="7"/>
  <c r="G12" i="7"/>
  <c r="G61" i="7"/>
  <c r="H61" i="7"/>
  <c r="I61" i="7"/>
  <c r="J61" i="7"/>
  <c r="G62" i="7"/>
  <c r="H62" i="7"/>
  <c r="I62" i="7"/>
  <c r="J62" i="7"/>
  <c r="G63" i="7"/>
  <c r="H63" i="7"/>
  <c r="I63" i="7"/>
  <c r="J63" i="7"/>
  <c r="G64" i="7"/>
  <c r="H64" i="7"/>
  <c r="I64" i="7"/>
  <c r="J64" i="7"/>
  <c r="G65" i="7"/>
  <c r="H65" i="7"/>
  <c r="I65" i="7"/>
  <c r="J65" i="7"/>
  <c r="G66" i="7"/>
  <c r="H66" i="7"/>
  <c r="I66" i="7"/>
  <c r="J66" i="7"/>
  <c r="G67" i="7"/>
  <c r="H67" i="7"/>
  <c r="I67" i="7"/>
  <c r="J67" i="7"/>
  <c r="G68" i="7"/>
  <c r="H68" i="7"/>
  <c r="I68" i="7"/>
  <c r="J68" i="7"/>
  <c r="G69" i="7"/>
  <c r="H69" i="7"/>
  <c r="I69" i="7"/>
  <c r="J69" i="7"/>
  <c r="G70" i="7"/>
  <c r="H70" i="7"/>
  <c r="I70" i="7"/>
  <c r="J70" i="7"/>
  <c r="G71" i="7"/>
  <c r="H71" i="7"/>
  <c r="I71" i="7"/>
  <c r="J71" i="7"/>
  <c r="K117" i="1" l="1"/>
  <c r="B31" i="9"/>
  <c r="C31" i="9"/>
  <c r="B18" i="9"/>
  <c r="C18" i="9"/>
  <c r="E31" i="9"/>
  <c r="E18" i="9"/>
  <c r="N42" i="9" l="1"/>
  <c r="G11" i="7" l="1"/>
  <c r="K118" i="1" l="1"/>
  <c r="L118" i="1"/>
  <c r="H118" i="1"/>
  <c r="F31" i="9" l="1"/>
  <c r="F18" i="9"/>
  <c r="B73" i="1" l="1"/>
  <c r="C113" i="1" l="1"/>
  <c r="K113" i="1" s="1"/>
  <c r="G114" i="1" s="1"/>
  <c r="G113" i="1" l="1"/>
  <c r="I73" i="1" l="1"/>
  <c r="G16" i="7"/>
  <c r="J90" i="7" l="1"/>
  <c r="I90" i="7"/>
  <c r="H90" i="7"/>
  <c r="G90" i="7"/>
  <c r="J89" i="7"/>
  <c r="I89" i="7"/>
  <c r="H89" i="7"/>
  <c r="G89" i="7"/>
  <c r="J88" i="7"/>
  <c r="I88" i="7"/>
  <c r="H88" i="7"/>
  <c r="G88" i="7"/>
  <c r="J87" i="7"/>
  <c r="I87" i="7"/>
  <c r="H87" i="7"/>
  <c r="G87" i="7"/>
  <c r="J86" i="7"/>
  <c r="I86" i="7"/>
  <c r="H86" i="7"/>
  <c r="G86" i="7"/>
  <c r="J85" i="7"/>
  <c r="I85" i="7"/>
  <c r="H85" i="7"/>
  <c r="G85" i="7"/>
  <c r="J84" i="7"/>
  <c r="I84" i="7"/>
  <c r="H84" i="7"/>
  <c r="G84" i="7"/>
  <c r="J83" i="7"/>
  <c r="I83" i="7"/>
  <c r="H83" i="7"/>
  <c r="G83" i="7"/>
  <c r="J82" i="7"/>
  <c r="I82" i="7"/>
  <c r="H82" i="7"/>
  <c r="G82" i="7"/>
  <c r="J81" i="7"/>
  <c r="I81" i="7"/>
  <c r="H81" i="7"/>
  <c r="G81" i="7"/>
  <c r="J80" i="7"/>
  <c r="I80" i="7"/>
  <c r="H80" i="7"/>
  <c r="G80" i="7"/>
  <c r="G31" i="9" l="1"/>
  <c r="G18" i="9"/>
  <c r="K119" i="1" l="1"/>
  <c r="L119" i="1"/>
  <c r="H119" i="1"/>
  <c r="C73" i="1"/>
  <c r="C109" i="1" l="1"/>
  <c r="C110" i="1"/>
  <c r="C111" i="1"/>
  <c r="C112" i="1"/>
  <c r="K112" i="1" s="1"/>
  <c r="K111" i="1" l="1"/>
  <c r="K110" i="1"/>
  <c r="K109" i="1"/>
  <c r="G109" i="1" s="1"/>
  <c r="L124" i="1"/>
  <c r="I7" i="7" l="1"/>
  <c r="H7" i="7"/>
  <c r="G99" i="7" l="1"/>
  <c r="H99" i="7"/>
  <c r="I99" i="7"/>
  <c r="J99" i="7"/>
  <c r="G100" i="7"/>
  <c r="H100" i="7"/>
  <c r="I100" i="7"/>
  <c r="J100" i="7"/>
  <c r="G101" i="7"/>
  <c r="H101" i="7"/>
  <c r="I101" i="7"/>
  <c r="J101" i="7"/>
  <c r="G102" i="7"/>
  <c r="H102" i="7"/>
  <c r="I102" i="7"/>
  <c r="J102" i="7"/>
  <c r="G103" i="7"/>
  <c r="H103" i="7"/>
  <c r="I103" i="7"/>
  <c r="J103" i="7"/>
  <c r="G104" i="7"/>
  <c r="H104" i="7"/>
  <c r="I104" i="7"/>
  <c r="J104" i="7"/>
  <c r="G105" i="7"/>
  <c r="H105" i="7"/>
  <c r="I105" i="7"/>
  <c r="J105" i="7"/>
  <c r="G106" i="7"/>
  <c r="H106" i="7"/>
  <c r="I106" i="7"/>
  <c r="J106" i="7"/>
  <c r="G107" i="7"/>
  <c r="H107" i="7"/>
  <c r="I107" i="7"/>
  <c r="J107" i="7"/>
  <c r="G108" i="7"/>
  <c r="H108" i="7"/>
  <c r="I108" i="7"/>
  <c r="J108" i="7"/>
  <c r="G109" i="7"/>
  <c r="H109" i="7"/>
  <c r="I109" i="7"/>
  <c r="J109" i="7"/>
  <c r="L120" i="1" l="1"/>
  <c r="K120" i="1"/>
  <c r="H120" i="1"/>
  <c r="K121" i="1"/>
  <c r="H31" i="9"/>
  <c r="H18" i="9"/>
  <c r="C82" i="1" l="1"/>
  <c r="D82" i="1"/>
  <c r="E82" i="1"/>
  <c r="F82" i="1"/>
  <c r="C83" i="1"/>
  <c r="D83" i="1"/>
  <c r="E83" i="1"/>
  <c r="F83" i="1"/>
  <c r="C84" i="1"/>
  <c r="D84" i="1"/>
  <c r="E84" i="1"/>
  <c r="F84" i="1"/>
  <c r="C85" i="1"/>
  <c r="D85" i="1"/>
  <c r="E85" i="1"/>
  <c r="F85" i="1"/>
  <c r="C86" i="1"/>
  <c r="D86" i="1"/>
  <c r="E86" i="1"/>
  <c r="F86" i="1"/>
  <c r="C87" i="1"/>
  <c r="D87" i="1"/>
  <c r="E87" i="1"/>
  <c r="F87" i="1"/>
  <c r="C88" i="1"/>
  <c r="D88" i="1"/>
  <c r="E88" i="1"/>
  <c r="F88" i="1"/>
  <c r="C89" i="1"/>
  <c r="D89" i="1"/>
  <c r="E89" i="1"/>
  <c r="F89" i="1"/>
  <c r="C90" i="1"/>
  <c r="D90" i="1"/>
  <c r="E90" i="1"/>
  <c r="F90" i="1"/>
  <c r="C91" i="1"/>
  <c r="D91" i="1"/>
  <c r="E91" i="1"/>
  <c r="F91" i="1"/>
  <c r="D81" i="1"/>
  <c r="E81" i="1"/>
  <c r="F81" i="1"/>
  <c r="C81" i="1"/>
  <c r="I31" i="9" l="1"/>
  <c r="I18" i="9"/>
  <c r="L121" i="1" l="1"/>
  <c r="H121" i="1"/>
  <c r="H88" i="1"/>
  <c r="A78" i="1"/>
  <c r="A77" i="1"/>
  <c r="H90" i="1" l="1"/>
  <c r="H89" i="1"/>
  <c r="H86" i="1"/>
  <c r="H83" i="1"/>
  <c r="H82" i="1"/>
  <c r="J17" i="7"/>
  <c r="K91" i="1" s="1"/>
  <c r="I17" i="7"/>
  <c r="J91" i="1" s="1"/>
  <c r="H17" i="7"/>
  <c r="I91" i="1" s="1"/>
  <c r="H91" i="1"/>
  <c r="J16" i="7"/>
  <c r="K90" i="1" s="1"/>
  <c r="I16" i="7"/>
  <c r="J90" i="1" s="1"/>
  <c r="H16" i="7"/>
  <c r="I90" i="1" s="1"/>
  <c r="J15" i="7"/>
  <c r="K89" i="1" s="1"/>
  <c r="I15" i="7"/>
  <c r="J89" i="1" s="1"/>
  <c r="H15" i="7"/>
  <c r="I89" i="1" s="1"/>
  <c r="J14" i="7"/>
  <c r="K88" i="1" s="1"/>
  <c r="I14" i="7"/>
  <c r="J88" i="1" s="1"/>
  <c r="H14" i="7"/>
  <c r="I88" i="1" s="1"/>
  <c r="J13" i="7"/>
  <c r="K87" i="1" s="1"/>
  <c r="I13" i="7"/>
  <c r="J87" i="1" s="1"/>
  <c r="H13" i="7"/>
  <c r="I87" i="1" s="1"/>
  <c r="H87" i="1"/>
  <c r="J12" i="7"/>
  <c r="K86" i="1" s="1"/>
  <c r="I12" i="7"/>
  <c r="J86" i="1" s="1"/>
  <c r="H12" i="7"/>
  <c r="I86" i="1" s="1"/>
  <c r="J11" i="7"/>
  <c r="K85" i="1" s="1"/>
  <c r="I11" i="7"/>
  <c r="J85" i="1" s="1"/>
  <c r="H11" i="7"/>
  <c r="I85" i="1" s="1"/>
  <c r="H85" i="1"/>
  <c r="J10" i="7"/>
  <c r="K84" i="1" s="1"/>
  <c r="I10" i="7"/>
  <c r="J84" i="1" s="1"/>
  <c r="H10" i="7"/>
  <c r="I84" i="1" s="1"/>
  <c r="H84" i="1"/>
  <c r="J9" i="7"/>
  <c r="K83" i="1" s="1"/>
  <c r="I9" i="7"/>
  <c r="J83" i="1" s="1"/>
  <c r="H9" i="7"/>
  <c r="I83" i="1" s="1"/>
  <c r="J8" i="7"/>
  <c r="K82" i="1" s="1"/>
  <c r="I8" i="7"/>
  <c r="J82" i="1" s="1"/>
  <c r="H8" i="7"/>
  <c r="I82" i="1" s="1"/>
  <c r="J7" i="7"/>
  <c r="K81" i="1" s="1"/>
  <c r="J81" i="1"/>
  <c r="I81" i="1"/>
  <c r="H81" i="1"/>
  <c r="G118" i="7" l="1"/>
  <c r="H118" i="7"/>
  <c r="I118" i="7"/>
  <c r="J118" i="7"/>
  <c r="G119" i="7"/>
  <c r="H119" i="7"/>
  <c r="I119" i="7"/>
  <c r="J119" i="7"/>
  <c r="G120" i="7"/>
  <c r="H120" i="7"/>
  <c r="I120" i="7"/>
  <c r="J120" i="7"/>
  <c r="G121" i="7"/>
  <c r="H121" i="7"/>
  <c r="I121" i="7"/>
  <c r="J121" i="7"/>
  <c r="G122" i="7"/>
  <c r="H122" i="7"/>
  <c r="I122" i="7"/>
  <c r="J122" i="7"/>
  <c r="G123" i="7"/>
  <c r="H123" i="7"/>
  <c r="I123" i="7"/>
  <c r="J123" i="7"/>
  <c r="G124" i="7"/>
  <c r="H124" i="7"/>
  <c r="I124" i="7"/>
  <c r="J124" i="7"/>
  <c r="G125" i="7"/>
  <c r="H125" i="7"/>
  <c r="I125" i="7"/>
  <c r="J125" i="7"/>
  <c r="G126" i="7"/>
  <c r="H126" i="7"/>
  <c r="I126" i="7"/>
  <c r="J126" i="7"/>
  <c r="G127" i="7"/>
  <c r="H127" i="7"/>
  <c r="I127" i="7"/>
  <c r="J127" i="7"/>
  <c r="G128" i="7"/>
  <c r="H128" i="7"/>
  <c r="I128" i="7"/>
  <c r="J128" i="7"/>
  <c r="H122" i="1" l="1"/>
  <c r="L122" i="1"/>
  <c r="K122" i="1"/>
  <c r="J145" i="7" l="1"/>
  <c r="I145" i="7"/>
  <c r="H145" i="7"/>
  <c r="G145" i="7"/>
  <c r="J144" i="7"/>
  <c r="I144" i="7"/>
  <c r="H144" i="7"/>
  <c r="G144" i="7"/>
  <c r="J143" i="7"/>
  <c r="I143" i="7"/>
  <c r="H143" i="7"/>
  <c r="G143" i="7"/>
  <c r="J142" i="7"/>
  <c r="I142" i="7"/>
  <c r="H142" i="7"/>
  <c r="G142" i="7"/>
  <c r="J141" i="7"/>
  <c r="I141" i="7"/>
  <c r="H141" i="7"/>
  <c r="G141" i="7"/>
  <c r="J140" i="7"/>
  <c r="I140" i="7"/>
  <c r="H140" i="7"/>
  <c r="G140" i="7"/>
  <c r="J139" i="7"/>
  <c r="I139" i="7"/>
  <c r="H139" i="7"/>
  <c r="G139" i="7"/>
  <c r="J138" i="7"/>
  <c r="I138" i="7"/>
  <c r="H138" i="7"/>
  <c r="G138" i="7"/>
  <c r="J137" i="7"/>
  <c r="I137" i="7"/>
  <c r="H137" i="7"/>
  <c r="G137" i="7"/>
  <c r="J136" i="7"/>
  <c r="I136" i="7"/>
  <c r="H136" i="7"/>
  <c r="G136" i="7"/>
  <c r="J135" i="7"/>
  <c r="I135" i="7"/>
  <c r="H135" i="7"/>
  <c r="G135" i="7"/>
  <c r="J18" i="9"/>
  <c r="J31" i="9" s="1"/>
  <c r="K18" i="9" l="1"/>
  <c r="K31" i="9" s="1"/>
  <c r="J162" i="7"/>
  <c r="I162" i="7"/>
  <c r="H162" i="7"/>
  <c r="G162" i="7"/>
  <c r="J161" i="7"/>
  <c r="I161" i="7"/>
  <c r="H161" i="7"/>
  <c r="G161" i="7"/>
  <c r="J160" i="7"/>
  <c r="I160" i="7"/>
  <c r="H160" i="7"/>
  <c r="G160" i="7"/>
  <c r="J159" i="7"/>
  <c r="I159" i="7"/>
  <c r="H159" i="7"/>
  <c r="G159" i="7"/>
  <c r="J158" i="7"/>
  <c r="I158" i="7"/>
  <c r="H158" i="7"/>
  <c r="G158" i="7"/>
  <c r="J157" i="7"/>
  <c r="I157" i="7"/>
  <c r="H157" i="7"/>
  <c r="G157" i="7"/>
  <c r="J156" i="7"/>
  <c r="I156" i="7"/>
  <c r="H156" i="7"/>
  <c r="G156" i="7"/>
  <c r="J155" i="7"/>
  <c r="I155" i="7"/>
  <c r="H155" i="7"/>
  <c r="G155" i="7"/>
  <c r="J154" i="7"/>
  <c r="I154" i="7"/>
  <c r="H154" i="7"/>
  <c r="G154" i="7"/>
  <c r="J153" i="7"/>
  <c r="I153" i="7"/>
  <c r="H153" i="7"/>
  <c r="G153" i="7"/>
  <c r="J152" i="7"/>
  <c r="I152" i="7"/>
  <c r="H152" i="7"/>
  <c r="G152" i="7"/>
  <c r="K123" i="1" l="1"/>
  <c r="L123" i="1"/>
  <c r="H123" i="1"/>
  <c r="G111" i="1" l="1"/>
  <c r="G110" i="1"/>
  <c r="G112" i="1"/>
  <c r="L18" i="9" l="1"/>
  <c r="L31" i="9" s="1"/>
  <c r="K124" i="1"/>
  <c r="H124" i="1"/>
  <c r="G124" i="1"/>
  <c r="A3" i="1" l="1"/>
  <c r="J195" i="7" l="1"/>
  <c r="I195" i="7"/>
  <c r="H195" i="7"/>
  <c r="G195" i="7"/>
  <c r="J194" i="7"/>
  <c r="I194" i="7"/>
  <c r="H194" i="7"/>
  <c r="G194" i="7"/>
  <c r="J193" i="7"/>
  <c r="I193" i="7"/>
  <c r="H193" i="7"/>
  <c r="G193" i="7"/>
  <c r="J192" i="7"/>
  <c r="I192" i="7"/>
  <c r="H192" i="7"/>
  <c r="G192" i="7"/>
  <c r="J191" i="7"/>
  <c r="I191" i="7"/>
  <c r="H191" i="7"/>
  <c r="G191" i="7"/>
  <c r="J190" i="7"/>
  <c r="I190" i="7"/>
  <c r="H190" i="7"/>
  <c r="G190" i="7"/>
  <c r="J189" i="7"/>
  <c r="I189" i="7"/>
  <c r="H189" i="7"/>
  <c r="G189" i="7"/>
  <c r="J188" i="7"/>
  <c r="I188" i="7"/>
  <c r="H188" i="7"/>
  <c r="G188" i="7"/>
  <c r="J187" i="7"/>
  <c r="I187" i="7"/>
  <c r="H187" i="7"/>
  <c r="G187" i="7"/>
  <c r="J186" i="7"/>
  <c r="I186" i="7"/>
  <c r="H186" i="7"/>
  <c r="G186" i="7"/>
  <c r="J185" i="7"/>
  <c r="I185" i="7"/>
  <c r="H185" i="7"/>
  <c r="G185" i="7"/>
  <c r="M18" i="9" l="1"/>
  <c r="M31" i="9" s="1"/>
  <c r="H125" i="1" l="1"/>
  <c r="G125" i="1"/>
  <c r="K125" i="1"/>
  <c r="L125" i="1"/>
  <c r="G178" i="7" l="1"/>
  <c r="G179" i="7"/>
  <c r="G177" i="7"/>
  <c r="G176" i="7"/>
  <c r="G175" i="7"/>
  <c r="G174" i="7"/>
  <c r="G173" i="7"/>
  <c r="G172" i="7"/>
  <c r="G171" i="7"/>
  <c r="G170" i="7"/>
  <c r="G169" i="7"/>
  <c r="H170" i="7"/>
  <c r="I170" i="7"/>
  <c r="J170" i="7"/>
  <c r="H171" i="7"/>
  <c r="I171" i="7"/>
  <c r="J171" i="7"/>
  <c r="H172" i="7"/>
  <c r="I172" i="7"/>
  <c r="J172" i="7"/>
  <c r="H173" i="7"/>
  <c r="I173" i="7"/>
  <c r="J173" i="7"/>
  <c r="H174" i="7"/>
  <c r="I174" i="7"/>
  <c r="J174" i="7"/>
  <c r="H175" i="7"/>
  <c r="I175" i="7"/>
  <c r="J175" i="7"/>
  <c r="H176" i="7"/>
  <c r="I176" i="7"/>
  <c r="J176" i="7"/>
  <c r="H177" i="7"/>
  <c r="I177" i="7"/>
  <c r="J177" i="7"/>
  <c r="H178" i="7"/>
  <c r="I178" i="7"/>
  <c r="J178" i="7"/>
  <c r="H179" i="7"/>
  <c r="I179" i="7"/>
  <c r="J179" i="7"/>
  <c r="J169" i="7"/>
  <c r="I169" i="7"/>
  <c r="H169" i="7"/>
  <c r="C79" i="1" l="1"/>
  <c r="H79" i="1"/>
  <c r="A80" i="1"/>
  <c r="C80" i="1"/>
  <c r="D80" i="1"/>
  <c r="E80" i="1"/>
  <c r="F80" i="1"/>
  <c r="H80" i="1"/>
  <c r="I80" i="1"/>
  <c r="J80" i="1"/>
  <c r="K80" i="1"/>
  <c r="A81" i="1"/>
  <c r="A82" i="1"/>
  <c r="A83" i="1"/>
  <c r="A84" i="1"/>
  <c r="A85" i="1"/>
  <c r="A86" i="1"/>
  <c r="A87" i="1"/>
  <c r="A88" i="1"/>
  <c r="A90" i="1"/>
  <c r="N18" i="9" l="1"/>
  <c r="N31" i="9" s="1"/>
  <c r="A91" i="1"/>
  <c r="H126" i="1" l="1"/>
  <c r="G126" i="1"/>
  <c r="L126" i="1"/>
  <c r="K126" i="1"/>
  <c r="O18" i="9" l="1"/>
  <c r="O31" i="9" s="1"/>
  <c r="H127" i="1" l="1"/>
  <c r="G127" i="1"/>
  <c r="P18" i="9" l="1"/>
  <c r="P31" i="9" s="1"/>
  <c r="H137" i="1"/>
  <c r="H138" i="1"/>
  <c r="Q18" i="9"/>
  <c r="Q31" i="9" s="1"/>
  <c r="K130" i="1"/>
  <c r="L219" i="1"/>
  <c r="K219" i="1"/>
  <c r="L130" i="1"/>
  <c r="K131" i="1"/>
  <c r="L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K152" i="1"/>
  <c r="L152" i="1"/>
  <c r="K153" i="1"/>
  <c r="L153" i="1"/>
  <c r="K154" i="1"/>
  <c r="L154" i="1"/>
  <c r="K155" i="1"/>
  <c r="L155" i="1"/>
  <c r="K156" i="1"/>
  <c r="L156" i="1"/>
  <c r="K157" i="1"/>
  <c r="L157" i="1"/>
  <c r="K158" i="1"/>
  <c r="L158" i="1"/>
  <c r="K159" i="1"/>
  <c r="L159" i="1"/>
  <c r="K160" i="1"/>
  <c r="L160" i="1"/>
  <c r="K161" i="1"/>
  <c r="L161" i="1"/>
  <c r="K162" i="1"/>
  <c r="L162" i="1"/>
  <c r="K163" i="1"/>
  <c r="L163" i="1"/>
  <c r="K164" i="1"/>
  <c r="L164" i="1"/>
  <c r="K165" i="1"/>
  <c r="L165" i="1"/>
  <c r="K166" i="1"/>
  <c r="L166" i="1"/>
  <c r="K167" i="1"/>
  <c r="L167" i="1"/>
  <c r="K168" i="1"/>
  <c r="L168" i="1"/>
  <c r="K169" i="1"/>
  <c r="L169" i="1"/>
  <c r="K170" i="1"/>
  <c r="L170" i="1"/>
  <c r="K171" i="1"/>
  <c r="L171" i="1"/>
  <c r="K172" i="1"/>
  <c r="L172" i="1"/>
  <c r="K173" i="1"/>
  <c r="L173" i="1"/>
  <c r="K174" i="1"/>
  <c r="L174" i="1"/>
  <c r="K175" i="1"/>
  <c r="L175" i="1"/>
  <c r="K176" i="1"/>
  <c r="L176" i="1"/>
  <c r="K177" i="1"/>
  <c r="L177" i="1"/>
  <c r="K178" i="1"/>
  <c r="L178" i="1"/>
  <c r="K179" i="1"/>
  <c r="L179" i="1"/>
  <c r="K180" i="1"/>
  <c r="L180" i="1"/>
  <c r="K181" i="1"/>
  <c r="L181" i="1"/>
  <c r="K182" i="1"/>
  <c r="L182" i="1"/>
  <c r="K183" i="1"/>
  <c r="L183" i="1"/>
  <c r="K184" i="1"/>
  <c r="L184" i="1"/>
  <c r="K185" i="1"/>
  <c r="L185" i="1"/>
  <c r="K186" i="1"/>
  <c r="L186" i="1"/>
  <c r="K187" i="1"/>
  <c r="L187" i="1"/>
  <c r="K188" i="1"/>
  <c r="L188" i="1"/>
  <c r="K189" i="1"/>
  <c r="L189" i="1"/>
  <c r="K190" i="1"/>
  <c r="L190" i="1"/>
  <c r="K191" i="1"/>
  <c r="L191" i="1"/>
  <c r="K192" i="1"/>
  <c r="L192" i="1"/>
  <c r="K193" i="1"/>
  <c r="L193" i="1"/>
  <c r="K194" i="1"/>
  <c r="L194" i="1"/>
  <c r="K195" i="1"/>
  <c r="L195" i="1"/>
  <c r="K196" i="1"/>
  <c r="L196" i="1"/>
  <c r="K197" i="1"/>
  <c r="L197" i="1"/>
  <c r="K198" i="1"/>
  <c r="L198" i="1"/>
  <c r="K199" i="1"/>
  <c r="L199" i="1"/>
  <c r="K200" i="1"/>
  <c r="L200" i="1"/>
  <c r="K201" i="1"/>
  <c r="L201" i="1"/>
  <c r="K202" i="1"/>
  <c r="L202" i="1"/>
  <c r="K203" i="1"/>
  <c r="L203" i="1"/>
  <c r="K204" i="1"/>
  <c r="L204" i="1"/>
  <c r="K205" i="1"/>
  <c r="L205" i="1"/>
  <c r="K206" i="1"/>
  <c r="L206" i="1"/>
  <c r="K207" i="1"/>
  <c r="L207" i="1"/>
  <c r="K208" i="1"/>
  <c r="L208" i="1"/>
  <c r="K209" i="1"/>
  <c r="L209" i="1"/>
  <c r="K210" i="1"/>
  <c r="L210" i="1"/>
  <c r="K211" i="1"/>
  <c r="L211" i="1"/>
  <c r="K212" i="1"/>
  <c r="L212" i="1"/>
  <c r="K213" i="1"/>
  <c r="L213" i="1"/>
  <c r="K214" i="1"/>
  <c r="L214" i="1"/>
  <c r="K215" i="1"/>
  <c r="L215" i="1"/>
  <c r="K216" i="1"/>
  <c r="L216" i="1"/>
  <c r="K217" i="1"/>
  <c r="L217" i="1"/>
  <c r="K218" i="1"/>
  <c r="L218" i="1"/>
</calcChain>
</file>

<file path=xl/sharedStrings.xml><?xml version="1.0" encoding="utf-8"?>
<sst xmlns="http://schemas.openxmlformats.org/spreadsheetml/2006/main" count="2337" uniqueCount="1247">
  <si>
    <t>QUARTER</t>
  </si>
  <si>
    <t>PRICE</t>
  </si>
  <si>
    <t>DIVISOR</t>
  </si>
  <si>
    <t xml:space="preserve"> </t>
  </si>
  <si>
    <t>03/31/2002</t>
  </si>
  <si>
    <t>12/31/2001</t>
  </si>
  <si>
    <t>09/30/2001</t>
  </si>
  <si>
    <t>06/30/2001</t>
  </si>
  <si>
    <t>03/31/2001</t>
  </si>
  <si>
    <t>12/31/2000</t>
  </si>
  <si>
    <t>09/30/2000</t>
  </si>
  <si>
    <t>06/30/2000</t>
  </si>
  <si>
    <t>03/31/2000</t>
  </si>
  <si>
    <t>12/31/1999</t>
  </si>
  <si>
    <t>09/30/1999</t>
  </si>
  <si>
    <t>06/30/1999</t>
  </si>
  <si>
    <t>03/31/1999</t>
  </si>
  <si>
    <t>12/31/1998</t>
  </si>
  <si>
    <t>09/30/1998</t>
  </si>
  <si>
    <t>06/30/1998</t>
  </si>
  <si>
    <t>03/31/1998</t>
  </si>
  <si>
    <t>12/31/1997</t>
  </si>
  <si>
    <t>09/30/1997</t>
  </si>
  <si>
    <t>06/30/1997</t>
  </si>
  <si>
    <t>03/31/1997</t>
  </si>
  <si>
    <t>12/31/1996</t>
  </si>
  <si>
    <t>09/30/1996</t>
  </si>
  <si>
    <t>06/30/1996</t>
  </si>
  <si>
    <t>03/31/1996</t>
  </si>
  <si>
    <t>12/31/1995</t>
  </si>
  <si>
    <t>09/30/1995</t>
  </si>
  <si>
    <t>06/30/1995</t>
  </si>
  <si>
    <t>03/31/1995</t>
  </si>
  <si>
    <t>12/31/1994</t>
  </si>
  <si>
    <t>09/30/1994</t>
  </si>
  <si>
    <t>06/30/1994</t>
  </si>
  <si>
    <t>03/31/1994</t>
  </si>
  <si>
    <t>12/31/1993</t>
  </si>
  <si>
    <t>09/30/1993</t>
  </si>
  <si>
    <t>06/30/1993</t>
  </si>
  <si>
    <t>03/31/1993</t>
  </si>
  <si>
    <t>12/31/1992</t>
  </si>
  <si>
    <t>09/30/1992</t>
  </si>
  <si>
    <t>06/30/1992</t>
  </si>
  <si>
    <t>03/31/1992</t>
  </si>
  <si>
    <t>12/31/1991</t>
  </si>
  <si>
    <t>09/30/1991</t>
  </si>
  <si>
    <t>06/30/1991</t>
  </si>
  <si>
    <t>03/31/1991</t>
  </si>
  <si>
    <t>12/31/1990</t>
  </si>
  <si>
    <t>09/30/1990</t>
  </si>
  <si>
    <t>06/30/1990</t>
  </si>
  <si>
    <t>03/31/1990</t>
  </si>
  <si>
    <t>12/31/1989</t>
  </si>
  <si>
    <t>09/30/1989</t>
  </si>
  <si>
    <t>06/30/1989</t>
  </si>
  <si>
    <t>03/31/1989</t>
  </si>
  <si>
    <t>12/31/1988</t>
  </si>
  <si>
    <t>09/30/1988</t>
  </si>
  <si>
    <t>06/30/1988</t>
  </si>
  <si>
    <t>03/31/1988</t>
  </si>
  <si>
    <t>DIVIDENDS</t>
  </si>
  <si>
    <t>09/30/2002</t>
  </si>
  <si>
    <t>06/30/2002</t>
  </si>
  <si>
    <t>09/30/2003</t>
  </si>
  <si>
    <t>06/30/2003</t>
  </si>
  <si>
    <t>12/31/2002</t>
  </si>
  <si>
    <t>Data as of the close of:</t>
  </si>
  <si>
    <t>S&amp;P 500 close of:</t>
  </si>
  <si>
    <t>03/31/2004</t>
  </si>
  <si>
    <t>06/30/2004</t>
  </si>
  <si>
    <t>09/30/2004</t>
  </si>
  <si>
    <t>03/31/2005</t>
  </si>
  <si>
    <t>06/30/2005</t>
  </si>
  <si>
    <t>09/30/2005</t>
  </si>
  <si>
    <t>S&amp;P 500 EARNINGS AND ESTIMATE REPORT</t>
  </si>
  <si>
    <t>CASH</t>
  </si>
  <si>
    <t>P/E</t>
  </si>
  <si>
    <t>AS REPORTED</t>
  </si>
  <si>
    <t>END</t>
  </si>
  <si>
    <t>(ests are</t>
  </si>
  <si>
    <t>bottom up)</t>
  </si>
  <si>
    <t>top down)</t>
  </si>
  <si>
    <t>PER SHR</t>
  </si>
  <si>
    <t>OPERATING</t>
  </si>
  <si>
    <t>03/31/2003</t>
  </si>
  <si>
    <t xml:space="preserve">06/30/2003 </t>
  </si>
  <si>
    <t xml:space="preserve">03/31/2004 </t>
  </si>
  <si>
    <t>03/31/2006</t>
  </si>
  <si>
    <t>06/30/2006</t>
  </si>
  <si>
    <t>09/30/2006</t>
  </si>
  <si>
    <t xml:space="preserve">03/31/2005 </t>
  </si>
  <si>
    <t>03/31/2007</t>
  </si>
  <si>
    <t>06/30/2007</t>
  </si>
  <si>
    <t>09/30/2007</t>
  </si>
  <si>
    <t xml:space="preserve">12/31/2005 </t>
  </si>
  <si>
    <t xml:space="preserve">03/31/2006 </t>
  </si>
  <si>
    <t xml:space="preserve">09/30/2006 </t>
  </si>
  <si>
    <t>06/30/2008</t>
  </si>
  <si>
    <t>03/31/2008</t>
  </si>
  <si>
    <t>09/30/2008</t>
  </si>
  <si>
    <t xml:space="preserve">03/31/2007 </t>
  </si>
  <si>
    <t xml:space="preserve">06/30/2007 </t>
  </si>
  <si>
    <t xml:space="preserve">12/31/2006 </t>
  </si>
  <si>
    <t>09/30/2009</t>
  </si>
  <si>
    <t>06/30/2009</t>
  </si>
  <si>
    <t>12/31/2007</t>
  </si>
  <si>
    <t xml:space="preserve">06/30/2008 </t>
  </si>
  <si>
    <t>EARNINGS</t>
  </si>
  <si>
    <t xml:space="preserve">QUARTER </t>
  </si>
  <si>
    <t>(full float adjusted)</t>
  </si>
  <si>
    <t>(half float adjusted)</t>
  </si>
  <si>
    <t>06/30/2010</t>
  </si>
  <si>
    <t>09/30/2010</t>
  </si>
  <si>
    <t>Income from product (goods and services), excludes corporate (M&amp;A, financing, layoffs ), and unusual items</t>
  </si>
  <si>
    <t>Income from continuing operations, also known GAAP (Generally Accepted Accounting Principles) and As Reported</t>
  </si>
  <si>
    <t>Actual earnings are bottom up</t>
  </si>
  <si>
    <t>Estimates are bottom up and top down, as marked</t>
  </si>
  <si>
    <t>ACTUAL</t>
  </si>
  <si>
    <t>SALES</t>
  </si>
  <si>
    <t>03/30/2009</t>
  </si>
  <si>
    <t>12/31/2008</t>
  </si>
  <si>
    <t xml:space="preserve">03/31/2009 </t>
  </si>
  <si>
    <t>S&amp;P Senior Index Analyst</t>
  </si>
  <si>
    <t>Howard Silverblatt</t>
  </si>
  <si>
    <t>09/30/2011</t>
  </si>
  <si>
    <t>ESTIMATES</t>
  </si>
  <si>
    <t>S&amp;P 500</t>
  </si>
  <si>
    <t>PER</t>
  </si>
  <si>
    <t>SHARE</t>
  </si>
  <si>
    <t>03/31/2010</t>
  </si>
  <si>
    <t xml:space="preserve">12/31/2009 </t>
  </si>
  <si>
    <t xml:space="preserve">09/30/2010 </t>
  </si>
  <si>
    <t>03/31/2011</t>
  </si>
  <si>
    <t>12/31/2010</t>
  </si>
  <si>
    <t>BOOK VAL</t>
  </si>
  <si>
    <t>Historical actuals:</t>
  </si>
  <si>
    <t>and prior</t>
  </si>
  <si>
    <t>Estimates:</t>
  </si>
  <si>
    <t>and forward</t>
  </si>
  <si>
    <t>Operating Earnings Per Share by Economic Sector</t>
  </si>
  <si>
    <t>INDEX NAME</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</si>
  <si>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</si>
  <si>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</si>
  <si>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</si>
  <si>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</si>
  <si>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</si>
  <si>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</si>
  <si>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</si>
  <si>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</si>
  <si>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</si>
  <si>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</si>
  <si>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</si>
  <si>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</si>
  <si>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</si>
  <si>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</si>
  <si>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</si>
  <si>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</si>
  <si>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</si>
  <si>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</si>
  <si>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</si>
  <si>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</si>
  <si>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2008 EPS</t>
  </si>
  <si>
    <t>2008 P/E</t>
  </si>
  <si>
    <t>2009 EPS</t>
  </si>
  <si>
    <t>2009 P/E</t>
  </si>
  <si>
    <t>2010 EPS</t>
  </si>
  <si>
    <t>2010 P/E</t>
  </si>
  <si>
    <t>2011 EPS</t>
  </si>
  <si>
    <t>2011 P/E</t>
  </si>
  <si>
    <t>2012 EPS</t>
  </si>
  <si>
    <t>2012 P/E</t>
  </si>
  <si>
    <t>S&amp;P 500 Consumer Discretionary</t>
  </si>
  <si>
    <t>S&amp;P 500 Consumer Staples</t>
  </si>
  <si>
    <t>S&amp;P 500 Energy</t>
  </si>
  <si>
    <t>S&amp;P 500 Financials</t>
  </si>
  <si>
    <t>S&amp;P 500 Health Care</t>
  </si>
  <si>
    <t>S&amp;P 500 Industrials</t>
  </si>
  <si>
    <t>S&amp;P 500 Information Technology</t>
  </si>
  <si>
    <t>S&amp;P 500 Materials</t>
  </si>
  <si>
    <t>S&amp;P 500 Telecommunication Services</t>
  </si>
  <si>
    <t>S&amp;P 500 Utilities</t>
  </si>
  <si>
    <t>S&amp;P 400</t>
  </si>
  <si>
    <t>S&amp;P 400 Consumer Discretionary</t>
  </si>
  <si>
    <t>S&amp;P 400 Consumer Staples</t>
  </si>
  <si>
    <t>S&amp;P 400 Energy</t>
  </si>
  <si>
    <t>S&amp;P 400 Financials</t>
  </si>
  <si>
    <t>S&amp;P 400 Health Care</t>
  </si>
  <si>
    <t>S&amp;P 400 Industrials</t>
  </si>
  <si>
    <t>S&amp;P 400 Information Technology</t>
  </si>
  <si>
    <t>S&amp;P 400 Materials</t>
  </si>
  <si>
    <t>S&amp;P 400 Telecommunication Services</t>
  </si>
  <si>
    <t>S&amp;P 400 Utilities</t>
  </si>
  <si>
    <t>S&amp;P 600</t>
  </si>
  <si>
    <t>S&amp;P 600 Consumer Discretionary</t>
  </si>
  <si>
    <t>S&amp;P 600 Consumer Staples</t>
  </si>
  <si>
    <t>S&amp;P 600 Energy</t>
  </si>
  <si>
    <t>S&amp;P 600 Financials</t>
  </si>
  <si>
    <t>S&amp;P 600 Health Care</t>
  </si>
  <si>
    <t>S&amp;P 600 Industrials</t>
  </si>
  <si>
    <t>S&amp;P 600 Information Technology</t>
  </si>
  <si>
    <t>S&amp;P 600 Materials</t>
  </si>
  <si>
    <t>S&amp;P 600 Telecommunication Services</t>
  </si>
  <si>
    <t>S&amp;P 600 Utilities</t>
  </si>
  <si>
    <t>As Reported Earnings Per Share by Economic Sector</t>
  </si>
  <si>
    <t>Notes:</t>
  </si>
  <si>
    <t>Actual As Reported Diluted earnings, sometimes called Generally Accepted Accounting Principal (GAAP) earnings, is income from continuing operations. It excludes both</t>
  </si>
  <si>
    <t>discontinued and extraordinary income. Both of these terms are defined by Financial Standards Accounting Board (FASB) under GAAP. As Reported earnings represent the</t>
  </si>
  <si>
    <t>longest monitored earnings series available today.</t>
  </si>
  <si>
    <t>Actual Operating Basic earnings then excludes 'unusual' items from that value. Operating income is not defined under GAAP by FASB. This permits individual companies to</t>
  </si>
  <si>
    <t>for one company and omitted from another. S&amp;P reviews all earnings to insure compatibility across company and industry groups.</t>
  </si>
  <si>
    <t>The bottom-up earnings estimates are based on the Capital IQ consensus forecast.</t>
  </si>
  <si>
    <t>The current As Reported reporting quarter consists of actually-reported earnings extrapolated if at least 70% of the market value has reported.</t>
  </si>
  <si>
    <t>The current Operating reporting quarter consists of actually-reported earnings and Capital IQ consensus estimates.</t>
  </si>
  <si>
    <t>Historical annual P/Es are based on the year-end price.</t>
  </si>
  <si>
    <t>Estimated P/Es are based on the current price.</t>
  </si>
  <si>
    <t xml:space="preserve">03/30/2011 </t>
  </si>
  <si>
    <t>Bottom up estimate:</t>
  </si>
  <si>
    <t>Top down estimate:</t>
  </si>
  <si>
    <t>Operating earnings:</t>
  </si>
  <si>
    <t>As Reported earnings:</t>
  </si>
  <si>
    <t>S&amp;P 500 QUARTERLY DATA</t>
  </si>
  <si>
    <t>interpret what is and what is not 'unusual'. The result is a varied interpretation of items and charges, where the same specific type of charge may be included in Operating earnings</t>
  </si>
  <si>
    <t>PRICE 12/10</t>
  </si>
  <si>
    <t>PRICE 12/09</t>
  </si>
  <si>
    <t>PRICE 12/08</t>
  </si>
  <si>
    <t>Capital IQ consensus estimate for specific issue, building from the bottom up to the index level estimate</t>
  </si>
  <si>
    <t>S&amp;P estimate (Economics Department) incorporates models (economic, financial, policy), does not come down to the issue level</t>
  </si>
  <si>
    <t>REPORTED</t>
  </si>
  <si>
    <t>BEAT</t>
  </si>
  <si>
    <t>MISSED</t>
  </si>
  <si>
    <t>MET</t>
  </si>
  <si>
    <t>Issue level data includes restatements</t>
  </si>
  <si>
    <t>PRIOR YR</t>
  </si>
  <si>
    <t>PRIOR</t>
  </si>
  <si>
    <t>TICKER</t>
  </si>
  <si>
    <t>COMPANY</t>
  </si>
  <si>
    <t xml:space="preserve">YEAR </t>
  </si>
  <si>
    <t>YEAR</t>
  </si>
  <si>
    <t>$ MILLIONS</t>
  </si>
  <si>
    <t>PER SHARE</t>
  </si>
  <si>
    <t>ENERGY</t>
  </si>
  <si>
    <t>MATERIALS</t>
  </si>
  <si>
    <t>INDUSTRIALS</t>
  </si>
  <si>
    <t>CONSUMER DISCRETIONARY</t>
  </si>
  <si>
    <t>CONSUMER STAPLES</t>
  </si>
  <si>
    <t>HEALTH CARE</t>
  </si>
  <si>
    <t>FINANCIALS</t>
  </si>
  <si>
    <t>INFORMATION TECHNOLOGY</t>
  </si>
  <si>
    <t>TELECOMMUNICATION SERVICES</t>
  </si>
  <si>
    <t>UTILITIES</t>
  </si>
  <si>
    <t>QUARTERLY OPERATING MARGINS</t>
  </si>
  <si>
    <t xml:space="preserve">Energy </t>
  </si>
  <si>
    <t xml:space="preserve">Materials  </t>
  </si>
  <si>
    <t xml:space="preserve">Industrials </t>
  </si>
  <si>
    <t>Consumer Discretionary</t>
  </si>
  <si>
    <t>Consumer Staples</t>
  </si>
  <si>
    <t>Health Care</t>
  </si>
  <si>
    <t xml:space="preserve">Financials </t>
  </si>
  <si>
    <t xml:space="preserve">Information Technology  </t>
  </si>
  <si>
    <t xml:space="preserve">Telecommunication Services  </t>
  </si>
  <si>
    <t xml:space="preserve">Utilities  </t>
  </si>
  <si>
    <t>SECTOR</t>
  </si>
  <si>
    <t xml:space="preserve">  --- 12 MONTH EARNINGS PER SHARE ---</t>
  </si>
  <si>
    <t>06/30/2011</t>
  </si>
  <si>
    <t>OPERATING SALES CONTRIBUTION</t>
  </si>
  <si>
    <t>Price</t>
  </si>
  <si>
    <t xml:space="preserve">09/30/2011 </t>
  </si>
  <si>
    <t>PRICE 12/11</t>
  </si>
  <si>
    <t xml:space="preserve">    ------------- ISSUES --------------------</t>
  </si>
  <si>
    <t>2013 Q1</t>
  </si>
  <si>
    <t>2013 Q2</t>
  </si>
  <si>
    <t>2013 Q3</t>
  </si>
  <si>
    <t>2013 Q4</t>
  </si>
  <si>
    <t>2013 EPS</t>
  </si>
  <si>
    <t>2013 P/E</t>
  </si>
  <si>
    <t xml:space="preserve">12/31/2011 </t>
  </si>
  <si>
    <t xml:space="preserve">03/31/2012 </t>
  </si>
  <si>
    <t xml:space="preserve">  ----------- PERCENTAGE --------------------</t>
  </si>
  <si>
    <t>S&amp;P Dow Jones Indices</t>
  </si>
  <si>
    <t>S&amp;P 500 sales</t>
  </si>
  <si>
    <t>Howard Silverblatt, S&amp;P Dow Jones Indices Senior Index Analyst</t>
  </si>
  <si>
    <t>ACN</t>
  </si>
  <si>
    <t>Accenture Plc'A'</t>
  </si>
  <si>
    <t>Information Technology</t>
  </si>
  <si>
    <t>ADBE</t>
  </si>
  <si>
    <t>Adobe Systems</t>
  </si>
  <si>
    <t>AZO</t>
  </si>
  <si>
    <t>AutoZone Inc</t>
  </si>
  <si>
    <t>CCL</t>
  </si>
  <si>
    <t>Carnival Corp</t>
  </si>
  <si>
    <t>CAG</t>
  </si>
  <si>
    <t>ConAgra Foods</t>
  </si>
  <si>
    <t>DRI</t>
  </si>
  <si>
    <t>Darden Restaurants</t>
  </si>
  <si>
    <t>Financials</t>
  </si>
  <si>
    <t>FDX</t>
  </si>
  <si>
    <t>FedEx Corp</t>
  </si>
  <si>
    <t>Industrials</t>
  </si>
  <si>
    <t>GIS</t>
  </si>
  <si>
    <t>Genl Mills</t>
  </si>
  <si>
    <t>LEN</t>
  </si>
  <si>
    <t>Lennar Corp'A'</t>
  </si>
  <si>
    <t>MON</t>
  </si>
  <si>
    <t>Materials</t>
  </si>
  <si>
    <t>NKE</t>
  </si>
  <si>
    <t>NIKE, Inc'B'</t>
  </si>
  <si>
    <t>ORCL</t>
  </si>
  <si>
    <t>Oracle Corp</t>
  </si>
  <si>
    <t>PAYX</t>
  </si>
  <si>
    <t>Paychex Inc</t>
  </si>
  <si>
    <t>RHT</t>
  </si>
  <si>
    <t>Red Hat Inc</t>
  </si>
  <si>
    <t>S&amp;P 500 Q2,'12 OPER EPS</t>
  </si>
  <si>
    <t>OBSERVATION</t>
  </si>
  <si>
    <t>Charts are normalized operating estimates based on Capital IQ consensus estimates</t>
  </si>
  <si>
    <t>Energy</t>
  </si>
  <si>
    <t>Telecommunication Services</t>
  </si>
  <si>
    <t xml:space="preserve">06/30/2012 </t>
  </si>
  <si>
    <t>S&amp;P 500 Q3,'12 OPER EPS</t>
  </si>
  <si>
    <t>S&amp;P Composite 1500</t>
  </si>
  <si>
    <t>S&amp;P Composite 1500 Consumer Discretionary</t>
  </si>
  <si>
    <t>S&amp;P Composite 1500 Consumer Staples</t>
  </si>
  <si>
    <t>S&amp;P Composite 1500 Energy</t>
  </si>
  <si>
    <t>S&amp;P Composite 1500 Financials</t>
  </si>
  <si>
    <t>S&amp;P Composite 1500 Health Care</t>
  </si>
  <si>
    <t>S&amp;P Composite 1500 Industrials</t>
  </si>
  <si>
    <t>S&amp;P Composite 1500 Information Technology</t>
  </si>
  <si>
    <t>S&amp;P Composite 1500 Materials</t>
  </si>
  <si>
    <t>S&amp;P Composite 1500 Telecommunication Services</t>
  </si>
  <si>
    <t>S&amp;P Composite 1500 Utilities</t>
  </si>
  <si>
    <t>PRICE 12/12</t>
  </si>
  <si>
    <t xml:space="preserve">09/30/2012 </t>
  </si>
  <si>
    <t>S&amp;P 500 Q4,'12 OPER EPS</t>
  </si>
  <si>
    <t>2014 Q1</t>
  </si>
  <si>
    <t>2014 Q2</t>
  </si>
  <si>
    <t>2014 Q3</t>
  </si>
  <si>
    <t>2014 Q4</t>
  </si>
  <si>
    <t>2014 EPS</t>
  </si>
  <si>
    <t>2014 P/E</t>
  </si>
  <si>
    <t>2014 EST</t>
  </si>
  <si>
    <t xml:space="preserve">12/31/2012 </t>
  </si>
  <si>
    <t>S&amp;P 500 Q1,'13 OPER EPS</t>
  </si>
  <si>
    <t>KMX</t>
  </si>
  <si>
    <t>CarMax Inc</t>
  </si>
  <si>
    <t xml:space="preserve">   howard.silverblatt@spdji.com</t>
  </si>
  <si>
    <t>03/31/2013</t>
  </si>
  <si>
    <t>S&amp;P 500 Q2,'13 OPER EPS</t>
  </si>
  <si>
    <t xml:space="preserve">   </t>
  </si>
  <si>
    <t>Actual operating, as reported and sales are from S&amp;P Capital IQ Compustat</t>
  </si>
  <si>
    <t>Of the 500 with full operating comparative data for Q2,'13:</t>
  </si>
  <si>
    <t>327 beat, 134 missed, and 39 met their estimates</t>
  </si>
  <si>
    <t>IDX PRICE</t>
  </si>
  <si>
    <t>S&amp;P 500 Q3,'13 OPER EPS</t>
  </si>
  <si>
    <t>06/30/2013</t>
  </si>
  <si>
    <t>AA</t>
  </si>
  <si>
    <t>Alcoa Inc</t>
  </si>
  <si>
    <t>QTR</t>
  </si>
  <si>
    <t>2013</t>
  </si>
  <si>
    <t>2012</t>
  </si>
  <si>
    <t>2011</t>
  </si>
  <si>
    <t>2010</t>
  </si>
  <si>
    <t>2009</t>
  </si>
  <si>
    <t>2008</t>
  </si>
  <si>
    <t>2007</t>
  </si>
  <si>
    <t>Q4</t>
  </si>
  <si>
    <t>Q3</t>
  </si>
  <si>
    <t>Q2</t>
  </si>
  <si>
    <t>Q1</t>
  </si>
  <si>
    <t xml:space="preserve">  **Q4,'08 is the only negative in index history</t>
  </si>
  <si>
    <t>COST</t>
  </si>
  <si>
    <t>MU</t>
  </si>
  <si>
    <t>Micron Technology</t>
  </si>
  <si>
    <t>Of the 499 with full operating comparative data for Q3,'13:</t>
  </si>
  <si>
    <t>330 beat, 116 missed, and 53 met their estimates</t>
  </si>
  <si>
    <t xml:space="preserve">09/30/2013 </t>
  </si>
  <si>
    <t>PRICE 12/13</t>
  </si>
  <si>
    <t>Dividend yield (current indicated rate)</t>
  </si>
  <si>
    <t>3/31/2015</t>
  </si>
  <si>
    <t>6/30/2015</t>
  </si>
  <si>
    <t>9/30/2015</t>
  </si>
  <si>
    <t>12/31/2015</t>
  </si>
  <si>
    <t>2015 Q1</t>
  </si>
  <si>
    <t>2015 Q2</t>
  </si>
  <si>
    <t>2015 Q3</t>
  </si>
  <si>
    <t>2015 Q4</t>
  </si>
  <si>
    <t>2015 EST</t>
  </si>
  <si>
    <t>S&amp;P 500 Q4,'13 OPER EPS</t>
  </si>
  <si>
    <t>Of the 499 with full operating comparative data for Q4,'13:</t>
  </si>
  <si>
    <t>319 beat, 126 missed, and 54 met their estimates</t>
  </si>
  <si>
    <t>12/31/2013</t>
  </si>
  <si>
    <t>2014</t>
  </si>
  <si>
    <t>BBBY</t>
  </si>
  <si>
    <t>Bed Bath &amp; Beyond</t>
  </si>
  <si>
    <t>S&amp;P 500 Q1,'14 OPER EPS</t>
  </si>
  <si>
    <t xml:space="preserve">These materials have been prepared solely for informational purposes based upon information generally available to the public from sources believed to be reliable.  S&amp;P Dow Jones Indices, its affiliates, and its third-party data providers and licensors (collectively “S&amp;P Dow Jones Indices Parties”) do not guarantee the accuracy, completeness, timeliness or availability of the Content (index data, ratings, credit-related analyses and data, model, software or other application or output therefore).  S&amp;P Dow Jones Indices Parties are not responsible for any errors or omissions, regardless of the cause, for the results obtained from the use of the Content. THE CONTENT IS PROVIDED ON AN “AS IS” BASIS. S&amp;P DOW JONES INDICES PARTIES DISCLAIM ANY AND ALL EXPRESS OR IMPLIED WARRANTIES, INCLUDING, BUT NOT LIMITED TO, ANY WARRANTIES OF MERCHANTABILITY OR FITNESS FOR A PARTICULAR PURPOSE OR USE, FREEDOM FROM BUGS, SOFTWARE ERRORS OR DEFECTS, THAT THE CONTENT’S FUNCTIONING WILL BE UNINTERRUPTED OR THAT THE CONTENT WILL OPERATE WITH ANY SOFTWARE OR HARDWARE CONFIGURATION.  In no event shall S&amp;P Dow Jones Indices Parties be liable to any party for any direct, indirect, incidental, exemplary, compensatory, punitive, special or consequential damages, costs, expenses, legal fees, or losses (including, without limitation, lost income or lost profits and opportunity costs) in connection with any use of the Content even if advised of the possibility of such damages.  Past performance of the Index is not an indication of future results. The Index returns shown do not represent the results of actual trading of investible assets/securities.  </t>
  </si>
  <si>
    <t>Please note the disclaimer, which refers to the entire file's content:</t>
  </si>
  <si>
    <t>Of the 499 with full operating comparative data for Q1,'14:</t>
  </si>
  <si>
    <t>Q4,'14 EST</t>
  </si>
  <si>
    <t>Current</t>
  </si>
  <si>
    <t>335 beat, 113 missed, and 51 met their estimates</t>
  </si>
  <si>
    <t xml:space="preserve">03/31/2014 </t>
  </si>
  <si>
    <t>FDO</t>
  </si>
  <si>
    <t>CTAS</t>
  </si>
  <si>
    <t>Cintas Corp</t>
  </si>
  <si>
    <t>QUARTERLY SALES PER SHARE</t>
  </si>
  <si>
    <t>Of the 499 with full operating comparative data for Q2,'14:</t>
  </si>
  <si>
    <t>328 beat, 106 missed, and 65 met their estimates</t>
  </si>
  <si>
    <t>06/30/2014</t>
  </si>
  <si>
    <t>IBM</t>
  </si>
  <si>
    <t>STZ</t>
  </si>
  <si>
    <t>Constellation Brands'A'</t>
  </si>
  <si>
    <t>Costco Wholesale</t>
  </si>
  <si>
    <t>Family Dollar Stores</t>
  </si>
  <si>
    <t>Monsanto Co</t>
  </si>
  <si>
    <t>HAL</t>
  </si>
  <si>
    <t>Halliburton Co</t>
  </si>
  <si>
    <t>RF</t>
  </si>
  <si>
    <t>DFS</t>
  </si>
  <si>
    <t>APH</t>
  </si>
  <si>
    <t>NTRS</t>
  </si>
  <si>
    <t>USB</t>
  </si>
  <si>
    <t>CA</t>
  </si>
  <si>
    <t>CA Inc</t>
  </si>
  <si>
    <t>AXP</t>
  </si>
  <si>
    <t>BHI</t>
  </si>
  <si>
    <t>Baker Hughes Inc</t>
  </si>
  <si>
    <t>BAC</t>
  </si>
  <si>
    <t>Bank of America</t>
  </si>
  <si>
    <t>BLK</t>
  </si>
  <si>
    <t>BlackRock Inc</t>
  </si>
  <si>
    <t>C</t>
  </si>
  <si>
    <t>Citigroup Inc</t>
  </si>
  <si>
    <t>CSX</t>
  </si>
  <si>
    <t>CSX Corp</t>
  </si>
  <si>
    <t>DAL</t>
  </si>
  <si>
    <t>Delta Air Lines</t>
  </si>
  <si>
    <t>EBAY</t>
  </si>
  <si>
    <t>FAST</t>
  </si>
  <si>
    <t>Fastenal Co</t>
  </si>
  <si>
    <t>FITB</t>
  </si>
  <si>
    <t>INTC</t>
  </si>
  <si>
    <t>Intel Corp</t>
  </si>
  <si>
    <t>JNJ</t>
  </si>
  <si>
    <t>Johnson &amp; Johnson</t>
  </si>
  <si>
    <t>JPM</t>
  </si>
  <si>
    <t>JPMorgan Chase &amp; Co</t>
  </si>
  <si>
    <t>KMI</t>
  </si>
  <si>
    <t>LLTC</t>
  </si>
  <si>
    <t>Linear Technology Corp</t>
  </si>
  <si>
    <t>NAVI</t>
  </si>
  <si>
    <t>Navient Corp</t>
  </si>
  <si>
    <t>NFLX</t>
  </si>
  <si>
    <t>NetFlix Inc</t>
  </si>
  <si>
    <t>PBCT</t>
  </si>
  <si>
    <t>People's United Financial</t>
  </si>
  <si>
    <t>PPG</t>
  </si>
  <si>
    <t>PPG Indus</t>
  </si>
  <si>
    <t>SNDK</t>
  </si>
  <si>
    <t>SanDisk Corp</t>
  </si>
  <si>
    <t>SLB</t>
  </si>
  <si>
    <t>Schlumberger Ltd</t>
  </si>
  <si>
    <t>URI</t>
  </si>
  <si>
    <t>UNH</t>
  </si>
  <si>
    <t>WFC</t>
  </si>
  <si>
    <t>Wells Fargo</t>
  </si>
  <si>
    <t>XLNX</t>
  </si>
  <si>
    <t>Xilinx Inc</t>
  </si>
  <si>
    <t>MS</t>
  </si>
  <si>
    <t>Morgan Stanley</t>
  </si>
  <si>
    <t>FFIV</t>
  </si>
  <si>
    <t>DJIA</t>
  </si>
  <si>
    <t>368 beat, 88 missed, and 45 met their estimates</t>
  </si>
  <si>
    <t>Of the 499 issues with full operating comparative data for Q3,'14:</t>
  </si>
  <si>
    <t>TUE-ATC</t>
  </si>
  <si>
    <t>WED</t>
  </si>
  <si>
    <t>THU</t>
  </si>
  <si>
    <t>THU-ATC</t>
  </si>
  <si>
    <t>PRICE 12/14</t>
  </si>
  <si>
    <t>Q1,'15</t>
  </si>
  <si>
    <t>Q2,'15</t>
  </si>
  <si>
    <t>Q3,'15</t>
  </si>
  <si>
    <t>Q4,15</t>
  </si>
  <si>
    <t>% CHG Q4/Q4</t>
  </si>
  <si>
    <t>% CHG Q4/Q3</t>
  </si>
  <si>
    <t>Data based on a combination of reported and estimated sales for Q4,'14</t>
  </si>
  <si>
    <t>S&amp;P 500 Q4,'14 OPER EPS</t>
  </si>
  <si>
    <t>S&amp;P 500 Q3,'14 OPER EPS</t>
  </si>
  <si>
    <t>S&amp;P 500 Q2,'14 OPER EPS</t>
  </si>
  <si>
    <t>09/30/2014</t>
  </si>
  <si>
    <t>(P/E on Dec,'14 price)</t>
  </si>
  <si>
    <t xml:space="preserve">    4% lower</t>
  </si>
  <si>
    <t xml:space="preserve">    4% higher</t>
  </si>
  <si>
    <t>Q4,'14 lower than Q4,'13</t>
  </si>
  <si>
    <t>Q4,'14 higher than Q4,'13</t>
  </si>
  <si>
    <t xml:space="preserve">Issues   </t>
  </si>
  <si>
    <t>WBA</t>
  </si>
  <si>
    <t>Walgreens Boots Alliance</t>
  </si>
  <si>
    <t>% of issues</t>
  </si>
  <si>
    <t>FRI</t>
  </si>
  <si>
    <t>TUE</t>
  </si>
  <si>
    <t>ATI</t>
  </si>
  <si>
    <t>WED-ATC</t>
  </si>
  <si>
    <t>CCI</t>
  </si>
  <si>
    <t>OPERATING EARNINGS CONTRIBUTION</t>
  </si>
  <si>
    <t>estimate</t>
  </si>
  <si>
    <t xml:space="preserve">Q4,'14 margin decline, but remain high at this point </t>
  </si>
  <si>
    <t>under review</t>
  </si>
  <si>
    <t>(comments always appreciated, even though they may now be negative - not thin skinned, so don't worry)</t>
  </si>
  <si>
    <t>CMA</t>
  </si>
  <si>
    <t>Comerica Inc</t>
  </si>
  <si>
    <t>GS</t>
  </si>
  <si>
    <t>Goldman Sachs Group</t>
  </si>
  <si>
    <t>PNC</t>
  </si>
  <si>
    <t>PNC Financial Services Gr</t>
  </si>
  <si>
    <t>SCHW</t>
  </si>
  <si>
    <t>Schwab(Charles)Corp</t>
  </si>
  <si>
    <t>STI</t>
  </si>
  <si>
    <t>SunTrust Banks</t>
  </si>
  <si>
    <t>Allegheny Technologies</t>
  </si>
  <si>
    <t>Amer Express</t>
  </si>
  <si>
    <t>Amphenol Corp'A'</t>
  </si>
  <si>
    <t>Crown Castle Intl</t>
  </si>
  <si>
    <t>Discover Financial Svcs</t>
  </si>
  <si>
    <t>eBay Inc</t>
  </si>
  <si>
    <t>F5 Networks</t>
  </si>
  <si>
    <t>Fifth Third Bancorp</t>
  </si>
  <si>
    <t>Intl Bus. Machines</t>
  </si>
  <si>
    <t>Kinder Morgan</t>
  </si>
  <si>
    <t>MTB</t>
  </si>
  <si>
    <t>M&amp;T Bank</t>
  </si>
  <si>
    <t>Northern Trust</t>
  </si>
  <si>
    <t>Regions Financial</t>
  </si>
  <si>
    <t>U.S. Bancorp</t>
  </si>
  <si>
    <t>United Rentals</t>
  </si>
  <si>
    <t>UnitedHealth Group</t>
  </si>
  <si>
    <t>DHI</t>
  </si>
  <si>
    <t>NSC</t>
  </si>
  <si>
    <t>ROP</t>
  </si>
  <si>
    <t>RCL</t>
  </si>
  <si>
    <t>STX</t>
  </si>
  <si>
    <t>GWW</t>
  </si>
  <si>
    <t>MSFT</t>
  </si>
  <si>
    <t>Microsoft Corp</t>
  </si>
  <si>
    <t>PCL</t>
  </si>
  <si>
    <t>Real estate investment trust</t>
  </si>
  <si>
    <t>TXN</t>
  </si>
  <si>
    <t>ZION</t>
  </si>
  <si>
    <t>MMM</t>
  </si>
  <si>
    <t>3M Co</t>
  </si>
  <si>
    <t>AEP</t>
  </si>
  <si>
    <t>Utilities</t>
  </si>
  <si>
    <t>BMY</t>
  </si>
  <si>
    <t>Bristol-Myers Squibb</t>
  </si>
  <si>
    <t>CAT</t>
  </si>
  <si>
    <t>Caterpillar Inc</t>
  </si>
  <si>
    <t>COH</t>
  </si>
  <si>
    <t>Coach Inc</t>
  </si>
  <si>
    <t>GLW</t>
  </si>
  <si>
    <t>Corning Inc</t>
  </si>
  <si>
    <t>DHR</t>
  </si>
  <si>
    <t>Danaher Corp</t>
  </si>
  <si>
    <t>DOV</t>
  </si>
  <si>
    <t>Dover Corp</t>
  </si>
  <si>
    <t>DD</t>
  </si>
  <si>
    <t>ITW</t>
  </si>
  <si>
    <t>LMT</t>
  </si>
  <si>
    <t>Lockheed Martin</t>
  </si>
  <si>
    <t>NUE</t>
  </si>
  <si>
    <t>Nucor Corp</t>
  </si>
  <si>
    <t>PH</t>
  </si>
  <si>
    <t>PFE</t>
  </si>
  <si>
    <t>PG</t>
  </si>
  <si>
    <t>Procter &amp; Gamble</t>
  </si>
  <si>
    <t>PLD</t>
  </si>
  <si>
    <t>WAT</t>
  </si>
  <si>
    <t>Waters Corp</t>
  </si>
  <si>
    <t>ACE</t>
  </si>
  <si>
    <t>ACE Limited</t>
  </si>
  <si>
    <t>AMGN</t>
  </si>
  <si>
    <t>Amgen Inc</t>
  </si>
  <si>
    <t>AAPL</t>
  </si>
  <si>
    <t>T</t>
  </si>
  <si>
    <t>AT&amp;T Inc</t>
  </si>
  <si>
    <t>BXP</t>
  </si>
  <si>
    <t>EA</t>
  </si>
  <si>
    <t>Electronic Arts</t>
  </si>
  <si>
    <t>JNPR</t>
  </si>
  <si>
    <t>TSS</t>
  </si>
  <si>
    <t>WDC</t>
  </si>
  <si>
    <t>YHOO</t>
  </si>
  <si>
    <t>Yahoo Inc</t>
  </si>
  <si>
    <t>ADT</t>
  </si>
  <si>
    <t>AME</t>
  </si>
  <si>
    <t>ANTM</t>
  </si>
  <si>
    <t>Anthem Inc</t>
  </si>
  <si>
    <t>BIIB</t>
  </si>
  <si>
    <t>BA</t>
  </si>
  <si>
    <t>Boeing Co</t>
  </si>
  <si>
    <t>EMC</t>
  </si>
  <si>
    <t>EMC Corp</t>
  </si>
  <si>
    <t>HES</t>
  </si>
  <si>
    <t>Hess Corp</t>
  </si>
  <si>
    <t>HCBK</t>
  </si>
  <si>
    <t>Hudson City Bancorp</t>
  </si>
  <si>
    <t>IP</t>
  </si>
  <si>
    <t>MKC</t>
  </si>
  <si>
    <t>McCormick &amp; Co</t>
  </si>
  <si>
    <t>MWV</t>
  </si>
  <si>
    <t>MeadWestvaco Corp</t>
  </si>
  <si>
    <t>NOC</t>
  </si>
  <si>
    <t>PX</t>
  </si>
  <si>
    <t>Praxair Inc</t>
  </si>
  <si>
    <t>PGR</t>
  </si>
  <si>
    <t>ROK</t>
  </si>
  <si>
    <t>STJ</t>
  </si>
  <si>
    <t>TROW</t>
  </si>
  <si>
    <t>TXT</t>
  </si>
  <si>
    <t>AMP</t>
  </si>
  <si>
    <t>CTXS</t>
  </si>
  <si>
    <t>FB</t>
  </si>
  <si>
    <t>GGP</t>
  </si>
  <si>
    <t>LRCX</t>
  </si>
  <si>
    <t>MUR</t>
  </si>
  <si>
    <t>QCOM</t>
  </si>
  <si>
    <t>QUALCOMM Inc</t>
  </si>
  <si>
    <t>TSCO</t>
  </si>
  <si>
    <t>VAR</t>
  </si>
  <si>
    <t>VRTX</t>
  </si>
  <si>
    <t>ABT</t>
  </si>
  <si>
    <t>Abbott Laboratories</t>
  </si>
  <si>
    <t>APD</t>
  </si>
  <si>
    <t>ALXN</t>
  </si>
  <si>
    <t>BAX</t>
  </si>
  <si>
    <t>CAM</t>
  </si>
  <si>
    <t>CAH</t>
  </si>
  <si>
    <t>CELG</t>
  </si>
  <si>
    <t>Celgene Corp</t>
  </si>
  <si>
    <t>CMS</t>
  </si>
  <si>
    <t>CL</t>
  </si>
  <si>
    <t>COP</t>
  </si>
  <si>
    <t>ConocoPhillips</t>
  </si>
  <si>
    <t>DOW</t>
  </si>
  <si>
    <t>Dow Chemical</t>
  </si>
  <si>
    <t>F</t>
  </si>
  <si>
    <t>HOG</t>
  </si>
  <si>
    <t>HAR</t>
  </si>
  <si>
    <t>HP</t>
  </si>
  <si>
    <t>HSY</t>
  </si>
  <si>
    <t>IVZ</t>
  </si>
  <si>
    <t>LLL</t>
  </si>
  <si>
    <t>MJN</t>
  </si>
  <si>
    <t>NDAQ</t>
  </si>
  <si>
    <t>OXY</t>
  </si>
  <si>
    <t>Occidental Petroleum</t>
  </si>
  <si>
    <t>PSX</t>
  </si>
  <si>
    <t>Phillips 66</t>
  </si>
  <si>
    <t>PHM</t>
  </si>
  <si>
    <t>DGX</t>
  </si>
  <si>
    <t>Quest Diagnostics</t>
  </si>
  <si>
    <t>RTN</t>
  </si>
  <si>
    <t>Raytheon Co</t>
  </si>
  <si>
    <t>SHW</t>
  </si>
  <si>
    <t>SWK</t>
  </si>
  <si>
    <t>Stanley Black &amp; Decker</t>
  </si>
  <si>
    <t>TMO</t>
  </si>
  <si>
    <t>Thermo Fisher Scientific</t>
  </si>
  <si>
    <t>TWC</t>
  </si>
  <si>
    <t>UA</t>
  </si>
  <si>
    <t>VLO</t>
  </si>
  <si>
    <t>VIAB</t>
  </si>
  <si>
    <t>XEL</t>
  </si>
  <si>
    <t>ZMH</t>
  </si>
  <si>
    <t>AMZN</t>
  </si>
  <si>
    <t>Amazon.com Inc</t>
  </si>
  <si>
    <t>BRCM</t>
  </si>
  <si>
    <t>BCR</t>
  </si>
  <si>
    <t>CB</t>
  </si>
  <si>
    <t>Chubb Corp</t>
  </si>
  <si>
    <t>EMN</t>
  </si>
  <si>
    <t>GOOG</t>
  </si>
  <si>
    <t>LEG</t>
  </si>
  <si>
    <t>Leggett &amp; Platt</t>
  </si>
  <si>
    <t>MCK</t>
  </si>
  <si>
    <t>McKesson Corp</t>
  </si>
  <si>
    <t>MCHP</t>
  </si>
  <si>
    <t>PKI</t>
  </si>
  <si>
    <t>PerkinElmer Inc</t>
  </si>
  <si>
    <t>PFG</t>
  </si>
  <si>
    <t>RHI</t>
  </si>
  <si>
    <t>V</t>
  </si>
  <si>
    <t>NEE</t>
  </si>
  <si>
    <t>2015 EPS</t>
  </si>
  <si>
    <t>2015 P/E</t>
  </si>
  <si>
    <t>ALTR</t>
  </si>
  <si>
    <t>Altera Corp</t>
  </si>
  <si>
    <t>BK</t>
  </si>
  <si>
    <t>Bank of New York Mellon</t>
  </si>
  <si>
    <t>BBT</t>
  </si>
  <si>
    <t>BB&amp;T Corp</t>
  </si>
  <si>
    <t>COF</t>
  </si>
  <si>
    <t>Capital One Financial</t>
  </si>
  <si>
    <t>COV</t>
  </si>
  <si>
    <t>Covidien Plc</t>
  </si>
  <si>
    <t>ETFC</t>
  </si>
  <si>
    <t>E Trade Financial</t>
  </si>
  <si>
    <t>GE</t>
  </si>
  <si>
    <t>Genl Electric</t>
  </si>
  <si>
    <t>HON</t>
  </si>
  <si>
    <t>Honeywell Intl</t>
  </si>
  <si>
    <t>HBAN</t>
  </si>
  <si>
    <t>Huntington Bancshares</t>
  </si>
  <si>
    <t>ISRG</t>
  </si>
  <si>
    <t>Intuitive Surgical</t>
  </si>
  <si>
    <t>JCI</t>
  </si>
  <si>
    <t>Johnson Controls</t>
  </si>
  <si>
    <t>KSU</t>
  </si>
  <si>
    <t>Kansas City Southern</t>
  </si>
  <si>
    <t>KEY</t>
  </si>
  <si>
    <t>KeyCorp</t>
  </si>
  <si>
    <t>KMB</t>
  </si>
  <si>
    <t>Kimberly-Clark</t>
  </si>
  <si>
    <t>KLAC</t>
  </si>
  <si>
    <t>KLA-Tencor Corp</t>
  </si>
  <si>
    <t>MCD</t>
  </si>
  <si>
    <t>McDonald's Corp</t>
  </si>
  <si>
    <t>PCP</t>
  </si>
  <si>
    <t>Precision Castparts</t>
  </si>
  <si>
    <t>COL</t>
  </si>
  <si>
    <t>Rockwell Collins</t>
  </si>
  <si>
    <t>LUV</t>
  </si>
  <si>
    <t>Southwest Airlines</t>
  </si>
  <si>
    <t>SBUX</t>
  </si>
  <si>
    <t>Starbucks Corp</t>
  </si>
  <si>
    <t>STT</t>
  </si>
  <si>
    <t>State Street Corp</t>
  </si>
  <si>
    <t>TRV</t>
  </si>
  <si>
    <t>Travelers Cos</t>
  </si>
  <si>
    <t>UNP</t>
  </si>
  <si>
    <t>Union Pacific</t>
  </si>
  <si>
    <t>VZ</t>
  </si>
  <si>
    <t>Verizon Communications</t>
  </si>
  <si>
    <t>D.R.Horton</t>
  </si>
  <si>
    <t>Grainger (W.W.)</t>
  </si>
  <si>
    <t>Norfolk Southern</t>
  </si>
  <si>
    <t>Plum Creek Timber</t>
  </si>
  <si>
    <t>Roper Indus</t>
  </si>
  <si>
    <t>Seagate Technology Plc</t>
  </si>
  <si>
    <t>Texas Instruments</t>
  </si>
  <si>
    <t>UTX</t>
  </si>
  <si>
    <t>United Technologies</t>
  </si>
  <si>
    <t>Zions Bancorp</t>
  </si>
  <si>
    <t>AMG</t>
  </si>
  <si>
    <t>Affiliated Managers Grp</t>
  </si>
  <si>
    <t>Apple Inc</t>
  </si>
  <si>
    <t>duPont(E.I.)deNemours</t>
  </si>
  <si>
    <t>FCX</t>
  </si>
  <si>
    <t>Freeport-McMoRan Inc</t>
  </si>
  <si>
    <t>Illinois Tool Works</t>
  </si>
  <si>
    <t>Juniper Networks</t>
  </si>
  <si>
    <t>NextEra Energy</t>
  </si>
  <si>
    <t>Parker-Hannifin</t>
  </si>
  <si>
    <t>Pfizer, Inc</t>
  </si>
  <si>
    <t>Prologis Inc</t>
  </si>
  <si>
    <t>SYK</t>
  </si>
  <si>
    <t>Stryker Corp</t>
  </si>
  <si>
    <t>Total System Svcs</t>
  </si>
  <si>
    <t>Western Digital</t>
  </si>
  <si>
    <t>ADT Corp (The)</t>
  </si>
  <si>
    <t>Amer Electric Pwr</t>
  </si>
  <si>
    <t>Ameriprise Financial</t>
  </si>
  <si>
    <t>ABC</t>
  </si>
  <si>
    <t>AmerisourceBergen Corp</t>
  </si>
  <si>
    <t>AMETEK, Inc</t>
  </si>
  <si>
    <t>Citrix Systems</t>
  </si>
  <si>
    <t>Facebook Inc Cl'A'</t>
  </si>
  <si>
    <t>GD</t>
  </si>
  <si>
    <t>Genl Dynamics</t>
  </si>
  <si>
    <t>Genl Growth Properties</t>
  </si>
  <si>
    <t>Intl Paper</t>
  </si>
  <si>
    <t>Lam Research</t>
  </si>
  <si>
    <t>Murphy Oil</t>
  </si>
  <si>
    <t>Progressive Corp,Ohio</t>
  </si>
  <si>
    <t>Rockwell Automation</t>
  </si>
  <si>
    <t>St. Jude Medical</t>
  </si>
  <si>
    <t>T.Rowe Price Group</t>
  </si>
  <si>
    <t>TEL</t>
  </si>
  <si>
    <t>TE Connectivity</t>
  </si>
  <si>
    <t>Textron, Inc</t>
  </si>
  <si>
    <t>Tractor Supply</t>
  </si>
  <si>
    <t>Varian Medical Systems</t>
  </si>
  <si>
    <t>Vertex Pharmaceuticals</t>
  </si>
  <si>
    <t>S&amp;P 500 5YR</t>
  </si>
  <si>
    <t>MIDCAP</t>
  </si>
  <si>
    <t>MIDCAP 5YR</t>
  </si>
  <si>
    <t>SMALLCAP</t>
  </si>
  <si>
    <t>SMALLCAP 5YR</t>
  </si>
  <si>
    <t>PROJ ANNUAL</t>
  </si>
  <si>
    <t>PEG</t>
  </si>
  <si>
    <t>OPER P/E</t>
  </si>
  <si>
    <t>GROWTH %</t>
  </si>
  <si>
    <t>Index</t>
  </si>
  <si>
    <t>Q4,'14 and 2015 continues to decline</t>
  </si>
  <si>
    <t>Dividend yield (last 12 months: Jan,'15)</t>
  </si>
  <si>
    <t>Air Products &amp; Chem</t>
  </si>
  <si>
    <t>Alexion Pharmaceuticals</t>
  </si>
  <si>
    <t>Bard (C.R.)</t>
  </si>
  <si>
    <t>Baxter Intl</t>
  </si>
  <si>
    <t>Biogen Idec</t>
  </si>
  <si>
    <t>Boston Properties</t>
  </si>
  <si>
    <t>Broadcom Corp'A'</t>
  </si>
  <si>
    <t>Cameron Intl</t>
  </si>
  <si>
    <t>Cardinal Health</t>
  </si>
  <si>
    <t>CMS Energy</t>
  </si>
  <si>
    <t>Colgate-Palmolive</t>
  </si>
  <si>
    <t>Eastman Chemical</t>
  </si>
  <si>
    <t>Ford Motor</t>
  </si>
  <si>
    <t>Google Inc'C'</t>
  </si>
  <si>
    <t>Harley-Davidson</t>
  </si>
  <si>
    <t>Harman Intl</t>
  </si>
  <si>
    <t>Helmerich &amp; Payne</t>
  </si>
  <si>
    <t>Hershey Co</t>
  </si>
  <si>
    <t>INVESCO Ltd</t>
  </si>
  <si>
    <t>JEC</t>
  </si>
  <si>
    <t>Jacobs Engr Group</t>
  </si>
  <si>
    <t>L-3 Communications Hldgs</t>
  </si>
  <si>
    <t>Mead Johnson Nutrition</t>
  </si>
  <si>
    <t>Microchip Technology</t>
  </si>
  <si>
    <t>Nasdaq OMX Group</t>
  </si>
  <si>
    <t>Northrop Grumman</t>
  </si>
  <si>
    <t>Principal Financial Grp</t>
  </si>
  <si>
    <t>PulteGroup Inc</t>
  </si>
  <si>
    <t>Robert Half Intl</t>
  </si>
  <si>
    <t>Royal Caribbean Cruises</t>
  </si>
  <si>
    <t>Sherwin-Williams</t>
  </si>
  <si>
    <t>Time Warner Cable</t>
  </si>
  <si>
    <t>Valero Energy</t>
  </si>
  <si>
    <t>Viacom Inc'B'</t>
  </si>
  <si>
    <t>Visa Inc'A'</t>
  </si>
  <si>
    <t>Xcel Energy</t>
  </si>
  <si>
    <t>Zimmer Holdings</t>
  </si>
  <si>
    <t>Dec-14 EST</t>
  </si>
  <si>
    <t>XOM</t>
  </si>
  <si>
    <t>Exxon Mobil</t>
  </si>
  <si>
    <t>PBI</t>
  </si>
  <si>
    <t>Pitney Bowes</t>
  </si>
  <si>
    <t>SYY</t>
  </si>
  <si>
    <t>Sysco Corp</t>
  </si>
  <si>
    <t>APC</t>
  </si>
  <si>
    <t>Anadarko Petroleum</t>
  </si>
  <si>
    <t>Oil &amp; gas explor,dev,prod'n</t>
  </si>
  <si>
    <t>CFN</t>
  </si>
  <si>
    <t>CareFusion Corp</t>
  </si>
  <si>
    <t>HIG</t>
  </si>
  <si>
    <t>Hartford Finl Svcs Gp</t>
  </si>
  <si>
    <t>OI</t>
  </si>
  <si>
    <t>Owens-Illinois</t>
  </si>
  <si>
    <t>XL</t>
  </si>
  <si>
    <t>XL Group Plc'A'</t>
  </si>
  <si>
    <t>AET</t>
  </si>
  <si>
    <t>Aetna Inc</t>
  </si>
  <si>
    <t>ARG</t>
  </si>
  <si>
    <t>Airgas Inc</t>
  </si>
  <si>
    <t>ADM</t>
  </si>
  <si>
    <t>Archer-Daniels-Midland</t>
  </si>
  <si>
    <t>AN</t>
  </si>
  <si>
    <t>AutoNation Inc</t>
  </si>
  <si>
    <t>ETN</t>
  </si>
  <si>
    <t>Eaton Corp Plc</t>
  </si>
  <si>
    <t>EMR</t>
  </si>
  <si>
    <t>Emerson Electric</t>
  </si>
  <si>
    <t>LYB</t>
  </si>
  <si>
    <t>LyondellBasell Industries</t>
  </si>
  <si>
    <t>MNK</t>
  </si>
  <si>
    <t>Mallinckrodt plc</t>
  </si>
  <si>
    <t>NOV</t>
  </si>
  <si>
    <t>Natl Oilwell Varco</t>
  </si>
  <si>
    <t>PNR</t>
  </si>
  <si>
    <t>Pentair plc</t>
  </si>
  <si>
    <t>R</t>
  </si>
  <si>
    <t>Ryder System</t>
  </si>
  <si>
    <t>UPS</t>
  </si>
  <si>
    <t>United Parcel'B'</t>
  </si>
  <si>
    <t>AFL</t>
  </si>
  <si>
    <t>AFLAC Inc</t>
  </si>
  <si>
    <t>CHRW</t>
  </si>
  <si>
    <t>C.H. Robinson Worldwide</t>
  </si>
  <si>
    <t>CMG</t>
  </si>
  <si>
    <t>Chipotle Mexican Grill</t>
  </si>
  <si>
    <t>EW</t>
  </si>
  <si>
    <t>Edwards Lifesciences</t>
  </si>
  <si>
    <t>EQR</t>
  </si>
  <si>
    <t>Equity Residential</t>
  </si>
  <si>
    <t>FISV</t>
  </si>
  <si>
    <t>Fiserv Inc</t>
  </si>
  <si>
    <t>GILD</t>
  </si>
  <si>
    <t>Gilead Sciences</t>
  </si>
  <si>
    <t>TMK</t>
  </si>
  <si>
    <t>Torchmark Corp</t>
  </si>
  <si>
    <t>UNM</t>
  </si>
  <si>
    <t>Unum Group</t>
  </si>
  <si>
    <t>DIS</t>
  </si>
  <si>
    <t>Disney (Walt) Co</t>
  </si>
  <si>
    <t>AGN</t>
  </si>
  <si>
    <t>Allergan, Inc</t>
  </si>
  <si>
    <t>ADP</t>
  </si>
  <si>
    <t>Automatic Data Proc</t>
  </si>
  <si>
    <t>BSX</t>
  </si>
  <si>
    <t>Boston Scientific</t>
  </si>
  <si>
    <t>CLX</t>
  </si>
  <si>
    <t>Clorox Co</t>
  </si>
  <si>
    <t>CTSH</t>
  </si>
  <si>
    <t>Cognizant Tech Solutions'</t>
  </si>
  <si>
    <t>GCI</t>
  </si>
  <si>
    <t>Gannett Co</t>
  </si>
  <si>
    <t>GM</t>
  </si>
  <si>
    <t>General Motors</t>
  </si>
  <si>
    <t>HUM</t>
  </si>
  <si>
    <t>Humana Inc</t>
  </si>
  <si>
    <t>LVLT</t>
  </si>
  <si>
    <t>Level 3 Communications</t>
  </si>
  <si>
    <t>MPC</t>
  </si>
  <si>
    <t>Marathon Petroleum</t>
  </si>
  <si>
    <t>MRK</t>
  </si>
  <si>
    <t>Merck &amp; Co</t>
  </si>
  <si>
    <t>MSI</t>
  </si>
  <si>
    <t>Motorola Solutions</t>
  </si>
  <si>
    <t>RL</t>
  </si>
  <si>
    <t>Ralph Lauren Corp'A'</t>
  </si>
  <si>
    <t>SO</t>
  </si>
  <si>
    <t>Southern Co</t>
  </si>
  <si>
    <t>SE</t>
  </si>
  <si>
    <t>Spectra Energy</t>
  </si>
  <si>
    <t>FOXA</t>
  </si>
  <si>
    <t>Twenty-First Century Fox</t>
  </si>
  <si>
    <t>ALL</t>
  </si>
  <si>
    <t>Allstate Corp</t>
  </si>
  <si>
    <t>CBG</t>
  </si>
  <si>
    <t>CBRE Group'A'</t>
  </si>
  <si>
    <t>CINF</t>
  </si>
  <si>
    <t>Cincinnati Financial</t>
  </si>
  <si>
    <t>ESS</t>
  </si>
  <si>
    <t>Essex Property Trust</t>
  </si>
  <si>
    <t>FMC</t>
  </si>
  <si>
    <t>FMC Corp</t>
  </si>
  <si>
    <t>GMCR</t>
  </si>
  <si>
    <t>Keurig Green Mountain</t>
  </si>
  <si>
    <t>LNC</t>
  </si>
  <si>
    <t>Lincoln Natl Corp</t>
  </si>
  <si>
    <t>MAC</t>
  </si>
  <si>
    <t>Macerich Co</t>
  </si>
  <si>
    <t>NWSA</t>
  </si>
  <si>
    <t>News Corp Cl A</t>
  </si>
  <si>
    <t>NE</t>
  </si>
  <si>
    <t>Noble Corp</t>
  </si>
  <si>
    <t>ORLY</t>
  </si>
  <si>
    <t>O'Reilly Automotive</t>
  </si>
  <si>
    <t>PRU</t>
  </si>
  <si>
    <t>Prudential Financial</t>
  </si>
  <si>
    <t>Under Armour'A'</t>
  </si>
  <si>
    <t>YUM</t>
  </si>
  <si>
    <t>Yum Brands</t>
  </si>
  <si>
    <t>ADS</t>
  </si>
  <si>
    <t>Alliance Data Systems</t>
  </si>
  <si>
    <t>BLL</t>
  </si>
  <si>
    <t>Ball Corp</t>
  </si>
  <si>
    <t>BDX</t>
  </si>
  <si>
    <t>Becton, Dickinson</t>
  </si>
  <si>
    <t>CI</t>
  </si>
  <si>
    <t>Cigna Corp</t>
  </si>
  <si>
    <t>CMI</t>
  </si>
  <si>
    <t>Cummins Inc</t>
  </si>
  <si>
    <t>DLPH</t>
  </si>
  <si>
    <t>Delphi Automotive PLC</t>
  </si>
  <si>
    <t>ETR</t>
  </si>
  <si>
    <t>Entergy Corp</t>
  </si>
  <si>
    <t>EQT</t>
  </si>
  <si>
    <t>EQT Corp</t>
  </si>
  <si>
    <t>EL</t>
  </si>
  <si>
    <t>Lauder (Estee) Co</t>
  </si>
  <si>
    <t>FIS</t>
  </si>
  <si>
    <t>Fidelity Natl Info Svcs</t>
  </si>
  <si>
    <t>ICE</t>
  </si>
  <si>
    <t>Intercontinental Exchange</t>
  </si>
  <si>
    <t>KORS</t>
  </si>
  <si>
    <t>Michael Kors Hldgs</t>
  </si>
  <si>
    <t>PRGO</t>
  </si>
  <si>
    <t>Perrigo Co Plc</t>
  </si>
  <si>
    <t>PM</t>
  </si>
  <si>
    <t>Philip Morris Intl</t>
  </si>
  <si>
    <t>PPL</t>
  </si>
  <si>
    <t>PPL Corp</t>
  </si>
  <si>
    <t>SNA</t>
  </si>
  <si>
    <t>Snap-On Inc</t>
  </si>
  <si>
    <t>TDC</t>
  </si>
  <si>
    <t>Teradata Corp</t>
  </si>
  <si>
    <t>VMC</t>
  </si>
  <si>
    <t>Vulcan Materials</t>
  </si>
  <si>
    <t>XYL</t>
  </si>
  <si>
    <t>Xylem Inc</t>
  </si>
  <si>
    <t>AIV</t>
  </si>
  <si>
    <t>Apartment Investment &amp; Mg</t>
  </si>
  <si>
    <t>CME</t>
  </si>
  <si>
    <t>CME Group Inc</t>
  </si>
  <si>
    <t>EXPE</t>
  </si>
  <si>
    <t>Expedia Inc</t>
  </si>
  <si>
    <t>KIM</t>
  </si>
  <si>
    <t>Kimco Realty</t>
  </si>
  <si>
    <t>SRCL</t>
  </si>
  <si>
    <t>Stericycle Inc</t>
  </si>
  <si>
    <t>SYMC</t>
  </si>
  <si>
    <t>Symantec Corp</t>
  </si>
  <si>
    <t>VRSN</t>
  </si>
  <si>
    <t>VeriSign Inc</t>
  </si>
  <si>
    <t xml:space="preserve">   Not all services use the charges, so the difference could be significant in what source you use (as long as you know)</t>
  </si>
  <si>
    <t xml:space="preserve">   The estimated S&amp;P 500 impact on Q4,'14 EPS is a 4% REDUCTION (Telecommunications is negative for Q4,'14)</t>
  </si>
  <si>
    <t>ABBV</t>
  </si>
  <si>
    <t>AbbVie Inc</t>
  </si>
  <si>
    <t>MO</t>
  </si>
  <si>
    <t>Altria Group</t>
  </si>
  <si>
    <t>CVX</t>
  </si>
  <si>
    <t>Chevron Corp</t>
  </si>
  <si>
    <t>CNX</t>
  </si>
  <si>
    <t>CONSOL Energy</t>
  </si>
  <si>
    <t>BEN</t>
  </si>
  <si>
    <t>Franklin Resources</t>
  </si>
  <si>
    <t>IR</t>
  </si>
  <si>
    <t>Ingersoll-Rand Plc</t>
  </si>
  <si>
    <t>LM</t>
  </si>
  <si>
    <t>Legg Mason Inc</t>
  </si>
  <si>
    <t>LLY</t>
  </si>
  <si>
    <t>Lilly (Eli)</t>
  </si>
  <si>
    <t>MA</t>
  </si>
  <si>
    <t>MasterCard Inc'A'</t>
  </si>
  <si>
    <t>MAT</t>
  </si>
  <si>
    <t>Mattel, Inc</t>
  </si>
  <si>
    <t>NWL</t>
  </si>
  <si>
    <t>Newell Rubbermaid</t>
  </si>
  <si>
    <t>PCAR</t>
  </si>
  <si>
    <t>PACCAR Inc</t>
  </si>
  <si>
    <t>SPG</t>
  </si>
  <si>
    <t>Simon Property Group</t>
  </si>
  <si>
    <t>TYC</t>
  </si>
  <si>
    <t>Tyco Intl</t>
  </si>
  <si>
    <t>TSN</t>
  </si>
  <si>
    <t>Tyson Foods'A'</t>
  </si>
  <si>
    <t>WY</t>
  </si>
  <si>
    <t>Weyerhaeuser Co</t>
  </si>
  <si>
    <t>XRX</t>
  </si>
  <si>
    <t>Xerox Corp</t>
  </si>
  <si>
    <t>AVY</t>
  </si>
  <si>
    <t>Avery Dennison Corp</t>
  </si>
  <si>
    <t>WYNN</t>
  </si>
  <si>
    <t>Wynn Resorts</t>
  </si>
  <si>
    <t>S&amp;P 500 Q4 2014</t>
  </si>
  <si>
    <t>12/31/2014 (74.8%)</t>
  </si>
  <si>
    <t>WHR</t>
  </si>
  <si>
    <t>Whirlpool Corp</t>
  </si>
  <si>
    <t>Upcoming: February 9 - 13, 2015</t>
  </si>
  <si>
    <t>Scheduled S&amp;P 500 earnings release for 2/9-13/2015; ATC stands for after-the-close</t>
  </si>
  <si>
    <t xml:space="preserve">61 issues, 8.9% of the market value </t>
  </si>
  <si>
    <t>DO</t>
  </si>
  <si>
    <t>Diamond Offshore Drilling</t>
  </si>
  <si>
    <t>Contract drilling O&amp;G wells</t>
  </si>
  <si>
    <t>HAS</t>
  </si>
  <si>
    <t>Hasbro Inc</t>
  </si>
  <si>
    <t>Mfrs toys &amp; games</t>
  </si>
  <si>
    <t>L</t>
  </si>
  <si>
    <t>Loews Corp</t>
  </si>
  <si>
    <t>Insurance sub:tobacco:hotels</t>
  </si>
  <si>
    <t>MAS</t>
  </si>
  <si>
    <t>Masco Corp</t>
  </si>
  <si>
    <t>Bldg &amp; home improv't prod</t>
  </si>
  <si>
    <t>KO</t>
  </si>
  <si>
    <t>Coca-Cola Co</t>
  </si>
  <si>
    <t>Major soft drink/juice co</t>
  </si>
  <si>
    <t>CVS</t>
  </si>
  <si>
    <t>CVS Health Corp</t>
  </si>
  <si>
    <t>Oper drug/health stores</t>
  </si>
  <si>
    <t>HCP</t>
  </si>
  <si>
    <t>HCP Inc</t>
  </si>
  <si>
    <t>TAP</t>
  </si>
  <si>
    <t>Molson Coors Brewing'B'</t>
  </si>
  <si>
    <t>Western beer brewer</t>
  </si>
  <si>
    <t>OMC</t>
  </si>
  <si>
    <t>Omnicom Group</t>
  </si>
  <si>
    <t>Major int'l advertising co</t>
  </si>
  <si>
    <t>PCG</t>
  </si>
  <si>
    <t>PG&amp;E Corp</t>
  </si>
  <si>
    <t>Elec &amp; gas util:North'n Calif</t>
  </si>
  <si>
    <t>REGN</t>
  </si>
  <si>
    <t>Regeneron Pharmaceuticals</t>
  </si>
  <si>
    <t>Drug R&amp;D:neurological diseases</t>
  </si>
  <si>
    <t>RAI</t>
  </si>
  <si>
    <t>Reynolds American</t>
  </si>
  <si>
    <t>Mfr,dstr tobacco prod</t>
  </si>
  <si>
    <t>SEE</t>
  </si>
  <si>
    <t>Sealed Air</t>
  </si>
  <si>
    <t>Protective packaging mtl</t>
  </si>
  <si>
    <t>HOT</t>
  </si>
  <si>
    <t>Starwood Hotels&amp;Res World</t>
  </si>
  <si>
    <t>Own/oper hotels&amp;gaming facilit</t>
  </si>
  <si>
    <t>WYN</t>
  </si>
  <si>
    <t>Wyndham Worldwide</t>
  </si>
  <si>
    <t>Hotels/vacation resorts</t>
  </si>
  <si>
    <t>AKAM</t>
  </si>
  <si>
    <t>Akamai Technologies</t>
  </si>
  <si>
    <t>Internet speed&amp;reliability svc</t>
  </si>
  <si>
    <t>CERN</t>
  </si>
  <si>
    <t>Cerner Corp</t>
  </si>
  <si>
    <t>Dvp hlthcare ind software pd</t>
  </si>
  <si>
    <t>FTI</t>
  </si>
  <si>
    <t>FMC Technologies</t>
  </si>
  <si>
    <t>Mfr ind'l processing sys</t>
  </si>
  <si>
    <t>GNW</t>
  </si>
  <si>
    <t>Genworth Financial'A'</t>
  </si>
  <si>
    <t>Insurance/financial svcs</t>
  </si>
  <si>
    <t>PXD</t>
  </si>
  <si>
    <t>Pioneer Natural Resources</t>
  </si>
  <si>
    <t>WU</t>
  </si>
  <si>
    <t>Western Union</t>
  </si>
  <si>
    <t>Money transfer svcs</t>
  </si>
  <si>
    <t>XRAY</t>
  </si>
  <si>
    <t>DENTSPLY Intl</t>
  </si>
  <si>
    <t>Mfr dental supplies &amp; equip</t>
  </si>
  <si>
    <t>HSP</t>
  </si>
  <si>
    <t>Hospira Inc</t>
  </si>
  <si>
    <t>Drug delivery sys/hosp prd</t>
  </si>
  <si>
    <t>LO</t>
  </si>
  <si>
    <t>Lorillard Inc</t>
  </si>
  <si>
    <t>Cigarette manufacturing</t>
  </si>
  <si>
    <t>MDLZ</t>
  </si>
  <si>
    <t>Mondelez International'A'</t>
  </si>
  <si>
    <t>Packaged foods/beverage prd</t>
  </si>
  <si>
    <t>MOS</t>
  </si>
  <si>
    <t>Mosaic Co</t>
  </si>
  <si>
    <t>Mfr chemical fertilizers</t>
  </si>
  <si>
    <t>PEP</t>
  </si>
  <si>
    <t>PepsiCo Inc</t>
  </si>
  <si>
    <t>Soft drink:snack foods</t>
  </si>
  <si>
    <t>TWX</t>
  </si>
  <si>
    <t>Time Warner</t>
  </si>
  <si>
    <t>Internet/media &amp; communic svcs</t>
  </si>
  <si>
    <t>WEC</t>
  </si>
  <si>
    <t>Wisconsin Energy Corp</t>
  </si>
  <si>
    <t>Hdlg:El &amp; gas utility</t>
  </si>
  <si>
    <t>AMAT</t>
  </si>
  <si>
    <t>Applied Materials</t>
  </si>
  <si>
    <t>Reactors to mfr thin films</t>
  </si>
  <si>
    <t>CTL</t>
  </si>
  <si>
    <t>CenturyLink Inc</t>
  </si>
  <si>
    <t>Tel svc in parts of 14 states</t>
  </si>
  <si>
    <t>CSCO</t>
  </si>
  <si>
    <t>Cisco Systems</t>
  </si>
  <si>
    <t>Mfr computer network prod</t>
  </si>
  <si>
    <t>EFX</t>
  </si>
  <si>
    <t>Equifax Inc</t>
  </si>
  <si>
    <t>Risk mgmt &amp; fin'l ctrl svs</t>
  </si>
  <si>
    <t>MetLife Inc</t>
  </si>
  <si>
    <t>NTAP</t>
  </si>
  <si>
    <t>NetApp Inc</t>
  </si>
  <si>
    <t>Network data storage devices</t>
  </si>
  <si>
    <t>NVDA</t>
  </si>
  <si>
    <t>NVIDIA Corp</t>
  </si>
  <si>
    <t>Computer software svcs</t>
  </si>
  <si>
    <t>TSO</t>
  </si>
  <si>
    <t>Tesoro Corp</t>
  </si>
  <si>
    <t>Integrated oil company</t>
  </si>
  <si>
    <t>TRIP</t>
  </si>
  <si>
    <t>TripAdvisor Inc</t>
  </si>
  <si>
    <t>Online travel svcs</t>
  </si>
  <si>
    <t>WFM</t>
  </si>
  <si>
    <t>Whole Foods Market</t>
  </si>
  <si>
    <t>Natural food supermkt chain</t>
  </si>
  <si>
    <t>APA</t>
  </si>
  <si>
    <t>Apache Corp</t>
  </si>
  <si>
    <t>Oil,gas explor'n &amp; prod'n</t>
  </si>
  <si>
    <t>AVP</t>
  </si>
  <si>
    <t>Avon Products</t>
  </si>
  <si>
    <t>Cosmetics,jewelry,gift prod</t>
  </si>
  <si>
    <t>BWA</t>
  </si>
  <si>
    <t>Borg Warner</t>
  </si>
  <si>
    <t>Auto powertrain components</t>
  </si>
  <si>
    <t>CCE</t>
  </si>
  <si>
    <t>Coca-Cola Enterprises</t>
  </si>
  <si>
    <t>Largest Coca-Cola bottler</t>
  </si>
  <si>
    <t>DPS</t>
  </si>
  <si>
    <t>Dr. Pepper Snapple Group</t>
  </si>
  <si>
    <t>Dstr non-alcoholic beverages</t>
  </si>
  <si>
    <t>GT</t>
  </si>
  <si>
    <t>Goodyear Tire &amp; Rub</t>
  </si>
  <si>
    <t>Mfr tire &amp; rubber products</t>
  </si>
  <si>
    <t>IFF</t>
  </si>
  <si>
    <t>Intl Flavors/Fragr</t>
  </si>
  <si>
    <t>Dvlp,mfr flavor&amp;frag prod</t>
  </si>
  <si>
    <t>K</t>
  </si>
  <si>
    <t>Kellogg Co</t>
  </si>
  <si>
    <t>Convenience food products</t>
  </si>
  <si>
    <t>NLSN</t>
  </si>
  <si>
    <t>Nielsen NV</t>
  </si>
  <si>
    <t>Media/mkt info svcs</t>
  </si>
  <si>
    <t>SNI</t>
  </si>
  <si>
    <t>Scripps Networks Interact</t>
  </si>
  <si>
    <t>TV ntwks/interactive media sv</t>
  </si>
  <si>
    <t>AIG</t>
  </si>
  <si>
    <t>Amer Intl Group</t>
  </si>
  <si>
    <t>Major int'l insur hldg co</t>
  </si>
  <si>
    <t>AIZ</t>
  </si>
  <si>
    <t>Assurant Inc</t>
  </si>
  <si>
    <t>Specialized insurance prod</t>
  </si>
  <si>
    <t>CBS</t>
  </si>
  <si>
    <t>CBS Corp 'B'</t>
  </si>
  <si>
    <t>Diverse entmt/commun'ns co</t>
  </si>
  <si>
    <t>DVA</t>
  </si>
  <si>
    <t>DaVita HealthCare Partner</t>
  </si>
  <si>
    <t>Provides dialysis services</t>
  </si>
  <si>
    <t>KRFT</t>
  </si>
  <si>
    <t>Kraft Foods Group</t>
  </si>
  <si>
    <t>Packaged foods/beverages</t>
  </si>
  <si>
    <t>RSG</t>
  </si>
  <si>
    <t>Republic Services</t>
  </si>
  <si>
    <t>Waste management svcs</t>
  </si>
  <si>
    <t>DTE</t>
  </si>
  <si>
    <t>DTE Energy</t>
  </si>
  <si>
    <t>Electric &amp; steam utility</t>
  </si>
  <si>
    <t>EXC</t>
  </si>
  <si>
    <t>Exelon Corp</t>
  </si>
  <si>
    <t>Elec &amp; gas/telecommun serv</t>
  </si>
  <si>
    <t>IPG</t>
  </si>
  <si>
    <t>Interpublic Grp Cos</t>
  </si>
  <si>
    <t>Worldwide advertis'g agencies</t>
  </si>
  <si>
    <t>SJM</t>
  </si>
  <si>
    <t>Smucker (J.M.)</t>
  </si>
  <si>
    <t>Preserves: jellies &amp; fillings</t>
  </si>
  <si>
    <t>VFC</t>
  </si>
  <si>
    <t>VF Corp</t>
  </si>
  <si>
    <t>Apparel mfr:intimate,leisure</t>
  </si>
  <si>
    <t>VTR</t>
  </si>
  <si>
    <t>Ventas Inc</t>
  </si>
  <si>
    <t xml:space="preserve">Economic reports will start Tuesday at 10 a.m., when the JOLTS Job report, a Fed favorite, will be released.  The December Wholesale Inventory report comes next, which is expected to show a 0.4% decline after a 0.8% gain in November.  The Wholesale Sales report is expected to show a 0.3% decline, after a 0.3% decline the month before.  Wednesday will bring the weekly mortgage application report, along with the January Treasury Budget, which is expected to show a USD 2.8 billion deficit (compared with December’s USD 1.9 billion deficit).  Thursday will start with the weekly new unemployment claims report.  January Retail Sales will be reported, with a 0.01% decline expected; December was a disappointing 0.9% decline.  Retail Sales ex-autos are expected to be down 0.3%, compared to last month’s 1.0% decline.  At 10 a.m., the December Business Inventories report is expected to show a 0.3% gain over November.  Friday will bring the Import and Export report for January, as Exports are expected to post a 0.6% decline, after December’s 1.2% decline.  Imports are expected to show a 2.4% decline, after posting a 2.5% decline in December, with Imports ex-petroleum expected to be down 0.4%, as compared with December’s 0.1% gain.  With over 80% of the earnings reported, the number of releases next week will continue to decline, as earnings center on retail.  Sixty-one issues are scheduled to report next week, representing 8.9% of the market value.  Highlights include soft drink issues Coca-Cola (KO) on Tuesday and PepsiCo (PEP) on Wednesday, with network product maker Cisco Systems (CSCO) after the close Wednesday.  Major oil issues reporting include Tuesday’s Apache (APA), with Pioneer Natural Resources (PXD) reporting after the close.  And for those believe Friday the 13th is unlucky, historically, the market is 52.2% of the time, but on Friday the 13th, it is historically up 56.5%; but for Friday, February 13th, it is historically up only a third of the time (with the last 3 down, not good).
</t>
  </si>
  <si>
    <t>Q1, Q2 and Q3 2014 had 20% of the issues, 1-in-5, reducing their year-over-year share count by at least 4%, therefore adding at least a 4% tailwind to their  current EPS</t>
  </si>
  <si>
    <t>List of next weeks scheduled earnings for the week in the Commentary and Beats worksheet (61 issues, 8.9% of the market value)</t>
  </si>
  <si>
    <t>Of the 321 issues with full operating comparative data for Q4,'14:</t>
  </si>
  <si>
    <t>231 beat, 55 missed, and 35 met their estimates</t>
  </si>
  <si>
    <t>Note that Telecommunications issues have taken large pension and OPEB charges this quarter, as lower interest rates have increase discounted liabilities</t>
  </si>
  <si>
    <t>The planned technology fix , which is hoped to bring back the S&amp;P MidCap and S&amp;P SmallCap 2015 estimates, is scheduled for next week (sorry for the delay - fingers crossed)</t>
  </si>
  <si>
    <t>Issues with diluted share counts for Q4 2014 and Q4 2013 EPS (full reporting lags the releases)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</si>
</sst>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0.0000"/>
    <numFmt numFmtId="165" formatCode="General_)"/>
    <numFmt numFmtId="166" formatCode="&quot;$&quot;#,##0.00"/>
    <numFmt numFmtId="167" formatCode="0.00_);[Red]\(0.00\)"/>
    <numFmt numFmtId="168" formatCode="0.00000_);[Red]\(0.00000\)"/>
    <numFmt numFmtId="169" formatCode="[$-409]mmm\-yy;@"/>
    <numFmt numFmtId="170" formatCode="0.000%"/>
    <numFmt numFmtId="171" formatCode="&quot;$&quot;#,##0"/>
    <numFmt numFmtId="172" formatCode="[$-409]dd\-mmm\-yy;@"/>
    <numFmt numFmtId="173" formatCode="[$-409]d\-mmm\-yy;@"/>
    <numFmt numFmtId="174" formatCode="0.0%"/>
  </numFmts>
  <fonts count="71" x14ac:knownFonts="1">
    <font>
      <sz val="10"/>
      <name val="Arial"/>
    </font>
    <font>
      <sz val="11"/>
      <color theme="1"/>
      <name val="Calibri"/>
      <family val="2"/>
      <scheme val="minor"/>
    </font>
    <font>
      <sz val="10"/>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9"/>
      <name val="TIMES"/>
    </font>
    <font>
      <b/>
      <sz val="10"/>
      <name val="Arial"/>
      <family val="2"/>
    </font>
    <font>
      <sz val="8"/>
      <name val="Arial"/>
      <family val="2"/>
    </font>
    <font>
      <sz val="10"/>
      <color indexed="8"/>
      <name val="Arial"/>
      <family val="2"/>
    </font>
    <font>
      <b/>
      <i/>
      <sz val="10"/>
      <name val="Arial"/>
      <family val="2"/>
    </font>
    <font>
      <sz val="10"/>
      <name val="Arial Unicode MS"/>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color theme="1"/>
      <name val="Arial"/>
      <family val="2"/>
    </font>
    <font>
      <sz val="11"/>
      <color rgb="FF006100"/>
      <name val="Calibri"/>
      <family val="2"/>
      <scheme val="minor"/>
    </font>
    <font>
      <sz val="11"/>
      <color rgb="FF9C0006"/>
      <name val="Calibri"/>
      <family val="2"/>
      <scheme val="minor"/>
    </font>
    <font>
      <sz val="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color rgb="FF006100"/>
      <name val="Calibri"/>
      <family val="2"/>
      <scheme val="minor"/>
    </font>
    <font>
      <sz val="10"/>
      <color rgb="FF9C0006"/>
      <name val="Calibri"/>
      <family val="2"/>
      <scheme val="minor"/>
    </font>
    <font>
      <sz val="10"/>
      <color rgb="FF9C6500"/>
      <name val="Calibri"/>
      <family val="2"/>
      <scheme val="minor"/>
    </font>
    <font>
      <sz val="10"/>
      <color rgb="FF3F3F76"/>
      <name val="Calibri"/>
      <family val="2"/>
      <scheme val="minor"/>
    </font>
    <font>
      <b/>
      <sz val="10"/>
      <color rgb="FF3F3F3F"/>
      <name val="Calibri"/>
      <family val="2"/>
      <scheme val="minor"/>
    </font>
    <font>
      <b/>
      <sz val="10"/>
      <color rgb="FFFA7D00"/>
      <name val="Calibri"/>
      <family val="2"/>
      <scheme val="minor"/>
    </font>
    <font>
      <sz val="10"/>
      <color rgb="FFFA7D00"/>
      <name val="Calibri"/>
      <family val="2"/>
      <scheme val="minor"/>
    </font>
    <font>
      <b/>
      <sz val="10"/>
      <color theme="0"/>
      <name val="Calibri"/>
      <family val="2"/>
      <scheme val="minor"/>
    </font>
    <font>
      <sz val="10"/>
      <color rgb="FFFF0000"/>
      <name val="Calibri"/>
      <family val="2"/>
      <scheme val="minor"/>
    </font>
    <font>
      <i/>
      <sz val="10"/>
      <color rgb="FF7F7F7F"/>
      <name val="Calibri"/>
      <family val="2"/>
      <scheme val="minor"/>
    </font>
    <font>
      <b/>
      <sz val="10"/>
      <color theme="1"/>
      <name val="Calibri"/>
      <family val="2"/>
      <scheme val="minor"/>
    </font>
    <font>
      <sz val="10"/>
      <color theme="0"/>
      <name val="Calibri"/>
      <family val="2"/>
      <scheme val="minor"/>
    </font>
    <font>
      <b/>
      <sz val="12"/>
      <name val="Arial"/>
      <family val="2"/>
    </font>
    <font>
      <sz val="9"/>
      <name val="Arial"/>
      <family val="2"/>
    </font>
    <font>
      <sz val="10"/>
      <name val="Arial"/>
      <family val="2"/>
    </font>
    <font>
      <u/>
      <sz val="10"/>
      <color indexed="12"/>
      <name val="Arial"/>
      <family val="2"/>
    </font>
    <font>
      <b/>
      <sz val="11"/>
      <color theme="1"/>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1"/>
      <name val="Arial"/>
      <family val="2"/>
    </font>
    <font>
      <b/>
      <sz val="14"/>
      <name val="Arial"/>
      <family val="2"/>
    </font>
    <font>
      <sz val="12"/>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34">
    <xf numFmtId="169" fontId="0" fillId="0" borderId="0" applyNumberFormat="0" applyFill="0" applyBorder="0" applyAlignment="0" applyProtection="0"/>
    <xf numFmtId="169" fontId="31" fillId="0" borderId="0" applyNumberFormat="0" applyFill="0" applyBorder="0" applyAlignment="0" applyProtection="0"/>
    <xf numFmtId="169" fontId="14" fillId="2" borderId="0" applyNumberFormat="0" applyBorder="0" applyAlignment="0" applyProtection="0"/>
    <xf numFmtId="169" fontId="14" fillId="3" borderId="0" applyNumberFormat="0" applyBorder="0" applyAlignment="0" applyProtection="0"/>
    <xf numFmtId="169" fontId="14" fillId="4" borderId="0" applyNumberFormat="0" applyBorder="0" applyAlignment="0" applyProtection="0"/>
    <xf numFmtId="169" fontId="14" fillId="5" borderId="0" applyNumberFormat="0" applyBorder="0" applyAlignment="0" applyProtection="0"/>
    <xf numFmtId="169" fontId="14" fillId="6" borderId="0" applyNumberFormat="0" applyBorder="0" applyAlignment="0" applyProtection="0"/>
    <xf numFmtId="169" fontId="14" fillId="7" borderId="0" applyNumberFormat="0" applyBorder="0" applyAlignment="0" applyProtection="0"/>
    <xf numFmtId="169" fontId="14" fillId="8" borderId="0" applyNumberFormat="0" applyBorder="0" applyAlignment="0" applyProtection="0"/>
    <xf numFmtId="169" fontId="14" fillId="9" borderId="0" applyNumberFormat="0" applyBorder="0" applyAlignment="0" applyProtection="0"/>
    <xf numFmtId="169" fontId="14" fillId="10" borderId="0" applyNumberFormat="0" applyBorder="0" applyAlignment="0" applyProtection="0"/>
    <xf numFmtId="169" fontId="14" fillId="5" borderId="0" applyNumberFormat="0" applyBorder="0" applyAlignment="0" applyProtection="0"/>
    <xf numFmtId="169" fontId="14" fillId="8" borderId="0" applyNumberFormat="0" applyBorder="0" applyAlignment="0" applyProtection="0"/>
    <xf numFmtId="169" fontId="14" fillId="11" borderId="0" applyNumberFormat="0" applyBorder="0" applyAlignment="0" applyProtection="0"/>
    <xf numFmtId="169" fontId="15" fillId="12" borderId="0" applyNumberFormat="0" applyBorder="0" applyAlignment="0" applyProtection="0"/>
    <xf numFmtId="169" fontId="15" fillId="9" borderId="0" applyNumberFormat="0" applyBorder="0" applyAlignment="0" applyProtection="0"/>
    <xf numFmtId="169" fontId="15" fillId="10" borderId="0" applyNumberFormat="0" applyBorder="0" applyAlignment="0" applyProtection="0"/>
    <xf numFmtId="169" fontId="15" fillId="13" borderId="0" applyNumberFormat="0" applyBorder="0" applyAlignment="0" applyProtection="0"/>
    <xf numFmtId="169" fontId="15" fillId="14" borderId="0" applyNumberFormat="0" applyBorder="0" applyAlignment="0" applyProtection="0"/>
    <xf numFmtId="169" fontId="15" fillId="15" borderId="0" applyNumberFormat="0" applyBorder="0" applyAlignment="0" applyProtection="0"/>
    <xf numFmtId="169" fontId="15" fillId="16" borderId="0" applyNumberFormat="0" applyBorder="0" applyAlignment="0" applyProtection="0"/>
    <xf numFmtId="169" fontId="15" fillId="17" borderId="0" applyNumberFormat="0" applyBorder="0" applyAlignment="0" applyProtection="0"/>
    <xf numFmtId="169" fontId="15" fillId="18" borderId="0" applyNumberFormat="0" applyBorder="0" applyAlignment="0" applyProtection="0"/>
    <xf numFmtId="169" fontId="15" fillId="13" borderId="0" applyNumberFormat="0" applyBorder="0" applyAlignment="0" applyProtection="0"/>
    <xf numFmtId="169" fontId="15" fillId="14" borderId="0" applyNumberFormat="0" applyBorder="0" applyAlignment="0" applyProtection="0"/>
    <xf numFmtId="169" fontId="15" fillId="19" borderId="0" applyNumberFormat="0" applyBorder="0" applyAlignment="0" applyProtection="0"/>
    <xf numFmtId="169" fontId="16" fillId="3" borderId="0" applyNumberFormat="0" applyBorder="0" applyAlignment="0" applyProtection="0"/>
    <xf numFmtId="169" fontId="17" fillId="20" borderId="1" applyNumberFormat="0" applyAlignment="0" applyProtection="0"/>
    <xf numFmtId="169" fontId="18" fillId="21" borderId="2" applyNumberFormat="0" applyAlignment="0" applyProtection="0"/>
    <xf numFmtId="43" fontId="5" fillId="0" borderId="0" applyFont="0" applyFill="0" applyBorder="0" applyAlignment="0" applyProtection="0"/>
    <xf numFmtId="169" fontId="8" fillId="0" borderId="0"/>
    <xf numFmtId="169" fontId="8" fillId="0" borderId="0"/>
    <xf numFmtId="169" fontId="19" fillId="0" borderId="0" applyNumberFormat="0" applyFill="0" applyBorder="0" applyAlignment="0" applyProtection="0"/>
    <xf numFmtId="169" fontId="20" fillId="4" borderId="0" applyNumberFormat="0" applyBorder="0" applyAlignment="0" applyProtection="0"/>
    <xf numFmtId="169" fontId="21" fillId="0" borderId="3" applyNumberFormat="0" applyFill="0" applyAlignment="0" applyProtection="0"/>
    <xf numFmtId="169" fontId="22" fillId="0" borderId="4" applyNumberFormat="0" applyFill="0" applyAlignment="0" applyProtection="0"/>
    <xf numFmtId="169" fontId="23" fillId="0" borderId="5" applyNumberFormat="0" applyFill="0" applyAlignment="0" applyProtection="0"/>
    <xf numFmtId="169" fontId="23" fillId="0" borderId="0" applyNumberFormat="0" applyFill="0" applyBorder="0" applyAlignment="0" applyProtection="0"/>
    <xf numFmtId="169" fontId="24" fillId="7" borderId="1" applyNumberFormat="0" applyAlignment="0" applyProtection="0"/>
    <xf numFmtId="169" fontId="25" fillId="0" borderId="6" applyNumberFormat="0" applyFill="0" applyAlignment="0" applyProtection="0"/>
    <xf numFmtId="169" fontId="26" fillId="22" borderId="0" applyNumberFormat="0" applyBorder="0" applyAlignment="0" applyProtection="0"/>
    <xf numFmtId="169" fontId="8" fillId="0" borderId="0"/>
    <xf numFmtId="169" fontId="5" fillId="0" borderId="0"/>
    <xf numFmtId="169" fontId="5" fillId="0" borderId="0"/>
    <xf numFmtId="169" fontId="8" fillId="23" borderId="7" applyNumberFormat="0" applyFont="0" applyAlignment="0" applyProtection="0"/>
    <xf numFmtId="169" fontId="27" fillId="20" borderId="8" applyNumberFormat="0" applyAlignment="0" applyProtection="0"/>
    <xf numFmtId="169" fontId="28" fillId="0" borderId="0" applyNumberFormat="0" applyFill="0" applyBorder="0" applyAlignment="0" applyProtection="0"/>
    <xf numFmtId="169" fontId="29" fillId="0" borderId="9" applyNumberFormat="0" applyFill="0" applyAlignment="0" applyProtection="0"/>
    <xf numFmtId="169" fontId="30" fillId="0" borderId="0" applyNumberFormat="0" applyFill="0" applyBorder="0" applyAlignment="0" applyProtection="0"/>
    <xf numFmtId="169" fontId="4" fillId="0" borderId="0"/>
    <xf numFmtId="9" fontId="4" fillId="0" borderId="0" applyFont="0" applyFill="0" applyBorder="0" applyAlignment="0" applyProtection="0"/>
    <xf numFmtId="44" fontId="4" fillId="0" borderId="0" applyFont="0" applyFill="0" applyBorder="0" applyAlignment="0" applyProtection="0"/>
    <xf numFmtId="169" fontId="33" fillId="24" borderId="0" applyNumberFormat="0" applyBorder="0" applyAlignment="0" applyProtection="0"/>
    <xf numFmtId="169" fontId="34" fillId="25" borderId="0" applyNumberFormat="0" applyBorder="0" applyAlignment="0" applyProtection="0"/>
    <xf numFmtId="169" fontId="3" fillId="0" borderId="0"/>
    <xf numFmtId="9" fontId="3" fillId="0" borderId="0" applyFont="0" applyFill="0" applyBorder="0" applyAlignment="0" applyProtection="0"/>
    <xf numFmtId="44" fontId="3"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0" fontId="2" fillId="0" borderId="0"/>
    <xf numFmtId="0" fontId="37" fillId="0" borderId="0" applyNumberFormat="0" applyFill="0" applyBorder="0" applyAlignment="0" applyProtection="0"/>
    <xf numFmtId="0" fontId="38" fillId="0" borderId="10" applyNumberFormat="0" applyFill="0" applyAlignment="0" applyProtection="0"/>
    <xf numFmtId="0" fontId="39" fillId="0" borderId="11" applyNumberFormat="0" applyFill="0" applyAlignment="0" applyProtection="0"/>
    <xf numFmtId="0" fontId="40" fillId="0" borderId="12" applyNumberFormat="0" applyFill="0" applyAlignment="0" applyProtection="0"/>
    <xf numFmtId="0" fontId="40" fillId="0" borderId="0" applyNumberFormat="0" applyFill="0" applyBorder="0" applyAlignment="0" applyProtection="0"/>
    <xf numFmtId="0" fontId="41" fillId="24" borderId="0" applyNumberFormat="0" applyBorder="0" applyAlignment="0" applyProtection="0"/>
    <xf numFmtId="0" fontId="42" fillId="25" borderId="0" applyNumberFormat="0" applyBorder="0" applyAlignment="0" applyProtection="0"/>
    <xf numFmtId="0" fontId="43" fillId="26" borderId="0" applyNumberFormat="0" applyBorder="0" applyAlignment="0" applyProtection="0"/>
    <xf numFmtId="0" fontId="44" fillId="27" borderId="13" applyNumberFormat="0" applyAlignment="0" applyProtection="0"/>
    <xf numFmtId="0" fontId="45" fillId="28" borderId="14" applyNumberFormat="0" applyAlignment="0" applyProtection="0"/>
    <xf numFmtId="0" fontId="46" fillId="28" borderId="13" applyNumberFormat="0" applyAlignment="0" applyProtection="0"/>
    <xf numFmtId="0" fontId="47" fillId="0" borderId="15" applyNumberFormat="0" applyFill="0" applyAlignment="0" applyProtection="0"/>
    <xf numFmtId="0" fontId="48" fillId="29" borderId="16" applyNumberFormat="0" applyAlignment="0" applyProtection="0"/>
    <xf numFmtId="0" fontId="49" fillId="0" borderId="0" applyNumberFormat="0" applyFill="0" applyBorder="0" applyAlignment="0" applyProtection="0"/>
    <xf numFmtId="0" fontId="2" fillId="30" borderId="17" applyNumberFormat="0" applyFont="0" applyAlignment="0" applyProtection="0"/>
    <xf numFmtId="0" fontId="50" fillId="0" borderId="0" applyNumberFormat="0" applyFill="0" applyBorder="0" applyAlignment="0" applyProtection="0"/>
    <xf numFmtId="0" fontId="51" fillId="0" borderId="18" applyNumberFormat="0" applyFill="0" applyAlignment="0" applyProtection="0"/>
    <xf numFmtId="0" fontId="5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52" fillId="38" borderId="0" applyNumberFormat="0" applyBorder="0" applyAlignment="0" applyProtection="0"/>
    <xf numFmtId="0" fontId="5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52" fillId="42" borderId="0" applyNumberFormat="0" applyBorder="0" applyAlignment="0" applyProtection="0"/>
    <xf numFmtId="0" fontId="5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52" fillId="50" borderId="0" applyNumberFormat="0" applyBorder="0" applyAlignment="0" applyProtection="0"/>
    <xf numFmtId="0" fontId="52" fillId="51"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52" fillId="54" borderId="0" applyNumberFormat="0" applyBorder="0" applyAlignment="0" applyProtection="0"/>
    <xf numFmtId="172" fontId="55" fillId="0" borderId="0" applyNumberFormat="0" applyFill="0" applyBorder="0" applyAlignment="0" applyProtection="0"/>
    <xf numFmtId="172" fontId="5" fillId="0" borderId="0" applyNumberFormat="0" applyFill="0" applyBorder="0" applyAlignment="0" applyProtection="0"/>
    <xf numFmtId="172" fontId="5" fillId="0" borderId="0" applyNumberFormat="0" applyFill="0" applyBorder="0" applyAlignment="0" applyProtection="0"/>
    <xf numFmtId="172" fontId="8" fillId="0" borderId="0"/>
    <xf numFmtId="43" fontId="5" fillId="0" borderId="0" applyFont="0" applyFill="0" applyBorder="0" applyAlignment="0" applyProtection="0"/>
    <xf numFmtId="172" fontId="8" fillId="0" borderId="0"/>
    <xf numFmtId="172" fontId="56" fillId="0" borderId="0" applyNumberFormat="0" applyFill="0" applyBorder="0" applyAlignment="0" applyProtection="0">
      <alignment vertical="top"/>
      <protection locked="0"/>
    </xf>
    <xf numFmtId="172" fontId="8" fillId="0" borderId="0"/>
    <xf numFmtId="172" fontId="5" fillId="0" borderId="0"/>
    <xf numFmtId="172" fontId="5"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2" fontId="5" fillId="0" borderId="0" applyNumberFormat="0" applyFill="0" applyBorder="0" applyAlignment="0" applyProtection="0"/>
    <xf numFmtId="172" fontId="37" fillId="0" borderId="0" applyNumberFormat="0" applyFill="0" applyBorder="0" applyAlignment="0" applyProtection="0"/>
    <xf numFmtId="172" fontId="38" fillId="0" borderId="10" applyNumberFormat="0" applyFill="0" applyAlignment="0" applyProtection="0"/>
    <xf numFmtId="172" fontId="39" fillId="0" borderId="11" applyNumberFormat="0" applyFill="0" applyAlignment="0" applyProtection="0"/>
    <xf numFmtId="172" fontId="40" fillId="0" borderId="12" applyNumberFormat="0" applyFill="0" applyAlignment="0" applyProtection="0"/>
    <xf numFmtId="172" fontId="40" fillId="0" borderId="0" applyNumberFormat="0" applyFill="0" applyBorder="0" applyAlignment="0" applyProtection="0"/>
    <xf numFmtId="172" fontId="33" fillId="24" borderId="0" applyNumberFormat="0" applyBorder="0" applyAlignment="0" applyProtection="0"/>
    <xf numFmtId="172" fontId="34" fillId="25" borderId="0" applyNumberFormat="0" applyBorder="0" applyAlignment="0" applyProtection="0"/>
    <xf numFmtId="172" fontId="58" fillId="26" borderId="0" applyNumberFormat="0" applyBorder="0" applyAlignment="0" applyProtection="0"/>
    <xf numFmtId="172" fontId="59" fillId="27" borderId="13" applyNumberFormat="0" applyAlignment="0" applyProtection="0"/>
    <xf numFmtId="172" fontId="60" fillId="28" borderId="14" applyNumberFormat="0" applyAlignment="0" applyProtection="0"/>
    <xf numFmtId="172" fontId="61" fillId="28" borderId="13" applyNumberFormat="0" applyAlignment="0" applyProtection="0"/>
    <xf numFmtId="172" fontId="62" fillId="0" borderId="15" applyNumberFormat="0" applyFill="0" applyAlignment="0" applyProtection="0"/>
    <xf numFmtId="172" fontId="63" fillId="29" borderId="16" applyNumberFormat="0" applyAlignment="0" applyProtection="0"/>
    <xf numFmtId="172" fontId="64" fillId="0" borderId="0" applyNumberFormat="0" applyFill="0" applyBorder="0" applyAlignment="0" applyProtection="0"/>
    <xf numFmtId="172" fontId="65" fillId="0" borderId="0" applyNumberFormat="0" applyFill="0" applyBorder="0" applyAlignment="0" applyProtection="0"/>
    <xf numFmtId="172" fontId="57" fillId="0" borderId="18" applyNumberFormat="0" applyFill="0" applyAlignment="0" applyProtection="0"/>
    <xf numFmtId="172" fontId="66" fillId="31" borderId="0" applyNumberFormat="0" applyBorder="0" applyAlignment="0" applyProtection="0"/>
    <xf numFmtId="172" fontId="1" fillId="32" borderId="0" applyNumberFormat="0" applyBorder="0" applyAlignment="0" applyProtection="0"/>
    <xf numFmtId="172" fontId="1" fillId="33" borderId="0" applyNumberFormat="0" applyBorder="0" applyAlignment="0" applyProtection="0"/>
    <xf numFmtId="172" fontId="66" fillId="34" borderId="0" applyNumberFormat="0" applyBorder="0" applyAlignment="0" applyProtection="0"/>
    <xf numFmtId="172" fontId="66" fillId="35" borderId="0" applyNumberFormat="0" applyBorder="0" applyAlignment="0" applyProtection="0"/>
    <xf numFmtId="172" fontId="1" fillId="36" borderId="0" applyNumberFormat="0" applyBorder="0" applyAlignment="0" applyProtection="0"/>
    <xf numFmtId="172" fontId="1" fillId="37" borderId="0" applyNumberFormat="0" applyBorder="0" applyAlignment="0" applyProtection="0"/>
    <xf numFmtId="172" fontId="66" fillId="38" borderId="0" applyNumberFormat="0" applyBorder="0" applyAlignment="0" applyProtection="0"/>
    <xf numFmtId="172" fontId="66" fillId="39" borderId="0" applyNumberFormat="0" applyBorder="0" applyAlignment="0" applyProtection="0"/>
    <xf numFmtId="172" fontId="1" fillId="40" borderId="0" applyNumberFormat="0" applyBorder="0" applyAlignment="0" applyProtection="0"/>
    <xf numFmtId="172" fontId="1" fillId="41" borderId="0" applyNumberFormat="0" applyBorder="0" applyAlignment="0" applyProtection="0"/>
    <xf numFmtId="172" fontId="66" fillId="42" borderId="0" applyNumberFormat="0" applyBorder="0" applyAlignment="0" applyProtection="0"/>
    <xf numFmtId="172" fontId="66" fillId="43" borderId="0" applyNumberFormat="0" applyBorder="0" applyAlignment="0" applyProtection="0"/>
    <xf numFmtId="172" fontId="1" fillId="44" borderId="0" applyNumberFormat="0" applyBorder="0" applyAlignment="0" applyProtection="0"/>
    <xf numFmtId="172" fontId="1" fillId="45" borderId="0" applyNumberFormat="0" applyBorder="0" applyAlignment="0" applyProtection="0"/>
    <xf numFmtId="172" fontId="66" fillId="46" borderId="0" applyNumberFormat="0" applyBorder="0" applyAlignment="0" applyProtection="0"/>
    <xf numFmtId="172" fontId="66" fillId="47" borderId="0" applyNumberFormat="0" applyBorder="0" applyAlignment="0" applyProtection="0"/>
    <xf numFmtId="172" fontId="1" fillId="48" borderId="0" applyNumberFormat="0" applyBorder="0" applyAlignment="0" applyProtection="0"/>
    <xf numFmtId="172" fontId="1" fillId="49" borderId="0" applyNumberFormat="0" applyBorder="0" applyAlignment="0" applyProtection="0"/>
    <xf numFmtId="172" fontId="66" fillId="50" borderId="0" applyNumberFormat="0" applyBorder="0" applyAlignment="0" applyProtection="0"/>
    <xf numFmtId="172" fontId="66" fillId="51" borderId="0" applyNumberFormat="0" applyBorder="0" applyAlignment="0" applyProtection="0"/>
    <xf numFmtId="172" fontId="1" fillId="52" borderId="0" applyNumberFormat="0" applyBorder="0" applyAlignment="0" applyProtection="0"/>
    <xf numFmtId="172" fontId="1" fillId="53" borderId="0" applyNumberFormat="0" applyBorder="0" applyAlignment="0" applyProtection="0"/>
    <xf numFmtId="172" fontId="66" fillId="54" borderId="0" applyNumberFormat="0" applyBorder="0" applyAlignment="0" applyProtection="0"/>
    <xf numFmtId="172" fontId="1" fillId="0" borderId="0"/>
    <xf numFmtId="172" fontId="1" fillId="30" borderId="17" applyNumberFormat="0" applyFont="0" applyAlignment="0" applyProtection="0"/>
    <xf numFmtId="172" fontId="5" fillId="0" borderId="0" applyNumberFormat="0" applyFill="0" applyBorder="0" applyAlignment="0" applyProtection="0"/>
    <xf numFmtId="172" fontId="5" fillId="0" borderId="0" applyNumberFormat="0" applyFill="0" applyBorder="0" applyAlignment="0" applyProtection="0"/>
    <xf numFmtId="43" fontId="5" fillId="0" borderId="0" applyFont="0" applyFill="0" applyBorder="0" applyAlignment="0" applyProtection="0"/>
    <xf numFmtId="172" fontId="5" fillId="0" borderId="0"/>
    <xf numFmtId="172" fontId="5" fillId="0" borderId="0" applyNumberFormat="0" applyFill="0" applyBorder="0" applyAlignment="0" applyProtection="0"/>
    <xf numFmtId="9" fontId="5" fillId="0" borderId="0" applyFont="0" applyFill="0" applyBorder="0" applyAlignment="0" applyProtection="0"/>
    <xf numFmtId="172" fontId="5" fillId="0" borderId="0" applyNumberFormat="0" applyFill="0" applyBorder="0" applyAlignment="0" applyProtection="0"/>
    <xf numFmtId="172" fontId="1" fillId="32" borderId="0" applyNumberFormat="0" applyBorder="0" applyAlignment="0" applyProtection="0"/>
    <xf numFmtId="172" fontId="1" fillId="33" borderId="0" applyNumberFormat="0" applyBorder="0" applyAlignment="0" applyProtection="0"/>
    <xf numFmtId="172" fontId="1" fillId="36" borderId="0" applyNumberFormat="0" applyBorder="0" applyAlignment="0" applyProtection="0"/>
    <xf numFmtId="172" fontId="1" fillId="37" borderId="0" applyNumberFormat="0" applyBorder="0" applyAlignment="0" applyProtection="0"/>
    <xf numFmtId="172" fontId="1" fillId="40" borderId="0" applyNumberFormat="0" applyBorder="0" applyAlignment="0" applyProtection="0"/>
    <xf numFmtId="172" fontId="1" fillId="41" borderId="0" applyNumberFormat="0" applyBorder="0" applyAlignment="0" applyProtection="0"/>
    <xf numFmtId="172" fontId="1" fillId="44" borderId="0" applyNumberFormat="0" applyBorder="0" applyAlignment="0" applyProtection="0"/>
    <xf numFmtId="172" fontId="1" fillId="45" borderId="0" applyNumberFormat="0" applyBorder="0" applyAlignment="0" applyProtection="0"/>
    <xf numFmtId="172" fontId="1" fillId="48" borderId="0" applyNumberFormat="0" applyBorder="0" applyAlignment="0" applyProtection="0"/>
    <xf numFmtId="172" fontId="1" fillId="49" borderId="0" applyNumberFormat="0" applyBorder="0" applyAlignment="0" applyProtection="0"/>
    <xf numFmtId="172" fontId="1" fillId="52" borderId="0" applyNumberFormat="0" applyBorder="0" applyAlignment="0" applyProtection="0"/>
    <xf numFmtId="172" fontId="1" fillId="53" borderId="0" applyNumberFormat="0" applyBorder="0" applyAlignment="0" applyProtection="0"/>
    <xf numFmtId="172" fontId="1" fillId="0" borderId="0"/>
    <xf numFmtId="172" fontId="1" fillId="30" borderId="17" applyNumberFormat="0" applyFont="0" applyAlignment="0" applyProtection="0"/>
    <xf numFmtId="169" fontId="5" fillId="0" borderId="0" applyNumberFormat="0" applyFill="0" applyBorder="0" applyAlignment="0" applyProtection="0"/>
    <xf numFmtId="169" fontId="5" fillId="0" borderId="0" applyNumberFormat="0" applyFill="0" applyBorder="0" applyAlignment="0" applyProtection="0"/>
    <xf numFmtId="169" fontId="5" fillId="0" borderId="0" applyNumberFormat="0" applyFill="0" applyBorder="0" applyAlignment="0" applyProtection="0"/>
    <xf numFmtId="169" fontId="8" fillId="0" borderId="0"/>
    <xf numFmtId="169" fontId="8" fillId="0" borderId="0"/>
    <xf numFmtId="169" fontId="56" fillId="0" borderId="0" applyNumberFormat="0" applyFill="0" applyBorder="0" applyAlignment="0" applyProtection="0">
      <alignment vertical="top"/>
      <protection locked="0"/>
    </xf>
    <xf numFmtId="169" fontId="8" fillId="0" borderId="0"/>
    <xf numFmtId="169" fontId="5" fillId="0" borderId="0"/>
    <xf numFmtId="169" fontId="5" fillId="0" borderId="0" applyNumberFormat="0" applyFill="0" applyBorder="0" applyAlignment="0" applyProtection="0"/>
    <xf numFmtId="169" fontId="5" fillId="0" borderId="0" applyNumberFormat="0" applyFill="0" applyBorder="0" applyAlignment="0" applyProtection="0"/>
    <xf numFmtId="169" fontId="37" fillId="0" borderId="0" applyNumberFormat="0" applyFill="0" applyBorder="0" applyAlignment="0" applyProtection="0"/>
    <xf numFmtId="169" fontId="38" fillId="0" borderId="10" applyNumberFormat="0" applyFill="0" applyAlignment="0" applyProtection="0"/>
    <xf numFmtId="169" fontId="39" fillId="0" borderId="11" applyNumberFormat="0" applyFill="0" applyAlignment="0" applyProtection="0"/>
    <xf numFmtId="169" fontId="40" fillId="0" borderId="12" applyNumberFormat="0" applyFill="0" applyAlignment="0" applyProtection="0"/>
    <xf numFmtId="169" fontId="40" fillId="0" borderId="0" applyNumberFormat="0" applyFill="0" applyBorder="0" applyAlignment="0" applyProtection="0"/>
    <xf numFmtId="169" fontId="58" fillId="26" borderId="0" applyNumberFormat="0" applyBorder="0" applyAlignment="0" applyProtection="0"/>
    <xf numFmtId="169" fontId="59" fillId="27" borderId="13" applyNumberFormat="0" applyAlignment="0" applyProtection="0"/>
    <xf numFmtId="169" fontId="60" fillId="28" borderId="14" applyNumberFormat="0" applyAlignment="0" applyProtection="0"/>
    <xf numFmtId="169" fontId="61" fillId="28" borderId="13" applyNumberFormat="0" applyAlignment="0" applyProtection="0"/>
    <xf numFmtId="169" fontId="62" fillId="0" borderId="15" applyNumberFormat="0" applyFill="0" applyAlignment="0" applyProtection="0"/>
    <xf numFmtId="169" fontId="63" fillId="29" borderId="16" applyNumberFormat="0" applyAlignment="0" applyProtection="0"/>
    <xf numFmtId="169" fontId="64" fillId="0" borderId="0" applyNumberFormat="0" applyFill="0" applyBorder="0" applyAlignment="0" applyProtection="0"/>
    <xf numFmtId="169" fontId="65" fillId="0" borderId="0" applyNumberFormat="0" applyFill="0" applyBorder="0" applyAlignment="0" applyProtection="0"/>
    <xf numFmtId="169" fontId="57" fillId="0" borderId="18" applyNumberFormat="0" applyFill="0" applyAlignment="0" applyProtection="0"/>
    <xf numFmtId="169" fontId="66" fillId="31" borderId="0" applyNumberFormat="0" applyBorder="0" applyAlignment="0" applyProtection="0"/>
    <xf numFmtId="169" fontId="1" fillId="32" borderId="0" applyNumberFormat="0" applyBorder="0" applyAlignment="0" applyProtection="0"/>
    <xf numFmtId="169" fontId="1" fillId="33" borderId="0" applyNumberFormat="0" applyBorder="0" applyAlignment="0" applyProtection="0"/>
    <xf numFmtId="169" fontId="66" fillId="34" borderId="0" applyNumberFormat="0" applyBorder="0" applyAlignment="0" applyProtection="0"/>
    <xf numFmtId="169" fontId="66" fillId="35" borderId="0" applyNumberFormat="0" applyBorder="0" applyAlignment="0" applyProtection="0"/>
    <xf numFmtId="169" fontId="1" fillId="36" borderId="0" applyNumberFormat="0" applyBorder="0" applyAlignment="0" applyProtection="0"/>
    <xf numFmtId="169" fontId="1" fillId="37" borderId="0" applyNumberFormat="0" applyBorder="0" applyAlignment="0" applyProtection="0"/>
    <xf numFmtId="169" fontId="66" fillId="38" borderId="0" applyNumberFormat="0" applyBorder="0" applyAlignment="0" applyProtection="0"/>
    <xf numFmtId="169" fontId="66" fillId="39" borderId="0" applyNumberFormat="0" applyBorder="0" applyAlignment="0" applyProtection="0"/>
    <xf numFmtId="169" fontId="1" fillId="40" borderId="0" applyNumberFormat="0" applyBorder="0" applyAlignment="0" applyProtection="0"/>
    <xf numFmtId="169" fontId="1" fillId="41" borderId="0" applyNumberFormat="0" applyBorder="0" applyAlignment="0" applyProtection="0"/>
    <xf numFmtId="169" fontId="66" fillId="42" borderId="0" applyNumberFormat="0" applyBorder="0" applyAlignment="0" applyProtection="0"/>
    <xf numFmtId="169" fontId="66" fillId="43" borderId="0" applyNumberFormat="0" applyBorder="0" applyAlignment="0" applyProtection="0"/>
    <xf numFmtId="169" fontId="1" fillId="44" borderId="0" applyNumberFormat="0" applyBorder="0" applyAlignment="0" applyProtection="0"/>
    <xf numFmtId="169" fontId="1" fillId="45" borderId="0" applyNumberFormat="0" applyBorder="0" applyAlignment="0" applyProtection="0"/>
    <xf numFmtId="169" fontId="66" fillId="46" borderId="0" applyNumberFormat="0" applyBorder="0" applyAlignment="0" applyProtection="0"/>
    <xf numFmtId="169" fontId="66" fillId="47" borderId="0" applyNumberFormat="0" applyBorder="0" applyAlignment="0" applyProtection="0"/>
    <xf numFmtId="169" fontId="1" fillId="48" borderId="0" applyNumberFormat="0" applyBorder="0" applyAlignment="0" applyProtection="0"/>
    <xf numFmtId="169" fontId="1" fillId="49" borderId="0" applyNumberFormat="0" applyBorder="0" applyAlignment="0" applyProtection="0"/>
    <xf numFmtId="169" fontId="66" fillId="50" borderId="0" applyNumberFormat="0" applyBorder="0" applyAlignment="0" applyProtection="0"/>
    <xf numFmtId="169" fontId="66" fillId="51" borderId="0" applyNumberFormat="0" applyBorder="0" applyAlignment="0" applyProtection="0"/>
    <xf numFmtId="169" fontId="1" fillId="52" borderId="0" applyNumberFormat="0" applyBorder="0" applyAlignment="0" applyProtection="0"/>
    <xf numFmtId="169" fontId="1" fillId="53" borderId="0" applyNumberFormat="0" applyBorder="0" applyAlignment="0" applyProtection="0"/>
    <xf numFmtId="169" fontId="66" fillId="54" borderId="0" applyNumberFormat="0" applyBorder="0" applyAlignment="0" applyProtection="0"/>
    <xf numFmtId="169" fontId="1" fillId="0" borderId="0"/>
    <xf numFmtId="169" fontId="1" fillId="30" borderId="17" applyNumberFormat="0" applyFont="0" applyAlignment="0" applyProtection="0"/>
    <xf numFmtId="169" fontId="5" fillId="0" borderId="0" applyNumberFormat="0" applyFill="0" applyBorder="0" applyAlignment="0" applyProtection="0"/>
    <xf numFmtId="169" fontId="5" fillId="0" borderId="0" applyNumberFormat="0" applyFill="0" applyBorder="0" applyAlignment="0" applyProtection="0"/>
    <xf numFmtId="169" fontId="5" fillId="0" borderId="0"/>
    <xf numFmtId="169" fontId="5" fillId="0" borderId="0" applyNumberFormat="0" applyFill="0" applyBorder="0" applyAlignment="0" applyProtection="0"/>
    <xf numFmtId="169" fontId="5" fillId="0" borderId="0" applyNumberFormat="0" applyFill="0" applyBorder="0" applyAlignment="0" applyProtection="0"/>
    <xf numFmtId="169" fontId="1" fillId="32" borderId="0" applyNumberFormat="0" applyBorder="0" applyAlignment="0" applyProtection="0"/>
    <xf numFmtId="169" fontId="1" fillId="33" borderId="0" applyNumberFormat="0" applyBorder="0" applyAlignment="0" applyProtection="0"/>
    <xf numFmtId="169" fontId="1" fillId="36" borderId="0" applyNumberFormat="0" applyBorder="0" applyAlignment="0" applyProtection="0"/>
    <xf numFmtId="169" fontId="1" fillId="37" borderId="0" applyNumberFormat="0" applyBorder="0" applyAlignment="0" applyProtection="0"/>
    <xf numFmtId="169" fontId="1" fillId="40" borderId="0" applyNumberFormat="0" applyBorder="0" applyAlignment="0" applyProtection="0"/>
    <xf numFmtId="169" fontId="1" fillId="41" borderId="0" applyNumberFormat="0" applyBorder="0" applyAlignment="0" applyProtection="0"/>
    <xf numFmtId="169" fontId="1" fillId="44" borderId="0" applyNumberFormat="0" applyBorder="0" applyAlignment="0" applyProtection="0"/>
    <xf numFmtId="169" fontId="1" fillId="45" borderId="0" applyNumberFormat="0" applyBorder="0" applyAlignment="0" applyProtection="0"/>
    <xf numFmtId="169" fontId="1" fillId="48" borderId="0" applyNumberFormat="0" applyBorder="0" applyAlignment="0" applyProtection="0"/>
    <xf numFmtId="169" fontId="1" fillId="49" borderId="0" applyNumberFormat="0" applyBorder="0" applyAlignment="0" applyProtection="0"/>
    <xf numFmtId="169" fontId="1" fillId="52" borderId="0" applyNumberFormat="0" applyBorder="0" applyAlignment="0" applyProtection="0"/>
    <xf numFmtId="169" fontId="1" fillId="53" borderId="0" applyNumberFormat="0" applyBorder="0" applyAlignment="0" applyProtection="0"/>
    <xf numFmtId="169" fontId="1" fillId="0" borderId="0"/>
    <xf numFmtId="169" fontId="1" fillId="30" borderId="17" applyNumberFormat="0" applyFont="0" applyAlignment="0" applyProtection="0"/>
    <xf numFmtId="173" fontId="5" fillId="0" borderId="0"/>
    <xf numFmtId="173" fontId="5" fillId="0" borderId="0"/>
    <xf numFmtId="173" fontId="5" fillId="0" borderId="0"/>
    <xf numFmtId="173" fontId="1" fillId="32" borderId="0" applyNumberFormat="0" applyBorder="0" applyAlignment="0" applyProtection="0"/>
    <xf numFmtId="173" fontId="1" fillId="36" borderId="0" applyNumberFormat="0" applyBorder="0" applyAlignment="0" applyProtection="0"/>
    <xf numFmtId="173" fontId="1" fillId="40" borderId="0" applyNumberFormat="0" applyBorder="0" applyAlignment="0" applyProtection="0"/>
    <xf numFmtId="173" fontId="1" fillId="44" borderId="0" applyNumberFormat="0" applyBorder="0" applyAlignment="0" applyProtection="0"/>
    <xf numFmtId="173" fontId="1" fillId="48" borderId="0" applyNumberFormat="0" applyBorder="0" applyAlignment="0" applyProtection="0"/>
    <xf numFmtId="173" fontId="1" fillId="52" borderId="0" applyNumberFormat="0" applyBorder="0" applyAlignment="0" applyProtection="0"/>
    <xf numFmtId="173" fontId="1" fillId="33" borderId="0" applyNumberFormat="0" applyBorder="0" applyAlignment="0" applyProtection="0"/>
    <xf numFmtId="173" fontId="1" fillId="37" borderId="0" applyNumberFormat="0" applyBorder="0" applyAlignment="0" applyProtection="0"/>
    <xf numFmtId="173" fontId="1" fillId="41" borderId="0" applyNumberFormat="0" applyBorder="0" applyAlignment="0" applyProtection="0"/>
    <xf numFmtId="173" fontId="1" fillId="45" borderId="0" applyNumberFormat="0" applyBorder="0" applyAlignment="0" applyProtection="0"/>
    <xf numFmtId="173" fontId="1" fillId="49" borderId="0" applyNumberFormat="0" applyBorder="0" applyAlignment="0" applyProtection="0"/>
    <xf numFmtId="173" fontId="1" fillId="53" borderId="0" applyNumberFormat="0" applyBorder="0" applyAlignment="0" applyProtection="0"/>
    <xf numFmtId="173" fontId="66" fillId="34" borderId="0" applyNumberFormat="0" applyBorder="0" applyAlignment="0" applyProtection="0"/>
    <xf numFmtId="173" fontId="66" fillId="38" borderId="0" applyNumberFormat="0" applyBorder="0" applyAlignment="0" applyProtection="0"/>
    <xf numFmtId="173" fontId="66" fillId="42" borderId="0" applyNumberFormat="0" applyBorder="0" applyAlignment="0" applyProtection="0"/>
    <xf numFmtId="173" fontId="66" fillId="46" borderId="0" applyNumberFormat="0" applyBorder="0" applyAlignment="0" applyProtection="0"/>
    <xf numFmtId="173" fontId="66" fillId="50" borderId="0" applyNumberFormat="0" applyBorder="0" applyAlignment="0" applyProtection="0"/>
    <xf numFmtId="173" fontId="66" fillId="54" borderId="0" applyNumberFormat="0" applyBorder="0" applyAlignment="0" applyProtection="0"/>
    <xf numFmtId="173" fontId="66" fillId="31" borderId="0" applyNumberFormat="0" applyBorder="0" applyAlignment="0" applyProtection="0"/>
    <xf numFmtId="173" fontId="66" fillId="35" borderId="0" applyNumberFormat="0" applyBorder="0" applyAlignment="0" applyProtection="0"/>
    <xf numFmtId="173" fontId="66" fillId="39" borderId="0" applyNumberFormat="0" applyBorder="0" applyAlignment="0" applyProtection="0"/>
    <xf numFmtId="173" fontId="66" fillId="43" borderId="0" applyNumberFormat="0" applyBorder="0" applyAlignment="0" applyProtection="0"/>
    <xf numFmtId="173" fontId="66" fillId="47" borderId="0" applyNumberFormat="0" applyBorder="0" applyAlignment="0" applyProtection="0"/>
    <xf numFmtId="173" fontId="66" fillId="51" borderId="0" applyNumberFormat="0" applyBorder="0" applyAlignment="0" applyProtection="0"/>
    <xf numFmtId="173" fontId="34" fillId="25" borderId="0" applyNumberFormat="0" applyBorder="0" applyAlignment="0" applyProtection="0"/>
    <xf numFmtId="173" fontId="61" fillId="28" borderId="13" applyNumberFormat="0" applyAlignment="0" applyProtection="0"/>
    <xf numFmtId="173" fontId="63" fillId="29" borderId="16" applyNumberFormat="0" applyAlignment="0" applyProtection="0"/>
    <xf numFmtId="173" fontId="65" fillId="0" borderId="0" applyNumberFormat="0" applyFill="0" applyBorder="0" applyAlignment="0" applyProtection="0"/>
    <xf numFmtId="173" fontId="33" fillId="24" borderId="0" applyNumberFormat="0" applyBorder="0" applyAlignment="0" applyProtection="0"/>
    <xf numFmtId="173" fontId="38" fillId="0" borderId="10" applyNumberFormat="0" applyFill="0" applyAlignment="0" applyProtection="0"/>
    <xf numFmtId="173" fontId="39" fillId="0" borderId="11" applyNumberFormat="0" applyFill="0" applyAlignment="0" applyProtection="0"/>
    <xf numFmtId="173" fontId="40" fillId="0" borderId="12" applyNumberFormat="0" applyFill="0" applyAlignment="0" applyProtection="0"/>
    <xf numFmtId="173" fontId="40" fillId="0" borderId="0" applyNumberFormat="0" applyFill="0" applyBorder="0" applyAlignment="0" applyProtection="0"/>
    <xf numFmtId="173" fontId="56" fillId="0" borderId="0" applyNumberFormat="0" applyFill="0" applyBorder="0" applyAlignment="0" applyProtection="0">
      <alignment vertical="top"/>
      <protection locked="0"/>
    </xf>
    <xf numFmtId="173" fontId="59" fillId="27" borderId="13" applyNumberFormat="0" applyAlignment="0" applyProtection="0"/>
    <xf numFmtId="173" fontId="62" fillId="0" borderId="15" applyNumberFormat="0" applyFill="0" applyAlignment="0" applyProtection="0"/>
    <xf numFmtId="173" fontId="58" fillId="26" borderId="0" applyNumberFormat="0" applyBorder="0" applyAlignment="0" applyProtection="0"/>
    <xf numFmtId="173" fontId="1" fillId="0" borderId="0"/>
    <xf numFmtId="173" fontId="1" fillId="30" borderId="17" applyNumberFormat="0" applyFont="0" applyAlignment="0" applyProtection="0"/>
    <xf numFmtId="173" fontId="60" fillId="28" borderId="14" applyNumberFormat="0" applyAlignment="0" applyProtection="0"/>
    <xf numFmtId="173" fontId="37" fillId="0" borderId="0" applyNumberFormat="0" applyFill="0" applyBorder="0" applyAlignment="0" applyProtection="0"/>
    <xf numFmtId="173" fontId="57" fillId="0" borderId="18" applyNumberFormat="0" applyFill="0" applyAlignment="0" applyProtection="0"/>
    <xf numFmtId="173" fontId="64" fillId="0" borderId="0" applyNumberFormat="0" applyFill="0" applyBorder="0" applyAlignment="0" applyProtection="0"/>
    <xf numFmtId="173" fontId="1" fillId="0" borderId="0"/>
    <xf numFmtId="173" fontId="37" fillId="0" borderId="0" applyNumberFormat="0" applyFill="0" applyBorder="0" applyAlignment="0" applyProtection="0"/>
    <xf numFmtId="173" fontId="38" fillId="0" borderId="10" applyNumberFormat="0" applyFill="0" applyAlignment="0" applyProtection="0"/>
    <xf numFmtId="173" fontId="39" fillId="0" borderId="11" applyNumberFormat="0" applyFill="0" applyAlignment="0" applyProtection="0"/>
    <xf numFmtId="173" fontId="40" fillId="0" borderId="12" applyNumberFormat="0" applyFill="0" applyAlignment="0" applyProtection="0"/>
    <xf numFmtId="173" fontId="40" fillId="0" borderId="0" applyNumberFormat="0" applyFill="0" applyBorder="0" applyAlignment="0" applyProtection="0"/>
    <xf numFmtId="173" fontId="33" fillId="24" borderId="0" applyNumberFormat="0" applyBorder="0" applyAlignment="0" applyProtection="0"/>
    <xf numFmtId="173" fontId="34" fillId="25" borderId="0" applyNumberFormat="0" applyBorder="0" applyAlignment="0" applyProtection="0"/>
    <xf numFmtId="173" fontId="58" fillId="26" borderId="0" applyNumberFormat="0" applyBorder="0" applyAlignment="0" applyProtection="0"/>
    <xf numFmtId="173" fontId="59" fillId="27" borderId="13" applyNumberFormat="0" applyAlignment="0" applyProtection="0"/>
    <xf numFmtId="173" fontId="60" fillId="28" borderId="14" applyNumberFormat="0" applyAlignment="0" applyProtection="0"/>
    <xf numFmtId="173" fontId="61" fillId="28" borderId="13" applyNumberFormat="0" applyAlignment="0" applyProtection="0"/>
    <xf numFmtId="173" fontId="62" fillId="0" borderId="15" applyNumberFormat="0" applyFill="0" applyAlignment="0" applyProtection="0"/>
    <xf numFmtId="173" fontId="63" fillId="29" borderId="16" applyNumberFormat="0" applyAlignment="0" applyProtection="0"/>
    <xf numFmtId="173" fontId="64" fillId="0" borderId="0" applyNumberFormat="0" applyFill="0" applyBorder="0" applyAlignment="0" applyProtection="0"/>
    <xf numFmtId="173" fontId="1" fillId="30" borderId="17" applyNumberFormat="0" applyFont="0" applyAlignment="0" applyProtection="0"/>
    <xf numFmtId="173" fontId="65" fillId="0" borderId="0" applyNumberFormat="0" applyFill="0" applyBorder="0" applyAlignment="0" applyProtection="0"/>
    <xf numFmtId="173" fontId="57" fillId="0" borderId="18" applyNumberFormat="0" applyFill="0" applyAlignment="0" applyProtection="0"/>
    <xf numFmtId="173" fontId="66" fillId="31" borderId="0" applyNumberFormat="0" applyBorder="0" applyAlignment="0" applyProtection="0"/>
    <xf numFmtId="173" fontId="1" fillId="32" borderId="0" applyNumberFormat="0" applyBorder="0" applyAlignment="0" applyProtection="0"/>
    <xf numFmtId="173" fontId="1" fillId="33" borderId="0" applyNumberFormat="0" applyBorder="0" applyAlignment="0" applyProtection="0"/>
    <xf numFmtId="173" fontId="66" fillId="34" borderId="0" applyNumberFormat="0" applyBorder="0" applyAlignment="0" applyProtection="0"/>
    <xf numFmtId="173" fontId="66" fillId="35" borderId="0" applyNumberFormat="0" applyBorder="0" applyAlignment="0" applyProtection="0"/>
    <xf numFmtId="173" fontId="1" fillId="36" borderId="0" applyNumberFormat="0" applyBorder="0" applyAlignment="0" applyProtection="0"/>
    <xf numFmtId="173" fontId="1" fillId="37" borderId="0" applyNumberFormat="0" applyBorder="0" applyAlignment="0" applyProtection="0"/>
    <xf numFmtId="173" fontId="66" fillId="38" borderId="0" applyNumberFormat="0" applyBorder="0" applyAlignment="0" applyProtection="0"/>
    <xf numFmtId="173" fontId="66" fillId="39" borderId="0" applyNumberFormat="0" applyBorder="0" applyAlignment="0" applyProtection="0"/>
    <xf numFmtId="173" fontId="1" fillId="40" borderId="0" applyNumberFormat="0" applyBorder="0" applyAlignment="0" applyProtection="0"/>
    <xf numFmtId="173" fontId="1" fillId="41" borderId="0" applyNumberFormat="0" applyBorder="0" applyAlignment="0" applyProtection="0"/>
    <xf numFmtId="173" fontId="66" fillId="42" borderId="0" applyNumberFormat="0" applyBorder="0" applyAlignment="0" applyProtection="0"/>
    <xf numFmtId="173" fontId="66" fillId="43" borderId="0" applyNumberFormat="0" applyBorder="0" applyAlignment="0" applyProtection="0"/>
    <xf numFmtId="173" fontId="1" fillId="44" borderId="0" applyNumberFormat="0" applyBorder="0" applyAlignment="0" applyProtection="0"/>
    <xf numFmtId="173" fontId="1" fillId="45" borderId="0" applyNumberFormat="0" applyBorder="0" applyAlignment="0" applyProtection="0"/>
    <xf numFmtId="173" fontId="66" fillId="46" borderId="0" applyNumberFormat="0" applyBorder="0" applyAlignment="0" applyProtection="0"/>
    <xf numFmtId="173" fontId="66" fillId="47" borderId="0" applyNumberFormat="0" applyBorder="0" applyAlignment="0" applyProtection="0"/>
    <xf numFmtId="173" fontId="1" fillId="48" borderId="0" applyNumberFormat="0" applyBorder="0" applyAlignment="0" applyProtection="0"/>
    <xf numFmtId="173" fontId="1" fillId="49" borderId="0" applyNumberFormat="0" applyBorder="0" applyAlignment="0" applyProtection="0"/>
    <xf numFmtId="173" fontId="66" fillId="50" borderId="0" applyNumberFormat="0" applyBorder="0" applyAlignment="0" applyProtection="0"/>
    <xf numFmtId="173" fontId="66" fillId="51" borderId="0" applyNumberFormat="0" applyBorder="0" applyAlignment="0" applyProtection="0"/>
    <xf numFmtId="173" fontId="1" fillId="52" borderId="0" applyNumberFormat="0" applyBorder="0" applyAlignment="0" applyProtection="0"/>
    <xf numFmtId="173" fontId="1" fillId="53" borderId="0" applyNumberFormat="0" applyBorder="0" applyAlignment="0" applyProtection="0"/>
    <xf numFmtId="173" fontId="66" fillId="54" borderId="0" applyNumberFormat="0" applyBorder="0" applyAlignment="0" applyProtection="0"/>
  </cellStyleXfs>
  <cellXfs count="257">
    <xf numFmtId="169" fontId="0" fillId="0" borderId="0" xfId="0"/>
    <xf numFmtId="2" fontId="0" fillId="0" borderId="0" xfId="1" applyNumberFormat="1" applyFont="1"/>
    <xf numFmtId="169" fontId="0" fillId="0" borderId="0" xfId="1" applyFont="1" applyAlignment="1">
      <alignment horizontal="right"/>
    </xf>
    <xf numFmtId="49" fontId="0" fillId="0" borderId="0" xfId="1" applyNumberFormat="1" applyFont="1"/>
    <xf numFmtId="169" fontId="0" fillId="0" borderId="0" xfId="1" applyFont="1" applyAlignment="1">
      <alignment horizontal="left"/>
    </xf>
    <xf numFmtId="2" fontId="0" fillId="0" borderId="0" xfId="1" applyNumberFormat="1" applyFont="1" applyAlignment="1">
      <alignment horizontal="right"/>
    </xf>
    <xf numFmtId="169" fontId="6" fillId="0" borderId="0" xfId="1" applyFont="1" applyAlignment="1">
      <alignment horizontal="left"/>
    </xf>
    <xf numFmtId="49" fontId="7" fillId="0" borderId="0" xfId="1" applyNumberFormat="1" applyFont="1" applyAlignment="1">
      <alignment horizontal="left"/>
    </xf>
    <xf numFmtId="49" fontId="0" fillId="0" borderId="0" xfId="1" applyNumberFormat="1" applyFont="1" applyAlignment="1">
      <alignment horizontal="left"/>
    </xf>
    <xf numFmtId="2" fontId="6" fillId="0" borderId="0" xfId="1" applyNumberFormat="1" applyFont="1"/>
    <xf numFmtId="169" fontId="6" fillId="0" borderId="0" xfId="1" applyFont="1"/>
    <xf numFmtId="2" fontId="7" fillId="0" borderId="0" xfId="1" applyNumberFormat="1" applyFont="1"/>
    <xf numFmtId="169" fontId="7" fillId="0" borderId="0" xfId="1" applyFont="1"/>
    <xf numFmtId="169" fontId="0" fillId="0" borderId="0" xfId="1" applyFont="1" applyAlignment="1">
      <alignment horizontal="center"/>
    </xf>
    <xf numFmtId="14" fontId="0" fillId="0" borderId="0" xfId="1" applyNumberFormat="1" applyFont="1" applyAlignment="1">
      <alignment horizontal="left"/>
    </xf>
    <xf numFmtId="14" fontId="7" fillId="0" borderId="0" xfId="1" applyNumberFormat="1" applyFont="1" applyAlignment="1">
      <alignment horizontal="left"/>
    </xf>
    <xf numFmtId="2" fontId="7" fillId="0" borderId="0" xfId="1" applyNumberFormat="1" applyFont="1" applyAlignment="1">
      <alignment horizontal="right"/>
    </xf>
    <xf numFmtId="43" fontId="0" fillId="0" borderId="0" xfId="29" applyFont="1" applyBorder="1"/>
    <xf numFmtId="2" fontId="0" fillId="0" borderId="0" xfId="29" applyNumberFormat="1" applyFont="1" applyBorder="1" applyAlignment="1">
      <alignment horizontal="right"/>
    </xf>
    <xf numFmtId="2" fontId="5" fillId="0" borderId="0" xfId="29" applyNumberFormat="1" applyBorder="1" applyAlignment="1">
      <alignment horizontal="right"/>
    </xf>
    <xf numFmtId="4" fontId="0" fillId="0" borderId="0" xfId="29" applyNumberFormat="1" applyFont="1" applyBorder="1" applyAlignment="1">
      <alignment horizontal="right"/>
    </xf>
    <xf numFmtId="2" fontId="5" fillId="0" borderId="0" xfId="1" applyNumberFormat="1" applyFont="1"/>
    <xf numFmtId="10" fontId="5" fillId="0" borderId="0" xfId="1" applyNumberFormat="1" applyFont="1"/>
    <xf numFmtId="169" fontId="5" fillId="0" borderId="0" xfId="1" applyFont="1"/>
    <xf numFmtId="166" fontId="0" fillId="0" borderId="0" xfId="1" applyNumberFormat="1" applyFont="1" applyAlignment="1">
      <alignment horizontal="right"/>
    </xf>
    <xf numFmtId="2" fontId="9" fillId="0" borderId="0" xfId="1" applyNumberFormat="1" applyFont="1" applyAlignment="1">
      <alignment horizontal="center"/>
    </xf>
    <xf numFmtId="2" fontId="9" fillId="0" borderId="0" xfId="1" applyNumberFormat="1" applyFont="1" applyAlignment="1">
      <alignment horizontal="right"/>
    </xf>
    <xf numFmtId="169" fontId="9" fillId="0" borderId="0" xfId="1" applyFont="1" applyAlignment="1">
      <alignment horizontal="left"/>
    </xf>
    <xf numFmtId="49" fontId="9" fillId="0" borderId="0" xfId="1" applyNumberFormat="1" applyFont="1" applyAlignment="1">
      <alignment horizontal="right"/>
    </xf>
    <xf numFmtId="2" fontId="9" fillId="0" borderId="0" xfId="1" applyNumberFormat="1" applyFont="1"/>
    <xf numFmtId="166" fontId="0" fillId="0" borderId="0" xfId="29" applyNumberFormat="1" applyFont="1" applyBorder="1" applyAlignment="1">
      <alignment horizontal="right"/>
    </xf>
    <xf numFmtId="166" fontId="5" fillId="0" borderId="0" xfId="29" applyNumberFormat="1" applyBorder="1" applyAlignment="1">
      <alignment horizontal="right"/>
    </xf>
    <xf numFmtId="166" fontId="5" fillId="0" borderId="0" xfId="29" applyNumberFormat="1" applyFont="1" applyBorder="1" applyAlignment="1">
      <alignment horizontal="right"/>
    </xf>
    <xf numFmtId="166" fontId="7" fillId="0" borderId="0" xfId="1" applyNumberFormat="1" applyFont="1" applyAlignment="1">
      <alignment horizontal="right"/>
    </xf>
    <xf numFmtId="169" fontId="9" fillId="0" borderId="0" xfId="1" applyFont="1" applyAlignment="1">
      <alignment horizontal="right"/>
    </xf>
    <xf numFmtId="169" fontId="9" fillId="0" borderId="0" xfId="1" applyFont="1"/>
    <xf numFmtId="166" fontId="5" fillId="0" borderId="0" xfId="1" applyNumberFormat="1" applyFont="1" applyAlignment="1">
      <alignment horizontal="right"/>
    </xf>
    <xf numFmtId="166" fontId="0" fillId="0" borderId="0" xfId="1" applyNumberFormat="1" applyFont="1"/>
    <xf numFmtId="166" fontId="7" fillId="0" borderId="0" xfId="1" applyNumberFormat="1" applyFont="1"/>
    <xf numFmtId="49" fontId="5" fillId="0" borderId="0" xfId="1" applyNumberFormat="1" applyFont="1" applyAlignment="1">
      <alignment horizontal="left"/>
    </xf>
    <xf numFmtId="2" fontId="5" fillId="0" borderId="0" xfId="1" applyNumberFormat="1" applyFont="1" applyAlignment="1">
      <alignment horizontal="right"/>
    </xf>
    <xf numFmtId="169" fontId="5" fillId="0" borderId="0" xfId="1" applyFont="1" applyAlignment="1">
      <alignment horizontal="right"/>
    </xf>
    <xf numFmtId="2" fontId="5" fillId="0" borderId="0" xfId="29" applyNumberFormat="1" applyFont="1" applyBorder="1" applyAlignment="1">
      <alignment horizontal="right"/>
    </xf>
    <xf numFmtId="166" fontId="0" fillId="0" borderId="0" xfId="29" applyNumberFormat="1" applyFont="1" applyBorder="1"/>
    <xf numFmtId="167" fontId="5" fillId="0" borderId="0" xfId="29" applyNumberFormat="1" applyFont="1" applyBorder="1" applyAlignment="1">
      <alignment horizontal="right"/>
    </xf>
    <xf numFmtId="14" fontId="5" fillId="0" borderId="0" xfId="1" applyNumberFormat="1" applyFont="1"/>
    <xf numFmtId="14" fontId="9" fillId="0" borderId="0" xfId="1" applyNumberFormat="1" applyFont="1" applyAlignment="1">
      <alignment horizontal="left"/>
    </xf>
    <xf numFmtId="169" fontId="5" fillId="0" borderId="0" xfId="42"/>
    <xf numFmtId="166" fontId="5" fillId="0" borderId="0" xfId="42" applyNumberFormat="1"/>
    <xf numFmtId="169" fontId="7" fillId="0" borderId="0" xfId="1" applyFont="1" applyBorder="1"/>
    <xf numFmtId="166" fontId="7" fillId="0" borderId="0" xfId="1" applyNumberFormat="1" applyFont="1" applyBorder="1" applyAlignment="1">
      <alignment horizontal="right"/>
    </xf>
    <xf numFmtId="10" fontId="7" fillId="0" borderId="0" xfId="1" applyNumberFormat="1" applyFont="1" applyBorder="1" applyAlignment="1">
      <alignment horizontal="right"/>
    </xf>
    <xf numFmtId="166" fontId="12" fillId="0" borderId="0" xfId="1" applyNumberFormat="1" applyFont="1"/>
    <xf numFmtId="166" fontId="12" fillId="0" borderId="0" xfId="29" applyNumberFormat="1" applyFont="1" applyBorder="1" applyAlignment="1">
      <alignment horizontal="right"/>
    </xf>
    <xf numFmtId="166" fontId="7" fillId="0" borderId="0" xfId="29" applyNumberFormat="1" applyFont="1" applyBorder="1" applyAlignment="1">
      <alignment horizontal="right"/>
    </xf>
    <xf numFmtId="166" fontId="6" fillId="0" borderId="0" xfId="1" applyNumberFormat="1" applyFont="1" applyAlignment="1">
      <alignment horizontal="right"/>
    </xf>
    <xf numFmtId="164" fontId="5" fillId="0" borderId="0" xfId="43" applyNumberFormat="1"/>
    <xf numFmtId="169" fontId="13" fillId="0" borderId="0" xfId="1" applyFont="1"/>
    <xf numFmtId="2" fontId="5" fillId="0" borderId="0" xfId="43" applyNumberFormat="1"/>
    <xf numFmtId="168" fontId="5" fillId="0" borderId="0" xfId="1" applyNumberFormat="1" applyFont="1" applyBorder="1" applyAlignment="1">
      <alignment horizontal="right"/>
    </xf>
    <xf numFmtId="14" fontId="5" fillId="0" borderId="0" xfId="1" applyNumberFormat="1" applyFont="1" applyAlignment="1">
      <alignment horizontal="left"/>
    </xf>
    <xf numFmtId="2" fontId="5" fillId="0" borderId="0" xfId="42" applyNumberFormat="1"/>
    <xf numFmtId="4" fontId="0" fillId="0" borderId="0" xfId="1" applyNumberFormat="1" applyFont="1" applyAlignment="1">
      <alignment horizontal="right"/>
    </xf>
    <xf numFmtId="10" fontId="0" fillId="0" borderId="0" xfId="29" applyNumberFormat="1" applyFont="1" applyBorder="1" applyAlignment="1">
      <alignment horizontal="right"/>
    </xf>
    <xf numFmtId="2" fontId="7" fillId="0" borderId="0" xfId="29" applyNumberFormat="1" applyFont="1" applyBorder="1" applyAlignment="1">
      <alignment horizontal="right"/>
    </xf>
    <xf numFmtId="2" fontId="0" fillId="0" borderId="0" xfId="29" applyNumberFormat="1" applyFont="1" applyBorder="1"/>
    <xf numFmtId="169" fontId="7" fillId="0" borderId="0" xfId="1" applyFont="1" applyAlignment="1">
      <alignment horizontal="left"/>
    </xf>
    <xf numFmtId="166" fontId="12" fillId="0" borderId="0" xfId="1" applyNumberFormat="1" applyFont="1" applyBorder="1"/>
    <xf numFmtId="2" fontId="7" fillId="0" borderId="0" xfId="1" applyNumberFormat="1" applyFont="1" applyBorder="1" applyAlignment="1">
      <alignment horizontal="right"/>
    </xf>
    <xf numFmtId="43" fontId="0" fillId="0" borderId="0" xfId="29" applyFont="1" applyBorder="1" applyAlignment="1">
      <alignment horizontal="right"/>
    </xf>
    <xf numFmtId="169" fontId="0" fillId="0" borderId="0" xfId="0" applyAlignment="1">
      <alignment horizontal="right"/>
    </xf>
    <xf numFmtId="2" fontId="0" fillId="0" borderId="0" xfId="0" applyNumberFormat="1" applyAlignment="1">
      <alignment horizontal="right"/>
    </xf>
    <xf numFmtId="166" fontId="0" fillId="0" borderId="0" xfId="0" applyNumberFormat="1"/>
    <xf numFmtId="169" fontId="7" fillId="0" borderId="0" xfId="0" applyFont="1"/>
    <xf numFmtId="2" fontId="6" fillId="0" borderId="0" xfId="1" applyNumberFormat="1" applyFont="1" applyAlignment="1">
      <alignment horizontal="right"/>
    </xf>
    <xf numFmtId="166" fontId="5" fillId="0" borderId="0" xfId="42" applyNumberFormat="1" applyAlignment="1">
      <alignment horizontal="right"/>
    </xf>
    <xf numFmtId="166" fontId="9" fillId="0" borderId="0" xfId="1" applyNumberFormat="1" applyFont="1" applyAlignment="1">
      <alignment horizontal="right"/>
    </xf>
    <xf numFmtId="166" fontId="5" fillId="0" borderId="0" xfId="43" applyNumberFormat="1" applyAlignment="1">
      <alignment horizontal="right"/>
    </xf>
    <xf numFmtId="166" fontId="7" fillId="0" borderId="0" xfId="1" applyNumberFormat="1" applyFont="1" applyAlignment="1">
      <alignment horizontal="right" vertical="center"/>
    </xf>
    <xf numFmtId="166" fontId="0" fillId="0" borderId="0" xfId="0" applyNumberFormat="1" applyAlignment="1">
      <alignment horizontal="right"/>
    </xf>
    <xf numFmtId="4" fontId="6" fillId="0" borderId="0" xfId="1" applyNumberFormat="1" applyFont="1" applyAlignment="1">
      <alignment horizontal="right"/>
    </xf>
    <xf numFmtId="4" fontId="9" fillId="0" borderId="0" xfId="1" applyNumberFormat="1" applyFont="1" applyAlignment="1">
      <alignment horizontal="right"/>
    </xf>
    <xf numFmtId="4" fontId="5" fillId="0" borderId="0" xfId="1" applyNumberFormat="1" applyFont="1" applyAlignment="1">
      <alignment horizontal="right"/>
    </xf>
    <xf numFmtId="4" fontId="5" fillId="0" borderId="0" xfId="43" applyNumberFormat="1" applyAlignment="1">
      <alignment horizontal="right"/>
    </xf>
    <xf numFmtId="4" fontId="7" fillId="0" borderId="0" xfId="1" applyNumberFormat="1" applyFont="1" applyAlignment="1">
      <alignment horizontal="right" vertical="center"/>
    </xf>
    <xf numFmtId="4" fontId="0" fillId="0" borderId="0" xfId="0" applyNumberFormat="1" applyAlignment="1">
      <alignment horizontal="right"/>
    </xf>
    <xf numFmtId="169" fontId="6" fillId="0" borderId="0" xfId="0" applyFont="1" applyBorder="1"/>
    <xf numFmtId="2" fontId="7" fillId="0" borderId="0" xfId="1" applyNumberFormat="1" applyFont="1" applyBorder="1"/>
    <xf numFmtId="169" fontId="7" fillId="0" borderId="0" xfId="0" applyFont="1" applyBorder="1" applyAlignment="1">
      <alignment horizontal="right"/>
    </xf>
    <xf numFmtId="166" fontId="7" fillId="0" borderId="0" xfId="0" applyNumberFormat="1" applyFont="1" applyBorder="1" applyAlignment="1">
      <alignment horizontal="right"/>
    </xf>
    <xf numFmtId="2" fontId="7" fillId="0" borderId="0" xfId="0" applyNumberFormat="1" applyFont="1" applyBorder="1" applyAlignment="1">
      <alignment horizontal="right"/>
    </xf>
    <xf numFmtId="169" fontId="7" fillId="0" borderId="0" xfId="0" applyFont="1" applyBorder="1"/>
    <xf numFmtId="169" fontId="6" fillId="0" borderId="0" xfId="0" applyFont="1" applyBorder="1" applyAlignment="1">
      <alignment horizontal="right"/>
    </xf>
    <xf numFmtId="166" fontId="6" fillId="0" borderId="0" xfId="0" applyNumberFormat="1" applyFont="1" applyBorder="1" applyAlignment="1">
      <alignment horizontal="right"/>
    </xf>
    <xf numFmtId="2" fontId="6" fillId="0" borderId="0" xfId="0" applyNumberFormat="1" applyFont="1" applyBorder="1" applyAlignment="1">
      <alignment horizontal="right"/>
    </xf>
    <xf numFmtId="169" fontId="6" fillId="0" borderId="0" xfId="0" applyFont="1"/>
    <xf numFmtId="169" fontId="6" fillId="0" borderId="0" xfId="0" applyFont="1" applyAlignment="1">
      <alignment horizontal="left"/>
    </xf>
    <xf numFmtId="2" fontId="6" fillId="0" borderId="0" xfId="0" applyNumberFormat="1" applyFont="1" applyAlignment="1">
      <alignment horizontal="right"/>
    </xf>
    <xf numFmtId="10" fontId="6" fillId="0" borderId="0" xfId="0" applyNumberFormat="1" applyFont="1" applyAlignment="1">
      <alignment horizontal="right"/>
    </xf>
    <xf numFmtId="10" fontId="7" fillId="0" borderId="0" xfId="1" applyNumberFormat="1" applyFont="1" applyAlignment="1">
      <alignment horizontal="right"/>
    </xf>
    <xf numFmtId="1" fontId="6" fillId="0" borderId="0" xfId="1" applyNumberFormat="1" applyFont="1"/>
    <xf numFmtId="1" fontId="0" fillId="0" borderId="0" xfId="0" applyNumberFormat="1"/>
    <xf numFmtId="169" fontId="6" fillId="0" borderId="0" xfId="1" applyNumberFormat="1" applyFont="1" applyFill="1" applyBorder="1" applyAlignment="1">
      <alignment horizontal="left"/>
    </xf>
    <xf numFmtId="169" fontId="6" fillId="0" borderId="0" xfId="1" applyNumberFormat="1" applyFont="1" applyBorder="1" applyAlignment="1">
      <alignment horizontal="right"/>
    </xf>
    <xf numFmtId="166" fontId="7" fillId="0" borderId="0" xfId="1" applyNumberFormat="1" applyFont="1" applyBorder="1" applyAlignment="1">
      <alignment horizontal="left"/>
    </xf>
    <xf numFmtId="166" fontId="11" fillId="0" borderId="0" xfId="1" applyNumberFormat="1" applyFont="1"/>
    <xf numFmtId="166" fontId="7" fillId="0" borderId="0" xfId="1" applyNumberFormat="1" applyFont="1" applyBorder="1"/>
    <xf numFmtId="169" fontId="7" fillId="0" borderId="0" xfId="1" applyNumberFormat="1" applyFont="1" applyBorder="1"/>
    <xf numFmtId="10" fontId="7" fillId="0" borderId="0" xfId="1" applyNumberFormat="1" applyFont="1" applyBorder="1"/>
    <xf numFmtId="49" fontId="6" fillId="0" borderId="0" xfId="1" applyNumberFormat="1" applyFont="1" applyBorder="1"/>
    <xf numFmtId="169" fontId="7" fillId="0" borderId="0" xfId="1" applyNumberFormat="1" applyFont="1" applyBorder="1"/>
    <xf numFmtId="167" fontId="7" fillId="0" borderId="0" xfId="1" applyNumberFormat="1" applyFont="1" applyBorder="1" applyAlignment="1">
      <alignment horizontal="right"/>
    </xf>
    <xf numFmtId="169" fontId="6" fillId="0" borderId="0" xfId="1" applyNumberFormat="1" applyFont="1" applyBorder="1"/>
    <xf numFmtId="165" fontId="0" fillId="0" borderId="0" xfId="0" applyNumberFormat="1"/>
    <xf numFmtId="49" fontId="6" fillId="0" borderId="0" xfId="1" applyNumberFormat="1" applyFont="1" applyAlignment="1">
      <alignment horizontal="right"/>
    </xf>
    <xf numFmtId="4" fontId="7" fillId="0" borderId="0" xfId="1" applyNumberFormat="1" applyFont="1" applyAlignment="1">
      <alignment horizontal="right"/>
    </xf>
    <xf numFmtId="169" fontId="7" fillId="0" borderId="0" xfId="1" applyFont="1" applyAlignment="1">
      <alignment horizontal="right"/>
    </xf>
    <xf numFmtId="2" fontId="0" fillId="0" borderId="0" xfId="0" applyNumberFormat="1"/>
    <xf numFmtId="166" fontId="5" fillId="0" borderId="0" xfId="1" applyNumberFormat="1" applyFont="1"/>
    <xf numFmtId="169" fontId="5" fillId="0" borderId="0" xfId="0" applyFont="1"/>
    <xf numFmtId="169" fontId="6" fillId="0" borderId="0" xfId="1" applyNumberFormat="1" applyFont="1" applyBorder="1" applyAlignment="1">
      <alignment horizontal="center"/>
    </xf>
    <xf numFmtId="10" fontId="5" fillId="0" borderId="0" xfId="1" applyNumberFormat="1" applyFont="1" applyBorder="1"/>
    <xf numFmtId="166" fontId="5" fillId="0" borderId="0" xfId="1" applyNumberFormat="1" applyFont="1" applyBorder="1" applyAlignment="1">
      <alignment horizontal="right"/>
    </xf>
    <xf numFmtId="10" fontId="7" fillId="0" borderId="0" xfId="0" applyNumberFormat="1" applyFont="1" applyBorder="1" applyAlignment="1">
      <alignment horizontal="right"/>
    </xf>
    <xf numFmtId="166" fontId="6" fillId="0" borderId="0" xfId="1" applyNumberFormat="1" applyFont="1" applyAlignment="1">
      <alignment horizontal="left"/>
    </xf>
    <xf numFmtId="169" fontId="5" fillId="0" borderId="0" xfId="1" applyFont="1" applyBorder="1"/>
    <xf numFmtId="10" fontId="5" fillId="0" borderId="0" xfId="1" applyNumberFormat="1" applyFont="1" applyAlignment="1">
      <alignment horizontal="right"/>
    </xf>
    <xf numFmtId="3" fontId="32" fillId="0" borderId="0" xfId="54" applyNumberFormat="1" applyFont="1" applyBorder="1"/>
    <xf numFmtId="3" fontId="6" fillId="0" borderId="0" xfId="54" applyNumberFormat="1" applyFont="1" applyBorder="1"/>
    <xf numFmtId="10" fontId="0" fillId="0" borderId="0" xfId="58" applyNumberFormat="1" applyFont="1" applyFill="1" applyAlignment="1">
      <alignment horizontal="right"/>
    </xf>
    <xf numFmtId="14" fontId="0" fillId="0" borderId="0" xfId="57" applyNumberFormat="1" applyFont="1" applyFill="1"/>
    <xf numFmtId="166" fontId="0" fillId="0" borderId="0" xfId="57" applyNumberFormat="1" applyFont="1" applyFill="1" applyAlignment="1">
      <alignment horizontal="right"/>
    </xf>
    <xf numFmtId="10" fontId="0" fillId="0" borderId="0" xfId="57" applyNumberFormat="1" applyFont="1" applyFill="1" applyAlignment="1">
      <alignment horizontal="right"/>
    </xf>
    <xf numFmtId="169" fontId="6" fillId="0" borderId="0" xfId="1" applyFont="1" applyBorder="1"/>
    <xf numFmtId="166" fontId="6" fillId="0" borderId="0" xfId="1" applyNumberFormat="1" applyFont="1" applyBorder="1" applyAlignment="1">
      <alignment horizontal="right"/>
    </xf>
    <xf numFmtId="10" fontId="0" fillId="0" borderId="0" xfId="0" applyNumberFormat="1"/>
    <xf numFmtId="169" fontId="6" fillId="0" borderId="0" xfId="1" applyFont="1" applyBorder="1" applyAlignment="1">
      <alignment horizontal="right"/>
    </xf>
    <xf numFmtId="169" fontId="6" fillId="0" borderId="0" xfId="1" applyFont="1" applyAlignment="1">
      <alignment horizontal="right"/>
    </xf>
    <xf numFmtId="2" fontId="6" fillId="0" borderId="0" xfId="1" applyNumberFormat="1" applyFont="1" applyBorder="1" applyAlignment="1">
      <alignment horizontal="right"/>
    </xf>
    <xf numFmtId="169" fontId="6" fillId="0" borderId="0" xfId="1" applyNumberFormat="1" applyFont="1" applyAlignment="1">
      <alignment horizontal="right"/>
    </xf>
    <xf numFmtId="2" fontId="5" fillId="0" borderId="0" xfId="0" applyNumberFormat="1" applyFont="1" applyAlignment="1">
      <alignment horizontal="right"/>
    </xf>
    <xf numFmtId="2" fontId="5" fillId="0" borderId="0" xfId="1" applyNumberFormat="1" applyFont="1" applyBorder="1" applyAlignment="1">
      <alignment horizontal="right"/>
    </xf>
    <xf numFmtId="2" fontId="6" fillId="0" borderId="0" xfId="1" applyNumberFormat="1" applyFont="1" applyAlignment="1">
      <alignment horizontal="left"/>
    </xf>
    <xf numFmtId="0" fontId="0" fillId="0" borderId="0" xfId="0" applyNumberFormat="1"/>
    <xf numFmtId="166" fontId="6" fillId="0" borderId="0" xfId="1" applyNumberFormat="1" applyFont="1"/>
    <xf numFmtId="10" fontId="6" fillId="0" borderId="0" xfId="1" applyNumberFormat="1" applyFont="1" applyAlignment="1">
      <alignment horizontal="right"/>
    </xf>
    <xf numFmtId="10" fontId="6" fillId="0" borderId="0" xfId="29" applyNumberFormat="1" applyFont="1" applyBorder="1" applyAlignment="1">
      <alignment horizontal="right"/>
    </xf>
    <xf numFmtId="10" fontId="6" fillId="0" borderId="0" xfId="0" applyNumberFormat="1" applyFont="1"/>
    <xf numFmtId="166" fontId="6" fillId="0" borderId="0" xfId="29" applyNumberFormat="1" applyFont="1" applyBorder="1" applyAlignment="1">
      <alignment horizontal="right"/>
    </xf>
    <xf numFmtId="14" fontId="0" fillId="0" borderId="0" xfId="0" applyNumberFormat="1"/>
    <xf numFmtId="0" fontId="6" fillId="0" borderId="0" xfId="0" applyNumberFormat="1" applyFont="1"/>
    <xf numFmtId="0" fontId="6" fillId="0" borderId="0" xfId="0" applyNumberFormat="1" applyFont="1" applyBorder="1" applyAlignment="1">
      <alignment horizontal="right"/>
    </xf>
    <xf numFmtId="166" fontId="5" fillId="0" borderId="0" xfId="0" applyNumberFormat="1" applyFont="1" applyBorder="1" applyAlignment="1">
      <alignment horizontal="right"/>
    </xf>
    <xf numFmtId="2" fontId="5" fillId="0" borderId="0" xfId="0" applyNumberFormat="1" applyFont="1" applyBorder="1" applyAlignment="1">
      <alignment horizontal="right"/>
    </xf>
    <xf numFmtId="169" fontId="5" fillId="0" borderId="0" xfId="0" applyFont="1" applyBorder="1"/>
    <xf numFmtId="166" fontId="5" fillId="0" borderId="0" xfId="0" applyNumberFormat="1" applyFont="1"/>
    <xf numFmtId="0" fontId="6" fillId="0" borderId="0" xfId="0" applyNumberFormat="1" applyFont="1" applyAlignment="1">
      <alignment horizontal="left"/>
    </xf>
    <xf numFmtId="49" fontId="5" fillId="0" borderId="0" xfId="1" applyNumberFormat="1" applyFont="1" applyAlignment="1"/>
    <xf numFmtId="44" fontId="6" fillId="0" borderId="0" xfId="57" applyFont="1" applyFill="1" applyAlignment="1">
      <alignment horizontal="right"/>
    </xf>
    <xf numFmtId="10" fontId="6" fillId="0" borderId="0" xfId="58" applyNumberFormat="1" applyFont="1" applyFill="1" applyAlignment="1">
      <alignment horizontal="right"/>
    </xf>
    <xf numFmtId="14" fontId="6" fillId="0" borderId="0" xfId="57" applyNumberFormat="1" applyFont="1" applyFill="1"/>
    <xf numFmtId="14" fontId="6" fillId="0" borderId="0" xfId="57" applyNumberFormat="1" applyFont="1" applyFill="1" applyAlignment="1">
      <alignment horizontal="right"/>
    </xf>
    <xf numFmtId="3" fontId="36" fillId="0" borderId="0" xfId="54" applyNumberFormat="1" applyFont="1" applyBorder="1"/>
    <xf numFmtId="3" fontId="5" fillId="0" borderId="0" xfId="54" applyNumberFormat="1" applyFont="1" applyBorder="1"/>
    <xf numFmtId="10" fontId="36" fillId="0" borderId="0" xfId="54" applyNumberFormat="1" applyFont="1" applyBorder="1"/>
    <xf numFmtId="49" fontId="5" fillId="0" borderId="0" xfId="1" applyNumberFormat="1" applyFont="1" applyAlignment="1">
      <alignment horizontal="right"/>
    </xf>
    <xf numFmtId="10" fontId="9" fillId="0" borderId="0" xfId="1" applyNumberFormat="1" applyFont="1" applyAlignment="1">
      <alignment horizontal="right"/>
    </xf>
    <xf numFmtId="169" fontId="5" fillId="0" borderId="0" xfId="1" applyFont="1" applyAlignment="1">
      <alignment horizontal="left"/>
    </xf>
    <xf numFmtId="14" fontId="6" fillId="0" borderId="0" xfId="0" applyNumberFormat="1" applyFont="1"/>
    <xf numFmtId="169" fontId="6" fillId="0" borderId="0" xfId="0" applyFont="1" applyBorder="1" applyAlignment="1">
      <alignment horizontal="left"/>
    </xf>
    <xf numFmtId="2" fontId="53" fillId="0" borderId="0" xfId="1" applyNumberFormat="1" applyFont="1"/>
    <xf numFmtId="10" fontId="6" fillId="0" borderId="0" xfId="1" applyNumberFormat="1" applyFont="1" applyBorder="1" applyAlignment="1">
      <alignment horizontal="left"/>
    </xf>
    <xf numFmtId="2" fontId="0" fillId="0" borderId="0" xfId="58" applyNumberFormat="1" applyFont="1" applyFill="1" applyAlignment="1">
      <alignment horizontal="right"/>
    </xf>
    <xf numFmtId="2" fontId="5" fillId="0" borderId="0" xfId="1" applyNumberFormat="1" applyFont="1" applyBorder="1"/>
    <xf numFmtId="10" fontId="6" fillId="0" borderId="0" xfId="1" applyNumberFormat="1" applyFont="1"/>
    <xf numFmtId="169" fontId="0" fillId="0" borderId="0" xfId="0" applyAlignment="1">
      <alignment vertical="top" wrapText="1"/>
    </xf>
    <xf numFmtId="169" fontId="6" fillId="0" borderId="0" xfId="0" applyFont="1" applyAlignment="1">
      <alignment vertical="top" wrapText="1"/>
    </xf>
    <xf numFmtId="169" fontId="6" fillId="0" borderId="0" xfId="0" applyFont="1" applyAlignment="1">
      <alignment horizontal="center"/>
    </xf>
    <xf numFmtId="169" fontId="0" fillId="0" borderId="0" xfId="0" applyAlignment="1">
      <alignment horizontal="center"/>
    </xf>
    <xf numFmtId="169" fontId="7" fillId="0" borderId="0" xfId="0" applyFont="1" applyAlignment="1">
      <alignment horizontal="center"/>
    </xf>
    <xf numFmtId="9" fontId="0" fillId="0" borderId="0" xfId="0" applyNumberFormat="1" applyAlignment="1">
      <alignment horizontal="center"/>
    </xf>
    <xf numFmtId="169" fontId="6" fillId="0" borderId="0" xfId="0" applyFont="1" applyAlignment="1">
      <alignment horizontal="center" vertical="top"/>
    </xf>
    <xf numFmtId="169" fontId="6" fillId="0" borderId="0" xfId="0" applyFont="1" applyAlignment="1">
      <alignment horizontal="left" vertical="top"/>
    </xf>
    <xf numFmtId="169" fontId="54" fillId="0" borderId="0" xfId="0" applyFont="1"/>
    <xf numFmtId="9" fontId="54" fillId="0" borderId="0" xfId="0" applyNumberFormat="1" applyFont="1" applyAlignment="1">
      <alignment horizontal="center"/>
    </xf>
    <xf numFmtId="169" fontId="53" fillId="0" borderId="0" xfId="1" applyFont="1"/>
    <xf numFmtId="166" fontId="6" fillId="0" borderId="0" xfId="0" applyNumberFormat="1" applyFont="1"/>
    <xf numFmtId="10" fontId="6" fillId="0" borderId="0" xfId="0" applyNumberFormat="1" applyFont="1" applyAlignment="1">
      <alignment horizontal="center"/>
    </xf>
    <xf numFmtId="10" fontId="5" fillId="0" borderId="0" xfId="0" applyNumberFormat="1" applyFont="1"/>
    <xf numFmtId="171" fontId="5" fillId="0" borderId="0" xfId="0" applyNumberFormat="1" applyFont="1"/>
    <xf numFmtId="3" fontId="5" fillId="0" borderId="0" xfId="0" applyNumberFormat="1" applyFont="1"/>
    <xf numFmtId="9" fontId="5" fillId="0" borderId="0" xfId="0" applyNumberFormat="1" applyFont="1" applyAlignment="1">
      <alignment horizontal="center"/>
    </xf>
    <xf numFmtId="0" fontId="5" fillId="0" borderId="0" xfId="0" applyNumberFormat="1" applyFont="1"/>
    <xf numFmtId="9" fontId="0" fillId="0" borderId="0" xfId="0" applyNumberFormat="1"/>
    <xf numFmtId="9" fontId="5" fillId="0" borderId="0" xfId="0" applyNumberFormat="1" applyFont="1" applyAlignment="1">
      <alignment horizontal="right"/>
    </xf>
    <xf numFmtId="14" fontId="0" fillId="0" borderId="0" xfId="0" applyNumberFormat="1" applyAlignment="1">
      <alignment horizontal="left"/>
    </xf>
    <xf numFmtId="9" fontId="6" fillId="0" borderId="0" xfId="0" applyNumberFormat="1" applyFont="1"/>
    <xf numFmtId="14" fontId="5" fillId="0" borderId="0" xfId="1" applyNumberFormat="1" applyFont="1" applyBorder="1" applyAlignment="1">
      <alignment horizontal="left"/>
    </xf>
    <xf numFmtId="10" fontId="6" fillId="0" borderId="0" xfId="1" applyNumberFormat="1" applyFont="1" applyFill="1" applyBorder="1" applyAlignment="1">
      <alignment horizontal="right"/>
    </xf>
    <xf numFmtId="10" fontId="6" fillId="0" borderId="0" xfId="1" applyNumberFormat="1" applyFont="1" applyBorder="1" applyAlignment="1">
      <alignment horizontal="right"/>
    </xf>
    <xf numFmtId="166" fontId="6" fillId="0" borderId="0" xfId="1" applyNumberFormat="1" applyFont="1" applyBorder="1"/>
    <xf numFmtId="166" fontId="67" fillId="0" borderId="0" xfId="1" applyNumberFormat="1" applyFont="1"/>
    <xf numFmtId="10" fontId="6" fillId="0" borderId="0" xfId="1" applyNumberFormat="1" applyFont="1" applyBorder="1"/>
    <xf numFmtId="170" fontId="5" fillId="0" borderId="0" xfId="1" applyNumberFormat="1" applyFont="1"/>
    <xf numFmtId="169" fontId="0" fillId="0" borderId="0" xfId="0" applyAlignment="1">
      <alignment vertical="top" wrapText="1"/>
    </xf>
    <xf numFmtId="2" fontId="5" fillId="0" borderId="0" xfId="0" applyNumberFormat="1" applyFont="1"/>
    <xf numFmtId="166" fontId="6" fillId="0" borderId="0" xfId="0" applyNumberFormat="1" applyFont="1" applyAlignment="1">
      <alignment horizontal="left"/>
    </xf>
    <xf numFmtId="1" fontId="5" fillId="0" borderId="0" xfId="0" applyNumberFormat="1" applyFont="1" applyAlignment="1">
      <alignment horizontal="left"/>
    </xf>
    <xf numFmtId="1" fontId="6" fillId="0" borderId="0" xfId="0" applyNumberFormat="1" applyFont="1" applyAlignment="1">
      <alignment horizontal="left"/>
    </xf>
    <xf numFmtId="10" fontId="6" fillId="0" borderId="0" xfId="0" applyNumberFormat="1" applyFont="1" applyAlignment="1">
      <alignment horizontal="left"/>
    </xf>
    <xf numFmtId="166" fontId="53" fillId="0" borderId="0" xfId="0" applyNumberFormat="1" applyFont="1" applyAlignment="1">
      <alignment horizontal="left"/>
    </xf>
    <xf numFmtId="171" fontId="0" fillId="0" borderId="0" xfId="0" applyNumberFormat="1"/>
    <xf numFmtId="169" fontId="68" fillId="0" borderId="0" xfId="1" applyFont="1" applyAlignment="1">
      <alignment horizontal="left"/>
    </xf>
    <xf numFmtId="173" fontId="5" fillId="0" borderId="0" xfId="0" applyNumberFormat="1" applyFont="1"/>
    <xf numFmtId="169" fontId="53" fillId="0" borderId="0" xfId="1" applyFont="1" applyBorder="1"/>
    <xf numFmtId="166" fontId="53" fillId="0" borderId="0" xfId="1" applyNumberFormat="1" applyFont="1" applyBorder="1" applyAlignment="1">
      <alignment horizontal="right"/>
    </xf>
    <xf numFmtId="1" fontId="70" fillId="0" borderId="0" xfId="1" applyNumberFormat="1" applyFont="1"/>
    <xf numFmtId="1" fontId="0" fillId="0" borderId="0" xfId="0" applyNumberFormat="1" applyAlignment="1">
      <alignment horizontal="left"/>
    </xf>
    <xf numFmtId="10" fontId="7" fillId="0" borderId="0" xfId="1" applyNumberFormat="1" applyFont="1" applyAlignment="1">
      <alignment horizontal="left"/>
    </xf>
    <xf numFmtId="174" fontId="70" fillId="0" borderId="0" xfId="1" applyNumberFormat="1" applyFont="1" applyAlignment="1">
      <alignment horizontal="right"/>
    </xf>
    <xf numFmtId="166" fontId="7" fillId="0" borderId="0" xfId="1" applyNumberFormat="1" applyFont="1" applyAlignment="1">
      <alignment horizontal="left"/>
    </xf>
    <xf numFmtId="169" fontId="0" fillId="0" borderId="0" xfId="0" applyAlignment="1">
      <alignment horizontal="left"/>
    </xf>
    <xf numFmtId="1" fontId="5" fillId="0" borderId="0" xfId="103" applyNumberFormat="1" applyFont="1" applyBorder="1" applyAlignment="1">
      <alignment horizontal="left"/>
    </xf>
    <xf numFmtId="172" fontId="6" fillId="0" borderId="0" xfId="103" applyNumberFormat="1" applyFont="1" applyFill="1" applyBorder="1" applyAlignment="1">
      <alignment horizontal="left"/>
    </xf>
    <xf numFmtId="17" fontId="6" fillId="0" borderId="0" xfId="103" applyNumberFormat="1" applyFont="1" applyBorder="1" applyAlignment="1">
      <alignment horizontal="right"/>
    </xf>
    <xf numFmtId="10" fontId="5" fillId="0" borderId="0" xfId="103" applyNumberFormat="1" applyFont="1" applyBorder="1"/>
    <xf numFmtId="1" fontId="6" fillId="0" borderId="0" xfId="103" applyNumberFormat="1" applyFont="1" applyBorder="1" applyAlignment="1">
      <alignment horizontal="right"/>
    </xf>
    <xf numFmtId="2" fontId="69" fillId="0" borderId="0" xfId="1" applyNumberFormat="1" applyFont="1"/>
    <xf numFmtId="169" fontId="5" fillId="0" borderId="0" xfId="0" applyFont="1" applyBorder="1" applyAlignment="1">
      <alignment horizontal="left"/>
    </xf>
    <xf numFmtId="169" fontId="53" fillId="0" borderId="0" xfId="0" applyFont="1" applyBorder="1" applyAlignment="1">
      <alignment horizontal="left"/>
    </xf>
    <xf numFmtId="172" fontId="6" fillId="0" borderId="0" xfId="103" applyNumberFormat="1" applyFont="1" applyBorder="1"/>
    <xf numFmtId="166" fontId="5" fillId="0" borderId="0" xfId="0" applyNumberFormat="1" applyFont="1" applyAlignment="1">
      <alignment horizontal="right"/>
    </xf>
    <xf numFmtId="1" fontId="6" fillId="0" borderId="0" xfId="1" applyNumberFormat="1" applyFont="1" applyAlignment="1">
      <alignment horizontal="right"/>
    </xf>
    <xf numFmtId="1" fontId="5" fillId="0" borderId="0" xfId="1" applyNumberFormat="1" applyFont="1"/>
    <xf numFmtId="174" fontId="5" fillId="0" borderId="0" xfId="1" applyNumberFormat="1" applyFont="1" applyAlignment="1">
      <alignment horizontal="right"/>
    </xf>
    <xf numFmtId="166" fontId="5" fillId="0" borderId="0" xfId="1" applyNumberFormat="1" applyFont="1" applyAlignment="1">
      <alignment horizontal="left"/>
    </xf>
    <xf numFmtId="174" fontId="6" fillId="0" borderId="0" xfId="1" applyNumberFormat="1" applyFont="1" applyAlignment="1">
      <alignment horizontal="right"/>
    </xf>
    <xf numFmtId="169" fontId="69" fillId="0" borderId="0" xfId="1" applyFont="1"/>
    <xf numFmtId="2" fontId="6" fillId="0" borderId="0" xfId="228" applyNumberFormat="1" applyFont="1"/>
    <xf numFmtId="2" fontId="6" fillId="0" borderId="0" xfId="228" applyNumberFormat="1" applyFont="1" applyAlignment="1">
      <alignment horizontal="right"/>
    </xf>
    <xf numFmtId="166" fontId="6" fillId="0" borderId="0" xfId="228" applyNumberFormat="1" applyFont="1" applyBorder="1" applyAlignment="1">
      <alignment horizontal="right"/>
    </xf>
    <xf numFmtId="169" fontId="6" fillId="0" borderId="0" xfId="228" applyFont="1" applyAlignment="1">
      <alignment horizontal="right"/>
    </xf>
    <xf numFmtId="169" fontId="6" fillId="0" borderId="0" xfId="228" applyFont="1"/>
    <xf numFmtId="169" fontId="5" fillId="0" borderId="0" xfId="228" applyFont="1"/>
    <xf numFmtId="2" fontId="6" fillId="0" borderId="0" xfId="228" applyNumberFormat="1" applyFont="1" applyAlignment="1">
      <alignment horizontal="left"/>
    </xf>
    <xf numFmtId="2" fontId="5" fillId="0" borderId="0" xfId="228" applyNumberFormat="1" applyFont="1" applyAlignment="1">
      <alignment horizontal="right"/>
    </xf>
    <xf numFmtId="2" fontId="5" fillId="0" borderId="0" xfId="228" applyNumberFormat="1" applyFont="1" applyBorder="1" applyAlignment="1">
      <alignment horizontal="right"/>
    </xf>
    <xf numFmtId="10" fontId="69" fillId="0" borderId="0" xfId="1" applyNumberFormat="1" applyFont="1"/>
    <xf numFmtId="168" fontId="69" fillId="0" borderId="0" xfId="1" applyNumberFormat="1" applyFont="1" applyBorder="1" applyAlignment="1">
      <alignment horizontal="right"/>
    </xf>
    <xf numFmtId="169" fontId="69" fillId="0" borderId="0" xfId="0" applyFont="1"/>
    <xf numFmtId="2" fontId="5" fillId="55" borderId="0" xfId="1" applyNumberFormat="1" applyFont="1" applyFill="1"/>
    <xf numFmtId="10" fontId="5" fillId="55" borderId="0" xfId="1" applyNumberFormat="1" applyFont="1" applyFill="1"/>
    <xf numFmtId="169" fontId="6" fillId="0" borderId="0" xfId="0" applyFont="1" applyAlignment="1">
      <alignment horizontal="left" vertical="top" wrapText="1"/>
    </xf>
    <xf numFmtId="169" fontId="0" fillId="0" borderId="0" xfId="0" applyAlignment="1">
      <alignment vertical="top" wrapText="1"/>
    </xf>
    <xf numFmtId="169" fontId="5" fillId="0" borderId="0" xfId="0" applyFont="1" applyAlignment="1">
      <alignment horizontal="left" vertical="top" wrapText="1"/>
    </xf>
    <xf numFmtId="169" fontId="0" fillId="0" borderId="0" xfId="0" applyAlignment="1">
      <alignment horizontal="left" vertical="top" wrapText="1"/>
    </xf>
    <xf numFmtId="2" fontId="5" fillId="55" borderId="0" xfId="228" applyNumberFormat="1" applyFont="1" applyFill="1" applyAlignment="1">
      <alignment horizontal="right"/>
    </xf>
  </cellXfs>
  <cellStyles count="334">
    <cellStyle name="_x000a_bidires=100_x000d_" xfId="1"/>
    <cellStyle name="_x000a_bidires=100_x000d_ 2" xfId="103"/>
    <cellStyle name="_x000a_bidires=100_x000d_ 2 2" xfId="157"/>
    <cellStyle name="_x000a_bidires=100_x000d_ 2 2 2" xfId="228"/>
    <cellStyle name="_x000a_bidires=100_x000d_ 2 3" xfId="179"/>
    <cellStyle name="_x000a_bidires=100_x000d_ 2 4" xfId="248"/>
    <cellStyle name="_x000a_bidires=100_x000d_ 3" xfId="156"/>
    <cellStyle name="_x000a_bidires=100_x000d_ 3 2" xfId="227"/>
    <cellStyle name="_x000a_bidires=100_x000d_ 4" xfId="178"/>
    <cellStyle name="_x000a_bidires=100_x000d_ 5" xfId="247"/>
    <cellStyle name="_x000a_bidires=100_x000d_ 6" xfId="102"/>
    <cellStyle name="20% - Accent1" xfId="2" builtinId="30" customBuiltin="1"/>
    <cellStyle name="20% - Accent1 2" xfId="78"/>
    <cellStyle name="20% - Accent1 2 2" xfId="232"/>
    <cellStyle name="20% - Accent1 2 3" xfId="311"/>
    <cellStyle name="20% - Accent1 2 4" xfId="163"/>
    <cellStyle name="20% - Accent1 3" xfId="202"/>
    <cellStyle name="20% - Accent1 4" xfId="249"/>
    <cellStyle name="20% - Accent1 5" xfId="131"/>
    <cellStyle name="20% - Accent2" xfId="3" builtinId="34" customBuiltin="1"/>
    <cellStyle name="20% - Accent2 2" xfId="82"/>
    <cellStyle name="20% - Accent2 2 2" xfId="234"/>
    <cellStyle name="20% - Accent2 2 3" xfId="315"/>
    <cellStyle name="20% - Accent2 2 4" xfId="165"/>
    <cellStyle name="20% - Accent2 3" xfId="206"/>
    <cellStyle name="20% - Accent2 4" xfId="250"/>
    <cellStyle name="20% - Accent2 5" xfId="135"/>
    <cellStyle name="20% - Accent3" xfId="4" builtinId="38" customBuiltin="1"/>
    <cellStyle name="20% - Accent3 2" xfId="86"/>
    <cellStyle name="20% - Accent3 2 2" xfId="236"/>
    <cellStyle name="20% - Accent3 2 3" xfId="319"/>
    <cellStyle name="20% - Accent3 2 4" xfId="167"/>
    <cellStyle name="20% - Accent3 3" xfId="210"/>
    <cellStyle name="20% - Accent3 4" xfId="251"/>
    <cellStyle name="20% - Accent3 5" xfId="139"/>
    <cellStyle name="20% - Accent4" xfId="5" builtinId="42" customBuiltin="1"/>
    <cellStyle name="20% - Accent4 2" xfId="90"/>
    <cellStyle name="20% - Accent4 2 2" xfId="238"/>
    <cellStyle name="20% - Accent4 2 3" xfId="323"/>
    <cellStyle name="20% - Accent4 2 4" xfId="169"/>
    <cellStyle name="20% - Accent4 3" xfId="214"/>
    <cellStyle name="20% - Accent4 4" xfId="252"/>
    <cellStyle name="20% - Accent4 5" xfId="143"/>
    <cellStyle name="20% - Accent5" xfId="6" builtinId="46" customBuiltin="1"/>
    <cellStyle name="20% - Accent5 2" xfId="94"/>
    <cellStyle name="20% - Accent5 2 2" xfId="240"/>
    <cellStyle name="20% - Accent5 2 3" xfId="327"/>
    <cellStyle name="20% - Accent5 2 4" xfId="171"/>
    <cellStyle name="20% - Accent5 3" xfId="218"/>
    <cellStyle name="20% - Accent5 4" xfId="253"/>
    <cellStyle name="20% - Accent5 5" xfId="147"/>
    <cellStyle name="20% - Accent6" xfId="7" builtinId="50" customBuiltin="1"/>
    <cellStyle name="20% - Accent6 2" xfId="98"/>
    <cellStyle name="20% - Accent6 2 2" xfId="242"/>
    <cellStyle name="20% - Accent6 2 3" xfId="331"/>
    <cellStyle name="20% - Accent6 2 4" xfId="173"/>
    <cellStyle name="20% - Accent6 3" xfId="222"/>
    <cellStyle name="20% - Accent6 4" xfId="254"/>
    <cellStyle name="20% - Accent6 5" xfId="151"/>
    <cellStyle name="40% - Accent1" xfId="8" builtinId="31" customBuiltin="1"/>
    <cellStyle name="40% - Accent1 2" xfId="79"/>
    <cellStyle name="40% - Accent1 2 2" xfId="233"/>
    <cellStyle name="40% - Accent1 2 3" xfId="312"/>
    <cellStyle name="40% - Accent1 2 4" xfId="164"/>
    <cellStyle name="40% - Accent1 3" xfId="203"/>
    <cellStyle name="40% - Accent1 4" xfId="255"/>
    <cellStyle name="40% - Accent1 5" xfId="132"/>
    <cellStyle name="40% - Accent2" xfId="9" builtinId="35" customBuiltin="1"/>
    <cellStyle name="40% - Accent2 2" xfId="83"/>
    <cellStyle name="40% - Accent2 2 2" xfId="235"/>
    <cellStyle name="40% - Accent2 2 3" xfId="316"/>
    <cellStyle name="40% - Accent2 2 4" xfId="166"/>
    <cellStyle name="40% - Accent2 3" xfId="207"/>
    <cellStyle name="40% - Accent2 4" xfId="256"/>
    <cellStyle name="40% - Accent2 5" xfId="136"/>
    <cellStyle name="40% - Accent3" xfId="10" builtinId="39" customBuiltin="1"/>
    <cellStyle name="40% - Accent3 2" xfId="87"/>
    <cellStyle name="40% - Accent3 2 2" xfId="237"/>
    <cellStyle name="40% - Accent3 2 3" xfId="320"/>
    <cellStyle name="40% - Accent3 2 4" xfId="168"/>
    <cellStyle name="40% - Accent3 3" xfId="211"/>
    <cellStyle name="40% - Accent3 4" xfId="257"/>
    <cellStyle name="40% - Accent3 5" xfId="140"/>
    <cellStyle name="40% - Accent4" xfId="11" builtinId="43" customBuiltin="1"/>
    <cellStyle name="40% - Accent4 2" xfId="91"/>
    <cellStyle name="40% - Accent4 2 2" xfId="239"/>
    <cellStyle name="40% - Accent4 2 3" xfId="324"/>
    <cellStyle name="40% - Accent4 2 4" xfId="170"/>
    <cellStyle name="40% - Accent4 3" xfId="215"/>
    <cellStyle name="40% - Accent4 4" xfId="258"/>
    <cellStyle name="40% - Accent4 5" xfId="144"/>
    <cellStyle name="40% - Accent5" xfId="12" builtinId="47" customBuiltin="1"/>
    <cellStyle name="40% - Accent5 2" xfId="95"/>
    <cellStyle name="40% - Accent5 2 2" xfId="241"/>
    <cellStyle name="40% - Accent5 2 3" xfId="328"/>
    <cellStyle name="40% - Accent5 2 4" xfId="172"/>
    <cellStyle name="40% - Accent5 3" xfId="219"/>
    <cellStyle name="40% - Accent5 4" xfId="259"/>
    <cellStyle name="40% - Accent5 5" xfId="148"/>
    <cellStyle name="40% - Accent6" xfId="13" builtinId="51" customBuiltin="1"/>
    <cellStyle name="40% - Accent6 2" xfId="99"/>
    <cellStyle name="40% - Accent6 2 2" xfId="243"/>
    <cellStyle name="40% - Accent6 2 3" xfId="332"/>
    <cellStyle name="40% - Accent6 2 4" xfId="174"/>
    <cellStyle name="40% - Accent6 3" xfId="223"/>
    <cellStyle name="40% - Accent6 4" xfId="260"/>
    <cellStyle name="40% - Accent6 5" xfId="152"/>
    <cellStyle name="60% - Accent1" xfId="14" builtinId="32" customBuiltin="1"/>
    <cellStyle name="60% - Accent1 2" xfId="80"/>
    <cellStyle name="60% - Accent1 2 2" xfId="313"/>
    <cellStyle name="60% - Accent1 2 3" xfId="204"/>
    <cellStyle name="60% - Accent1 3" xfId="261"/>
    <cellStyle name="60% - Accent1 4" xfId="133"/>
    <cellStyle name="60% - Accent2" xfId="15" builtinId="36" customBuiltin="1"/>
    <cellStyle name="60% - Accent2 2" xfId="84"/>
    <cellStyle name="60% - Accent2 2 2" xfId="317"/>
    <cellStyle name="60% - Accent2 2 3" xfId="208"/>
    <cellStyle name="60% - Accent2 3" xfId="262"/>
    <cellStyle name="60% - Accent2 4" xfId="137"/>
    <cellStyle name="60% - Accent3" xfId="16" builtinId="40" customBuiltin="1"/>
    <cellStyle name="60% - Accent3 2" xfId="88"/>
    <cellStyle name="60% - Accent3 2 2" xfId="321"/>
    <cellStyle name="60% - Accent3 2 3" xfId="212"/>
    <cellStyle name="60% - Accent3 3" xfId="263"/>
    <cellStyle name="60% - Accent3 4" xfId="141"/>
    <cellStyle name="60% - Accent4" xfId="17" builtinId="44" customBuiltin="1"/>
    <cellStyle name="60% - Accent4 2" xfId="92"/>
    <cellStyle name="60% - Accent4 2 2" xfId="325"/>
    <cellStyle name="60% - Accent4 2 3" xfId="216"/>
    <cellStyle name="60% - Accent4 3" xfId="264"/>
    <cellStyle name="60% - Accent4 4" xfId="145"/>
    <cellStyle name="60% - Accent5" xfId="18" builtinId="48" customBuiltin="1"/>
    <cellStyle name="60% - Accent5 2" xfId="96"/>
    <cellStyle name="60% - Accent5 2 2" xfId="329"/>
    <cellStyle name="60% - Accent5 2 3" xfId="220"/>
    <cellStyle name="60% - Accent5 3" xfId="265"/>
    <cellStyle name="60% - Accent5 4" xfId="149"/>
    <cellStyle name="60% - Accent6" xfId="19" builtinId="52" customBuiltin="1"/>
    <cellStyle name="60% - Accent6 2" xfId="100"/>
    <cellStyle name="60% - Accent6 2 2" xfId="333"/>
    <cellStyle name="60% - Accent6 2 3" xfId="224"/>
    <cellStyle name="60% - Accent6 3" xfId="266"/>
    <cellStyle name="60% - Accent6 4" xfId="153"/>
    <cellStyle name="Accent1" xfId="20" builtinId="29" customBuiltin="1"/>
    <cellStyle name="Accent1 2" xfId="77"/>
    <cellStyle name="Accent1 2 2" xfId="310"/>
    <cellStyle name="Accent1 2 3" xfId="201"/>
    <cellStyle name="Accent1 3" xfId="267"/>
    <cellStyle name="Accent1 4" xfId="130"/>
    <cellStyle name="Accent2" xfId="21" builtinId="33" customBuiltin="1"/>
    <cellStyle name="Accent2 2" xfId="81"/>
    <cellStyle name="Accent2 2 2" xfId="314"/>
    <cellStyle name="Accent2 2 3" xfId="205"/>
    <cellStyle name="Accent2 3" xfId="268"/>
    <cellStyle name="Accent2 4" xfId="134"/>
    <cellStyle name="Accent3" xfId="22" builtinId="37" customBuiltin="1"/>
    <cellStyle name="Accent3 2" xfId="85"/>
    <cellStyle name="Accent3 2 2" xfId="318"/>
    <cellStyle name="Accent3 2 3" xfId="209"/>
    <cellStyle name="Accent3 3" xfId="269"/>
    <cellStyle name="Accent3 4" xfId="138"/>
    <cellStyle name="Accent4" xfId="23" builtinId="41" customBuiltin="1"/>
    <cellStyle name="Accent4 2" xfId="89"/>
    <cellStyle name="Accent4 2 2" xfId="322"/>
    <cellStyle name="Accent4 2 3" xfId="213"/>
    <cellStyle name="Accent4 3" xfId="270"/>
    <cellStyle name="Accent4 4" xfId="142"/>
    <cellStyle name="Accent5" xfId="24" builtinId="45" customBuiltin="1"/>
    <cellStyle name="Accent5 2" xfId="93"/>
    <cellStyle name="Accent5 2 2" xfId="326"/>
    <cellStyle name="Accent5 2 3" xfId="217"/>
    <cellStyle name="Accent5 3" xfId="271"/>
    <cellStyle name="Accent5 4" xfId="146"/>
    <cellStyle name="Accent6" xfId="25" builtinId="49" customBuiltin="1"/>
    <cellStyle name="Accent6 2" xfId="97"/>
    <cellStyle name="Accent6 2 2" xfId="330"/>
    <cellStyle name="Accent6 2 3" xfId="221"/>
    <cellStyle name="Accent6 3" xfId="272"/>
    <cellStyle name="Accent6 4" xfId="150"/>
    <cellStyle name="Bad" xfId="26" builtinId="27" customBuiltin="1"/>
    <cellStyle name="Bad 2" xfId="53"/>
    <cellStyle name="Bad 2 2" xfId="299"/>
    <cellStyle name="Bad 3" xfId="66"/>
    <cellStyle name="Bad 3 2" xfId="273"/>
    <cellStyle name="Bad 4" xfId="120"/>
    <cellStyle name="Calculation" xfId="27" builtinId="22" customBuiltin="1"/>
    <cellStyle name="Calculation 2" xfId="70"/>
    <cellStyle name="Calculation 2 2" xfId="303"/>
    <cellStyle name="Calculation 2 3" xfId="195"/>
    <cellStyle name="Calculation 3" xfId="274"/>
    <cellStyle name="Calculation 4" xfId="124"/>
    <cellStyle name="Check Cell" xfId="28" builtinId="23" customBuiltin="1"/>
    <cellStyle name="Check Cell 2" xfId="72"/>
    <cellStyle name="Check Cell 2 2" xfId="305"/>
    <cellStyle name="Check Cell 2 3" xfId="197"/>
    <cellStyle name="Check Cell 3" xfId="275"/>
    <cellStyle name="Check Cell 4" xfId="126"/>
    <cellStyle name="Comma" xfId="29" builtinId="3"/>
    <cellStyle name="Comma  - Style1" xfId="30"/>
    <cellStyle name="Comma  - Style1 2" xfId="180"/>
    <cellStyle name="Comma  - Style1 3" xfId="104"/>
    <cellStyle name="Comma 2" xfId="105"/>
    <cellStyle name="Comma 2 2" xfId="158"/>
    <cellStyle name="Curren - Style2" xfId="31"/>
    <cellStyle name="Curren - Style2 2" xfId="181"/>
    <cellStyle name="Curren - Style2 3" xfId="106"/>
    <cellStyle name="Currency" xfId="57" builtinId="4"/>
    <cellStyle name="Currency 2" xfId="51"/>
    <cellStyle name="Currency 3" xfId="56"/>
    <cellStyle name="Explanatory Text" xfId="32" builtinId="53" customBuiltin="1"/>
    <cellStyle name="Explanatory Text 2" xfId="75"/>
    <cellStyle name="Explanatory Text 2 2" xfId="308"/>
    <cellStyle name="Explanatory Text 2 3" xfId="199"/>
    <cellStyle name="Explanatory Text 3" xfId="276"/>
    <cellStyle name="Explanatory Text 4" xfId="128"/>
    <cellStyle name="Good" xfId="33" builtinId="26" customBuiltin="1"/>
    <cellStyle name="Good 2" xfId="52"/>
    <cellStyle name="Good 2 2" xfId="298"/>
    <cellStyle name="Good 3" xfId="65"/>
    <cellStyle name="Good 3 2" xfId="277"/>
    <cellStyle name="Good 4" xfId="119"/>
    <cellStyle name="Heading 1" xfId="34" builtinId="16" customBuiltin="1"/>
    <cellStyle name="Heading 1 2" xfId="61"/>
    <cellStyle name="Heading 1 2 2" xfId="294"/>
    <cellStyle name="Heading 1 2 3" xfId="188"/>
    <cellStyle name="Heading 1 3" xfId="278"/>
    <cellStyle name="Heading 1 4" xfId="115"/>
    <cellStyle name="Heading 2" xfId="35" builtinId="17" customBuiltin="1"/>
    <cellStyle name="Heading 2 2" xfId="62"/>
    <cellStyle name="Heading 2 2 2" xfId="295"/>
    <cellStyle name="Heading 2 2 3" xfId="189"/>
    <cellStyle name="Heading 2 3" xfId="279"/>
    <cellStyle name="Heading 2 4" xfId="116"/>
    <cellStyle name="Heading 3" xfId="36" builtinId="18" customBuiltin="1"/>
    <cellStyle name="Heading 3 2" xfId="63"/>
    <cellStyle name="Heading 3 2 2" xfId="296"/>
    <cellStyle name="Heading 3 2 3" xfId="190"/>
    <cellStyle name="Heading 3 3" xfId="280"/>
    <cellStyle name="Heading 3 4" xfId="117"/>
    <cellStyle name="Heading 4" xfId="37" builtinId="19" customBuiltin="1"/>
    <cellStyle name="Heading 4 2" xfId="64"/>
    <cellStyle name="Heading 4 2 2" xfId="297"/>
    <cellStyle name="Heading 4 2 3" xfId="191"/>
    <cellStyle name="Heading 4 3" xfId="281"/>
    <cellStyle name="Heading 4 4" xfId="118"/>
    <cellStyle name="Hyperlink 2" xfId="182"/>
    <cellStyle name="Hyperlink 3" xfId="282"/>
    <cellStyle name="Hyperlink 4" xfId="107"/>
    <cellStyle name="Input" xfId="38" builtinId="20" customBuiltin="1"/>
    <cellStyle name="Input 2" xfId="68"/>
    <cellStyle name="Input 2 2" xfId="301"/>
    <cellStyle name="Input 2 3" xfId="193"/>
    <cellStyle name="Input 3" xfId="283"/>
    <cellStyle name="Input 4" xfId="122"/>
    <cellStyle name="Linked Cell" xfId="39" builtinId="24" customBuiltin="1"/>
    <cellStyle name="Linked Cell 2" xfId="71"/>
    <cellStyle name="Linked Cell 2 2" xfId="304"/>
    <cellStyle name="Linked Cell 2 3" xfId="196"/>
    <cellStyle name="Linked Cell 3" xfId="284"/>
    <cellStyle name="Linked Cell 4" xfId="125"/>
    <cellStyle name="Neutral" xfId="40" builtinId="28" customBuiltin="1"/>
    <cellStyle name="Neutral 2" xfId="67"/>
    <cellStyle name="Neutral 2 2" xfId="300"/>
    <cellStyle name="Neutral 2 3" xfId="192"/>
    <cellStyle name="Neutral 3" xfId="285"/>
    <cellStyle name="Neutral 4" xfId="121"/>
    <cellStyle name="Normal" xfId="0" builtinId="0"/>
    <cellStyle name="Normal - Style3" xfId="41"/>
    <cellStyle name="Normal - Style3 2" xfId="183"/>
    <cellStyle name="Normal - Style3 3" xfId="108"/>
    <cellStyle name="Normal 2" xfId="49"/>
    <cellStyle name="Normal 2 2" xfId="159"/>
    <cellStyle name="Normal 2 2 2" xfId="229"/>
    <cellStyle name="Normal 2 3" xfId="184"/>
    <cellStyle name="Normal 2 4" xfId="286"/>
    <cellStyle name="Normal 2 5" xfId="109"/>
    <cellStyle name="Normal 3" xfId="54"/>
    <cellStyle name="Normal 3 2" xfId="160"/>
    <cellStyle name="Normal 3 2 2" xfId="230"/>
    <cellStyle name="Normal 3 3" xfId="185"/>
    <cellStyle name="Normal 3 4" xfId="292"/>
    <cellStyle name="Normal 3 5" xfId="110"/>
    <cellStyle name="Normal 4" xfId="59"/>
    <cellStyle name="Normal 4 2" xfId="175"/>
    <cellStyle name="Normal 4 2 2" xfId="244"/>
    <cellStyle name="Normal 4 3" xfId="225"/>
    <cellStyle name="Normal 4 4" xfId="154"/>
    <cellStyle name="Normal 5" xfId="177"/>
    <cellStyle name="Normal 6" xfId="246"/>
    <cellStyle name="Normal 7" xfId="101"/>
    <cellStyle name="Normal_ESTIMATES&amp;PEs" xfId="42"/>
    <cellStyle name="Normal_SP500" xfId="43"/>
    <cellStyle name="Note" xfId="44" builtinId="10" customBuiltin="1"/>
    <cellStyle name="Note 2" xfId="74"/>
    <cellStyle name="Note 2 2" xfId="176"/>
    <cellStyle name="Note 2 2 2" xfId="245"/>
    <cellStyle name="Note 2 3" xfId="226"/>
    <cellStyle name="Note 2 4" xfId="287"/>
    <cellStyle name="Note 2 5" xfId="155"/>
    <cellStyle name="Note 3" xfId="307"/>
    <cellStyle name="Output" xfId="45" builtinId="21" customBuiltin="1"/>
    <cellStyle name="Output 2" xfId="69"/>
    <cellStyle name="Output 2 2" xfId="302"/>
    <cellStyle name="Output 2 3" xfId="194"/>
    <cellStyle name="Output 3" xfId="288"/>
    <cellStyle name="Output 4" xfId="123"/>
    <cellStyle name="Percent" xfId="58" builtinId="5"/>
    <cellStyle name="Percent 2" xfId="50"/>
    <cellStyle name="Percent 2 2" xfId="161"/>
    <cellStyle name="Percent 2 3" xfId="112"/>
    <cellStyle name="Percent 3" xfId="55"/>
    <cellStyle name="Percent 4" xfId="111"/>
    <cellStyle name="Style 1" xfId="113"/>
    <cellStyle name="Style 1 2" xfId="162"/>
    <cellStyle name="Style 1 2 2" xfId="231"/>
    <cellStyle name="Style 1 3" xfId="186"/>
    <cellStyle name="Title" xfId="46" builtinId="15" customBuiltin="1"/>
    <cellStyle name="Title 2" xfId="60"/>
    <cellStyle name="Title 2 2" xfId="293"/>
    <cellStyle name="Title 2 3" xfId="187"/>
    <cellStyle name="Title 3" xfId="289"/>
    <cellStyle name="Title 4" xfId="114"/>
    <cellStyle name="Total" xfId="47" builtinId="25" customBuiltin="1"/>
    <cellStyle name="Total 2" xfId="76"/>
    <cellStyle name="Total 2 2" xfId="309"/>
    <cellStyle name="Total 2 3" xfId="200"/>
    <cellStyle name="Total 3" xfId="290"/>
    <cellStyle name="Total 4" xfId="129"/>
    <cellStyle name="Warning Text" xfId="48" builtinId="11" customBuiltin="1"/>
    <cellStyle name="Warning Text 2" xfId="73"/>
    <cellStyle name="Warning Text 2 2" xfId="306"/>
    <cellStyle name="Warning Text 2 3" xfId="198"/>
    <cellStyle name="Warning Text 3" xfId="291"/>
    <cellStyle name="Warning Text 4" xfId="127"/>
  </cellStyles>
  <dxfs count="0"/>
  <tableStyles count="0" defaultTableStyle="TableStyleMedium9" defaultPivotStyle="PivotStyleLight16"/>
  <colors>
    <mruColors>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ward_silverblatt@spdji.com" TargetMode="External"/><Relationship Id="rId1" Type="http://schemas.openxmlformats.org/officeDocument/2006/relationships/hyperlink" Target="mailto:howard_silverblatt@spdji.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3"/>
  <sheetViews>
    <sheetView tabSelected="1" topLeftCell="A10" zoomScaleNormal="100" workbookViewId="0">
      <selection activeCell="C40" sqref="C40"/>
    </sheetView>
  </sheetViews>
  <sheetFormatPr defaultRowHeight="12.75" x14ac:dyDescent="0.2"/>
  <cols>
    <col min="1" max="1" width="29.5703125" customWidth="1"/>
    <col min="2" max="2" width="10.42578125" customWidth="1"/>
    <col min="3" max="3" width="13.42578125" customWidth="1"/>
    <col min="4" max="4" width="14.28515625" bestFit="1" customWidth="1"/>
    <col min="5" max="5" width="13.42578125" customWidth="1"/>
    <col min="6" max="6" width="10.85546875" bestFit="1" customWidth="1"/>
    <col min="7" max="7" width="11.28515625" customWidth="1"/>
    <col min="8" max="8" width="14.28515625" customWidth="1"/>
    <col min="9" max="9" width="11.85546875" bestFit="1" customWidth="1"/>
    <col min="10" max="10" width="9.7109375" customWidth="1"/>
    <col min="11" max="11" width="11.85546875" bestFit="1" customWidth="1"/>
    <col min="12" max="12" width="15.42578125" bestFit="1" customWidth="1"/>
    <col min="13" max="13" width="11.85546875" bestFit="1" customWidth="1"/>
    <col min="14" max="14" width="12.140625" customWidth="1"/>
    <col min="15" max="15" width="7.7109375" bestFit="1" customWidth="1"/>
    <col min="16" max="16" width="30.5703125" bestFit="1" customWidth="1"/>
    <col min="17" max="17" width="20.28515625" bestFit="1" customWidth="1"/>
    <col min="18" max="18" width="27.85546875" bestFit="1" customWidth="1"/>
  </cols>
  <sheetData>
    <row r="1" spans="1:12" s="10" customFormat="1" ht="15.75" x14ac:dyDescent="0.3">
      <c r="A1" s="212" t="s">
        <v>279</v>
      </c>
      <c r="B1" s="9"/>
      <c r="C1" s="9"/>
      <c r="D1" s="9"/>
      <c r="F1" s="56"/>
      <c r="G1" s="56"/>
      <c r="H1" s="57"/>
      <c r="I1" s="49"/>
      <c r="J1" s="50"/>
    </row>
    <row r="2" spans="1:12" s="35" customFormat="1" x14ac:dyDescent="0.2">
      <c r="A2" s="27" t="s">
        <v>75</v>
      </c>
      <c r="B2" s="29"/>
      <c r="C2" s="29"/>
      <c r="D2" s="29"/>
      <c r="E2" s="171"/>
      <c r="F2" s="29"/>
      <c r="G2" s="29"/>
      <c r="H2" s="29"/>
      <c r="I2" s="49"/>
      <c r="J2" s="50"/>
    </row>
    <row r="3" spans="1:12" s="35" customFormat="1" x14ac:dyDescent="0.2">
      <c r="A3" s="46">
        <f>D94</f>
        <v>42040</v>
      </c>
      <c r="B3" s="29"/>
      <c r="C3" s="29"/>
      <c r="D3" s="29"/>
      <c r="E3" s="29"/>
      <c r="F3" s="29"/>
      <c r="G3" s="29"/>
      <c r="H3" s="29"/>
      <c r="I3" s="49"/>
      <c r="J3" s="50"/>
    </row>
    <row r="4" spans="1:12" s="10" customFormat="1" x14ac:dyDescent="0.2">
      <c r="A4" s="9" t="s">
        <v>124</v>
      </c>
      <c r="B4" s="9"/>
      <c r="C4" s="9" t="s">
        <v>123</v>
      </c>
      <c r="D4" s="9"/>
      <c r="E4" s="9" t="s">
        <v>345</v>
      </c>
      <c r="F4" s="9"/>
      <c r="G4" s="9"/>
      <c r="H4" s="9"/>
      <c r="I4" s="9"/>
      <c r="J4" s="133"/>
      <c r="K4" s="134"/>
    </row>
    <row r="5" spans="1:12" s="10" customFormat="1" x14ac:dyDescent="0.2">
      <c r="A5" s="9"/>
      <c r="B5" s="9"/>
      <c r="C5" s="9"/>
      <c r="D5" s="9"/>
      <c r="E5" s="9"/>
      <c r="F5" s="9"/>
      <c r="G5" s="9"/>
      <c r="H5" s="9"/>
      <c r="I5" s="9"/>
      <c r="J5" s="133"/>
      <c r="K5" s="134"/>
    </row>
    <row r="6" spans="1:12" s="10" customFormat="1" x14ac:dyDescent="0.2">
      <c r="A6" s="9"/>
      <c r="B6" s="9"/>
      <c r="C6" s="9"/>
      <c r="D6" s="9"/>
      <c r="E6" s="9"/>
      <c r="F6" s="9"/>
      <c r="G6" s="9"/>
      <c r="H6" s="9"/>
      <c r="I6" s="9"/>
      <c r="J6" s="133"/>
      <c r="K6" s="134"/>
    </row>
    <row r="7" spans="1:12" s="185" customFormat="1" ht="15.75" x14ac:dyDescent="0.25">
      <c r="A7" s="170" t="s">
        <v>1245</v>
      </c>
      <c r="B7" s="170"/>
      <c r="C7" s="170"/>
      <c r="D7" s="170"/>
      <c r="E7" s="170"/>
      <c r="F7" s="170"/>
      <c r="G7" s="170"/>
      <c r="H7" s="170"/>
      <c r="I7" s="170"/>
      <c r="J7" s="214"/>
      <c r="K7" s="215"/>
    </row>
    <row r="8" spans="1:12" s="185" customFormat="1" ht="15.75" x14ac:dyDescent="0.25">
      <c r="A8" s="170"/>
      <c r="B8" s="170" t="s">
        <v>508</v>
      </c>
      <c r="C8" s="170"/>
      <c r="D8" s="170"/>
      <c r="E8" s="170"/>
      <c r="F8" s="214"/>
      <c r="G8" s="170"/>
      <c r="H8" s="170"/>
      <c r="I8" s="214"/>
      <c r="J8" s="215"/>
    </row>
    <row r="9" spans="1:12" s="185" customFormat="1" ht="15.75" x14ac:dyDescent="0.25">
      <c r="A9" s="170"/>
      <c r="B9" s="170"/>
      <c r="C9" s="170" t="s">
        <v>345</v>
      </c>
      <c r="D9" s="170"/>
      <c r="E9" s="170"/>
      <c r="F9" s="170"/>
      <c r="G9" s="170"/>
      <c r="H9" s="214"/>
      <c r="I9" s="215"/>
    </row>
    <row r="10" spans="1:12" s="185" customFormat="1" ht="15.75" x14ac:dyDescent="0.25">
      <c r="A10" s="170"/>
      <c r="B10" s="170"/>
      <c r="C10" s="170"/>
      <c r="D10" s="170"/>
      <c r="E10" s="170"/>
      <c r="F10" s="170"/>
      <c r="G10" s="170"/>
      <c r="H10" s="214"/>
      <c r="I10" s="215"/>
    </row>
    <row r="11" spans="1:12" s="185" customFormat="1" ht="15.75" x14ac:dyDescent="0.25">
      <c r="A11" s="170"/>
      <c r="B11" s="170"/>
      <c r="C11" s="170"/>
      <c r="D11" s="170"/>
      <c r="E11" s="170"/>
      <c r="F11" s="170"/>
      <c r="G11" s="170"/>
      <c r="H11" s="214"/>
      <c r="I11" s="215"/>
    </row>
    <row r="12" spans="1:12" s="10" customFormat="1" x14ac:dyDescent="0.2">
      <c r="A12" s="9" t="s">
        <v>1240</v>
      </c>
      <c r="B12" s="9"/>
      <c r="C12" s="9"/>
      <c r="D12" s="9"/>
      <c r="E12" s="9"/>
      <c r="F12" s="9"/>
      <c r="G12" s="9"/>
      <c r="H12" s="9"/>
      <c r="I12" s="9"/>
      <c r="J12" s="133"/>
      <c r="K12" s="134"/>
    </row>
    <row r="13" spans="1:12" s="10" customFormat="1" x14ac:dyDescent="0.2">
      <c r="A13" s="9" t="s">
        <v>1246</v>
      </c>
      <c r="B13" s="9"/>
      <c r="C13" s="9"/>
      <c r="D13" s="9"/>
      <c r="E13" s="9"/>
      <c r="F13" s="9"/>
      <c r="G13" s="9"/>
      <c r="H13" s="9"/>
      <c r="I13" s="9"/>
      <c r="J13" s="9"/>
      <c r="K13" s="133"/>
      <c r="L13" s="134"/>
    </row>
    <row r="14" spans="1:12" s="10" customFormat="1" x14ac:dyDescent="0.2">
      <c r="A14" s="9" t="s">
        <v>495</v>
      </c>
      <c r="B14" s="232">
        <v>317</v>
      </c>
      <c r="C14" s="236" t="s">
        <v>498</v>
      </c>
      <c r="D14" s="9"/>
      <c r="E14" s="9"/>
      <c r="F14" s="9"/>
      <c r="G14" s="9"/>
      <c r="H14" s="9"/>
      <c r="I14" s="9"/>
      <c r="J14" s="9"/>
      <c r="K14" s="133"/>
      <c r="L14" s="134"/>
    </row>
    <row r="15" spans="1:12" s="185" customFormat="1" ht="15.75" x14ac:dyDescent="0.25">
      <c r="A15" s="9" t="s">
        <v>493</v>
      </c>
      <c r="B15" s="233">
        <v>230</v>
      </c>
      <c r="C15" s="234">
        <f>B15/B14</f>
        <v>0.72555205047318616</v>
      </c>
      <c r="D15" s="9"/>
      <c r="E15" s="170"/>
      <c r="F15" s="170"/>
      <c r="G15" s="170"/>
      <c r="H15" s="170"/>
      <c r="I15" s="170"/>
      <c r="J15" s="214"/>
      <c r="K15" s="215"/>
    </row>
    <row r="16" spans="1:12" s="185" customFormat="1" ht="15.75" x14ac:dyDescent="0.25">
      <c r="A16" s="9" t="s">
        <v>491</v>
      </c>
      <c r="B16" s="233">
        <v>68</v>
      </c>
      <c r="C16" s="234">
        <f>B16/B14</f>
        <v>0.21451104100946372</v>
      </c>
      <c r="D16" s="9"/>
      <c r="E16" s="170"/>
      <c r="F16" s="170"/>
      <c r="G16" s="170"/>
      <c r="H16" s="170"/>
      <c r="I16" s="170"/>
      <c r="J16" s="214"/>
      <c r="K16" s="215"/>
    </row>
    <row r="17" spans="1:13" s="185" customFormat="1" ht="15.75" x14ac:dyDescent="0.25">
      <c r="A17" s="9" t="s">
        <v>494</v>
      </c>
      <c r="B17" s="233">
        <v>83</v>
      </c>
      <c r="C17" s="234">
        <f>B17/B14</f>
        <v>0.26182965299684541</v>
      </c>
      <c r="D17" s="9"/>
      <c r="E17" s="170"/>
      <c r="F17" s="170"/>
      <c r="G17" s="170"/>
      <c r="H17" s="170"/>
      <c r="I17" s="170"/>
      <c r="J17" s="214"/>
      <c r="K17" s="215"/>
    </row>
    <row r="18" spans="1:13" s="185" customFormat="1" ht="15.75" x14ac:dyDescent="0.25">
      <c r="A18" s="9" t="s">
        <v>492</v>
      </c>
      <c r="B18" s="233">
        <v>18</v>
      </c>
      <c r="C18" s="234">
        <f>B18/B14</f>
        <v>5.6782334384858045E-2</v>
      </c>
      <c r="D18" s="9"/>
      <c r="E18" s="170"/>
      <c r="F18" s="170"/>
      <c r="G18" s="170"/>
      <c r="H18" s="170"/>
      <c r="I18" s="170"/>
      <c r="J18" s="214"/>
      <c r="K18" s="215"/>
    </row>
    <row r="19" spans="1:13" s="185" customFormat="1" ht="15.75" x14ac:dyDescent="0.25">
      <c r="A19" s="170"/>
      <c r="B19" s="216"/>
      <c r="C19" s="219"/>
      <c r="D19" s="170"/>
      <c r="E19" s="170"/>
      <c r="F19" s="170"/>
      <c r="G19" s="170"/>
      <c r="H19" s="170"/>
      <c r="I19" s="170"/>
      <c r="J19" s="214"/>
      <c r="K19" s="215"/>
    </row>
    <row r="20" spans="1:13" s="10" customFormat="1" x14ac:dyDescent="0.2">
      <c r="A20" s="9" t="s">
        <v>504</v>
      </c>
      <c r="B20" s="226"/>
      <c r="C20" s="226"/>
      <c r="D20" s="226"/>
      <c r="E20" s="226"/>
      <c r="F20" s="226"/>
      <c r="G20" s="222"/>
      <c r="H20" s="222"/>
      <c r="I20" s="222"/>
      <c r="J20" s="222"/>
      <c r="K20" s="222"/>
      <c r="L20" s="222"/>
      <c r="M20" s="134"/>
    </row>
    <row r="21" spans="1:13" s="10" customFormat="1" x14ac:dyDescent="0.2">
      <c r="A21" s="9"/>
      <c r="B21" s="226" t="s">
        <v>505</v>
      </c>
      <c r="C21" s="226" t="s">
        <v>505</v>
      </c>
      <c r="D21" s="226" t="s">
        <v>505</v>
      </c>
      <c r="E21" s="226" t="s">
        <v>505</v>
      </c>
      <c r="F21" s="226" t="s">
        <v>505</v>
      </c>
      <c r="G21" s="222"/>
      <c r="H21" s="222"/>
      <c r="I21" s="222"/>
      <c r="J21" s="222"/>
      <c r="K21" s="222"/>
      <c r="L21" s="222"/>
      <c r="M21" s="134"/>
    </row>
    <row r="22" spans="1:13" s="10" customFormat="1" x14ac:dyDescent="0.2">
      <c r="A22" s="223"/>
      <c r="B22" s="224">
        <v>42339</v>
      </c>
      <c r="C22" s="224">
        <v>42248</v>
      </c>
      <c r="D22" s="224">
        <v>42156</v>
      </c>
      <c r="E22" s="224">
        <v>42064</v>
      </c>
      <c r="F22" s="224">
        <v>41974</v>
      </c>
      <c r="G22" s="224">
        <v>41883</v>
      </c>
      <c r="H22" s="224">
        <v>41791</v>
      </c>
      <c r="I22" s="224">
        <v>41699</v>
      </c>
      <c r="J22" s="224">
        <v>41609</v>
      </c>
      <c r="K22" s="224">
        <v>41699</v>
      </c>
      <c r="L22" s="224">
        <v>41609</v>
      </c>
      <c r="M22" s="134"/>
    </row>
    <row r="23" spans="1:13" s="10" customFormat="1" x14ac:dyDescent="0.2">
      <c r="A23" s="230" t="s">
        <v>252</v>
      </c>
      <c r="B23" s="225">
        <v>5.5336258553989499E-2</v>
      </c>
      <c r="C23" s="225">
        <v>5.3138324053978489E-2</v>
      </c>
      <c r="D23" s="225">
        <v>4.83920645328519E-2</v>
      </c>
      <c r="E23" s="225">
        <v>4.9917556867033169E-2</v>
      </c>
      <c r="F23" s="225">
        <v>7.7449021518897182E-2</v>
      </c>
      <c r="G23" s="225">
        <v>0.12277063554347976</v>
      </c>
      <c r="H23" s="225">
        <v>0.11858553717542976</v>
      </c>
      <c r="I23" s="225">
        <v>0.12464009387951443</v>
      </c>
      <c r="J23" s="225">
        <v>9.7190018781820098E-2</v>
      </c>
      <c r="K23" s="225">
        <v>0.12464009387951443</v>
      </c>
      <c r="L23" s="225">
        <v>9.7190018781820098E-2</v>
      </c>
      <c r="M23" s="134"/>
    </row>
    <row r="24" spans="1:13" s="10" customFormat="1" x14ac:dyDescent="0.2">
      <c r="A24" s="230" t="s">
        <v>253</v>
      </c>
      <c r="B24" s="225">
        <v>2.7201122209987764E-2</v>
      </c>
      <c r="C24" s="225">
        <v>2.8416500948199679E-2</v>
      </c>
      <c r="D24" s="225">
        <v>3.617620814248295E-2</v>
      </c>
      <c r="E24" s="225">
        <v>3.430840127494051E-2</v>
      </c>
      <c r="F24" s="225">
        <v>2.3745099621752794E-2</v>
      </c>
      <c r="G24" s="225">
        <v>2.8783789262757386E-2</v>
      </c>
      <c r="H24" s="225">
        <v>3.3421463786423349E-2</v>
      </c>
      <c r="I24" s="225">
        <v>3.5818214579528926E-2</v>
      </c>
      <c r="J24" s="225">
        <v>2.3787514457308045E-2</v>
      </c>
      <c r="K24" s="225">
        <v>3.5818214579528926E-2</v>
      </c>
      <c r="L24" s="225">
        <v>2.3787514457308045E-2</v>
      </c>
      <c r="M24" s="134"/>
    </row>
    <row r="25" spans="1:13" s="10" customFormat="1" x14ac:dyDescent="0.2">
      <c r="A25" s="230" t="s">
        <v>254</v>
      </c>
      <c r="B25" s="225">
        <v>0.10728682432717532</v>
      </c>
      <c r="C25" s="225">
        <v>0.11397691599673593</v>
      </c>
      <c r="D25" s="225">
        <v>0.11261812702332265</v>
      </c>
      <c r="E25" s="225">
        <v>0.10067320224208665</v>
      </c>
      <c r="F25" s="225">
        <v>0.11236240632294005</v>
      </c>
      <c r="G25" s="225">
        <v>0.10602048204635901</v>
      </c>
      <c r="H25" s="225">
        <v>0.10692525637729773</v>
      </c>
      <c r="I25" s="225">
        <v>9.4933689009777014E-2</v>
      </c>
      <c r="J25" s="225">
        <v>0.10486184736849379</v>
      </c>
      <c r="K25" s="225">
        <v>9.4933689009777014E-2</v>
      </c>
      <c r="L25" s="225">
        <v>0.10486184736849379</v>
      </c>
      <c r="M25" s="134"/>
    </row>
    <row r="26" spans="1:13" s="10" customFormat="1" x14ac:dyDescent="0.2">
      <c r="A26" s="230" t="s">
        <v>255</v>
      </c>
      <c r="B26" s="225">
        <v>0.11493106707522166</v>
      </c>
      <c r="C26" s="225">
        <v>0.1152326124939195</v>
      </c>
      <c r="D26" s="225">
        <v>0.11539975352213136</v>
      </c>
      <c r="E26" s="225">
        <v>0.10398332143088335</v>
      </c>
      <c r="F26" s="225">
        <v>0.13161238155424609</v>
      </c>
      <c r="G26" s="225">
        <v>0.10169065185604476</v>
      </c>
      <c r="H26" s="225">
        <v>0.10353882131487871</v>
      </c>
      <c r="I26" s="225">
        <v>9.8940638034144601E-2</v>
      </c>
      <c r="J26" s="225">
        <v>0.10354539752484736</v>
      </c>
      <c r="K26" s="225">
        <v>9.8940638034144601E-2</v>
      </c>
      <c r="L26" s="225">
        <v>0.10354539752484736</v>
      </c>
      <c r="M26" s="134"/>
    </row>
    <row r="27" spans="1:13" s="10" customFormat="1" x14ac:dyDescent="0.2">
      <c r="A27" s="230" t="s">
        <v>256</v>
      </c>
      <c r="B27" s="225">
        <v>8.3175928473887398E-2</v>
      </c>
      <c r="C27" s="225">
        <v>8.679652171895276E-2</v>
      </c>
      <c r="D27" s="225">
        <v>8.8141932937462822E-2</v>
      </c>
      <c r="E27" s="225">
        <v>8.3489074038213804E-2</v>
      </c>
      <c r="F27" s="225">
        <v>9.1052800420925228E-2</v>
      </c>
      <c r="G27" s="225">
        <v>8.8088197188035469E-2</v>
      </c>
      <c r="H27" s="225">
        <v>8.7121508145833623E-2</v>
      </c>
      <c r="I27" s="225">
        <v>8.3175813252144515E-2</v>
      </c>
      <c r="J27" s="225">
        <v>9.4782822343845205E-2</v>
      </c>
      <c r="K27" s="225">
        <v>8.3175813252144515E-2</v>
      </c>
      <c r="L27" s="225">
        <v>9.4782822343845205E-2</v>
      </c>
      <c r="M27" s="134"/>
    </row>
    <row r="28" spans="1:13" s="10" customFormat="1" x14ac:dyDescent="0.2">
      <c r="A28" s="230" t="s">
        <v>257</v>
      </c>
      <c r="B28" s="225">
        <v>0.13526470170751206</v>
      </c>
      <c r="C28" s="225">
        <v>0.14002708823025706</v>
      </c>
      <c r="D28" s="225">
        <v>0.14210849278188592</v>
      </c>
      <c r="E28" s="225">
        <v>0.142117892766216</v>
      </c>
      <c r="F28" s="225">
        <v>0.12082030407363126</v>
      </c>
      <c r="G28" s="225">
        <v>0.11235559801368861</v>
      </c>
      <c r="H28" s="225">
        <v>0.12009935357125923</v>
      </c>
      <c r="I28" s="225">
        <v>0.11652860354228808</v>
      </c>
      <c r="J28" s="225">
        <v>0.1033283454487328</v>
      </c>
      <c r="K28" s="225">
        <v>0.11652860354228808</v>
      </c>
      <c r="L28" s="225">
        <v>0.1033283454487328</v>
      </c>
      <c r="M28" s="134"/>
    </row>
    <row r="29" spans="1:13" s="10" customFormat="1" x14ac:dyDescent="0.2">
      <c r="A29" s="230" t="s">
        <v>258</v>
      </c>
      <c r="B29" s="225">
        <v>0.19147350452975767</v>
      </c>
      <c r="C29" s="225">
        <v>0.19398250328446284</v>
      </c>
      <c r="D29" s="225">
        <v>0.19926761847137234</v>
      </c>
      <c r="E29" s="225">
        <v>0.20449157675145688</v>
      </c>
      <c r="F29" s="225">
        <v>0.18221434494942695</v>
      </c>
      <c r="G29" s="225">
        <v>0.19828188098781685</v>
      </c>
      <c r="H29" s="225">
        <v>0.20354249804848148</v>
      </c>
      <c r="I29" s="225">
        <v>0.20582729333107316</v>
      </c>
      <c r="J29" s="225">
        <v>0.18930242474913783</v>
      </c>
      <c r="K29" s="225">
        <v>0.20582729333107316</v>
      </c>
      <c r="L29" s="225">
        <v>0.18930242474913783</v>
      </c>
      <c r="M29" s="134"/>
    </row>
    <row r="30" spans="1:13" s="10" customFormat="1" x14ac:dyDescent="0.2">
      <c r="A30" s="230" t="s">
        <v>259</v>
      </c>
      <c r="B30" s="225">
        <v>0.23686208466035188</v>
      </c>
      <c r="C30" s="225">
        <v>0.19897017465166769</v>
      </c>
      <c r="D30" s="225">
        <v>0.19989858244727454</v>
      </c>
      <c r="E30" s="225">
        <v>0.21261363185120988</v>
      </c>
      <c r="F30" s="225">
        <v>0.2468567241029701</v>
      </c>
      <c r="G30" s="225">
        <v>0.17192662150173252</v>
      </c>
      <c r="H30" s="225">
        <v>0.1718087052927626</v>
      </c>
      <c r="I30" s="225">
        <v>0.17624290855455338</v>
      </c>
      <c r="J30" s="225">
        <v>0.20426847447215776</v>
      </c>
      <c r="K30" s="225">
        <v>0.17624290855455338</v>
      </c>
      <c r="L30" s="225">
        <v>0.20426847447215776</v>
      </c>
      <c r="M30" s="134"/>
    </row>
    <row r="31" spans="1:13" s="10" customFormat="1" x14ac:dyDescent="0.2">
      <c r="A31" s="230" t="s">
        <v>260</v>
      </c>
      <c r="B31" s="225">
        <v>2.4472351939826498E-2</v>
      </c>
      <c r="C31" s="225">
        <v>2.8820400433345935E-2</v>
      </c>
      <c r="D31" s="225">
        <v>2.9933345085348805E-2</v>
      </c>
      <c r="E31" s="225">
        <v>3.2820592241582604E-2</v>
      </c>
      <c r="F31" s="225">
        <v>-1.6636977491420124E-2</v>
      </c>
      <c r="G31" s="225">
        <v>2.767294665168394E-2</v>
      </c>
      <c r="H31" s="225">
        <v>2.9548879105335872E-2</v>
      </c>
      <c r="I31" s="225">
        <v>3.0672239129949156E-2</v>
      </c>
      <c r="J31" s="225">
        <v>5.3884821789969409E-2</v>
      </c>
      <c r="K31" s="225">
        <v>3.0672239129949156E-2</v>
      </c>
      <c r="L31" s="225">
        <v>5.3884821789969409E-2</v>
      </c>
      <c r="M31" s="134"/>
    </row>
    <row r="32" spans="1:13" s="10" customFormat="1" x14ac:dyDescent="0.2">
      <c r="A32" s="230" t="s">
        <v>261</v>
      </c>
      <c r="B32" s="225">
        <v>2.3978612915214068E-2</v>
      </c>
      <c r="C32" s="225">
        <v>4.0634929889040466E-2</v>
      </c>
      <c r="D32" s="225">
        <v>2.8065720806749388E-2</v>
      </c>
      <c r="E32" s="225">
        <v>3.5616396334803339E-2</v>
      </c>
      <c r="F32" s="225">
        <v>3.0067037883604621E-2</v>
      </c>
      <c r="G32" s="225">
        <v>4.2208238404781245E-2</v>
      </c>
      <c r="H32" s="225">
        <v>2.4645603952690578E-2</v>
      </c>
      <c r="I32" s="225">
        <v>3.3154690764486454E-2</v>
      </c>
      <c r="J32" s="225">
        <v>2.5554960457034221E-2</v>
      </c>
      <c r="K32" s="225">
        <v>3.3154690764486454E-2</v>
      </c>
      <c r="L32" s="225">
        <v>2.5554960457034221E-2</v>
      </c>
      <c r="M32" s="134"/>
    </row>
    <row r="33" spans="1:21" s="10" customFormat="1" x14ac:dyDescent="0.2">
      <c r="A33" s="230" t="s">
        <v>127</v>
      </c>
      <c r="B33" s="225">
        <v>1</v>
      </c>
      <c r="C33" s="225">
        <v>1</v>
      </c>
      <c r="D33" s="225">
        <v>1</v>
      </c>
      <c r="E33" s="225">
        <v>1</v>
      </c>
      <c r="F33" s="225">
        <v>1</v>
      </c>
      <c r="G33" s="225">
        <v>1</v>
      </c>
      <c r="H33" s="225">
        <v>1</v>
      </c>
      <c r="I33" s="225">
        <v>1</v>
      </c>
      <c r="J33" s="225">
        <v>1</v>
      </c>
      <c r="K33" s="225">
        <v>1</v>
      </c>
      <c r="L33" s="225">
        <v>1</v>
      </c>
      <c r="M33" s="134"/>
    </row>
    <row r="34" spans="1:21" s="10" customFormat="1" x14ac:dyDescent="0.2">
      <c r="A34" s="9"/>
      <c r="B34" s="9"/>
      <c r="C34" s="9"/>
      <c r="D34" s="9"/>
      <c r="E34" s="9"/>
      <c r="F34" s="9"/>
      <c r="G34" s="9"/>
      <c r="H34" s="9"/>
      <c r="I34" s="9"/>
      <c r="J34" s="133"/>
      <c r="K34" s="134"/>
    </row>
    <row r="35" spans="1:21" s="10" customFormat="1" x14ac:dyDescent="0.2">
      <c r="A35" s="9"/>
      <c r="B35" s="9"/>
      <c r="C35" s="9"/>
      <c r="D35" s="9"/>
      <c r="E35" s="9"/>
      <c r="F35" s="9"/>
      <c r="G35" s="9"/>
      <c r="H35" s="9"/>
      <c r="I35" s="9"/>
      <c r="J35" s="133"/>
      <c r="K35" s="134"/>
    </row>
    <row r="36" spans="1:21" s="10" customFormat="1" x14ac:dyDescent="0.2">
      <c r="A36" s="9"/>
      <c r="B36" s="9"/>
      <c r="C36" s="9"/>
      <c r="D36" s="9"/>
      <c r="E36" s="9"/>
      <c r="F36" s="9"/>
      <c r="G36" s="9"/>
      <c r="H36" s="9"/>
      <c r="I36" s="9"/>
      <c r="J36" s="133"/>
      <c r="K36" s="134"/>
    </row>
    <row r="37" spans="1:21" s="242" customFormat="1" x14ac:dyDescent="0.2">
      <c r="A37" s="238"/>
      <c r="B37" s="238"/>
      <c r="C37" s="239" t="s">
        <v>127</v>
      </c>
      <c r="D37" s="239" t="s">
        <v>792</v>
      </c>
      <c r="E37" s="239" t="s">
        <v>127</v>
      </c>
      <c r="F37" s="239"/>
      <c r="G37" s="239" t="s">
        <v>793</v>
      </c>
      <c r="H37" s="239" t="s">
        <v>794</v>
      </c>
      <c r="I37" s="239" t="s">
        <v>793</v>
      </c>
      <c r="J37" s="240"/>
      <c r="K37" s="241" t="s">
        <v>795</v>
      </c>
      <c r="L37" s="241" t="s">
        <v>796</v>
      </c>
      <c r="M37" s="241" t="s">
        <v>795</v>
      </c>
      <c r="O37" s="243"/>
      <c r="P37" s="243"/>
      <c r="Q37" s="243"/>
      <c r="R37" s="243"/>
      <c r="S37" s="243"/>
      <c r="T37" s="243"/>
      <c r="U37" s="243"/>
    </row>
    <row r="38" spans="1:21" s="242" customFormat="1" x14ac:dyDescent="0.2">
      <c r="A38" s="238"/>
      <c r="B38" s="238"/>
      <c r="C38" s="239" t="s">
        <v>386</v>
      </c>
      <c r="D38" s="239" t="s">
        <v>797</v>
      </c>
      <c r="E38" s="239" t="s">
        <v>798</v>
      </c>
      <c r="F38" s="239"/>
      <c r="G38" s="239" t="s">
        <v>386</v>
      </c>
      <c r="H38" s="239" t="s">
        <v>797</v>
      </c>
      <c r="I38" s="239" t="s">
        <v>798</v>
      </c>
      <c r="J38" s="239"/>
      <c r="K38" s="239" t="s">
        <v>386</v>
      </c>
      <c r="L38" s="239" t="s">
        <v>797</v>
      </c>
      <c r="M38" s="239" t="s">
        <v>798</v>
      </c>
      <c r="O38" s="243"/>
      <c r="P38" s="243"/>
      <c r="Q38" s="243"/>
      <c r="R38" s="243"/>
      <c r="S38" s="243"/>
      <c r="T38" s="243"/>
      <c r="U38" s="243"/>
    </row>
    <row r="39" spans="1:21" s="242" customFormat="1" x14ac:dyDescent="0.2">
      <c r="A39" s="238"/>
      <c r="B39" s="238"/>
      <c r="C39" s="239" t="s">
        <v>799</v>
      </c>
      <c r="D39" s="239" t="s">
        <v>800</v>
      </c>
      <c r="E39" s="239"/>
      <c r="F39" s="239"/>
      <c r="G39" s="239" t="s">
        <v>799</v>
      </c>
      <c r="H39" s="239" t="s">
        <v>800</v>
      </c>
      <c r="I39" s="239"/>
      <c r="J39" s="239"/>
      <c r="K39" s="239" t="s">
        <v>799</v>
      </c>
      <c r="L39" s="239" t="s">
        <v>800</v>
      </c>
      <c r="M39" s="239"/>
      <c r="O39" s="243"/>
      <c r="P39" s="243"/>
      <c r="Q39" s="243"/>
      <c r="R39" s="243"/>
      <c r="S39" s="243"/>
      <c r="T39" s="243"/>
      <c r="U39" s="243"/>
    </row>
    <row r="40" spans="1:21" s="242" customFormat="1" x14ac:dyDescent="0.2">
      <c r="A40" s="244" t="s">
        <v>801</v>
      </c>
      <c r="B40" s="245"/>
      <c r="C40" s="256">
        <f>'SECTOR EPS'!AY8</f>
        <v>17.351582408352424</v>
      </c>
      <c r="D40" s="140">
        <v>11.5902299026544</v>
      </c>
      <c r="E40" s="245">
        <f t="shared" ref="E40:E49" si="0">C40/D40</f>
        <v>1.4970869908610318</v>
      </c>
      <c r="F40" s="245"/>
      <c r="G40" s="245"/>
      <c r="H40" s="140">
        <v>12.076904864613899</v>
      </c>
      <c r="I40" s="245">
        <f t="shared" ref="I40:I50" si="1">G40/H40</f>
        <v>0</v>
      </c>
      <c r="J40" s="245"/>
      <c r="K40" s="246"/>
      <c r="L40" s="140">
        <v>14.071812240009301</v>
      </c>
      <c r="M40" s="245">
        <f t="shared" ref="M40:M50" si="2">K40/L40</f>
        <v>0</v>
      </c>
      <c r="O40" s="243"/>
      <c r="P40" s="243"/>
      <c r="Q40" s="243"/>
      <c r="R40" s="243"/>
      <c r="S40" s="243"/>
      <c r="T40" s="243"/>
      <c r="U40" s="243"/>
    </row>
    <row r="41" spans="1:21" s="242" customFormat="1" x14ac:dyDescent="0.2">
      <c r="A41" s="244" t="s">
        <v>255</v>
      </c>
      <c r="B41" s="245"/>
      <c r="C41" s="245">
        <f>'SECTOR EPS'!AY9</f>
        <v>18.84779495150487</v>
      </c>
      <c r="D41" s="140">
        <v>16.684271869182801</v>
      </c>
      <c r="E41" s="245">
        <f t="shared" si="0"/>
        <v>1.1296744082861818</v>
      </c>
      <c r="F41" s="245"/>
      <c r="G41" s="245"/>
      <c r="H41" s="140">
        <v>15.066421532484499</v>
      </c>
      <c r="I41" s="245">
        <f t="shared" si="1"/>
        <v>0</v>
      </c>
      <c r="J41" s="245"/>
      <c r="K41" s="246"/>
      <c r="L41" s="140">
        <v>14.7909342424822</v>
      </c>
      <c r="M41" s="245">
        <f t="shared" si="2"/>
        <v>0</v>
      </c>
      <c r="O41" s="243"/>
      <c r="P41" s="243"/>
      <c r="Q41" s="243"/>
      <c r="R41" s="243"/>
      <c r="S41" s="243"/>
      <c r="T41" s="243"/>
      <c r="U41" s="243"/>
    </row>
    <row r="42" spans="1:21" s="242" customFormat="1" x14ac:dyDescent="0.2">
      <c r="A42" s="244" t="s">
        <v>256</v>
      </c>
      <c r="B42" s="245"/>
      <c r="C42" s="245">
        <f>'SECTOR EPS'!AY10</f>
        <v>20.033885192134658</v>
      </c>
      <c r="D42" s="140">
        <v>8.6119950114908406</v>
      </c>
      <c r="E42" s="245">
        <f t="shared" si="0"/>
        <v>2.3262769155583323</v>
      </c>
      <c r="F42" s="245"/>
      <c r="G42" s="245"/>
      <c r="H42" s="140">
        <v>13.328537111274301</v>
      </c>
      <c r="I42" s="245">
        <f t="shared" si="1"/>
        <v>0</v>
      </c>
      <c r="J42" s="245"/>
      <c r="K42" s="246"/>
      <c r="L42" s="140">
        <v>11.824737430438599</v>
      </c>
      <c r="M42" s="245">
        <f t="shared" si="2"/>
        <v>0</v>
      </c>
      <c r="O42" s="243"/>
      <c r="P42" s="243"/>
      <c r="Q42" s="243"/>
      <c r="R42" s="243"/>
      <c r="S42" s="243"/>
      <c r="T42" s="243"/>
      <c r="U42" s="243"/>
    </row>
    <row r="43" spans="1:21" s="242" customFormat="1" x14ac:dyDescent="0.2">
      <c r="A43" s="244" t="s">
        <v>316</v>
      </c>
      <c r="B43" s="245"/>
      <c r="C43" s="245">
        <f>'SECTOR EPS'!AY11</f>
        <v>28.343822754711198</v>
      </c>
      <c r="D43" s="140">
        <v>9.9470160236352001</v>
      </c>
      <c r="E43" s="245">
        <f t="shared" si="0"/>
        <v>2.8494799533209929</v>
      </c>
      <c r="F43" s="245"/>
      <c r="G43" s="245"/>
      <c r="H43" s="140">
        <v>12.4096796157647</v>
      </c>
      <c r="I43" s="245">
        <f t="shared" si="1"/>
        <v>0</v>
      </c>
      <c r="J43" s="245"/>
      <c r="K43" s="246"/>
      <c r="L43" s="140">
        <v>18.5993148376002</v>
      </c>
      <c r="M43" s="245">
        <f t="shared" si="2"/>
        <v>0</v>
      </c>
      <c r="O43" s="243"/>
      <c r="P43" s="243"/>
      <c r="Q43" s="243"/>
      <c r="R43" s="243"/>
      <c r="S43" s="243"/>
      <c r="T43" s="243"/>
      <c r="U43" s="243"/>
    </row>
    <row r="44" spans="1:21" s="242" customFormat="1" x14ac:dyDescent="0.2">
      <c r="A44" s="244" t="s">
        <v>295</v>
      </c>
      <c r="B44" s="245"/>
      <c r="C44" s="245">
        <f>'SECTOR EPS'!AY12</f>
        <v>14.161708729840566</v>
      </c>
      <c r="D44" s="140">
        <v>10.3701948126637</v>
      </c>
      <c r="E44" s="245">
        <f t="shared" si="0"/>
        <v>1.3656164600251106</v>
      </c>
      <c r="F44" s="245"/>
      <c r="G44" s="245"/>
      <c r="H44" s="140">
        <v>8.6938430854257405</v>
      </c>
      <c r="I44" s="245">
        <f t="shared" si="1"/>
        <v>0</v>
      </c>
      <c r="J44" s="245"/>
      <c r="K44" s="246"/>
      <c r="L44" s="140">
        <v>9.5226029410597697</v>
      </c>
      <c r="M44" s="245">
        <f t="shared" si="2"/>
        <v>0</v>
      </c>
      <c r="O44" s="243"/>
      <c r="P44" s="243"/>
      <c r="Q44" s="243"/>
      <c r="R44" s="243"/>
      <c r="S44" s="243"/>
      <c r="T44" s="243"/>
      <c r="U44" s="243"/>
    </row>
    <row r="45" spans="1:21" s="242" customFormat="1" x14ac:dyDescent="0.2">
      <c r="A45" s="244" t="s">
        <v>257</v>
      </c>
      <c r="B45" s="245"/>
      <c r="C45" s="245">
        <f>'SECTOR EPS'!AY13</f>
        <v>18.224908415927377</v>
      </c>
      <c r="D45" s="140">
        <v>11.718393892151999</v>
      </c>
      <c r="E45" s="245">
        <f t="shared" si="0"/>
        <v>1.5552394452394109</v>
      </c>
      <c r="F45" s="245"/>
      <c r="G45" s="245"/>
      <c r="H45" s="140">
        <v>14.0865471803435</v>
      </c>
      <c r="I45" s="245">
        <f t="shared" si="1"/>
        <v>0</v>
      </c>
      <c r="J45" s="245"/>
      <c r="K45" s="246"/>
      <c r="L45" s="140">
        <v>18.564155489141001</v>
      </c>
      <c r="M45" s="245">
        <f t="shared" si="2"/>
        <v>0</v>
      </c>
      <c r="N45" s="243"/>
      <c r="O45" s="243"/>
      <c r="P45" s="243"/>
      <c r="Q45" s="243"/>
      <c r="R45" s="243"/>
      <c r="S45" s="243"/>
      <c r="T45" s="243"/>
      <c r="U45" s="243"/>
    </row>
    <row r="46" spans="1:21" s="243" customFormat="1" x14ac:dyDescent="0.2">
      <c r="A46" s="244" t="s">
        <v>298</v>
      </c>
      <c r="B46" s="245"/>
      <c r="C46" s="245">
        <f>'SECTOR EPS'!AY14</f>
        <v>16.475253670253093</v>
      </c>
      <c r="D46" s="140">
        <v>11.844988068284099</v>
      </c>
      <c r="E46" s="245">
        <f t="shared" si="0"/>
        <v>1.3909050456848411</v>
      </c>
      <c r="F46" s="245"/>
      <c r="G46" s="245"/>
      <c r="H46" s="140">
        <v>14.230682001457399</v>
      </c>
      <c r="I46" s="245">
        <f t="shared" si="1"/>
        <v>0</v>
      </c>
      <c r="J46" s="245"/>
      <c r="K46" s="246"/>
      <c r="L46" s="140">
        <v>13.8600441300777</v>
      </c>
      <c r="M46" s="245">
        <f t="shared" si="2"/>
        <v>0</v>
      </c>
      <c r="O46" s="119"/>
      <c r="P46" s="119"/>
    </row>
    <row r="47" spans="1:21" s="243" customFormat="1" x14ac:dyDescent="0.2">
      <c r="A47" s="244" t="s">
        <v>284</v>
      </c>
      <c r="B47" s="245"/>
      <c r="C47" s="245">
        <f>'SECTOR EPS'!AY15</f>
        <v>15.870625602474039</v>
      </c>
      <c r="D47" s="140">
        <v>12.9393396014483</v>
      </c>
      <c r="E47" s="245">
        <f>C47/D47</f>
        <v>1.226540618865714</v>
      </c>
      <c r="F47" s="245"/>
      <c r="G47" s="245"/>
      <c r="H47" s="140">
        <v>13.3054953390675</v>
      </c>
      <c r="I47" s="245">
        <f t="shared" si="1"/>
        <v>0</v>
      </c>
      <c r="J47" s="245"/>
      <c r="K47" s="246"/>
      <c r="L47" s="140">
        <v>17.762038933463501</v>
      </c>
      <c r="M47" s="245">
        <f t="shared" si="2"/>
        <v>0</v>
      </c>
      <c r="N47"/>
      <c r="O47" s="119"/>
      <c r="P47" s="119"/>
      <c r="Q47" s="119"/>
      <c r="R47" s="119"/>
      <c r="S47" s="119"/>
    </row>
    <row r="48" spans="1:21" x14ac:dyDescent="0.2">
      <c r="A48" s="244" t="s">
        <v>304</v>
      </c>
      <c r="B48" s="245"/>
      <c r="C48" s="245">
        <f>'SECTOR EPS'!AY16</f>
        <v>18.047993957532363</v>
      </c>
      <c r="D48" s="140">
        <v>11.145168123290601</v>
      </c>
      <c r="E48" s="245">
        <f t="shared" si="0"/>
        <v>1.619355917997916</v>
      </c>
      <c r="F48" s="245"/>
      <c r="G48" s="245"/>
      <c r="H48" s="140">
        <v>10.545812584901199</v>
      </c>
      <c r="I48" s="245">
        <f t="shared" si="1"/>
        <v>0</v>
      </c>
      <c r="J48" s="245"/>
      <c r="K48" s="246"/>
      <c r="L48" s="140">
        <v>13.4924701995244</v>
      </c>
      <c r="M48" s="245">
        <f t="shared" si="2"/>
        <v>0</v>
      </c>
      <c r="O48" s="119"/>
      <c r="P48" s="119"/>
      <c r="Q48" s="119"/>
      <c r="R48" s="119"/>
      <c r="S48" s="119"/>
      <c r="T48" s="119"/>
      <c r="U48" s="119"/>
    </row>
    <row r="49" spans="1:23" x14ac:dyDescent="0.2">
      <c r="A49" s="244" t="s">
        <v>317</v>
      </c>
      <c r="B49" s="245"/>
      <c r="C49" s="245">
        <f>'SECTOR EPS'!AY17</f>
        <v>14.066741474200951</v>
      </c>
      <c r="D49" s="140">
        <v>8.7817736381697493</v>
      </c>
      <c r="E49" s="245">
        <f t="shared" si="0"/>
        <v>1.6018109841798047</v>
      </c>
      <c r="F49" s="245"/>
      <c r="G49" s="245"/>
      <c r="H49" s="140">
        <v>21</v>
      </c>
      <c r="I49" s="245">
        <f t="shared" si="1"/>
        <v>0</v>
      </c>
      <c r="J49" s="245"/>
      <c r="K49" s="246"/>
      <c r="L49" s="140">
        <v>12.679237163289001</v>
      </c>
      <c r="M49" s="245">
        <f t="shared" si="2"/>
        <v>0</v>
      </c>
      <c r="O49" s="119"/>
      <c r="P49" s="119"/>
      <c r="Q49" s="119"/>
      <c r="R49" s="119"/>
      <c r="S49" s="119"/>
      <c r="T49" s="119"/>
      <c r="U49" s="119"/>
    </row>
    <row r="50" spans="1:23" x14ac:dyDescent="0.2">
      <c r="A50" s="244" t="s">
        <v>551</v>
      </c>
      <c r="B50" s="245"/>
      <c r="C50" s="245">
        <f>'SECTOR EPS'!AY18</f>
        <v>18.041788960480559</v>
      </c>
      <c r="D50" s="140">
        <v>4.87959731156882</v>
      </c>
      <c r="E50" s="245">
        <f>C50/D50</f>
        <v>3.6973930036616105</v>
      </c>
      <c r="F50" s="245"/>
      <c r="G50" s="245"/>
      <c r="H50" s="140">
        <v>5.8228882560410602</v>
      </c>
      <c r="I50" s="245">
        <f t="shared" si="1"/>
        <v>0</v>
      </c>
      <c r="J50" s="245"/>
      <c r="K50" s="246"/>
      <c r="L50" s="140">
        <v>5.4453199138048802</v>
      </c>
      <c r="M50" s="245">
        <f t="shared" si="2"/>
        <v>0</v>
      </c>
      <c r="O50" s="243"/>
      <c r="P50" s="119"/>
      <c r="Q50" s="119"/>
      <c r="R50" s="119"/>
      <c r="S50" s="119"/>
      <c r="T50" s="119"/>
      <c r="U50" s="119"/>
    </row>
    <row r="51" spans="1:23" s="10" customFormat="1" x14ac:dyDescent="0.2">
      <c r="A51" s="9"/>
      <c r="B51" s="9"/>
      <c r="C51" s="9"/>
      <c r="D51" s="9"/>
      <c r="E51" s="9"/>
      <c r="F51" s="9"/>
      <c r="G51" s="9"/>
      <c r="H51" s="9"/>
      <c r="I51" s="9"/>
      <c r="J51" s="133"/>
      <c r="K51" s="134"/>
    </row>
    <row r="52" spans="1:23" s="10" customFormat="1" x14ac:dyDescent="0.2">
      <c r="A52" s="9"/>
      <c r="B52" s="9"/>
      <c r="C52" s="9"/>
      <c r="D52" s="9"/>
      <c r="E52" s="9"/>
      <c r="F52" s="9"/>
      <c r="G52" s="9"/>
      <c r="H52" s="9"/>
      <c r="I52" s="9"/>
      <c r="J52" s="133"/>
      <c r="K52" s="134"/>
    </row>
    <row r="53" spans="1:23" s="10" customFormat="1" x14ac:dyDescent="0.2">
      <c r="A53" s="9"/>
      <c r="B53" s="9"/>
      <c r="C53" s="9"/>
      <c r="D53" s="9"/>
      <c r="E53" s="9"/>
      <c r="F53" s="9"/>
      <c r="G53" s="9"/>
      <c r="H53" s="9"/>
      <c r="I53" s="9"/>
      <c r="J53" s="133"/>
      <c r="K53" s="134"/>
    </row>
    <row r="54" spans="1:23" s="10" customFormat="1" x14ac:dyDescent="0.2">
      <c r="A54" s="9" t="s">
        <v>506</v>
      </c>
      <c r="B54" s="9"/>
      <c r="C54" s="9"/>
      <c r="D54" s="9"/>
      <c r="E54" s="9"/>
      <c r="F54" s="9"/>
      <c r="G54" s="9"/>
      <c r="H54" s="9"/>
      <c r="I54" s="9"/>
      <c r="J54" s="133"/>
      <c r="K54" s="134"/>
      <c r="L54" s="197"/>
      <c r="M54" s="195"/>
      <c r="N54" s="119"/>
      <c r="O54" s="119"/>
      <c r="P54" s="192"/>
      <c r="Q54" s="23"/>
      <c r="R54" s="23"/>
      <c r="S54" s="23"/>
      <c r="T54" s="23"/>
    </row>
    <row r="55" spans="1:23" s="10" customFormat="1" x14ac:dyDescent="0.2">
      <c r="A55" s="39" t="s">
        <v>357</v>
      </c>
      <c r="B55" s="165" t="s">
        <v>391</v>
      </c>
      <c r="C55" s="165" t="s">
        <v>358</v>
      </c>
      <c r="D55" s="165" t="s">
        <v>359</v>
      </c>
      <c r="E55" s="165" t="s">
        <v>360</v>
      </c>
      <c r="F55" s="165" t="s">
        <v>361</v>
      </c>
      <c r="G55" s="165" t="s">
        <v>362</v>
      </c>
      <c r="H55" s="165" t="s">
        <v>363</v>
      </c>
      <c r="I55" s="165" t="s">
        <v>364</v>
      </c>
      <c r="J55" s="165">
        <v>2006</v>
      </c>
      <c r="K55" s="125"/>
      <c r="L55" s="197"/>
      <c r="M55" s="195"/>
      <c r="N55" s="119"/>
      <c r="O55" s="119"/>
      <c r="P55" s="192"/>
      <c r="Q55" s="23"/>
      <c r="R55" s="23"/>
      <c r="S55" s="23"/>
      <c r="T55" s="23"/>
    </row>
    <row r="56" spans="1:23" s="10" customFormat="1" x14ac:dyDescent="0.2">
      <c r="A56" s="39" t="s">
        <v>365</v>
      </c>
      <c r="B56" s="174">
        <f>SALES!D29</f>
        <v>9.278939980459569E-2</v>
      </c>
      <c r="C56" s="203">
        <v>9.7596100527673146E-2</v>
      </c>
      <c r="D56" s="22">
        <v>8.0374891429939588E-2</v>
      </c>
      <c r="E56" s="22">
        <v>8.7037751900159097E-2</v>
      </c>
      <c r="F56" s="22">
        <v>8.6771602794317018E-2</v>
      </c>
      <c r="G56" s="22">
        <v>7.2722331971166995E-2</v>
      </c>
      <c r="H56" s="22">
        <v>-4.0601727380559641E-4</v>
      </c>
      <c r="I56" s="22">
        <v>5.6757159904534601E-2</v>
      </c>
      <c r="J56" s="22">
        <v>8.859790491539081E-2</v>
      </c>
      <c r="K56" s="133"/>
      <c r="L56" s="197"/>
      <c r="M56" s="195"/>
      <c r="N56" s="119"/>
      <c r="O56" s="119"/>
      <c r="P56" s="192"/>
      <c r="Q56" s="23"/>
      <c r="R56" s="23"/>
      <c r="S56" s="23"/>
      <c r="T56" s="23"/>
    </row>
    <row r="57" spans="1:23" s="10" customFormat="1" x14ac:dyDescent="0.2">
      <c r="A57" s="39" t="s">
        <v>366</v>
      </c>
      <c r="B57" s="22">
        <v>0.10099287041700378</v>
      </c>
      <c r="C57" s="22">
        <v>9.6345419831311632E-2</v>
      </c>
      <c r="D57" s="22">
        <v>8.9222621802131877E-2</v>
      </c>
      <c r="E57" s="22">
        <v>9.5078937071402136E-2</v>
      </c>
      <c r="F57" s="22">
        <v>8.9519568767415278E-2</v>
      </c>
      <c r="G57" s="22">
        <v>6.9423592264317074E-2</v>
      </c>
      <c r="H57" s="22">
        <v>5.9552238805970152E-2</v>
      </c>
      <c r="I57" s="22">
        <v>8.0638306093273063E-2</v>
      </c>
      <c r="J57" s="22">
        <v>9.6038365304420351E-2</v>
      </c>
      <c r="K57" s="133"/>
      <c r="L57" s="197"/>
      <c r="M57" s="195"/>
      <c r="N57" s="119"/>
      <c r="O57" s="119"/>
      <c r="P57" s="192"/>
      <c r="Q57" s="23"/>
      <c r="R57" s="23"/>
      <c r="S57" s="23"/>
      <c r="T57" s="23"/>
    </row>
    <row r="58" spans="1:23" s="10" customFormat="1" x14ac:dyDescent="0.2">
      <c r="A58" s="39" t="s">
        <v>367</v>
      </c>
      <c r="B58" s="22">
        <v>0.10073379317750085</v>
      </c>
      <c r="C58" s="22">
        <v>9.5105041999730258E-2</v>
      </c>
      <c r="D58" s="22">
        <v>9.4089696894151781E-2</v>
      </c>
      <c r="E58" s="22">
        <v>9.4411857923775475E-2</v>
      </c>
      <c r="F58" s="22">
        <v>8.8277449464547783E-2</v>
      </c>
      <c r="G58" s="22">
        <v>6.1877107726682479E-2</v>
      </c>
      <c r="H58" s="22">
        <v>6.1106523534269201E-2</v>
      </c>
      <c r="I58" s="22">
        <v>9.4120408402769626E-2</v>
      </c>
      <c r="J58" s="22">
        <v>9.3519662562310937E-2</v>
      </c>
      <c r="K58" s="133"/>
      <c r="L58" s="196"/>
      <c r="M58" s="195"/>
      <c r="N58" s="119"/>
      <c r="O58" s="119"/>
      <c r="P58" s="192"/>
      <c r="Q58" s="23"/>
      <c r="R58" s="23"/>
      <c r="S58" s="23"/>
      <c r="T58" s="23"/>
    </row>
    <row r="59" spans="1:23" s="10" customFormat="1" x14ac:dyDescent="0.2">
      <c r="A59" s="39" t="s">
        <v>368</v>
      </c>
      <c r="B59" s="203">
        <v>9.7584898983632068E-2</v>
      </c>
      <c r="C59" s="22">
        <v>9.5171799454255815E-2</v>
      </c>
      <c r="D59" s="22">
        <v>9.0674747758055146E-2</v>
      </c>
      <c r="E59" s="22">
        <v>8.9919776972502266E-2</v>
      </c>
      <c r="F59" s="22">
        <v>8.3401474508591519E-2</v>
      </c>
      <c r="G59" s="22">
        <v>4.560281119508753E-2</v>
      </c>
      <c r="H59" s="22">
        <v>6.2547041999096789E-2</v>
      </c>
      <c r="I59" s="22">
        <v>9.2337512372154415E-2</v>
      </c>
      <c r="J59" s="22">
        <v>9.0295909486510006E-2</v>
      </c>
      <c r="K59" s="133"/>
      <c r="L59" s="119"/>
      <c r="M59" s="119"/>
      <c r="N59" s="23"/>
      <c r="O59" s="23"/>
      <c r="P59" s="23"/>
      <c r="Q59" s="23"/>
      <c r="R59" s="23"/>
      <c r="S59" s="23"/>
      <c r="T59" s="23"/>
    </row>
    <row r="60" spans="1:23" s="10" customFormat="1" x14ac:dyDescent="0.2">
      <c r="A60" s="114"/>
      <c r="B60" s="22"/>
      <c r="C60" s="22"/>
      <c r="D60" s="22" t="s">
        <v>369</v>
      </c>
      <c r="E60" s="22"/>
      <c r="F60" s="22"/>
      <c r="G60" s="22"/>
      <c r="H60" s="22"/>
      <c r="I60" s="9"/>
      <c r="J60" s="133"/>
      <c r="K60" s="134"/>
      <c r="N60" s="23"/>
      <c r="O60" s="23"/>
      <c r="P60" s="23"/>
      <c r="Q60" s="23"/>
      <c r="R60" s="23"/>
      <c r="S60" s="23"/>
      <c r="T60" s="23"/>
    </row>
    <row r="61" spans="1:23" s="10" customFormat="1" x14ac:dyDescent="0.2">
      <c r="A61" s="114"/>
      <c r="B61" s="22"/>
      <c r="C61" s="22"/>
      <c r="D61" s="22"/>
      <c r="E61" s="22"/>
      <c r="F61" s="22"/>
      <c r="G61" s="22"/>
      <c r="H61" s="22"/>
      <c r="I61" s="9"/>
      <c r="J61" s="133"/>
      <c r="K61" s="134"/>
      <c r="N61" s="23"/>
      <c r="O61" s="23"/>
      <c r="P61" s="23"/>
      <c r="Q61" s="23"/>
      <c r="R61" s="23"/>
      <c r="S61" s="23"/>
      <c r="T61" s="23"/>
    </row>
    <row r="62" spans="1:23" x14ac:dyDescent="0.2">
      <c r="A62" s="142"/>
      <c r="B62" s="40"/>
      <c r="C62" s="40"/>
      <c r="D62" s="140"/>
      <c r="E62" s="40"/>
      <c r="F62" s="40"/>
      <c r="G62" s="40"/>
      <c r="H62" s="140"/>
      <c r="I62" s="40"/>
      <c r="J62" s="40"/>
      <c r="K62" s="141"/>
      <c r="L62" s="140"/>
      <c r="M62" s="40"/>
      <c r="N62" s="23"/>
      <c r="O62" s="119"/>
      <c r="P62" s="119"/>
      <c r="Q62" s="119"/>
      <c r="R62" s="119"/>
      <c r="S62" s="119"/>
      <c r="T62" s="119"/>
    </row>
    <row r="63" spans="1:23" x14ac:dyDescent="0.2">
      <c r="A63" s="9" t="s">
        <v>802</v>
      </c>
      <c r="B63" s="74"/>
      <c r="C63" s="74"/>
      <c r="D63" s="74"/>
      <c r="E63" s="74"/>
      <c r="F63" s="74"/>
      <c r="G63" s="74"/>
      <c r="H63" s="74"/>
      <c r="I63" s="136"/>
      <c r="J63" s="138"/>
      <c r="K63" s="137"/>
      <c r="L63" s="139"/>
      <c r="N63" s="119"/>
      <c r="O63" s="119"/>
      <c r="P63" s="119"/>
      <c r="Q63" s="119"/>
      <c r="R63" s="119"/>
      <c r="S63" s="119"/>
      <c r="T63" s="119"/>
    </row>
    <row r="64" spans="1:23" x14ac:dyDescent="0.2">
      <c r="A64" s="158" t="s">
        <v>314</v>
      </c>
      <c r="B64" s="159" t="s">
        <v>398</v>
      </c>
      <c r="C64" s="159" t="s">
        <v>340</v>
      </c>
      <c r="D64" s="159" t="s">
        <v>479</v>
      </c>
      <c r="E64" s="159" t="s">
        <v>480</v>
      </c>
      <c r="F64" s="159" t="s">
        <v>481</v>
      </c>
      <c r="G64" s="159" t="s">
        <v>482</v>
      </c>
      <c r="H64" s="159" t="s">
        <v>386</v>
      </c>
      <c r="I64" s="74" t="s">
        <v>352</v>
      </c>
      <c r="J64" s="142"/>
      <c r="K64" s="129"/>
      <c r="L64" s="125"/>
      <c r="M64" s="122"/>
      <c r="N64" s="10"/>
      <c r="O64" s="10"/>
      <c r="P64" s="10"/>
      <c r="Q64" s="119"/>
      <c r="R64" s="119"/>
      <c r="S64" s="119"/>
      <c r="T64" s="119"/>
      <c r="U64" s="119"/>
      <c r="V64" s="119"/>
      <c r="W64" s="119"/>
    </row>
    <row r="65" spans="1:23" x14ac:dyDescent="0.2">
      <c r="A65" s="160">
        <v>41361</v>
      </c>
      <c r="B65" s="131">
        <v>33.229999999999997</v>
      </c>
      <c r="C65" s="131">
        <v>124.73</v>
      </c>
      <c r="D65" s="131"/>
      <c r="E65" s="131"/>
      <c r="F65" s="131"/>
      <c r="G65" s="131"/>
      <c r="H65" s="131"/>
      <c r="I65" s="40">
        <v>1569.18587246845</v>
      </c>
      <c r="J65" s="142"/>
      <c r="K65" s="172"/>
      <c r="L65" s="173"/>
      <c r="M65" s="141"/>
      <c r="N65" s="10"/>
      <c r="O65" s="10"/>
      <c r="P65" s="10"/>
      <c r="Q65" s="119"/>
      <c r="R65" s="119"/>
      <c r="S65" s="119"/>
      <c r="T65" s="119"/>
      <c r="U65" s="119"/>
      <c r="V65" s="119"/>
      <c r="W65" s="119"/>
    </row>
    <row r="66" spans="1:23" x14ac:dyDescent="0.2">
      <c r="A66" s="160">
        <v>41453</v>
      </c>
      <c r="B66" s="131">
        <v>32.9</v>
      </c>
      <c r="C66" s="131">
        <v>123.01</v>
      </c>
      <c r="D66" s="131"/>
      <c r="E66" s="131"/>
      <c r="F66" s="131"/>
      <c r="G66" s="131"/>
      <c r="H66" s="131"/>
      <c r="I66" s="40">
        <v>1606.27760773726</v>
      </c>
      <c r="J66" s="142"/>
      <c r="K66" s="172"/>
      <c r="L66" s="173"/>
      <c r="M66" s="141"/>
      <c r="N66" s="10"/>
      <c r="O66" s="10"/>
      <c r="P66" s="10"/>
      <c r="Q66" s="119"/>
      <c r="R66" s="119"/>
      <c r="S66" s="119"/>
      <c r="T66" s="119"/>
      <c r="U66" s="119"/>
      <c r="V66" s="119"/>
      <c r="W66" s="119"/>
    </row>
    <row r="67" spans="1:23" x14ac:dyDescent="0.2">
      <c r="A67" s="160">
        <v>41547</v>
      </c>
      <c r="B67" s="131">
        <v>32.54</v>
      </c>
      <c r="C67" s="131">
        <v>121.83</v>
      </c>
      <c r="D67" s="131"/>
      <c r="E67" s="131"/>
      <c r="F67" s="131"/>
      <c r="G67" s="131"/>
      <c r="H67" s="131"/>
      <c r="I67" s="40">
        <v>1681.54666211214</v>
      </c>
      <c r="J67" s="142"/>
      <c r="K67" s="129"/>
      <c r="L67" s="125"/>
      <c r="M67" s="122"/>
      <c r="N67" s="10"/>
      <c r="O67" s="10"/>
      <c r="P67" s="10"/>
      <c r="Q67" s="119"/>
      <c r="R67" s="119"/>
      <c r="S67" s="119"/>
      <c r="T67" s="119"/>
      <c r="U67" s="119"/>
      <c r="V67" s="119"/>
      <c r="W67" s="119"/>
    </row>
    <row r="68" spans="1:23" x14ac:dyDescent="0.2">
      <c r="A68" s="160">
        <v>41639</v>
      </c>
      <c r="B68" s="131">
        <v>32.17</v>
      </c>
      <c r="C68" s="131">
        <v>121.48</v>
      </c>
      <c r="D68" s="131"/>
      <c r="E68" s="131"/>
      <c r="F68" s="131"/>
      <c r="G68" s="131"/>
      <c r="H68" s="131"/>
      <c r="I68" s="40">
        <v>1848.36</v>
      </c>
      <c r="J68" s="142"/>
      <c r="K68" s="129"/>
      <c r="L68" s="125"/>
      <c r="M68" s="122"/>
      <c r="N68" s="10"/>
      <c r="O68" s="10"/>
      <c r="P68" s="10"/>
      <c r="Q68" s="119"/>
      <c r="R68" s="119"/>
      <c r="S68" s="119"/>
      <c r="T68" s="119"/>
      <c r="U68" s="119"/>
      <c r="V68" s="119"/>
      <c r="W68" s="119"/>
    </row>
    <row r="69" spans="1:23" x14ac:dyDescent="0.2">
      <c r="A69" s="161">
        <v>41729</v>
      </c>
      <c r="B69" s="131">
        <v>32.130000000000003</v>
      </c>
      <c r="C69" s="131">
        <v>120.04</v>
      </c>
      <c r="D69" s="131">
        <v>31.72</v>
      </c>
      <c r="E69" s="131">
        <v>33.78</v>
      </c>
      <c r="F69" s="131">
        <v>34.74</v>
      </c>
      <c r="G69" s="131">
        <v>36.950000000000003</v>
      </c>
      <c r="H69" s="131">
        <v>137.19</v>
      </c>
      <c r="I69" s="40">
        <v>1872.33517921728</v>
      </c>
      <c r="J69" s="142"/>
      <c r="K69" s="129"/>
      <c r="L69" s="125"/>
      <c r="M69" s="122"/>
      <c r="N69" s="10"/>
      <c r="O69" s="10"/>
      <c r="P69" s="10"/>
      <c r="Q69" s="119"/>
      <c r="R69" s="119"/>
      <c r="S69" s="119"/>
      <c r="T69" s="119"/>
      <c r="U69" s="119"/>
      <c r="V69" s="119"/>
      <c r="W69" s="119"/>
    </row>
    <row r="70" spans="1:23" x14ac:dyDescent="0.2">
      <c r="A70" s="161">
        <v>41820</v>
      </c>
      <c r="B70" s="131">
        <v>32.229999999999997</v>
      </c>
      <c r="C70" s="131">
        <v>119.4</v>
      </c>
      <c r="D70" s="131">
        <v>32.18</v>
      </c>
      <c r="E70" s="131">
        <v>33.729999999999997</v>
      </c>
      <c r="F70" s="131">
        <v>34.86</v>
      </c>
      <c r="G70" s="131">
        <v>36.75</v>
      </c>
      <c r="H70" s="131">
        <v>137.51999999999998</v>
      </c>
      <c r="I70" s="40">
        <v>1960.23124036383</v>
      </c>
      <c r="J70" s="142"/>
      <c r="K70" s="129"/>
      <c r="L70" s="125"/>
      <c r="M70" s="122"/>
      <c r="N70" s="10"/>
      <c r="O70" s="10"/>
      <c r="P70" s="10"/>
      <c r="Q70" s="119"/>
      <c r="R70" s="119"/>
      <c r="S70" s="119"/>
      <c r="T70" s="119"/>
      <c r="U70" s="119"/>
      <c r="V70" s="119"/>
      <c r="W70" s="119"/>
    </row>
    <row r="71" spans="1:23" x14ac:dyDescent="0.2">
      <c r="A71" s="161">
        <v>41912</v>
      </c>
      <c r="B71" s="131">
        <v>32.24</v>
      </c>
      <c r="C71" s="131">
        <v>118.94</v>
      </c>
      <c r="D71" s="131">
        <v>31.75</v>
      </c>
      <c r="E71" s="131">
        <v>33.61</v>
      </c>
      <c r="F71" s="131">
        <v>34.28</v>
      </c>
      <c r="G71" s="131">
        <v>36.43</v>
      </c>
      <c r="H71" s="131">
        <v>136.07</v>
      </c>
      <c r="I71" s="40">
        <v>1972.28514504996</v>
      </c>
      <c r="J71" s="142"/>
      <c r="K71" s="129"/>
      <c r="L71" s="125"/>
      <c r="M71" s="122"/>
      <c r="N71" s="10"/>
      <c r="O71" s="10"/>
      <c r="P71" s="10"/>
      <c r="Q71" s="119"/>
      <c r="R71" s="119"/>
      <c r="S71" s="119"/>
      <c r="T71" s="119"/>
      <c r="U71" s="119"/>
      <c r="V71" s="119"/>
      <c r="W71" s="119"/>
    </row>
    <row r="72" spans="1:23" x14ac:dyDescent="0.2">
      <c r="A72" s="161">
        <v>42004</v>
      </c>
      <c r="B72" s="131">
        <v>30.4</v>
      </c>
      <c r="C72" s="131">
        <v>116.66</v>
      </c>
      <c r="D72" s="131">
        <v>30.57</v>
      </c>
      <c r="E72" s="131">
        <v>32.26</v>
      </c>
      <c r="F72" s="131">
        <v>33.35</v>
      </c>
      <c r="G72" s="131">
        <v>34.81</v>
      </c>
      <c r="H72" s="131">
        <v>130.99</v>
      </c>
      <c r="I72" s="40">
        <v>2058.9023788568802</v>
      </c>
      <c r="J72" s="142"/>
      <c r="K72" s="129"/>
      <c r="L72" s="125"/>
      <c r="M72" s="122"/>
      <c r="N72" s="10"/>
      <c r="O72" s="10"/>
      <c r="P72" s="10"/>
      <c r="Q72" s="119"/>
      <c r="R72" s="119"/>
      <c r="S72" s="119"/>
      <c r="T72" s="119"/>
      <c r="U72" s="119"/>
      <c r="V72" s="119"/>
      <c r="W72" s="119"/>
    </row>
    <row r="73" spans="1:23" x14ac:dyDescent="0.2">
      <c r="A73" s="161" t="s">
        <v>399</v>
      </c>
      <c r="B73" s="131">
        <f>'SECTOR EPS'!AD8</f>
        <v>27.77</v>
      </c>
      <c r="C73" s="131">
        <f>'SECTOR EPS'!AV8</f>
        <v>114.02999999999999</v>
      </c>
      <c r="D73" s="131">
        <f>'SECTOR EPS'!AE8</f>
        <v>26.991946045297976</v>
      </c>
      <c r="E73" s="131">
        <f>'SECTOR EPS'!AF8</f>
        <v>29.261866516762414</v>
      </c>
      <c r="F73" s="131">
        <f>'SECTOR EPS'!AG8</f>
        <v>30.5320153268156</v>
      </c>
      <c r="G73" s="131">
        <f>'SECTOR EPS'!AH8</f>
        <v>32.080564320239034</v>
      </c>
      <c r="H73" s="131">
        <f>SUM(D73:G73)</f>
        <v>118.86639220911502</v>
      </c>
      <c r="I73" s="40">
        <f>D95</f>
        <v>2062.52</v>
      </c>
      <c r="J73" s="142"/>
      <c r="K73" s="129"/>
      <c r="L73" s="125"/>
      <c r="M73" s="122"/>
      <c r="N73" s="10"/>
      <c r="Q73" s="119"/>
      <c r="R73" s="119"/>
      <c r="S73" s="119"/>
      <c r="T73" s="119"/>
      <c r="U73" s="119"/>
      <c r="V73" s="119"/>
      <c r="W73" s="119"/>
    </row>
    <row r="74" spans="1:23" x14ac:dyDescent="0.2">
      <c r="A74" s="161"/>
      <c r="B74" s="131"/>
      <c r="C74" s="131"/>
      <c r="D74" s="131"/>
      <c r="E74" s="131"/>
      <c r="F74" s="40"/>
      <c r="G74" s="142"/>
      <c r="H74" s="129"/>
      <c r="I74" s="125"/>
      <c r="J74" s="122"/>
      <c r="K74" s="10"/>
      <c r="L74" s="10"/>
      <c r="N74" s="119"/>
      <c r="O74" s="119"/>
      <c r="P74" s="119"/>
      <c r="Q74" s="119"/>
      <c r="R74" s="119"/>
      <c r="S74" s="119"/>
      <c r="T74" s="119"/>
    </row>
    <row r="75" spans="1:23" x14ac:dyDescent="0.2">
      <c r="A75" s="160" t="s">
        <v>1241</v>
      </c>
      <c r="B75" s="131"/>
      <c r="C75" s="132"/>
      <c r="D75" s="132"/>
      <c r="E75" s="131"/>
      <c r="F75" s="132"/>
      <c r="G75" s="9"/>
      <c r="H75" s="142"/>
      <c r="I75" s="129"/>
      <c r="J75" s="125"/>
      <c r="K75" s="122"/>
      <c r="L75" s="10"/>
      <c r="M75" s="10"/>
      <c r="N75" s="119"/>
      <c r="O75" s="119"/>
      <c r="P75" s="119"/>
      <c r="Q75" s="119"/>
      <c r="R75" s="119"/>
      <c r="S75" s="119"/>
      <c r="T75" s="119"/>
    </row>
    <row r="76" spans="1:23" x14ac:dyDescent="0.2">
      <c r="A76" s="130"/>
      <c r="B76" s="131"/>
      <c r="C76" s="132"/>
      <c r="D76" s="132"/>
      <c r="E76" s="131"/>
      <c r="F76" s="132"/>
      <c r="G76" s="9"/>
      <c r="H76" s="142"/>
      <c r="I76" s="129"/>
      <c r="J76" s="125"/>
      <c r="K76" s="122"/>
      <c r="L76" s="10"/>
      <c r="M76" s="10"/>
      <c r="N76" s="119"/>
      <c r="O76" s="119"/>
      <c r="P76" s="119"/>
      <c r="Q76" s="119"/>
      <c r="R76" s="119"/>
      <c r="S76" s="119"/>
      <c r="T76" s="119"/>
    </row>
    <row r="77" spans="1:23" x14ac:dyDescent="0.2">
      <c r="A77" s="96" t="str">
        <f>'COMMENTARY AND BEATS'!A3</f>
        <v>Of the 321 issues with full operating comparative data for Q4,'14:</v>
      </c>
      <c r="B77" s="21"/>
      <c r="C77" s="21"/>
      <c r="D77" s="21"/>
      <c r="E77" s="126"/>
      <c r="F77" s="126"/>
      <c r="G77" s="126"/>
      <c r="H77" s="142"/>
      <c r="I77" s="21"/>
      <c r="J77" s="125"/>
      <c r="K77" s="122"/>
      <c r="L77" s="23"/>
      <c r="M77" s="23"/>
      <c r="N77" s="119"/>
      <c r="O77" s="119"/>
      <c r="P77" s="119"/>
      <c r="Q77" s="119"/>
      <c r="R77" s="119"/>
      <c r="S77" s="119"/>
      <c r="T77" s="119"/>
    </row>
    <row r="78" spans="1:23" x14ac:dyDescent="0.2">
      <c r="A78" s="96" t="str">
        <f>'COMMENTARY AND BEATS'!A4</f>
        <v>231 beat, 55 missed, and 35 met their estimates</v>
      </c>
      <c r="B78" s="21"/>
      <c r="C78" s="21"/>
      <c r="D78" s="21"/>
      <c r="E78" s="40"/>
      <c r="F78" s="126"/>
      <c r="G78" s="126"/>
      <c r="H78" s="142"/>
      <c r="I78" s="21"/>
      <c r="J78" s="125"/>
      <c r="K78" s="122"/>
      <c r="L78" s="23"/>
      <c r="M78" s="23"/>
      <c r="N78" s="188"/>
      <c r="O78" s="188"/>
      <c r="P78" s="119"/>
      <c r="Q78" s="119"/>
      <c r="R78" s="119"/>
      <c r="S78" s="119"/>
      <c r="T78" s="119"/>
    </row>
    <row r="79" spans="1:23" x14ac:dyDescent="0.2">
      <c r="A79" s="96"/>
      <c r="B79" s="96"/>
      <c r="C79" s="95" t="str">
        <f>'COMMENTARY AND BEATS'!B167</f>
        <v xml:space="preserve">    ------------- ISSUES --------------------</v>
      </c>
      <c r="D79" s="95"/>
      <c r="E79" s="95"/>
      <c r="F79" s="95"/>
      <c r="G79" s="95"/>
      <c r="H79" s="95" t="str">
        <f>'COMMENTARY AND BEATS'!G167</f>
        <v xml:space="preserve">  ----------- PERCENTAGE --------------------</v>
      </c>
      <c r="I79" s="95"/>
      <c r="J79" s="95"/>
      <c r="K79" s="95"/>
      <c r="N79" s="119"/>
      <c r="O79" s="119"/>
      <c r="P79" s="188"/>
      <c r="Q79" s="119"/>
      <c r="R79" s="119"/>
      <c r="S79" s="119"/>
      <c r="T79" s="119"/>
    </row>
    <row r="80" spans="1:23" x14ac:dyDescent="0.2">
      <c r="A80" s="96" t="str">
        <f>'COMMENTARY AND BEATS'!A168</f>
        <v>SECTOR</v>
      </c>
      <c r="B80" s="96"/>
      <c r="C80" s="94" t="str">
        <f>'COMMENTARY AND BEATS'!B168</f>
        <v>REPORTED</v>
      </c>
      <c r="D80" s="94" t="str">
        <f>'COMMENTARY AND BEATS'!C168</f>
        <v>BEAT</v>
      </c>
      <c r="E80" s="94" t="str">
        <f>'COMMENTARY AND BEATS'!D168</f>
        <v>MISSED</v>
      </c>
      <c r="F80" s="94" t="str">
        <f>'COMMENTARY AND BEATS'!E168</f>
        <v>MET</v>
      </c>
      <c r="G80" s="97"/>
      <c r="H80" s="97" t="str">
        <f>'COMMENTARY AND BEATS'!G168</f>
        <v>REPORTED</v>
      </c>
      <c r="I80" s="97" t="str">
        <f>'COMMENTARY AND BEATS'!H168</f>
        <v>BEAT</v>
      </c>
      <c r="J80" s="97" t="str">
        <f>'COMMENTARY AND BEATS'!I168</f>
        <v>MISSED</v>
      </c>
      <c r="K80" s="97" t="str">
        <f>'COMMENTARY AND BEATS'!J168</f>
        <v>MET</v>
      </c>
      <c r="N80" s="119"/>
      <c r="O80" s="119"/>
      <c r="P80" s="119"/>
      <c r="Q80" s="119"/>
      <c r="R80" s="119"/>
      <c r="S80" s="119"/>
      <c r="T80" s="119"/>
    </row>
    <row r="81" spans="1:20" x14ac:dyDescent="0.2">
      <c r="A81" s="96" t="str">
        <f>'COMMENTARY AND BEATS'!A169</f>
        <v xml:space="preserve">Energy </v>
      </c>
      <c r="B81" s="96"/>
      <c r="C81" s="162">
        <f>'COMMENTARY AND BEATS'!B7</f>
        <v>21</v>
      </c>
      <c r="D81" s="162">
        <f>'COMMENTARY AND BEATS'!C7</f>
        <v>15</v>
      </c>
      <c r="E81" s="162">
        <f>'COMMENTARY AND BEATS'!D7</f>
        <v>5</v>
      </c>
      <c r="F81" s="162">
        <f>'COMMENTARY AND BEATS'!E7</f>
        <v>1</v>
      </c>
      <c r="G81" s="162"/>
      <c r="H81" s="164">
        <f>'COMMENTARY AND BEATS'!G7</f>
        <v>0.48837209302325579</v>
      </c>
      <c r="I81" s="164">
        <f>'COMMENTARY AND BEATS'!H7</f>
        <v>0.7142857142857143</v>
      </c>
      <c r="J81" s="164">
        <f>'COMMENTARY AND BEATS'!I7</f>
        <v>0.23809523809523808</v>
      </c>
      <c r="K81" s="164">
        <f>'COMMENTARY AND BEATS'!J7</f>
        <v>4.7619047619047616E-2</v>
      </c>
      <c r="N81" s="119"/>
      <c r="O81" s="119"/>
      <c r="P81" s="119"/>
      <c r="Q81" s="119"/>
      <c r="R81" s="119"/>
      <c r="S81" s="119"/>
      <c r="T81" s="119"/>
    </row>
    <row r="82" spans="1:20" x14ac:dyDescent="0.2">
      <c r="A82" s="96" t="str">
        <f>'COMMENTARY AND BEATS'!A170</f>
        <v xml:space="preserve">Materials  </v>
      </c>
      <c r="B82" s="96"/>
      <c r="C82" s="162">
        <f>'COMMENTARY AND BEATS'!B8</f>
        <v>21</v>
      </c>
      <c r="D82" s="162">
        <f>'COMMENTARY AND BEATS'!C8</f>
        <v>16</v>
      </c>
      <c r="E82" s="162">
        <f>'COMMENTARY AND BEATS'!D8</f>
        <v>2</v>
      </c>
      <c r="F82" s="162">
        <f>'COMMENTARY AND BEATS'!E8</f>
        <v>3</v>
      </c>
      <c r="G82" s="162"/>
      <c r="H82" s="164">
        <f>'COMMENTARY AND BEATS'!G8</f>
        <v>0.72413793103448276</v>
      </c>
      <c r="I82" s="164">
        <f>'COMMENTARY AND BEATS'!H8</f>
        <v>0.76190476190476186</v>
      </c>
      <c r="J82" s="164">
        <f>'COMMENTARY AND BEATS'!I8</f>
        <v>9.5238095238095233E-2</v>
      </c>
      <c r="K82" s="164">
        <f>'COMMENTARY AND BEATS'!J8</f>
        <v>0.14285714285714285</v>
      </c>
      <c r="N82" s="119"/>
      <c r="O82" s="119"/>
      <c r="P82" s="119"/>
      <c r="Q82" s="119"/>
      <c r="R82" s="119"/>
      <c r="S82" s="119"/>
      <c r="T82" s="119"/>
    </row>
    <row r="83" spans="1:20" x14ac:dyDescent="0.2">
      <c r="A83" s="96" t="str">
        <f>'COMMENTARY AND BEATS'!A171</f>
        <v xml:space="preserve">Industrials </v>
      </c>
      <c r="B83" s="96"/>
      <c r="C83" s="162">
        <f>'COMMENTARY AND BEATS'!B9</f>
        <v>50</v>
      </c>
      <c r="D83" s="162">
        <f>'COMMENTARY AND BEATS'!C9</f>
        <v>35</v>
      </c>
      <c r="E83" s="162">
        <f>'COMMENTARY AND BEATS'!D9</f>
        <v>5</v>
      </c>
      <c r="F83" s="162">
        <f>'COMMENTARY AND BEATS'!E9</f>
        <v>10</v>
      </c>
      <c r="G83" s="162"/>
      <c r="H83" s="164">
        <f>'COMMENTARY AND BEATS'!G9</f>
        <v>0.78125</v>
      </c>
      <c r="I83" s="164">
        <f>'COMMENTARY AND BEATS'!H9</f>
        <v>0.7</v>
      </c>
      <c r="J83" s="164">
        <f>'COMMENTARY AND BEATS'!I9</f>
        <v>0.1</v>
      </c>
      <c r="K83" s="164">
        <f>'COMMENTARY AND BEATS'!J9</f>
        <v>0.2</v>
      </c>
      <c r="N83" s="119"/>
      <c r="O83" s="119"/>
      <c r="P83" s="119"/>
      <c r="Q83" s="119"/>
      <c r="R83" s="119"/>
      <c r="S83" s="119"/>
      <c r="T83" s="119"/>
    </row>
    <row r="84" spans="1:20" x14ac:dyDescent="0.2">
      <c r="A84" s="96" t="str">
        <f>'COMMENTARY AND BEATS'!A172</f>
        <v>Consumer Discretionary</v>
      </c>
      <c r="B84" s="96"/>
      <c r="C84" s="162">
        <f>'COMMENTARY AND BEATS'!B10</f>
        <v>42</v>
      </c>
      <c r="D84" s="162">
        <f>'COMMENTARY AND BEATS'!C10</f>
        <v>30</v>
      </c>
      <c r="E84" s="162">
        <f>'COMMENTARY AND BEATS'!D10</f>
        <v>9</v>
      </c>
      <c r="F84" s="162">
        <f>'COMMENTARY AND BEATS'!E10</f>
        <v>3</v>
      </c>
      <c r="G84" s="162"/>
      <c r="H84" s="164">
        <f>'COMMENTARY AND BEATS'!G10</f>
        <v>0.49411764705882355</v>
      </c>
      <c r="I84" s="164">
        <f>'COMMENTARY AND BEATS'!H10</f>
        <v>0.7142857142857143</v>
      </c>
      <c r="J84" s="164">
        <f>'COMMENTARY AND BEATS'!I10</f>
        <v>0.21428571428571427</v>
      </c>
      <c r="K84" s="164">
        <f>'COMMENTARY AND BEATS'!J10</f>
        <v>7.1428571428571425E-2</v>
      </c>
      <c r="N84" s="119"/>
      <c r="O84" s="119"/>
      <c r="P84" s="119"/>
      <c r="Q84" s="119"/>
      <c r="R84" s="119"/>
      <c r="S84" s="119"/>
      <c r="T84" s="119"/>
    </row>
    <row r="85" spans="1:20" x14ac:dyDescent="0.2">
      <c r="A85" s="96" t="str">
        <f>'COMMENTARY AND BEATS'!A173</f>
        <v>Consumer Staples</v>
      </c>
      <c r="B85" s="96"/>
      <c r="C85" s="162">
        <f>'COMMENTARY AND BEATS'!B11</f>
        <v>19</v>
      </c>
      <c r="D85" s="162">
        <f>'COMMENTARY AND BEATS'!C11</f>
        <v>12</v>
      </c>
      <c r="E85" s="162">
        <f>'COMMENTARY AND BEATS'!D11</f>
        <v>5</v>
      </c>
      <c r="F85" s="162">
        <f>'COMMENTARY AND BEATS'!E11</f>
        <v>2</v>
      </c>
      <c r="G85" s="162"/>
      <c r="H85" s="164">
        <f>'COMMENTARY AND BEATS'!G11</f>
        <v>0.47499999999999998</v>
      </c>
      <c r="I85" s="164">
        <f>'COMMENTARY AND BEATS'!H11</f>
        <v>0.63157894736842102</v>
      </c>
      <c r="J85" s="164">
        <f>'COMMENTARY AND BEATS'!I11</f>
        <v>0.26315789473684209</v>
      </c>
      <c r="K85" s="164">
        <f>'COMMENTARY AND BEATS'!J11</f>
        <v>0.10526315789473684</v>
      </c>
      <c r="N85" s="119"/>
      <c r="O85" s="119"/>
      <c r="P85" s="119"/>
      <c r="Q85" s="119"/>
      <c r="R85" s="119"/>
      <c r="S85" s="119"/>
      <c r="T85" s="119"/>
    </row>
    <row r="86" spans="1:20" x14ac:dyDescent="0.2">
      <c r="A86" s="96" t="str">
        <f>'COMMENTARY AND BEATS'!A174</f>
        <v>Health Care</v>
      </c>
      <c r="B86" s="96"/>
      <c r="C86" s="162">
        <f>'COMMENTARY AND BEATS'!B12</f>
        <v>39</v>
      </c>
      <c r="D86" s="162">
        <f>'COMMENTARY AND BEATS'!C12</f>
        <v>31</v>
      </c>
      <c r="E86" s="162">
        <f>'COMMENTARY AND BEATS'!D12</f>
        <v>5</v>
      </c>
      <c r="F86" s="162">
        <f>'COMMENTARY AND BEATS'!E12</f>
        <v>3</v>
      </c>
      <c r="G86" s="162"/>
      <c r="H86" s="164">
        <f>'COMMENTARY AND BEATS'!G12</f>
        <v>0.70909090909090911</v>
      </c>
      <c r="I86" s="164">
        <f>'COMMENTARY AND BEATS'!H12</f>
        <v>0.79487179487179482</v>
      </c>
      <c r="J86" s="164">
        <f>'COMMENTARY AND BEATS'!I12</f>
        <v>0.12820512820512819</v>
      </c>
      <c r="K86" s="164">
        <f>'COMMENTARY AND BEATS'!J12</f>
        <v>7.6923076923076927E-2</v>
      </c>
      <c r="N86" s="119"/>
      <c r="O86" s="119"/>
      <c r="P86" s="119"/>
      <c r="Q86" s="119"/>
      <c r="R86" s="119"/>
      <c r="S86" s="119"/>
      <c r="T86" s="119"/>
    </row>
    <row r="87" spans="1:20" x14ac:dyDescent="0.2">
      <c r="A87" s="96" t="str">
        <f>'COMMENTARY AND BEATS'!A175</f>
        <v xml:space="preserve">Financials </v>
      </c>
      <c r="B87" s="96"/>
      <c r="C87" s="162">
        <f>'COMMENTARY AND BEATS'!B13</f>
        <v>69</v>
      </c>
      <c r="D87" s="162">
        <f>'COMMENTARY AND BEATS'!C13</f>
        <v>45</v>
      </c>
      <c r="E87" s="162">
        <f>'COMMENTARY AND BEATS'!D13</f>
        <v>17</v>
      </c>
      <c r="F87" s="162">
        <f>'COMMENTARY AND BEATS'!E13</f>
        <v>7</v>
      </c>
      <c r="G87" s="162"/>
      <c r="H87" s="164">
        <f>'COMMENTARY AND BEATS'!G13</f>
        <v>0.81176470588235294</v>
      </c>
      <c r="I87" s="164">
        <f>'COMMENTARY AND BEATS'!H13</f>
        <v>0.65217391304347827</v>
      </c>
      <c r="J87" s="164">
        <f>'COMMENTARY AND BEATS'!I13</f>
        <v>0.24637681159420291</v>
      </c>
      <c r="K87" s="164">
        <f>'COMMENTARY AND BEATS'!J13</f>
        <v>0.10144927536231885</v>
      </c>
      <c r="N87" s="119"/>
      <c r="O87" s="119"/>
      <c r="P87" s="119"/>
      <c r="Q87" s="119"/>
      <c r="R87" s="119"/>
      <c r="S87" s="119"/>
      <c r="T87" s="119"/>
    </row>
    <row r="88" spans="1:20" x14ac:dyDescent="0.2">
      <c r="A88" s="96" t="str">
        <f>'COMMENTARY AND BEATS'!A176</f>
        <v xml:space="preserve">Information Technology  </v>
      </c>
      <c r="B88" s="96"/>
      <c r="C88" s="162">
        <f>'COMMENTARY AND BEATS'!B14</f>
        <v>50</v>
      </c>
      <c r="D88" s="162">
        <f>'COMMENTARY AND BEATS'!C14</f>
        <v>43</v>
      </c>
      <c r="E88" s="162">
        <f>'COMMENTARY AND BEATS'!D14</f>
        <v>3</v>
      </c>
      <c r="F88" s="162">
        <f>'COMMENTARY AND BEATS'!E14</f>
        <v>4</v>
      </c>
      <c r="G88" s="162"/>
      <c r="H88" s="164">
        <f>'COMMENTARY AND BEATS'!G14</f>
        <v>0.76923076923076927</v>
      </c>
      <c r="I88" s="164">
        <f>'COMMENTARY AND BEATS'!H14</f>
        <v>0.86</v>
      </c>
      <c r="J88" s="164">
        <f>'COMMENTARY AND BEATS'!I14</f>
        <v>0.06</v>
      </c>
      <c r="K88" s="164">
        <f>'COMMENTARY AND BEATS'!J14</f>
        <v>0.08</v>
      </c>
      <c r="N88" s="205"/>
      <c r="O88" s="205"/>
      <c r="P88" s="119"/>
      <c r="Q88" s="119"/>
      <c r="R88" s="119"/>
      <c r="S88" s="119"/>
      <c r="T88" s="119"/>
    </row>
    <row r="89" spans="1:20" x14ac:dyDescent="0.2">
      <c r="A89" s="96" t="str">
        <f>'COMMENTARY AND BEATS'!A177</f>
        <v xml:space="preserve">Telecommunication Services  </v>
      </c>
      <c r="B89" s="96"/>
      <c r="C89" s="162">
        <f>'COMMENTARY AND BEATS'!B15</f>
        <v>3</v>
      </c>
      <c r="D89" s="162">
        <f>'COMMENTARY AND BEATS'!C15</f>
        <v>2</v>
      </c>
      <c r="E89" s="162">
        <f>'COMMENTARY AND BEATS'!D15</f>
        <v>0</v>
      </c>
      <c r="F89" s="162">
        <f>'COMMENTARY AND BEATS'!E15</f>
        <v>1</v>
      </c>
      <c r="G89" s="162"/>
      <c r="H89" s="164">
        <f>'COMMENTARY AND BEATS'!G15</f>
        <v>0.5</v>
      </c>
      <c r="I89" s="164">
        <f>'COMMENTARY AND BEATS'!H15</f>
        <v>0.66666666666666663</v>
      </c>
      <c r="J89" s="164">
        <f>'COMMENTARY AND BEATS'!I15</f>
        <v>0</v>
      </c>
      <c r="K89" s="164">
        <f>'COMMENTARY AND BEATS'!J15</f>
        <v>0.33333333333333331</v>
      </c>
      <c r="N89" s="205"/>
      <c r="O89" s="205"/>
      <c r="P89" s="205"/>
      <c r="Q89" s="205"/>
      <c r="R89" s="205"/>
      <c r="S89" s="119"/>
      <c r="T89" s="119"/>
    </row>
    <row r="90" spans="1:20" x14ac:dyDescent="0.2">
      <c r="A90" s="96" t="str">
        <f>'COMMENTARY AND BEATS'!A178</f>
        <v xml:space="preserve">Utilities  </v>
      </c>
      <c r="B90" s="96"/>
      <c r="C90" s="162">
        <f>'COMMENTARY AND BEATS'!B16</f>
        <v>7</v>
      </c>
      <c r="D90" s="162">
        <f>'COMMENTARY AND BEATS'!C16</f>
        <v>2</v>
      </c>
      <c r="E90" s="162">
        <f>'COMMENTARY AND BEATS'!D16</f>
        <v>4</v>
      </c>
      <c r="F90" s="162">
        <f>'COMMENTARY AND BEATS'!E16</f>
        <v>1</v>
      </c>
      <c r="G90" s="162"/>
      <c r="H90" s="164">
        <f>'COMMENTARY AND BEATS'!G16</f>
        <v>0.23333333333333334</v>
      </c>
      <c r="I90" s="164">
        <f>'COMMENTARY AND BEATS'!H16</f>
        <v>0.2857142857142857</v>
      </c>
      <c r="J90" s="164">
        <f>'COMMENTARY AND BEATS'!I16</f>
        <v>0.5714285714285714</v>
      </c>
      <c r="K90" s="164">
        <f>'COMMENTARY AND BEATS'!J16</f>
        <v>0.14285714285714285</v>
      </c>
      <c r="M90" s="117"/>
      <c r="N90" s="205"/>
      <c r="O90" s="205"/>
      <c r="P90" s="205"/>
      <c r="Q90" s="205"/>
      <c r="R90" s="205"/>
      <c r="S90" s="119"/>
      <c r="T90" s="119"/>
    </row>
    <row r="91" spans="1:20" x14ac:dyDescent="0.2">
      <c r="A91" s="96" t="str">
        <f>'COMMENTARY AND BEATS'!A179</f>
        <v>S&amp;P 500</v>
      </c>
      <c r="B91" s="96"/>
      <c r="C91" s="162">
        <f>'COMMENTARY AND BEATS'!B17</f>
        <v>321</v>
      </c>
      <c r="D91" s="162">
        <f>'COMMENTARY AND BEATS'!C17</f>
        <v>231</v>
      </c>
      <c r="E91" s="162">
        <f>'COMMENTARY AND BEATS'!D17</f>
        <v>55</v>
      </c>
      <c r="F91" s="162">
        <f>'COMMENTARY AND BEATS'!E17</f>
        <v>35</v>
      </c>
      <c r="G91" s="163"/>
      <c r="H91" s="164">
        <f>'COMMENTARY AND BEATS'!G17</f>
        <v>0.6394422310756972</v>
      </c>
      <c r="I91" s="164">
        <f>'COMMENTARY AND BEATS'!H17</f>
        <v>0.71962616822429903</v>
      </c>
      <c r="J91" s="164">
        <f>'COMMENTARY AND BEATS'!I17</f>
        <v>0.17133956386292834</v>
      </c>
      <c r="K91" s="164">
        <f>'COMMENTARY AND BEATS'!J17</f>
        <v>0.10903426791277258</v>
      </c>
      <c r="M91" s="117"/>
      <c r="N91" s="205"/>
      <c r="O91" s="205"/>
      <c r="P91" s="205"/>
      <c r="Q91" s="205"/>
      <c r="R91" s="205"/>
      <c r="S91" s="119"/>
      <c r="T91" s="119"/>
    </row>
    <row r="92" spans="1:20" x14ac:dyDescent="0.2">
      <c r="A92" s="96"/>
      <c r="B92" s="96"/>
      <c r="C92" s="162"/>
      <c r="D92" s="162"/>
      <c r="E92" s="162"/>
      <c r="F92" s="162"/>
      <c r="G92" s="163"/>
      <c r="H92" s="164"/>
      <c r="I92" s="164"/>
      <c r="J92" s="164"/>
      <c r="K92" s="164"/>
      <c r="M92" s="117"/>
      <c r="N92" s="205"/>
      <c r="O92" s="205"/>
      <c r="P92" s="205"/>
      <c r="Q92" s="205"/>
      <c r="R92" s="205"/>
      <c r="S92" s="119"/>
      <c r="T92" s="119"/>
    </row>
    <row r="93" spans="1:20" x14ac:dyDescent="0.2">
      <c r="A93" s="119" t="s">
        <v>348</v>
      </c>
      <c r="M93" s="117"/>
      <c r="N93" s="205"/>
      <c r="O93" s="205"/>
      <c r="P93" s="205"/>
      <c r="Q93" s="205"/>
      <c r="R93" s="205"/>
      <c r="S93" s="119"/>
      <c r="T93" s="119"/>
    </row>
    <row r="94" spans="1:20" x14ac:dyDescent="0.2">
      <c r="A94" s="27" t="s">
        <v>67</v>
      </c>
      <c r="B94" s="29"/>
      <c r="C94" s="29"/>
      <c r="D94" s="45">
        <f>'SECTOR EPS'!B2</f>
        <v>42040</v>
      </c>
      <c r="E94" s="44"/>
      <c r="F94" s="1"/>
      <c r="G94" s="1"/>
      <c r="H94" s="117"/>
      <c r="I94" s="117"/>
      <c r="J94" s="42"/>
      <c r="M94" s="117"/>
      <c r="N94" s="205"/>
      <c r="O94" s="205"/>
      <c r="P94" s="205"/>
      <c r="Q94" s="205"/>
      <c r="R94" s="205"/>
      <c r="S94" s="119"/>
      <c r="T94" s="119"/>
    </row>
    <row r="95" spans="1:20" x14ac:dyDescent="0.2">
      <c r="A95" s="4" t="s">
        <v>68</v>
      </c>
      <c r="B95" s="1"/>
      <c r="C95" s="1"/>
      <c r="D95" s="21">
        <f>'SECTOR EPS'!B8</f>
        <v>2062.52</v>
      </c>
      <c r="E95" s="38"/>
      <c r="F95" s="117"/>
      <c r="G95" s="117"/>
      <c r="H95" s="117"/>
      <c r="I95" s="117"/>
      <c r="J95" s="42"/>
      <c r="M95" s="117"/>
      <c r="N95" s="119"/>
      <c r="O95" s="119"/>
      <c r="P95" s="205"/>
      <c r="Q95" s="205"/>
      <c r="R95" s="205"/>
      <c r="S95" s="119"/>
      <c r="T95" s="119"/>
    </row>
    <row r="96" spans="1:20" x14ac:dyDescent="0.2">
      <c r="A96" s="157" t="s">
        <v>803</v>
      </c>
      <c r="B96" s="1"/>
      <c r="C96" s="1"/>
      <c r="D96" s="22">
        <f>(39.674)/D95</f>
        <v>1.9235692259953842E-2</v>
      </c>
      <c r="E96" s="43"/>
      <c r="F96" s="113"/>
      <c r="G96" s="113"/>
      <c r="H96" s="113"/>
      <c r="I96" s="113"/>
      <c r="J96" s="12"/>
      <c r="M96" s="117"/>
      <c r="N96" s="119"/>
      <c r="O96" s="119"/>
      <c r="P96" s="119"/>
      <c r="Q96" s="119"/>
      <c r="R96" s="119"/>
      <c r="S96" s="119"/>
      <c r="T96" s="119"/>
    </row>
    <row r="97" spans="1:20" x14ac:dyDescent="0.2">
      <c r="A97" s="250" t="s">
        <v>377</v>
      </c>
      <c r="B97" s="250"/>
      <c r="C97" s="250"/>
      <c r="D97" s="251">
        <f>41.586/D95</f>
        <v>2.0162713573686559E-2</v>
      </c>
      <c r="E97" s="59"/>
      <c r="J97" s="12"/>
      <c r="N97" s="119"/>
      <c r="O97" s="119"/>
      <c r="P97" s="119"/>
      <c r="Q97" s="119"/>
      <c r="R97" s="119"/>
      <c r="S97" s="119"/>
      <c r="T97" s="119"/>
    </row>
    <row r="98" spans="1:20" x14ac:dyDescent="0.2">
      <c r="A98" s="1"/>
      <c r="B98" s="1"/>
      <c r="C98" s="1"/>
      <c r="D98" s="22"/>
      <c r="E98" s="59"/>
      <c r="J98" s="12"/>
      <c r="S98" s="119"/>
      <c r="T98" s="119"/>
    </row>
    <row r="99" spans="1:20" s="249" customFormat="1" ht="18" x14ac:dyDescent="0.25">
      <c r="A99" s="227" t="s">
        <v>1244</v>
      </c>
      <c r="B99" s="227"/>
      <c r="C99" s="227"/>
      <c r="D99" s="247"/>
      <c r="E99" s="248"/>
      <c r="J99" s="237"/>
    </row>
    <row r="100" spans="1:20" s="249" customFormat="1" ht="18" x14ac:dyDescent="0.25">
      <c r="A100" s="227" t="s">
        <v>1015</v>
      </c>
      <c r="B100" s="227"/>
      <c r="C100" s="227"/>
      <c r="D100" s="247"/>
      <c r="E100" s="248"/>
      <c r="J100" s="237"/>
    </row>
    <row r="101" spans="1:20" ht="18" x14ac:dyDescent="0.25">
      <c r="A101" s="227" t="s">
        <v>1014</v>
      </c>
      <c r="B101" s="1"/>
      <c r="C101" s="1"/>
      <c r="D101" s="22"/>
      <c r="E101" s="59"/>
      <c r="J101" s="12"/>
      <c r="S101" s="119"/>
      <c r="T101" s="119"/>
    </row>
    <row r="102" spans="1:20" x14ac:dyDescent="0.2">
      <c r="A102" s="42"/>
      <c r="B102" s="42"/>
      <c r="C102" s="42"/>
      <c r="D102" s="42"/>
      <c r="E102" s="68"/>
      <c r="F102" s="18"/>
      <c r="G102" s="42"/>
      <c r="H102" s="68"/>
      <c r="I102" s="17"/>
      <c r="K102" s="95"/>
      <c r="L102" s="95"/>
      <c r="M102" s="95"/>
    </row>
    <row r="103" spans="1:20" x14ac:dyDescent="0.2">
      <c r="A103" s="27" t="s">
        <v>109</v>
      </c>
      <c r="B103" s="25"/>
      <c r="C103" s="26" t="s">
        <v>84</v>
      </c>
      <c r="D103" s="26" t="s">
        <v>78</v>
      </c>
      <c r="E103" s="26" t="s">
        <v>84</v>
      </c>
      <c r="F103" s="26"/>
      <c r="G103" s="26" t="s">
        <v>84</v>
      </c>
      <c r="H103" s="26" t="s">
        <v>78</v>
      </c>
      <c r="I103" s="26" t="s">
        <v>84</v>
      </c>
      <c r="J103" s="52"/>
      <c r="K103" s="95" t="s">
        <v>263</v>
      </c>
      <c r="L103" s="95"/>
      <c r="M103" s="95"/>
    </row>
    <row r="104" spans="1:20" x14ac:dyDescent="0.2">
      <c r="A104" s="27" t="s">
        <v>79</v>
      </c>
      <c r="B104" s="25"/>
      <c r="C104" s="26" t="s">
        <v>108</v>
      </c>
      <c r="D104" s="26" t="s">
        <v>108</v>
      </c>
      <c r="E104" s="26" t="s">
        <v>108</v>
      </c>
      <c r="F104" s="26"/>
      <c r="G104" s="26" t="s">
        <v>108</v>
      </c>
      <c r="H104" s="26" t="s">
        <v>108</v>
      </c>
      <c r="I104" s="26" t="s">
        <v>108</v>
      </c>
      <c r="J104" s="52"/>
      <c r="K104" s="74" t="s">
        <v>84</v>
      </c>
      <c r="L104" s="74" t="s">
        <v>78</v>
      </c>
      <c r="M104" s="74" t="s">
        <v>84</v>
      </c>
    </row>
    <row r="105" spans="1:20" x14ac:dyDescent="0.2">
      <c r="A105" s="27"/>
      <c r="B105" s="28" t="s">
        <v>1</v>
      </c>
      <c r="C105" s="26" t="s">
        <v>83</v>
      </c>
      <c r="D105" s="26" t="s">
        <v>83</v>
      </c>
      <c r="E105" s="26" t="s">
        <v>83</v>
      </c>
      <c r="F105" s="26"/>
      <c r="G105" s="26" t="s">
        <v>77</v>
      </c>
      <c r="H105" s="26" t="s">
        <v>77</v>
      </c>
      <c r="I105" s="26" t="s">
        <v>77</v>
      </c>
      <c r="J105" s="52"/>
      <c r="K105" s="74" t="s">
        <v>108</v>
      </c>
      <c r="L105" s="74" t="s">
        <v>108</v>
      </c>
      <c r="M105" s="74" t="s">
        <v>108</v>
      </c>
    </row>
    <row r="106" spans="1:20" x14ac:dyDescent="0.2">
      <c r="A106" s="27"/>
      <c r="B106" s="26" t="s">
        <v>3</v>
      </c>
      <c r="C106" s="26" t="s">
        <v>80</v>
      </c>
      <c r="D106" s="26" t="s">
        <v>80</v>
      </c>
      <c r="E106" s="26" t="s">
        <v>80</v>
      </c>
      <c r="F106" s="26"/>
      <c r="G106" s="26" t="s">
        <v>80</v>
      </c>
      <c r="H106" s="26" t="s">
        <v>80</v>
      </c>
      <c r="I106" s="26" t="s">
        <v>80</v>
      </c>
      <c r="J106" s="52"/>
      <c r="K106" s="74" t="s">
        <v>80</v>
      </c>
      <c r="L106" s="74" t="s">
        <v>80</v>
      </c>
      <c r="M106" s="74" t="s">
        <v>80</v>
      </c>
    </row>
    <row r="107" spans="1:20" x14ac:dyDescent="0.2">
      <c r="A107" s="27"/>
      <c r="B107" s="29"/>
      <c r="C107" s="26" t="s">
        <v>81</v>
      </c>
      <c r="D107" s="26" t="s">
        <v>82</v>
      </c>
      <c r="E107" s="28" t="s">
        <v>82</v>
      </c>
      <c r="F107" s="26"/>
      <c r="G107" s="26" t="s">
        <v>81</v>
      </c>
      <c r="H107" s="28" t="s">
        <v>82</v>
      </c>
      <c r="I107" s="28" t="s">
        <v>82</v>
      </c>
      <c r="J107" s="52"/>
      <c r="K107" s="74" t="s">
        <v>81</v>
      </c>
      <c r="L107" s="114" t="s">
        <v>82</v>
      </c>
      <c r="M107" s="114" t="s">
        <v>82</v>
      </c>
    </row>
    <row r="108" spans="1:20" x14ac:dyDescent="0.2">
      <c r="A108" s="10" t="s">
        <v>126</v>
      </c>
      <c r="B108" s="117"/>
      <c r="C108" s="117"/>
      <c r="D108" s="117"/>
      <c r="E108" s="117"/>
      <c r="F108" s="117"/>
      <c r="G108" s="117"/>
      <c r="H108" s="71"/>
      <c r="I108" s="71"/>
      <c r="J108" s="69"/>
      <c r="L108" s="72"/>
      <c r="M108" s="114"/>
    </row>
    <row r="109" spans="1:20" x14ac:dyDescent="0.2">
      <c r="A109" s="39" t="s">
        <v>381</v>
      </c>
      <c r="B109" s="117"/>
      <c r="C109" s="33">
        <f>'SECTOR EPS'!AH8</f>
        <v>32.080564320239034</v>
      </c>
      <c r="D109" s="231" t="s">
        <v>507</v>
      </c>
      <c r="E109" s="231" t="s">
        <v>507</v>
      </c>
      <c r="F109" s="117"/>
      <c r="G109" s="117">
        <f>D95/K109</f>
        <v>17.351582408352424</v>
      </c>
      <c r="H109" s="5"/>
      <c r="I109" s="5"/>
      <c r="J109" s="69"/>
      <c r="K109" s="72">
        <f t="shared" ref="K109:K110" si="3">SUM(C109:C112)</f>
        <v>118.86639220911502</v>
      </c>
      <c r="L109" s="72"/>
      <c r="M109" s="72"/>
      <c r="N109" s="12"/>
      <c r="O109" s="12"/>
    </row>
    <row r="110" spans="1:20" x14ac:dyDescent="0.2">
      <c r="A110" s="39" t="s">
        <v>380</v>
      </c>
      <c r="B110" s="117"/>
      <c r="C110" s="33">
        <f>'SECTOR EPS'!AG8</f>
        <v>30.5320153268156</v>
      </c>
      <c r="D110" s="231" t="s">
        <v>507</v>
      </c>
      <c r="E110" s="231" t="s">
        <v>507</v>
      </c>
      <c r="F110" s="117"/>
      <c r="G110" s="117">
        <f>D95/K110</f>
        <v>18.004496480098176</v>
      </c>
      <c r="H110" s="5"/>
      <c r="I110" s="5"/>
      <c r="J110" s="69"/>
      <c r="K110" s="72">
        <f t="shared" si="3"/>
        <v>114.55582788887598</v>
      </c>
      <c r="L110" s="72"/>
      <c r="M110" s="72"/>
      <c r="N110" s="12"/>
      <c r="O110" s="12"/>
      <c r="P110" s="12"/>
      <c r="Q110" s="12"/>
      <c r="R110" s="12"/>
    </row>
    <row r="111" spans="1:20" s="12" customFormat="1" x14ac:dyDescent="0.2">
      <c r="A111" s="39" t="s">
        <v>379</v>
      </c>
      <c r="B111" s="117"/>
      <c r="C111" s="33">
        <f>'SECTOR EPS'!AF8</f>
        <v>29.261866516762414</v>
      </c>
      <c r="D111" s="231" t="s">
        <v>507</v>
      </c>
      <c r="E111" s="231" t="s">
        <v>507</v>
      </c>
      <c r="F111" s="117"/>
      <c r="G111" s="117">
        <f>D95/K111</f>
        <v>18.15218089846676</v>
      </c>
      <c r="H111" s="5"/>
      <c r="I111" s="5"/>
      <c r="J111" s="69"/>
      <c r="K111" s="72">
        <f t="shared" ref="K111:K112" si="4">SUM(C111:C116)</f>
        <v>113.62381256206038</v>
      </c>
      <c r="L111" s="72"/>
      <c r="M111" s="72"/>
    </row>
    <row r="112" spans="1:20" s="12" customFormat="1" x14ac:dyDescent="0.2">
      <c r="A112" s="39" t="s">
        <v>378</v>
      </c>
      <c r="B112" s="117"/>
      <c r="C112" s="33">
        <f>'SECTOR EPS'!AE8</f>
        <v>26.991946045297976</v>
      </c>
      <c r="D112" s="231" t="s">
        <v>507</v>
      </c>
      <c r="E112" s="231" t="s">
        <v>507</v>
      </c>
      <c r="F112" s="117"/>
      <c r="G112" s="117">
        <f>D95/K112</f>
        <v>18.139707117926619</v>
      </c>
      <c r="H112" s="5"/>
      <c r="I112" s="5"/>
      <c r="J112" s="69"/>
      <c r="K112" s="72">
        <f t="shared" si="4"/>
        <v>113.70194604529797</v>
      </c>
      <c r="L112" s="72"/>
      <c r="M112" s="72"/>
      <c r="N112"/>
      <c r="O112"/>
    </row>
    <row r="113" spans="1:18" s="12" customFormat="1" x14ac:dyDescent="0.2">
      <c r="A113" s="39" t="s">
        <v>1055</v>
      </c>
      <c r="B113" s="117">
        <v>2058.9023788568802</v>
      </c>
      <c r="C113" s="33">
        <f>'SECTOR EPS'!AD8</f>
        <v>27.77</v>
      </c>
      <c r="D113" s="231">
        <v>24.92</v>
      </c>
      <c r="E113" s="231"/>
      <c r="F113"/>
      <c r="G113" s="5">
        <f>D95/K113</f>
        <v>18.08752082785232</v>
      </c>
      <c r="H113" s="5">
        <f>D95/L113</f>
        <v>19.755938697318005</v>
      </c>
      <c r="I113" s="5"/>
      <c r="J113" s="69"/>
      <c r="K113" s="72">
        <f>SUM(C113:C118)</f>
        <v>114.03</v>
      </c>
      <c r="L113" s="72">
        <f>SUM(D113:D118)</f>
        <v>104.4</v>
      </c>
      <c r="M113" s="72"/>
      <c r="N113"/>
      <c r="O113"/>
      <c r="P113"/>
      <c r="Q113"/>
      <c r="R113"/>
    </row>
    <row r="114" spans="1:18" x14ac:dyDescent="0.2">
      <c r="A114" s="47"/>
      <c r="B114" s="47"/>
      <c r="D114" s="22"/>
      <c r="E114" s="144"/>
      <c r="F114" s="55"/>
      <c r="G114" s="5">
        <f>B113/K113</f>
        <v>18.055795657781989</v>
      </c>
      <c r="H114" s="5">
        <f>B113/L113</f>
        <v>19.721287153801534</v>
      </c>
      <c r="I114" s="5"/>
      <c r="J114" s="119" t="s">
        <v>490</v>
      </c>
      <c r="K114" s="72"/>
      <c r="L114" s="72"/>
      <c r="M114" s="72"/>
    </row>
    <row r="115" spans="1:18" x14ac:dyDescent="0.2">
      <c r="A115" s="6" t="s">
        <v>118</v>
      </c>
      <c r="B115" s="47"/>
      <c r="C115" s="48"/>
      <c r="D115" s="48"/>
      <c r="E115" s="145"/>
      <c r="F115" s="145"/>
      <c r="G115" s="5" t="s">
        <v>3</v>
      </c>
      <c r="H115" s="5" t="s">
        <v>3</v>
      </c>
      <c r="I115" s="5" t="s">
        <v>3</v>
      </c>
      <c r="K115" s="72"/>
      <c r="L115" s="72"/>
      <c r="M115" s="72"/>
    </row>
    <row r="116" spans="1:18" x14ac:dyDescent="0.2">
      <c r="A116" s="39" t="s">
        <v>489</v>
      </c>
      <c r="B116" s="117">
        <v>1972.28514504996</v>
      </c>
      <c r="C116" s="33">
        <v>29.6</v>
      </c>
      <c r="D116" s="79">
        <v>27.47</v>
      </c>
      <c r="E116" s="79"/>
      <c r="F116" s="143"/>
      <c r="G116" s="5">
        <f t="shared" ref="G116:G122" si="5">B116/SUM(C116:C119)</f>
        <v>17.223693520652869</v>
      </c>
      <c r="H116" s="5">
        <f t="shared" ref="H116:H122" si="6">B116/SUM(D116:D119)</f>
        <v>18.613487590127971</v>
      </c>
      <c r="I116" s="5"/>
      <c r="J116" s="69"/>
      <c r="K116" s="72">
        <f t="shared" ref="K116:K117" si="7">SUM(C116:C119)</f>
        <v>114.50999999999999</v>
      </c>
      <c r="L116" s="72">
        <f t="shared" ref="L116:L117" si="8">SUM(D116:D119)</f>
        <v>105.96000000000001</v>
      </c>
      <c r="M116" s="72"/>
    </row>
    <row r="117" spans="1:18" x14ac:dyDescent="0.2">
      <c r="A117" s="39" t="s">
        <v>408</v>
      </c>
      <c r="B117" s="117">
        <v>1960.23124036383</v>
      </c>
      <c r="C117" s="33">
        <v>29.34</v>
      </c>
      <c r="D117" s="79">
        <v>27.14</v>
      </c>
      <c r="E117" s="79"/>
      <c r="F117" s="143"/>
      <c r="G117" s="5">
        <f t="shared" si="5"/>
        <v>17.528670664077886</v>
      </c>
      <c r="H117" s="5">
        <f t="shared" si="6"/>
        <v>19.009224596235743</v>
      </c>
      <c r="I117" s="5"/>
      <c r="J117" s="69"/>
      <c r="K117" s="72">
        <f t="shared" si="7"/>
        <v>111.83</v>
      </c>
      <c r="L117" s="72">
        <f t="shared" si="8"/>
        <v>103.12</v>
      </c>
      <c r="M117" s="72"/>
    </row>
    <row r="118" spans="1:18" x14ac:dyDescent="0.2">
      <c r="A118" s="39" t="s">
        <v>401</v>
      </c>
      <c r="B118" s="117">
        <v>1872.33517921728</v>
      </c>
      <c r="C118" s="33">
        <v>27.32</v>
      </c>
      <c r="D118" s="79">
        <v>24.87</v>
      </c>
      <c r="E118" s="79"/>
      <c r="F118" s="143"/>
      <c r="G118" s="5">
        <f t="shared" si="5"/>
        <v>17.201058146231325</v>
      </c>
      <c r="H118" s="5">
        <f t="shared" si="6"/>
        <v>18.5655446625412</v>
      </c>
      <c r="I118" s="5"/>
      <c r="J118" s="69"/>
      <c r="K118" s="72">
        <f t="shared" ref="K118:L120" si="9">SUM(C118:C121)</f>
        <v>108.85000000000001</v>
      </c>
      <c r="L118" s="72">
        <f t="shared" si="9"/>
        <v>100.85000000000001</v>
      </c>
      <c r="M118" s="72"/>
    </row>
    <row r="119" spans="1:18" x14ac:dyDescent="0.2">
      <c r="A119" s="39" t="s">
        <v>390</v>
      </c>
      <c r="B119" s="117">
        <v>1848.3565209419301</v>
      </c>
      <c r="C119" s="33">
        <v>28.25</v>
      </c>
      <c r="D119" s="72">
        <v>26.48</v>
      </c>
      <c r="E119" s="145"/>
      <c r="F119" s="145"/>
      <c r="G119" s="5">
        <f t="shared" si="5"/>
        <v>17.22606263692386</v>
      </c>
      <c r="H119" s="5">
        <f t="shared" si="6"/>
        <v>18.446671865687925</v>
      </c>
      <c r="I119" s="5"/>
      <c r="K119" s="72">
        <f t="shared" si="9"/>
        <v>107.3</v>
      </c>
      <c r="L119" s="72">
        <f t="shared" si="9"/>
        <v>100.2</v>
      </c>
      <c r="M119" s="72"/>
    </row>
    <row r="120" spans="1:18" x14ac:dyDescent="0.2">
      <c r="A120" s="167" t="s">
        <v>375</v>
      </c>
      <c r="B120" s="61">
        <v>1681.54666211214</v>
      </c>
      <c r="C120" s="48">
        <v>26.92</v>
      </c>
      <c r="D120" s="48">
        <v>24.63</v>
      </c>
      <c r="E120" s="145"/>
      <c r="F120" s="145"/>
      <c r="G120" s="5">
        <f t="shared" si="5"/>
        <v>16.45348984454149</v>
      </c>
      <c r="H120" s="5">
        <f t="shared" si="6"/>
        <v>17.818657010831195</v>
      </c>
      <c r="I120" s="5"/>
      <c r="K120" s="72">
        <f t="shared" si="9"/>
        <v>102.19999999999999</v>
      </c>
      <c r="L120" s="72">
        <f t="shared" si="9"/>
        <v>94.37</v>
      </c>
      <c r="M120" s="72"/>
    </row>
    <row r="121" spans="1:18" x14ac:dyDescent="0.2">
      <c r="A121" s="39" t="s">
        <v>354</v>
      </c>
      <c r="B121" s="117">
        <v>1606.27760773726</v>
      </c>
      <c r="C121" s="33">
        <v>26.36</v>
      </c>
      <c r="D121" s="72">
        <v>24.87</v>
      </c>
      <c r="E121" s="145"/>
      <c r="F121" s="145"/>
      <c r="G121" s="5">
        <f t="shared" si="5"/>
        <v>16.179266798320509</v>
      </c>
      <c r="H121" s="5">
        <f t="shared" si="6"/>
        <v>17.661106187325561</v>
      </c>
      <c r="I121" s="5"/>
      <c r="K121" s="72">
        <f>SUM(C121:C124)</f>
        <v>99.28</v>
      </c>
      <c r="L121" s="72">
        <f t="shared" ref="L121" si="10">SUM(D121:D124)</f>
        <v>90.950000000000017</v>
      </c>
      <c r="M121" s="72"/>
    </row>
    <row r="122" spans="1:18" x14ac:dyDescent="0.2">
      <c r="A122" s="39" t="s">
        <v>346</v>
      </c>
      <c r="B122" s="117">
        <v>1569.18587246845</v>
      </c>
      <c r="C122" s="33">
        <v>25.77</v>
      </c>
      <c r="D122" s="155">
        <v>24.22</v>
      </c>
      <c r="E122" s="135"/>
      <c r="F122" s="113"/>
      <c r="G122" s="5">
        <f t="shared" si="5"/>
        <v>15.95511817456482</v>
      </c>
      <c r="H122" s="5">
        <f t="shared" si="6"/>
        <v>17.892655330312998</v>
      </c>
      <c r="I122" s="5"/>
      <c r="J122" s="69"/>
      <c r="K122" s="72">
        <f>SUM(C122:C125)</f>
        <v>98.35</v>
      </c>
      <c r="L122" s="72">
        <f t="shared" ref="L122:L123" si="11">SUM(D122:D125)</f>
        <v>87.7</v>
      </c>
      <c r="M122" s="72"/>
    </row>
    <row r="123" spans="1:18" x14ac:dyDescent="0.2">
      <c r="A123" s="39" t="s">
        <v>341</v>
      </c>
      <c r="B123" s="117">
        <v>1426.18797808055</v>
      </c>
      <c r="C123" s="33">
        <v>23.15</v>
      </c>
      <c r="D123" s="37">
        <v>20.65</v>
      </c>
      <c r="E123" s="37"/>
      <c r="F123" s="113"/>
      <c r="G123" s="5">
        <f t="shared" ref="G123:G127" si="12">B123/SUM(C123:C126)</f>
        <v>14.730303429875544</v>
      </c>
      <c r="H123" s="5">
        <f t="shared" ref="H123:H127" si="13">B123/SUM(D123:D126)</f>
        <v>16.485816415218473</v>
      </c>
      <c r="I123" s="5"/>
      <c r="J123" s="67"/>
      <c r="K123" s="72">
        <f t="shared" ref="K123" si="14">SUM(C123:C126)</f>
        <v>96.82</v>
      </c>
      <c r="L123" s="72">
        <f t="shared" si="11"/>
        <v>86.51</v>
      </c>
      <c r="M123" s="72"/>
    </row>
    <row r="124" spans="1:18" x14ac:dyDescent="0.2">
      <c r="A124" s="39" t="s">
        <v>332</v>
      </c>
      <c r="B124" s="117">
        <v>1440.67</v>
      </c>
      <c r="C124" s="33">
        <v>24</v>
      </c>
      <c r="D124" s="50">
        <v>21.21</v>
      </c>
      <c r="E124" s="30"/>
      <c r="F124" s="113"/>
      <c r="G124" s="5">
        <f t="shared" si="12"/>
        <v>14.791273100616017</v>
      </c>
      <c r="H124" s="5">
        <f t="shared" si="13"/>
        <v>16.655144508670521</v>
      </c>
      <c r="I124" s="16"/>
      <c r="J124" s="67"/>
      <c r="K124" s="72">
        <f t="shared" ref="K124:L126" si="15">SUM(C124:C127)</f>
        <v>97.4</v>
      </c>
      <c r="L124" s="72">
        <f>SUM(D124:D127)</f>
        <v>86.5</v>
      </c>
      <c r="M124" s="72"/>
    </row>
    <row r="125" spans="1:18" x14ac:dyDescent="0.2">
      <c r="A125" s="7" t="s">
        <v>318</v>
      </c>
      <c r="B125" s="117">
        <v>1362.1587454406599</v>
      </c>
      <c r="C125" s="33">
        <v>25.43</v>
      </c>
      <c r="D125" s="50">
        <v>21.62</v>
      </c>
      <c r="E125" s="30"/>
      <c r="F125" s="113"/>
      <c r="G125" s="5">
        <f t="shared" si="12"/>
        <v>13.802398879731076</v>
      </c>
      <c r="H125" s="5">
        <f t="shared" si="13"/>
        <v>15.493161344866468</v>
      </c>
      <c r="I125" s="115"/>
      <c r="J125" s="67"/>
      <c r="K125" s="72">
        <f t="shared" si="15"/>
        <v>98.69</v>
      </c>
      <c r="L125" s="72">
        <f t="shared" si="15"/>
        <v>87.92</v>
      </c>
      <c r="M125" s="72"/>
    </row>
    <row r="126" spans="1:18" x14ac:dyDescent="0.2">
      <c r="A126" s="7" t="s">
        <v>277</v>
      </c>
      <c r="B126" s="42">
        <v>1408.46786041941</v>
      </c>
      <c r="C126" s="33">
        <v>24.24</v>
      </c>
      <c r="D126" s="50">
        <v>23.03</v>
      </c>
      <c r="E126" s="146"/>
      <c r="F126" s="147"/>
      <c r="G126" s="5">
        <f t="shared" si="12"/>
        <v>14.354544031995619</v>
      </c>
      <c r="H126" s="5">
        <f t="shared" si="13"/>
        <v>15.907701156758643</v>
      </c>
      <c r="I126" s="115"/>
      <c r="J126" s="67"/>
      <c r="K126" s="72">
        <f t="shared" si="15"/>
        <v>98.11999999999999</v>
      </c>
      <c r="L126" s="72">
        <f t="shared" si="15"/>
        <v>88.539999999999992</v>
      </c>
      <c r="M126" s="72"/>
    </row>
    <row r="127" spans="1:18" x14ac:dyDescent="0.2">
      <c r="A127" s="7" t="s">
        <v>276</v>
      </c>
      <c r="B127" s="21">
        <v>1257.60480453436</v>
      </c>
      <c r="C127" s="33">
        <v>23.73</v>
      </c>
      <c r="D127" s="33">
        <v>20.64</v>
      </c>
      <c r="E127" s="148"/>
      <c r="F127" s="147"/>
      <c r="G127" s="5">
        <f t="shared" si="12"/>
        <v>13.040282087664455</v>
      </c>
      <c r="H127" s="5">
        <f t="shared" si="13"/>
        <v>14.463540017646466</v>
      </c>
      <c r="I127" s="5"/>
      <c r="K127" s="72">
        <v>96.44</v>
      </c>
      <c r="L127" s="72">
        <v>86.949999999999989</v>
      </c>
      <c r="M127" s="72"/>
    </row>
    <row r="128" spans="1:18" x14ac:dyDescent="0.2">
      <c r="A128" s="7" t="s">
        <v>267</v>
      </c>
      <c r="B128" s="11">
        <v>1131.42036008329</v>
      </c>
      <c r="C128" s="33">
        <v>25.29</v>
      </c>
      <c r="D128" s="33">
        <v>22.63</v>
      </c>
      <c r="E128" s="148"/>
      <c r="F128" s="147"/>
      <c r="G128" s="5">
        <v>11.954991125140429</v>
      </c>
      <c r="H128" s="16">
        <v>13.007822029010002</v>
      </c>
      <c r="I128" s="16"/>
      <c r="J128" s="38"/>
      <c r="K128" s="72">
        <v>94.639999999999986</v>
      </c>
      <c r="L128" s="72">
        <v>86.98</v>
      </c>
      <c r="M128" s="72"/>
    </row>
    <row r="129" spans="1:18" x14ac:dyDescent="0.2">
      <c r="A129" s="7" t="s">
        <v>264</v>
      </c>
      <c r="B129" s="11">
        <v>1320.63904926284</v>
      </c>
      <c r="C129" s="33">
        <v>24.86</v>
      </c>
      <c r="D129" s="33">
        <v>22.24</v>
      </c>
      <c r="E129" s="148"/>
      <c r="F129" s="147"/>
      <c r="G129" s="5">
        <v>14.526884273048511</v>
      </c>
      <c r="H129" s="16">
        <v>15.74626265962609</v>
      </c>
      <c r="I129" s="16"/>
      <c r="J129" s="38"/>
      <c r="K129" s="72">
        <v>90.91</v>
      </c>
      <c r="L129" s="72">
        <v>83.86999999999999</v>
      </c>
      <c r="M129" s="72"/>
    </row>
    <row r="130" spans="1:18" x14ac:dyDescent="0.2">
      <c r="A130" s="7" t="s">
        <v>216</v>
      </c>
      <c r="B130" s="64">
        <v>1325.82671751112</v>
      </c>
      <c r="C130" s="54">
        <v>22.56</v>
      </c>
      <c r="D130" s="33">
        <v>21.44</v>
      </c>
      <c r="E130" s="148"/>
      <c r="F130" s="147"/>
      <c r="G130" s="5">
        <v>15.248150862692585</v>
      </c>
      <c r="H130" s="16">
        <v>16.305826067041199</v>
      </c>
      <c r="I130" s="16"/>
      <c r="J130" s="38"/>
      <c r="K130" s="72">
        <f>SUM(C130:C133)</f>
        <v>86.949999999999989</v>
      </c>
      <c r="L130" s="72">
        <f t="shared" ref="L130:L161" si="16">SUM(D130:D133)</f>
        <v>81.31</v>
      </c>
      <c r="M130" s="72"/>
    </row>
    <row r="131" spans="1:18" ht="12" customHeight="1" x14ac:dyDescent="0.2">
      <c r="A131" s="66" t="s">
        <v>134</v>
      </c>
      <c r="B131" s="61">
        <v>1257.63598797798</v>
      </c>
      <c r="C131" s="48">
        <v>21.93</v>
      </c>
      <c r="D131" s="24">
        <v>20.67</v>
      </c>
      <c r="E131" s="148"/>
      <c r="F131" s="147"/>
      <c r="G131" s="5">
        <v>15.012963924769968</v>
      </c>
      <c r="H131" s="16">
        <v>16.259030225959666</v>
      </c>
      <c r="I131" s="5"/>
      <c r="K131" s="72">
        <f t="shared" ref="K131:K161" si="17">SUM(C131:C134)</f>
        <v>83.769999999999982</v>
      </c>
      <c r="L131" s="72">
        <f t="shared" si="16"/>
        <v>77.349999999999994</v>
      </c>
      <c r="M131" s="72"/>
    </row>
    <row r="132" spans="1:18" x14ac:dyDescent="0.2">
      <c r="A132" s="66" t="s">
        <v>132</v>
      </c>
      <c r="B132" s="61">
        <v>1141.20115690593</v>
      </c>
      <c r="C132" s="48">
        <v>21.56</v>
      </c>
      <c r="D132" s="24">
        <v>19.52</v>
      </c>
      <c r="E132" s="148"/>
      <c r="F132" s="147"/>
      <c r="G132" s="5">
        <v>14.445584264632028</v>
      </c>
      <c r="H132" s="16">
        <v>15.880895587335511</v>
      </c>
      <c r="I132" s="5"/>
      <c r="K132" s="72">
        <f t="shared" si="17"/>
        <v>78.999999999999986</v>
      </c>
      <c r="L132" s="72">
        <f t="shared" si="16"/>
        <v>71.860000000000014</v>
      </c>
      <c r="M132" s="72"/>
    </row>
    <row r="133" spans="1:18" x14ac:dyDescent="0.2">
      <c r="A133" s="7" t="s">
        <v>112</v>
      </c>
      <c r="B133" s="65">
        <v>1030.71008330308</v>
      </c>
      <c r="C133" s="30">
        <v>20.9</v>
      </c>
      <c r="D133" s="30">
        <v>19.68</v>
      </c>
      <c r="E133" s="148"/>
      <c r="F133" s="147"/>
      <c r="G133" s="5">
        <v>14.076892697392516</v>
      </c>
      <c r="H133" s="16">
        <v>15.360806010478093</v>
      </c>
      <c r="I133" s="5"/>
      <c r="J133" s="53"/>
      <c r="K133" s="72">
        <f t="shared" si="17"/>
        <v>73.22</v>
      </c>
      <c r="L133" s="72">
        <f t="shared" si="16"/>
        <v>67.099999999999994</v>
      </c>
      <c r="M133" s="72"/>
    </row>
    <row r="134" spans="1:18" x14ac:dyDescent="0.2">
      <c r="A134" s="7" t="s">
        <v>130</v>
      </c>
      <c r="B134" s="1">
        <v>1169.43119269817</v>
      </c>
      <c r="C134" s="30">
        <v>19.38</v>
      </c>
      <c r="D134" s="37">
        <v>17.48</v>
      </c>
      <c r="E134" s="148"/>
      <c r="F134" s="147"/>
      <c r="G134" s="5">
        <v>17.68382266290897</v>
      </c>
      <c r="H134" s="16">
        <v>19.193027945152963</v>
      </c>
      <c r="I134" s="62"/>
      <c r="J134" s="53"/>
      <c r="K134" s="72">
        <f t="shared" si="17"/>
        <v>66.13</v>
      </c>
      <c r="L134" s="72">
        <f t="shared" si="16"/>
        <v>60.929999999999993</v>
      </c>
      <c r="M134" s="72"/>
      <c r="N134" s="12"/>
      <c r="O134" s="12"/>
    </row>
    <row r="135" spans="1:18" x14ac:dyDescent="0.2">
      <c r="A135" s="7" t="s">
        <v>131</v>
      </c>
      <c r="B135" s="58">
        <v>1115.0999999999999</v>
      </c>
      <c r="C135" s="30">
        <v>17.16</v>
      </c>
      <c r="D135" s="30">
        <v>15.18</v>
      </c>
      <c r="E135" s="148"/>
      <c r="F135" s="147"/>
      <c r="G135" s="5">
        <v>19.611326064016882</v>
      </c>
      <c r="H135" s="16">
        <v>21.877575044143612</v>
      </c>
      <c r="I135" s="5"/>
      <c r="J135" s="53"/>
      <c r="K135" s="72">
        <f t="shared" si="17"/>
        <v>56.86</v>
      </c>
      <c r="L135" s="72">
        <f t="shared" si="16"/>
        <v>50.97</v>
      </c>
      <c r="M135" s="72"/>
      <c r="P135" s="12"/>
      <c r="Q135" s="12"/>
      <c r="R135" s="12"/>
    </row>
    <row r="136" spans="1:18" s="12" customFormat="1" x14ac:dyDescent="0.2">
      <c r="A136" s="7" t="s">
        <v>104</v>
      </c>
      <c r="B136" s="61">
        <v>1057.0786000000001</v>
      </c>
      <c r="C136" s="48">
        <v>15.78</v>
      </c>
      <c r="D136" s="37">
        <v>14.76</v>
      </c>
      <c r="E136" s="148"/>
      <c r="F136" s="147"/>
      <c r="G136" s="5">
        <v>26.687164857359253</v>
      </c>
      <c r="H136" s="16">
        <v>84.296539074960137</v>
      </c>
      <c r="I136" s="5"/>
      <c r="J136"/>
      <c r="K136" s="72">
        <f t="shared" si="17"/>
        <v>39.61</v>
      </c>
      <c r="L136" s="72">
        <f t="shared" si="16"/>
        <v>12.54</v>
      </c>
      <c r="M136" s="72"/>
      <c r="N136"/>
      <c r="O136"/>
      <c r="P136"/>
      <c r="Q136"/>
      <c r="R136"/>
    </row>
    <row r="137" spans="1:18" x14ac:dyDescent="0.2">
      <c r="A137" s="7" t="s">
        <v>105</v>
      </c>
      <c r="B137" s="61">
        <v>919.32</v>
      </c>
      <c r="C137" s="48">
        <v>13.81</v>
      </c>
      <c r="D137" s="37">
        <v>13.51</v>
      </c>
      <c r="E137" s="148"/>
      <c r="F137" s="147"/>
      <c r="G137" s="5">
        <v>23.104297562201555</v>
      </c>
      <c r="H137" s="16">
        <f>B137/SUM(D137:D140)</f>
        <v>122.41278295605856</v>
      </c>
      <c r="I137" s="5"/>
      <c r="K137" s="72">
        <f t="shared" si="17"/>
        <v>39.790000000000006</v>
      </c>
      <c r="L137" s="72">
        <f t="shared" si="16"/>
        <v>7.5100000000000016</v>
      </c>
      <c r="M137" s="72"/>
      <c r="N137" s="12"/>
      <c r="O137" s="12"/>
    </row>
    <row r="138" spans="1:18" x14ac:dyDescent="0.2">
      <c r="A138" s="7" t="s">
        <v>122</v>
      </c>
      <c r="B138" s="20">
        <v>797.86699999999996</v>
      </c>
      <c r="C138" s="30">
        <v>10.11</v>
      </c>
      <c r="D138" s="37">
        <v>7.52</v>
      </c>
      <c r="E138" s="148"/>
      <c r="F138" s="147"/>
      <c r="G138" s="5">
        <v>18.555046511627907</v>
      </c>
      <c r="H138" s="16">
        <f>B138/SUM(D138:D141)</f>
        <v>116.30714285714286</v>
      </c>
      <c r="I138" s="5"/>
      <c r="K138" s="72">
        <f t="shared" si="17"/>
        <v>43</v>
      </c>
      <c r="L138" s="72">
        <f t="shared" si="16"/>
        <v>6.8599999999999994</v>
      </c>
      <c r="M138" s="72"/>
      <c r="N138" s="12"/>
      <c r="O138" s="12"/>
      <c r="P138" s="12"/>
      <c r="Q138" s="12"/>
      <c r="R138" s="12"/>
    </row>
    <row r="139" spans="1:18" s="12" customFormat="1" x14ac:dyDescent="0.2">
      <c r="A139" s="7" t="s">
        <v>121</v>
      </c>
      <c r="B139" s="19">
        <v>903.25</v>
      </c>
      <c r="C139" s="30">
        <v>-0.09</v>
      </c>
      <c r="D139" s="37">
        <v>-23.25</v>
      </c>
      <c r="E139" s="37"/>
      <c r="F139" s="147"/>
      <c r="G139" s="5">
        <v>18.243789133508379</v>
      </c>
      <c r="H139" s="5">
        <v>60.70228494623656</v>
      </c>
      <c r="I139" s="5"/>
      <c r="J139"/>
      <c r="K139" s="72">
        <f t="shared" si="17"/>
        <v>49.510000000000005</v>
      </c>
      <c r="L139" s="72">
        <f t="shared" si="16"/>
        <v>14.879999999999999</v>
      </c>
      <c r="M139" s="72"/>
      <c r="N139"/>
      <c r="O139"/>
    </row>
    <row r="140" spans="1:18" s="12" customFormat="1" x14ac:dyDescent="0.2">
      <c r="A140" s="7" t="s">
        <v>100</v>
      </c>
      <c r="B140" s="19">
        <v>1166.361418</v>
      </c>
      <c r="C140" s="31">
        <v>15.96</v>
      </c>
      <c r="D140" s="24">
        <v>9.73</v>
      </c>
      <c r="E140" s="24"/>
      <c r="F140" s="147"/>
      <c r="G140" s="5">
        <v>17.993850941067571</v>
      </c>
      <c r="H140" s="5">
        <v>25.383273514689883</v>
      </c>
      <c r="I140" s="5"/>
      <c r="J140"/>
      <c r="K140" s="72">
        <f t="shared" si="17"/>
        <v>64.820000000000007</v>
      </c>
      <c r="L140" s="72">
        <f t="shared" si="16"/>
        <v>45.949999999999996</v>
      </c>
      <c r="M140" s="72"/>
      <c r="P140"/>
      <c r="Q140"/>
      <c r="R140"/>
    </row>
    <row r="141" spans="1:18" x14ac:dyDescent="0.2">
      <c r="A141" s="7" t="s">
        <v>107</v>
      </c>
      <c r="B141" s="1">
        <v>1280.001</v>
      </c>
      <c r="C141" s="31">
        <v>17.02</v>
      </c>
      <c r="D141" s="31">
        <v>12.86</v>
      </c>
      <c r="E141" s="31"/>
      <c r="F141" s="147"/>
      <c r="G141" s="5">
        <v>18.356532339021939</v>
      </c>
      <c r="H141" s="5">
        <v>24.917286353903059</v>
      </c>
      <c r="I141" s="5"/>
      <c r="K141" s="72">
        <f t="shared" si="17"/>
        <v>69.73</v>
      </c>
      <c r="L141" s="72">
        <f t="shared" si="16"/>
        <v>51.37</v>
      </c>
      <c r="M141" s="72"/>
      <c r="P141" s="12"/>
      <c r="Q141" s="12"/>
      <c r="R141" s="12"/>
    </row>
    <row r="142" spans="1:18" s="12" customFormat="1" x14ac:dyDescent="0.2">
      <c r="A142" s="7" t="s">
        <v>99</v>
      </c>
      <c r="B142" s="19">
        <v>1322.703</v>
      </c>
      <c r="C142" s="31">
        <v>16.62</v>
      </c>
      <c r="D142" s="31">
        <v>15.54</v>
      </c>
      <c r="E142" s="31"/>
      <c r="F142" s="147"/>
      <c r="G142" s="5">
        <v>17.229425556858146</v>
      </c>
      <c r="H142" s="5">
        <v>21.902412613211197</v>
      </c>
      <c r="I142" s="5"/>
      <c r="J142"/>
      <c r="K142" s="72">
        <f t="shared" si="17"/>
        <v>76.77000000000001</v>
      </c>
      <c r="L142" s="72">
        <f t="shared" si="16"/>
        <v>60.390744314722937</v>
      </c>
      <c r="M142" s="72"/>
      <c r="N142"/>
      <c r="O142"/>
      <c r="P142"/>
      <c r="Q142"/>
      <c r="R142"/>
    </row>
    <row r="143" spans="1:18" x14ac:dyDescent="0.2">
      <c r="A143" s="7" t="s">
        <v>106</v>
      </c>
      <c r="B143" s="1">
        <v>1468.3552</v>
      </c>
      <c r="C143" s="30">
        <v>15.22</v>
      </c>
      <c r="D143" s="37">
        <v>7.82</v>
      </c>
      <c r="E143" s="37"/>
      <c r="F143" s="147"/>
      <c r="G143" s="5">
        <v>17.789619578386237</v>
      </c>
      <c r="H143" s="5">
        <v>22.187045721595815</v>
      </c>
      <c r="I143" s="5"/>
      <c r="K143" s="72">
        <f t="shared" si="17"/>
        <v>82.54</v>
      </c>
      <c r="L143" s="72">
        <f t="shared" si="16"/>
        <v>66.180744314722929</v>
      </c>
      <c r="M143" s="72"/>
    </row>
    <row r="144" spans="1:18" x14ac:dyDescent="0.2">
      <c r="A144" s="7" t="s">
        <v>94</v>
      </c>
      <c r="B144" s="18">
        <v>1526.75</v>
      </c>
      <c r="C144" s="30">
        <v>20.87</v>
      </c>
      <c r="D144" s="37">
        <v>15.15</v>
      </c>
      <c r="E144" s="37"/>
      <c r="F144" s="147"/>
      <c r="G144" s="5">
        <v>17.094950173552796</v>
      </c>
      <c r="H144" s="5">
        <v>19.424116314812302</v>
      </c>
      <c r="I144" s="5"/>
      <c r="K144" s="72">
        <f t="shared" si="17"/>
        <v>89.309999999999988</v>
      </c>
      <c r="L144" s="72">
        <f t="shared" si="16"/>
        <v>78.600744314722931</v>
      </c>
      <c r="M144" s="72"/>
      <c r="N144" s="12"/>
      <c r="O144" s="12"/>
    </row>
    <row r="145" spans="1:18" x14ac:dyDescent="0.2">
      <c r="A145" s="7" t="s">
        <v>102</v>
      </c>
      <c r="B145" s="1">
        <v>1503.3486</v>
      </c>
      <c r="C145" s="30">
        <v>24.06</v>
      </c>
      <c r="D145" s="37">
        <v>21.880744314722936</v>
      </c>
      <c r="E145" s="37"/>
      <c r="F145" s="147"/>
      <c r="G145" s="5">
        <v>16.43542800918334</v>
      </c>
      <c r="H145" s="5">
        <v>17.70296070920519</v>
      </c>
      <c r="I145" s="5"/>
      <c r="K145" s="72">
        <f t="shared" si="17"/>
        <v>91.47</v>
      </c>
      <c r="L145" s="72">
        <f t="shared" si="16"/>
        <v>84.920744314722924</v>
      </c>
      <c r="M145" s="72"/>
      <c r="P145" s="12"/>
      <c r="Q145" s="12"/>
      <c r="R145" s="12"/>
    </row>
    <row r="146" spans="1:18" s="12" customFormat="1" x14ac:dyDescent="0.2">
      <c r="A146" s="7" t="s">
        <v>101</v>
      </c>
      <c r="B146" s="1">
        <v>1420.86</v>
      </c>
      <c r="C146" s="30">
        <v>22.39</v>
      </c>
      <c r="D146" s="38">
        <v>21.33</v>
      </c>
      <c r="E146" s="38"/>
      <c r="F146" s="17"/>
      <c r="G146" s="5">
        <v>15.900402864816472</v>
      </c>
      <c r="H146" s="5">
        <v>17.087913409500903</v>
      </c>
      <c r="I146" s="5"/>
      <c r="J146"/>
      <c r="K146" s="72">
        <f t="shared" si="17"/>
        <v>89.36</v>
      </c>
      <c r="L146" s="72">
        <f t="shared" si="16"/>
        <v>83.149999999999991</v>
      </c>
      <c r="M146" s="72"/>
      <c r="N146"/>
      <c r="O146"/>
      <c r="P146"/>
      <c r="Q146"/>
      <c r="R146"/>
    </row>
    <row r="147" spans="1:18" x14ac:dyDescent="0.2">
      <c r="A147" s="7" t="s">
        <v>103</v>
      </c>
      <c r="B147" s="1">
        <v>1418.3</v>
      </c>
      <c r="C147" s="24">
        <v>21.99</v>
      </c>
      <c r="D147" s="38">
        <v>20.239999999999998</v>
      </c>
      <c r="E147" s="38"/>
      <c r="F147" s="17"/>
      <c r="G147" s="5">
        <v>16.168490652074784</v>
      </c>
      <c r="H147" s="5">
        <v>17.400318979266348</v>
      </c>
      <c r="I147" s="5"/>
      <c r="K147" s="72">
        <f t="shared" si="17"/>
        <v>87.72</v>
      </c>
      <c r="L147" s="72">
        <f t="shared" si="16"/>
        <v>81.509999999999991</v>
      </c>
      <c r="M147" s="72"/>
    </row>
    <row r="148" spans="1:18" x14ac:dyDescent="0.2">
      <c r="A148" s="7" t="s">
        <v>97</v>
      </c>
      <c r="B148" s="1">
        <v>1335.847</v>
      </c>
      <c r="C148" s="24">
        <v>23.03</v>
      </c>
      <c r="D148" s="24">
        <v>21.47</v>
      </c>
      <c r="E148" s="63"/>
      <c r="F148" s="1"/>
      <c r="G148" s="5">
        <v>15.547567504655493</v>
      </c>
      <c r="H148" s="5">
        <v>17.001998218149421</v>
      </c>
      <c r="I148" s="5"/>
      <c r="K148" s="72">
        <f t="shared" si="17"/>
        <v>85.92</v>
      </c>
      <c r="L148" s="72">
        <f t="shared" si="16"/>
        <v>78.569999999999993</v>
      </c>
      <c r="M148" s="72"/>
    </row>
    <row r="149" spans="1:18" x14ac:dyDescent="0.2">
      <c r="A149" s="7" t="s">
        <v>89</v>
      </c>
      <c r="B149" s="1">
        <v>1270.2</v>
      </c>
      <c r="C149" s="24">
        <v>21.95</v>
      </c>
      <c r="D149" s="24">
        <v>20.11</v>
      </c>
      <c r="E149" s="63"/>
      <c r="G149" s="5">
        <v>15.54141686039398</v>
      </c>
      <c r="H149" s="5">
        <v>17.051953282319776</v>
      </c>
      <c r="I149" s="5"/>
      <c r="K149" s="72">
        <f t="shared" si="17"/>
        <v>81.73</v>
      </c>
      <c r="L149" s="72">
        <f t="shared" si="16"/>
        <v>74.489999999999995</v>
      </c>
      <c r="M149" s="72"/>
    </row>
    <row r="150" spans="1:18" x14ac:dyDescent="0.2">
      <c r="A150" s="7" t="s">
        <v>96</v>
      </c>
      <c r="B150" s="1">
        <v>1294.83</v>
      </c>
      <c r="C150" s="24">
        <v>20.75</v>
      </c>
      <c r="D150" s="24">
        <v>19.690000000000001</v>
      </c>
      <c r="E150" s="63"/>
      <c r="F150" s="1"/>
      <c r="G150" s="5">
        <v>16.348863636363635</v>
      </c>
      <c r="H150" s="5">
        <v>17.817944131003163</v>
      </c>
      <c r="I150" s="5"/>
      <c r="K150" s="72">
        <f t="shared" si="17"/>
        <v>79.2</v>
      </c>
      <c r="L150" s="72">
        <f t="shared" si="16"/>
        <v>72.67</v>
      </c>
      <c r="M150" s="72"/>
    </row>
    <row r="151" spans="1:18" x14ac:dyDescent="0.2">
      <c r="A151" s="7" t="s">
        <v>95</v>
      </c>
      <c r="B151" s="1">
        <v>1248.29</v>
      </c>
      <c r="C151" s="24">
        <v>20.190000000000001</v>
      </c>
      <c r="D151" s="24">
        <v>17.3</v>
      </c>
      <c r="E151" s="63"/>
      <c r="F151" s="1"/>
      <c r="G151" s="5">
        <v>16.328188358404184</v>
      </c>
      <c r="H151" s="5">
        <v>17.850564850564851</v>
      </c>
      <c r="I151" s="5"/>
      <c r="K151" s="72">
        <f t="shared" si="17"/>
        <v>76.45</v>
      </c>
      <c r="L151" s="72">
        <f t="shared" si="16"/>
        <v>69.929999999999993</v>
      </c>
      <c r="M151" s="72"/>
    </row>
    <row r="152" spans="1:18" x14ac:dyDescent="0.2">
      <c r="A152" s="7" t="s">
        <v>74</v>
      </c>
      <c r="B152" s="1">
        <v>1228.81</v>
      </c>
      <c r="C152" s="24">
        <v>18.84</v>
      </c>
      <c r="D152" s="24">
        <v>17.39</v>
      </c>
      <c r="E152" s="63"/>
      <c r="F152" s="1"/>
      <c r="G152" s="5">
        <v>16.558550060638726</v>
      </c>
      <c r="H152" s="5">
        <v>18.458915427369686</v>
      </c>
      <c r="I152" s="5"/>
      <c r="K152" s="72">
        <f t="shared" si="17"/>
        <v>74.210000000000008</v>
      </c>
      <c r="L152" s="72">
        <f t="shared" si="16"/>
        <v>66.569999999999993</v>
      </c>
      <c r="M152" s="72"/>
    </row>
    <row r="153" spans="1:18" x14ac:dyDescent="0.2">
      <c r="A153" s="7" t="s">
        <v>73</v>
      </c>
      <c r="B153" s="5">
        <v>1191.33</v>
      </c>
      <c r="C153" s="24">
        <v>19.420000000000002</v>
      </c>
      <c r="D153" s="24">
        <v>18.29</v>
      </c>
      <c r="E153" s="63"/>
      <c r="F153" s="1"/>
      <c r="G153" s="5">
        <v>16.488996539792385</v>
      </c>
      <c r="H153" s="5">
        <v>18.80255681818182</v>
      </c>
      <c r="I153" s="5"/>
      <c r="K153" s="72">
        <f t="shared" si="17"/>
        <v>72.25</v>
      </c>
      <c r="L153" s="72">
        <f t="shared" si="16"/>
        <v>63.359999999999992</v>
      </c>
      <c r="M153" s="72"/>
    </row>
    <row r="154" spans="1:18" x14ac:dyDescent="0.2">
      <c r="A154" s="7" t="s">
        <v>91</v>
      </c>
      <c r="B154" s="5">
        <v>1180.5899999999999</v>
      </c>
      <c r="C154" s="24">
        <v>18</v>
      </c>
      <c r="D154" s="24">
        <v>16.95</v>
      </c>
      <c r="E154" s="63"/>
      <c r="F154" s="1"/>
      <c r="G154" s="5">
        <v>16.911474000859474</v>
      </c>
      <c r="H154" s="5">
        <v>19.572115384615383</v>
      </c>
      <c r="I154" s="5"/>
      <c r="K154" s="72">
        <f t="shared" si="17"/>
        <v>69.81</v>
      </c>
      <c r="L154" s="72">
        <f t="shared" si="16"/>
        <v>60.32</v>
      </c>
      <c r="M154" s="72"/>
    </row>
    <row r="155" spans="1:18" x14ac:dyDescent="0.2">
      <c r="A155" s="15">
        <v>38352</v>
      </c>
      <c r="B155" s="11">
        <v>1211.92</v>
      </c>
      <c r="C155" s="33">
        <v>17.95</v>
      </c>
      <c r="D155" s="33">
        <v>13.94</v>
      </c>
      <c r="E155" s="63"/>
      <c r="F155" s="1"/>
      <c r="G155" s="5">
        <v>17.90661938534279</v>
      </c>
      <c r="H155" s="5">
        <v>20.698889837745519</v>
      </c>
      <c r="I155" s="16"/>
      <c r="J155" s="12"/>
      <c r="K155" s="72">
        <f t="shared" si="17"/>
        <v>67.680000000000007</v>
      </c>
      <c r="L155" s="72">
        <f t="shared" si="16"/>
        <v>58.55</v>
      </c>
      <c r="M155" s="72"/>
    </row>
    <row r="156" spans="1:18" x14ac:dyDescent="0.2">
      <c r="A156" s="7" t="s">
        <v>71</v>
      </c>
      <c r="B156" s="1">
        <v>1114.58</v>
      </c>
      <c r="C156" s="24">
        <v>16.88</v>
      </c>
      <c r="D156" s="24">
        <v>14.18</v>
      </c>
      <c r="E156" s="63"/>
      <c r="F156" s="1"/>
      <c r="G156" s="5">
        <v>17.250889955115305</v>
      </c>
      <c r="H156" s="5">
        <v>19.293404881426348</v>
      </c>
      <c r="I156" s="5"/>
      <c r="K156" s="72">
        <f t="shared" si="17"/>
        <v>64.61</v>
      </c>
      <c r="L156" s="72">
        <f t="shared" si="16"/>
        <v>57.769999999999996</v>
      </c>
      <c r="M156" s="72"/>
    </row>
    <row r="157" spans="1:18" x14ac:dyDescent="0.2">
      <c r="A157" s="7" t="s">
        <v>70</v>
      </c>
      <c r="B157" s="1">
        <v>1140.8399999999999</v>
      </c>
      <c r="C157" s="24">
        <v>16.98</v>
      </c>
      <c r="D157" s="24">
        <v>15.25</v>
      </c>
      <c r="E157" s="63"/>
      <c r="F157" s="1"/>
      <c r="G157" s="5">
        <v>18.359188928226583</v>
      </c>
      <c r="H157" s="5">
        <v>20.317720391807654</v>
      </c>
      <c r="I157" s="5"/>
      <c r="K157" s="72">
        <f t="shared" si="17"/>
        <v>62.14</v>
      </c>
      <c r="L157" s="72">
        <f t="shared" si="16"/>
        <v>56.150000000000006</v>
      </c>
      <c r="M157" s="72"/>
    </row>
    <row r="158" spans="1:18" x14ac:dyDescent="0.2">
      <c r="A158" s="8" t="s">
        <v>69</v>
      </c>
      <c r="B158" s="11">
        <v>1126.21</v>
      </c>
      <c r="C158" s="33">
        <v>15.87</v>
      </c>
      <c r="D158" s="33">
        <v>15.18</v>
      </c>
      <c r="E158" s="63"/>
      <c r="F158" s="1"/>
      <c r="G158" s="5">
        <v>19.390668044077135</v>
      </c>
      <c r="H158" s="5">
        <v>21.657884615384617</v>
      </c>
      <c r="I158" s="16"/>
      <c r="J158" s="12"/>
      <c r="K158" s="72">
        <f t="shared" si="17"/>
        <v>58.08</v>
      </c>
      <c r="L158" s="72">
        <f t="shared" si="16"/>
        <v>52</v>
      </c>
      <c r="M158" s="72"/>
    </row>
    <row r="159" spans="1:18" x14ac:dyDescent="0.2">
      <c r="A159" s="15">
        <v>37986</v>
      </c>
      <c r="B159" s="11">
        <v>1111.92</v>
      </c>
      <c r="C159" s="33">
        <v>14.88</v>
      </c>
      <c r="D159" s="33">
        <v>13.16</v>
      </c>
      <c r="E159" s="63"/>
      <c r="F159" s="1"/>
      <c r="G159" s="5">
        <v>20.331321996708724</v>
      </c>
      <c r="H159" s="5">
        <v>22.813295034878951</v>
      </c>
      <c r="I159" s="16"/>
      <c r="J159" s="12"/>
      <c r="K159" s="72">
        <f t="shared" si="17"/>
        <v>54.69</v>
      </c>
      <c r="L159" s="72">
        <f t="shared" si="16"/>
        <v>48.74</v>
      </c>
      <c r="M159" s="72"/>
    </row>
    <row r="160" spans="1:18" x14ac:dyDescent="0.2">
      <c r="A160" s="7" t="s">
        <v>64</v>
      </c>
      <c r="B160" s="1">
        <v>995.97</v>
      </c>
      <c r="C160" s="24">
        <v>14.41</v>
      </c>
      <c r="D160" s="24">
        <v>12.56</v>
      </c>
      <c r="E160" s="63"/>
      <c r="F160" s="1"/>
      <c r="G160" s="5">
        <v>19.245797101449277</v>
      </c>
      <c r="H160" s="5">
        <v>25.815707620528773</v>
      </c>
      <c r="I160" s="5"/>
      <c r="K160" s="72">
        <f t="shared" si="17"/>
        <v>51.75</v>
      </c>
      <c r="L160" s="72">
        <f t="shared" si="16"/>
        <v>38.58</v>
      </c>
      <c r="M160" s="72"/>
    </row>
    <row r="161" spans="1:13" x14ac:dyDescent="0.2">
      <c r="A161" s="7" t="s">
        <v>86</v>
      </c>
      <c r="B161" s="11">
        <v>974.5</v>
      </c>
      <c r="C161" s="33">
        <v>12.92</v>
      </c>
      <c r="D161" s="33">
        <v>11.1</v>
      </c>
      <c r="E161" s="63"/>
      <c r="F161" s="1"/>
      <c r="G161" s="5">
        <v>19.908069458631257</v>
      </c>
      <c r="H161" s="5">
        <v>28.205499276411</v>
      </c>
      <c r="I161" s="16"/>
      <c r="J161" s="12"/>
      <c r="K161" s="72">
        <f t="shared" si="17"/>
        <v>48.949999999999996</v>
      </c>
      <c r="L161" s="72">
        <f t="shared" si="16"/>
        <v>34.549999999999997</v>
      </c>
      <c r="M161" s="72"/>
    </row>
    <row r="162" spans="1:13" x14ac:dyDescent="0.2">
      <c r="A162" s="8" t="s">
        <v>85</v>
      </c>
      <c r="B162" s="1">
        <v>848.18</v>
      </c>
      <c r="C162" s="24">
        <v>12.48</v>
      </c>
      <c r="D162" s="24">
        <v>11.92</v>
      </c>
      <c r="E162" s="63"/>
      <c r="F162" s="1"/>
      <c r="G162" s="5">
        <v>17.792741766310048</v>
      </c>
      <c r="H162" s="5">
        <v>27.974274406332452</v>
      </c>
      <c r="I162" s="5"/>
      <c r="K162" s="72">
        <f t="shared" ref="K162:K193" si="18">SUM(C162:C165)</f>
        <v>47.67</v>
      </c>
      <c r="L162" s="72">
        <f t="shared" ref="L162:L193" si="19">SUM(D162:D165)</f>
        <v>30.32</v>
      </c>
      <c r="M162" s="72"/>
    </row>
    <row r="163" spans="1:13" x14ac:dyDescent="0.2">
      <c r="A163" s="7" t="s">
        <v>66</v>
      </c>
      <c r="B163" s="1">
        <v>879.82</v>
      </c>
      <c r="C163" s="24">
        <v>11.94</v>
      </c>
      <c r="D163" s="24">
        <v>3</v>
      </c>
      <c r="E163" s="63"/>
      <c r="F163" s="1"/>
      <c r="G163" s="5">
        <v>19.109904430929628</v>
      </c>
      <c r="H163" s="5">
        <v>31.889090250090618</v>
      </c>
      <c r="I163" s="5" t="s">
        <v>3</v>
      </c>
      <c r="K163" s="72">
        <f t="shared" si="18"/>
        <v>46.04</v>
      </c>
      <c r="L163" s="72">
        <f t="shared" si="19"/>
        <v>27.589999999999996</v>
      </c>
      <c r="M163" s="72"/>
    </row>
    <row r="164" spans="1:13" x14ac:dyDescent="0.2">
      <c r="A164" s="7" t="s">
        <v>62</v>
      </c>
      <c r="B164" s="11">
        <v>815.28</v>
      </c>
      <c r="C164" s="24">
        <v>11.61</v>
      </c>
      <c r="D164" s="24">
        <v>8.5299999999999994</v>
      </c>
      <c r="E164" s="63"/>
      <c r="F164" s="1"/>
      <c r="G164" s="16">
        <v>18.516466045877809</v>
      </c>
      <c r="H164" s="16">
        <v>27.14</v>
      </c>
      <c r="I164" s="16"/>
      <c r="K164" s="72">
        <f t="shared" si="18"/>
        <v>44.04</v>
      </c>
      <c r="L164" s="72">
        <f t="shared" si="19"/>
        <v>30.039999999999996</v>
      </c>
      <c r="M164" s="72"/>
    </row>
    <row r="165" spans="1:13" x14ac:dyDescent="0.2">
      <c r="A165" s="4" t="s">
        <v>63</v>
      </c>
      <c r="B165" s="1">
        <v>989.81</v>
      </c>
      <c r="C165" s="24">
        <v>11.64</v>
      </c>
      <c r="D165" s="24">
        <v>6.87</v>
      </c>
      <c r="E165" s="63"/>
      <c r="F165" s="1"/>
      <c r="G165" s="16">
        <v>23.799230584275062</v>
      </c>
      <c r="H165" s="16">
        <v>37.016080777860886</v>
      </c>
      <c r="I165" s="16"/>
      <c r="J165" s="12"/>
      <c r="K165" s="72">
        <f t="shared" si="18"/>
        <v>41.59</v>
      </c>
      <c r="L165" s="72">
        <f t="shared" si="19"/>
        <v>26.74</v>
      </c>
      <c r="M165" s="72"/>
    </row>
    <row r="166" spans="1:13" x14ac:dyDescent="0.2">
      <c r="A166" s="4" t="s">
        <v>4</v>
      </c>
      <c r="B166" s="1">
        <v>1147.3900000000001</v>
      </c>
      <c r="C166" s="24">
        <v>10.85</v>
      </c>
      <c r="D166" s="24">
        <v>9.19</v>
      </c>
      <c r="E166" s="63"/>
      <c r="F166" s="1"/>
      <c r="G166" s="16">
        <v>29.442904798562999</v>
      </c>
      <c r="H166" s="16">
        <v>46.453036437246965</v>
      </c>
      <c r="I166" s="16"/>
      <c r="K166" s="72">
        <f t="shared" si="18"/>
        <v>38.97</v>
      </c>
      <c r="L166" s="72">
        <f t="shared" si="19"/>
        <v>24.700000000000003</v>
      </c>
      <c r="M166" s="72"/>
    </row>
    <row r="167" spans="1:13" x14ac:dyDescent="0.2">
      <c r="A167" s="4" t="s">
        <v>5</v>
      </c>
      <c r="B167" s="1">
        <v>1148.08</v>
      </c>
      <c r="C167" s="24">
        <v>9.94</v>
      </c>
      <c r="D167" s="24">
        <v>5.45</v>
      </c>
      <c r="E167" s="63"/>
      <c r="F167" s="1"/>
      <c r="G167" s="16">
        <v>29.55160875160875</v>
      </c>
      <c r="H167" s="16">
        <v>46.499797488861887</v>
      </c>
      <c r="I167" s="16"/>
      <c r="K167" s="72">
        <f t="shared" si="18"/>
        <v>38.85</v>
      </c>
      <c r="L167" s="72">
        <f t="shared" si="19"/>
        <v>24.689999999999998</v>
      </c>
      <c r="M167" s="72"/>
    </row>
    <row r="168" spans="1:13" x14ac:dyDescent="0.2">
      <c r="A168" s="4" t="s">
        <v>6</v>
      </c>
      <c r="B168" s="1">
        <v>1040.94</v>
      </c>
      <c r="C168" s="24">
        <v>9.16</v>
      </c>
      <c r="D168" s="24">
        <v>5.23</v>
      </c>
      <c r="E168" s="63"/>
      <c r="F168" s="1"/>
      <c r="G168" s="16">
        <v>24.772489290813901</v>
      </c>
      <c r="H168" s="16">
        <v>36.769339456022607</v>
      </c>
      <c r="I168" s="5"/>
      <c r="K168" s="72">
        <f t="shared" si="18"/>
        <v>42.019999999999996</v>
      </c>
      <c r="L168" s="72">
        <f t="shared" si="19"/>
        <v>28.310000000000002</v>
      </c>
      <c r="M168" s="72"/>
    </row>
    <row r="169" spans="1:13" x14ac:dyDescent="0.2">
      <c r="A169" s="8" t="s">
        <v>7</v>
      </c>
      <c r="B169" s="1">
        <v>1224.3800000000001</v>
      </c>
      <c r="C169" s="24">
        <v>9.02</v>
      </c>
      <c r="D169" s="24">
        <v>4.83</v>
      </c>
      <c r="E169" s="63"/>
      <c r="F169" s="1"/>
      <c r="G169" s="16">
        <v>26.03402083776313</v>
      </c>
      <c r="H169" s="16">
        <v>33.280239195433545</v>
      </c>
      <c r="I169" s="5"/>
      <c r="K169" s="72">
        <f t="shared" si="18"/>
        <v>47.03</v>
      </c>
      <c r="L169" s="72">
        <f t="shared" si="19"/>
        <v>36.79</v>
      </c>
      <c r="M169" s="72"/>
    </row>
    <row r="170" spans="1:13" x14ac:dyDescent="0.2">
      <c r="A170" s="4" t="s">
        <v>8</v>
      </c>
      <c r="B170" s="1">
        <v>1160.33</v>
      </c>
      <c r="C170" s="24">
        <v>10.73</v>
      </c>
      <c r="D170" s="24">
        <v>9.18</v>
      </c>
      <c r="E170" s="63"/>
      <c r="F170" s="1"/>
      <c r="G170" s="16">
        <v>21.938551711098505</v>
      </c>
      <c r="H170" s="16">
        <v>25.535431338028168</v>
      </c>
      <c r="I170" s="5"/>
      <c r="K170" s="72">
        <f t="shared" si="18"/>
        <v>52.89</v>
      </c>
      <c r="L170" s="72">
        <f t="shared" si="19"/>
        <v>45.44</v>
      </c>
      <c r="M170" s="72"/>
    </row>
    <row r="171" spans="1:13" x14ac:dyDescent="0.2">
      <c r="A171" s="4" t="s">
        <v>9</v>
      </c>
      <c r="B171" s="1">
        <v>1320.28</v>
      </c>
      <c r="C171" s="24">
        <v>13.11</v>
      </c>
      <c r="D171" s="24">
        <v>9.07</v>
      </c>
      <c r="E171" s="63"/>
      <c r="F171" s="1"/>
      <c r="G171" s="16">
        <v>23.521824336362016</v>
      </c>
      <c r="H171" s="16">
        <v>26.405599999999996</v>
      </c>
      <c r="I171" s="5"/>
      <c r="K171" s="72">
        <f t="shared" si="18"/>
        <v>56.13</v>
      </c>
      <c r="L171" s="72">
        <f t="shared" si="19"/>
        <v>50.000000000000007</v>
      </c>
      <c r="M171" s="72"/>
    </row>
    <row r="172" spans="1:13" x14ac:dyDescent="0.2">
      <c r="A172" s="4" t="s">
        <v>10</v>
      </c>
      <c r="B172" s="1">
        <v>1436.51</v>
      </c>
      <c r="C172" s="24">
        <v>14.17</v>
      </c>
      <c r="D172" s="24">
        <v>13.71</v>
      </c>
      <c r="E172" s="63"/>
      <c r="F172" s="1"/>
      <c r="G172" s="16">
        <v>25.295122380700825</v>
      </c>
      <c r="H172" s="16">
        <v>26.750651769087522</v>
      </c>
      <c r="I172" s="5"/>
      <c r="K172" s="72">
        <f t="shared" si="18"/>
        <v>56.790000000000006</v>
      </c>
      <c r="L172" s="72">
        <f t="shared" si="19"/>
        <v>53.7</v>
      </c>
      <c r="M172" s="72"/>
    </row>
    <row r="173" spans="1:13" x14ac:dyDescent="0.2">
      <c r="A173" s="4" t="s">
        <v>11</v>
      </c>
      <c r="B173" s="1">
        <v>1454.6</v>
      </c>
      <c r="C173" s="24">
        <v>14.88</v>
      </c>
      <c r="D173" s="24">
        <v>13.48</v>
      </c>
      <c r="E173" s="63"/>
      <c r="F173" s="1"/>
      <c r="G173" s="16">
        <v>26.16657672243209</v>
      </c>
      <c r="H173" s="16">
        <v>28.01617873651772</v>
      </c>
      <c r="I173" s="5"/>
      <c r="K173" s="72">
        <f t="shared" si="18"/>
        <v>55.59</v>
      </c>
      <c r="L173" s="72">
        <f t="shared" si="19"/>
        <v>51.919999999999995</v>
      </c>
      <c r="M173" s="72"/>
    </row>
    <row r="174" spans="1:13" x14ac:dyDescent="0.2">
      <c r="A174" s="4" t="s">
        <v>12</v>
      </c>
      <c r="B174" s="1">
        <v>1498.58</v>
      </c>
      <c r="C174" s="24">
        <v>13.97</v>
      </c>
      <c r="D174" s="24">
        <v>13.74</v>
      </c>
      <c r="E174" s="63"/>
      <c r="F174" s="1"/>
      <c r="G174" s="16">
        <v>27.792655786350146</v>
      </c>
      <c r="H174" s="16">
        <v>29.412757605495585</v>
      </c>
      <c r="I174" s="5"/>
      <c r="K174" s="72">
        <f t="shared" si="18"/>
        <v>53.92</v>
      </c>
      <c r="L174" s="72">
        <f t="shared" si="19"/>
        <v>50.949999999999996</v>
      </c>
      <c r="M174" s="72"/>
    </row>
    <row r="175" spans="1:13" x14ac:dyDescent="0.2">
      <c r="A175" s="4" t="s">
        <v>13</v>
      </c>
      <c r="B175" s="1">
        <v>1469.25</v>
      </c>
      <c r="C175" s="24">
        <v>13.77</v>
      </c>
      <c r="D175" s="24">
        <v>12.77</v>
      </c>
      <c r="E175" s="63"/>
      <c r="F175" s="1"/>
      <c r="G175" s="16">
        <v>28.429760061919502</v>
      </c>
      <c r="H175" s="16">
        <v>30.501349387585634</v>
      </c>
      <c r="I175" s="5"/>
      <c r="K175" s="72">
        <f t="shared" si="18"/>
        <v>51.680000000000007</v>
      </c>
      <c r="L175" s="72">
        <f t="shared" si="19"/>
        <v>48.17</v>
      </c>
      <c r="M175" s="72"/>
    </row>
    <row r="176" spans="1:13" x14ac:dyDescent="0.2">
      <c r="A176" s="4" t="s">
        <v>14</v>
      </c>
      <c r="B176" s="1">
        <v>1282.71</v>
      </c>
      <c r="C176" s="24">
        <v>12.97</v>
      </c>
      <c r="D176" s="24">
        <v>11.93</v>
      </c>
      <c r="E176" s="63"/>
      <c r="F176" s="1"/>
      <c r="G176" s="16">
        <v>25.976306196840831</v>
      </c>
      <c r="H176" s="16">
        <v>29.179026387625115</v>
      </c>
      <c r="I176" s="5"/>
      <c r="K176" s="72">
        <f t="shared" si="18"/>
        <v>49.379999999999995</v>
      </c>
      <c r="L176" s="72">
        <f t="shared" si="19"/>
        <v>43.96</v>
      </c>
      <c r="M176" s="72"/>
    </row>
    <row r="177" spans="1:13" x14ac:dyDescent="0.2">
      <c r="A177" s="4" t="s">
        <v>15</v>
      </c>
      <c r="B177" s="1">
        <v>1372.71</v>
      </c>
      <c r="C177" s="24">
        <v>13.21</v>
      </c>
      <c r="D177" s="24">
        <v>12.51</v>
      </c>
      <c r="E177" s="63"/>
      <c r="F177" s="1"/>
      <c r="G177" s="16">
        <v>29.293854033290653</v>
      </c>
      <c r="H177" s="16">
        <v>33.464407606045832</v>
      </c>
      <c r="I177" s="5"/>
      <c r="K177" s="72">
        <f t="shared" si="18"/>
        <v>46.86</v>
      </c>
      <c r="L177" s="72">
        <f t="shared" si="19"/>
        <v>41.02</v>
      </c>
      <c r="M177" s="72"/>
    </row>
    <row r="178" spans="1:13" x14ac:dyDescent="0.2">
      <c r="A178" s="4" t="s">
        <v>16</v>
      </c>
      <c r="B178" s="1">
        <v>1286.3699999999999</v>
      </c>
      <c r="C178" s="24">
        <v>11.73</v>
      </c>
      <c r="D178" s="24">
        <v>10.96</v>
      </c>
      <c r="E178" s="63"/>
      <c r="F178" s="1"/>
      <c r="G178" s="16">
        <v>28.535270629991121</v>
      </c>
      <c r="H178" s="16">
        <v>33.516675351745697</v>
      </c>
      <c r="I178" s="5"/>
      <c r="K178" s="72">
        <f t="shared" si="18"/>
        <v>45.080000000000005</v>
      </c>
      <c r="L178" s="72">
        <f t="shared" si="19"/>
        <v>38.380000000000003</v>
      </c>
      <c r="M178" s="72"/>
    </row>
    <row r="179" spans="1:13" x14ac:dyDescent="0.2">
      <c r="A179" s="4" t="s">
        <v>17</v>
      </c>
      <c r="B179" s="1">
        <v>1229.23</v>
      </c>
      <c r="C179" s="24">
        <v>11.47</v>
      </c>
      <c r="D179" s="24">
        <v>8.56</v>
      </c>
      <c r="E179" s="63"/>
      <c r="F179" s="1"/>
      <c r="G179" s="16">
        <v>27.766659137113166</v>
      </c>
      <c r="H179" s="16">
        <v>32.596923892866613</v>
      </c>
      <c r="I179" s="5"/>
      <c r="K179" s="72">
        <f t="shared" si="18"/>
        <v>44.27</v>
      </c>
      <c r="L179" s="72">
        <f t="shared" si="19"/>
        <v>37.71</v>
      </c>
      <c r="M179" s="72"/>
    </row>
    <row r="180" spans="1:13" x14ac:dyDescent="0.2">
      <c r="A180" s="4" t="s">
        <v>18</v>
      </c>
      <c r="B180" s="1">
        <v>1017.01</v>
      </c>
      <c r="C180" s="24">
        <v>10.45</v>
      </c>
      <c r="D180" s="24">
        <v>8.99</v>
      </c>
      <c r="E180" s="63"/>
      <c r="F180" s="1"/>
      <c r="G180" s="16">
        <v>23.066681787253348</v>
      </c>
      <c r="H180" s="16">
        <v>26.700183775269103</v>
      </c>
      <c r="I180" s="5"/>
      <c r="K180" s="72">
        <f t="shared" si="18"/>
        <v>44.089999999999996</v>
      </c>
      <c r="L180" s="72">
        <f t="shared" si="19"/>
        <v>38.089999999999996</v>
      </c>
      <c r="M180" s="72"/>
    </row>
    <row r="181" spans="1:13" x14ac:dyDescent="0.2">
      <c r="A181" s="4" t="s">
        <v>19</v>
      </c>
      <c r="B181" s="1">
        <v>1133.8399999999999</v>
      </c>
      <c r="C181" s="24">
        <v>11.43</v>
      </c>
      <c r="D181" s="24">
        <v>9.8699999999999992</v>
      </c>
      <c r="E181" s="63"/>
      <c r="F181" s="1"/>
      <c r="G181" s="16">
        <v>25.382583389299302</v>
      </c>
      <c r="H181" s="16">
        <v>29.095201437002828</v>
      </c>
      <c r="I181" s="5"/>
      <c r="K181" s="72">
        <f t="shared" si="18"/>
        <v>44.67</v>
      </c>
      <c r="L181" s="72">
        <f t="shared" si="19"/>
        <v>38.969999999999992</v>
      </c>
      <c r="M181" s="72"/>
    </row>
    <row r="182" spans="1:13" x14ac:dyDescent="0.2">
      <c r="A182" s="4" t="s">
        <v>20</v>
      </c>
      <c r="B182" s="1">
        <v>1101.75</v>
      </c>
      <c r="C182" s="24">
        <v>10.92</v>
      </c>
      <c r="D182" s="24">
        <v>10.29</v>
      </c>
      <c r="E182" s="63"/>
      <c r="F182" s="1"/>
      <c r="G182" s="16">
        <v>24.830966869506419</v>
      </c>
      <c r="H182" s="16">
        <v>27.86418816388468</v>
      </c>
      <c r="I182" s="5"/>
      <c r="K182" s="72">
        <f t="shared" si="18"/>
        <v>44.370000000000005</v>
      </c>
      <c r="L182" s="72">
        <f t="shared" si="19"/>
        <v>39.539999999999992</v>
      </c>
      <c r="M182" s="72"/>
    </row>
    <row r="183" spans="1:13" x14ac:dyDescent="0.2">
      <c r="A183" s="4" t="s">
        <v>21</v>
      </c>
      <c r="B183" s="1">
        <v>970.43</v>
      </c>
      <c r="C183" s="24">
        <v>11.29</v>
      </c>
      <c r="D183" s="24">
        <v>8.94</v>
      </c>
      <c r="E183" s="63"/>
      <c r="F183" s="1"/>
      <c r="G183" s="16">
        <v>22.050215860031809</v>
      </c>
      <c r="H183" s="16">
        <v>24.431772406847934</v>
      </c>
      <c r="I183" s="5"/>
      <c r="K183" s="72">
        <f t="shared" si="18"/>
        <v>44.010000000000005</v>
      </c>
      <c r="L183" s="72">
        <f t="shared" si="19"/>
        <v>39.72</v>
      </c>
      <c r="M183" s="72"/>
    </row>
    <row r="184" spans="1:13" x14ac:dyDescent="0.2">
      <c r="A184" s="4" t="s">
        <v>22</v>
      </c>
      <c r="B184" s="1">
        <v>947.28</v>
      </c>
      <c r="C184" s="24">
        <v>11.03</v>
      </c>
      <c r="D184" s="24">
        <v>9.8699999999999992</v>
      </c>
      <c r="E184" s="63"/>
      <c r="F184" s="1"/>
      <c r="G184" s="16">
        <v>21.662016922021497</v>
      </c>
      <c r="H184" s="16">
        <v>23.309055118110233</v>
      </c>
      <c r="I184" s="5"/>
      <c r="K184" s="72">
        <f t="shared" si="18"/>
        <v>43.73</v>
      </c>
      <c r="L184" s="72">
        <f t="shared" si="19"/>
        <v>40.64</v>
      </c>
      <c r="M184" s="72"/>
    </row>
    <row r="185" spans="1:13" x14ac:dyDescent="0.2">
      <c r="A185" s="4" t="s">
        <v>23</v>
      </c>
      <c r="B185" s="1">
        <v>885.14</v>
      </c>
      <c r="C185" s="24">
        <v>11.13</v>
      </c>
      <c r="D185" s="24">
        <v>10.44</v>
      </c>
      <c r="E185" s="63"/>
      <c r="F185" s="1"/>
      <c r="G185" s="16">
        <v>20.768183951196619</v>
      </c>
      <c r="H185" s="16">
        <v>21.828360049321827</v>
      </c>
      <c r="I185" s="5"/>
      <c r="K185" s="72">
        <f t="shared" si="18"/>
        <v>42.620000000000005</v>
      </c>
      <c r="L185" s="72">
        <f t="shared" si="19"/>
        <v>40.549999999999997</v>
      </c>
      <c r="M185" s="72"/>
    </row>
    <row r="186" spans="1:13" x14ac:dyDescent="0.2">
      <c r="A186" s="4" t="s">
        <v>24</v>
      </c>
      <c r="B186" s="1">
        <v>757.12</v>
      </c>
      <c r="C186" s="24">
        <v>10.56</v>
      </c>
      <c r="D186" s="24">
        <v>10.47</v>
      </c>
      <c r="E186" s="63"/>
      <c r="F186" s="1"/>
      <c r="G186" s="16">
        <v>18.112918660287079</v>
      </c>
      <c r="H186" s="16">
        <v>18.815109343936381</v>
      </c>
      <c r="I186" s="5"/>
      <c r="K186" s="72">
        <f t="shared" si="18"/>
        <v>41.800000000000004</v>
      </c>
      <c r="L186" s="72">
        <f t="shared" si="19"/>
        <v>40.24</v>
      </c>
      <c r="M186" s="72"/>
    </row>
    <row r="187" spans="1:13" x14ac:dyDescent="0.2">
      <c r="A187" s="4" t="s">
        <v>25</v>
      </c>
      <c r="B187" s="1">
        <v>740.74</v>
      </c>
      <c r="C187" s="24">
        <v>11.01</v>
      </c>
      <c r="D187" s="24">
        <v>9.86</v>
      </c>
      <c r="E187" s="63"/>
      <c r="F187" s="1"/>
      <c r="G187" s="16">
        <v>18.231356140782673</v>
      </c>
      <c r="H187" s="16">
        <v>19.125742318616059</v>
      </c>
      <c r="I187" s="5"/>
      <c r="K187" s="72">
        <f t="shared" si="18"/>
        <v>40.630000000000003</v>
      </c>
      <c r="L187" s="72">
        <f t="shared" si="19"/>
        <v>38.730000000000004</v>
      </c>
      <c r="M187" s="72"/>
    </row>
    <row r="188" spans="1:13" x14ac:dyDescent="0.2">
      <c r="A188" s="4" t="s">
        <v>26</v>
      </c>
      <c r="B188" s="1">
        <v>687.33</v>
      </c>
      <c r="C188" s="24">
        <v>9.92</v>
      </c>
      <c r="D188" s="24">
        <v>9.7799999999999994</v>
      </c>
      <c r="E188" s="63"/>
      <c r="F188" s="1"/>
      <c r="G188" s="16">
        <v>17.444923857868023</v>
      </c>
      <c r="H188" s="16">
        <v>19.092500000000001</v>
      </c>
      <c r="I188" s="5"/>
      <c r="K188" s="72">
        <f t="shared" si="18"/>
        <v>39.4</v>
      </c>
      <c r="L188" s="72">
        <f t="shared" si="19"/>
        <v>36</v>
      </c>
      <c r="M188" s="72"/>
    </row>
    <row r="189" spans="1:13" x14ac:dyDescent="0.2">
      <c r="A189" s="4" t="s">
        <v>27</v>
      </c>
      <c r="B189" s="1">
        <v>670.63</v>
      </c>
      <c r="C189" s="24">
        <v>10.31</v>
      </c>
      <c r="D189" s="24">
        <v>10.130000000000001</v>
      </c>
      <c r="E189" s="63"/>
      <c r="F189" s="1"/>
      <c r="G189" s="16">
        <v>17.081762608252671</v>
      </c>
      <c r="H189" s="16">
        <v>19.210254941277569</v>
      </c>
      <c r="I189" s="5"/>
      <c r="K189" s="72">
        <f t="shared" si="18"/>
        <v>39.260000000000005</v>
      </c>
      <c r="L189" s="72">
        <f t="shared" si="19"/>
        <v>34.910000000000004</v>
      </c>
      <c r="M189" s="72"/>
    </row>
    <row r="190" spans="1:13" x14ac:dyDescent="0.2">
      <c r="A190" s="4" t="s">
        <v>28</v>
      </c>
      <c r="B190" s="1">
        <v>645.5</v>
      </c>
      <c r="C190" s="24">
        <v>9.39</v>
      </c>
      <c r="D190" s="24">
        <v>8.9600000000000009</v>
      </c>
      <c r="E190" s="63"/>
      <c r="F190" s="1"/>
      <c r="G190" s="16">
        <v>16.788036410923276</v>
      </c>
      <c r="H190" s="16">
        <v>18.962984723854291</v>
      </c>
      <c r="I190" s="5"/>
      <c r="K190" s="72">
        <f t="shared" si="18"/>
        <v>38.450000000000003</v>
      </c>
      <c r="L190" s="72">
        <f t="shared" si="19"/>
        <v>34.04</v>
      </c>
      <c r="M190" s="72"/>
    </row>
    <row r="191" spans="1:13" x14ac:dyDescent="0.2">
      <c r="A191" s="4" t="s">
        <v>29</v>
      </c>
      <c r="B191" s="1">
        <v>615.92999999999995</v>
      </c>
      <c r="C191" s="24">
        <v>9.7799999999999994</v>
      </c>
      <c r="D191" s="24">
        <v>7.13</v>
      </c>
      <c r="E191" s="63"/>
      <c r="F191" s="1"/>
      <c r="G191" s="16">
        <v>16.337665782493367</v>
      </c>
      <c r="H191" s="16">
        <v>18.136925795053003</v>
      </c>
      <c r="I191" s="5"/>
      <c r="K191" s="72">
        <f t="shared" si="18"/>
        <v>37.700000000000003</v>
      </c>
      <c r="L191" s="72">
        <f t="shared" si="19"/>
        <v>33.96</v>
      </c>
      <c r="M191" s="72"/>
    </row>
    <row r="192" spans="1:13" x14ac:dyDescent="0.2">
      <c r="A192" s="4" t="s">
        <v>30</v>
      </c>
      <c r="B192" s="1">
        <v>584.41</v>
      </c>
      <c r="C192" s="24">
        <v>9.7799999999999994</v>
      </c>
      <c r="D192" s="24">
        <v>8.69</v>
      </c>
      <c r="E192" s="63"/>
      <c r="F192" s="1"/>
      <c r="G192" s="16">
        <v>15.915305010893245</v>
      </c>
      <c r="H192" s="16">
        <v>16.611995451961342</v>
      </c>
      <c r="I192" s="5"/>
      <c r="K192" s="72">
        <f t="shared" si="18"/>
        <v>36.72</v>
      </c>
      <c r="L192" s="72">
        <f t="shared" si="19"/>
        <v>35.18</v>
      </c>
      <c r="M192" s="72"/>
    </row>
    <row r="193" spans="1:13" x14ac:dyDescent="0.2">
      <c r="A193" s="4" t="s">
        <v>31</v>
      </c>
      <c r="B193" s="1">
        <v>544.75</v>
      </c>
      <c r="C193" s="24">
        <v>9.5</v>
      </c>
      <c r="D193" s="24">
        <v>9.26</v>
      </c>
      <c r="E193" s="63"/>
      <c r="F193" s="1"/>
      <c r="G193" s="16">
        <v>15.577637975407493</v>
      </c>
      <c r="H193" s="16">
        <v>15.821957595120535</v>
      </c>
      <c r="I193" s="5"/>
      <c r="K193" s="72">
        <f t="shared" si="18"/>
        <v>34.97</v>
      </c>
      <c r="L193" s="72">
        <f t="shared" si="19"/>
        <v>34.43</v>
      </c>
      <c r="M193" s="72"/>
    </row>
    <row r="194" spans="1:13" x14ac:dyDescent="0.2">
      <c r="A194" s="4" t="s">
        <v>32</v>
      </c>
      <c r="B194" s="1">
        <v>500.71</v>
      </c>
      <c r="C194" s="24">
        <v>8.64</v>
      </c>
      <c r="D194" s="24">
        <v>8.8800000000000008</v>
      </c>
      <c r="E194" s="63"/>
      <c r="F194" s="1"/>
      <c r="G194" s="16">
        <v>15.072546658639373</v>
      </c>
      <c r="H194" s="16">
        <v>15.382795698924729</v>
      </c>
      <c r="I194" s="5"/>
      <c r="K194" s="72">
        <f t="shared" ref="K194:K219" si="20">SUM(C194:C197)</f>
        <v>33.22</v>
      </c>
      <c r="L194" s="72">
        <f t="shared" ref="L194:L219" si="21">SUM(D194:D197)</f>
        <v>32.550000000000004</v>
      </c>
      <c r="M194" s="72"/>
    </row>
    <row r="195" spans="1:13" x14ac:dyDescent="0.2">
      <c r="A195" s="4" t="s">
        <v>33</v>
      </c>
      <c r="B195" s="1">
        <v>459.27</v>
      </c>
      <c r="C195" s="24">
        <v>8.8000000000000007</v>
      </c>
      <c r="D195" s="24">
        <v>8.35</v>
      </c>
      <c r="E195" s="63"/>
      <c r="F195" s="1"/>
      <c r="G195" s="16">
        <v>14.465196850393701</v>
      </c>
      <c r="H195" s="16">
        <v>15.008823529411766</v>
      </c>
      <c r="I195" s="5"/>
      <c r="K195" s="72">
        <f t="shared" si="20"/>
        <v>31.75</v>
      </c>
      <c r="L195" s="72">
        <f t="shared" si="21"/>
        <v>30.599999999999998</v>
      </c>
      <c r="M195" s="72"/>
    </row>
    <row r="196" spans="1:13" x14ac:dyDescent="0.2">
      <c r="A196" s="4" t="s">
        <v>34</v>
      </c>
      <c r="B196" s="1">
        <v>462.71</v>
      </c>
      <c r="C196" s="24">
        <v>8.0299999999999994</v>
      </c>
      <c r="D196" s="24">
        <v>7.94</v>
      </c>
      <c r="E196" s="63"/>
      <c r="F196" s="1"/>
      <c r="G196" s="16">
        <v>15.3673198272999</v>
      </c>
      <c r="H196" s="16">
        <v>16.930479326747164</v>
      </c>
      <c r="I196" s="5"/>
      <c r="K196" s="72">
        <f t="shared" si="20"/>
        <v>30.11</v>
      </c>
      <c r="L196" s="72">
        <f t="shared" si="21"/>
        <v>27.33</v>
      </c>
      <c r="M196" s="72"/>
    </row>
    <row r="197" spans="1:13" x14ac:dyDescent="0.2">
      <c r="A197" s="4" t="s">
        <v>35</v>
      </c>
      <c r="B197" s="1">
        <v>444.27</v>
      </c>
      <c r="C197" s="24">
        <v>7.75</v>
      </c>
      <c r="D197" s="24">
        <v>7.38</v>
      </c>
      <c r="E197" s="63"/>
      <c r="F197" s="1"/>
      <c r="G197" s="16">
        <v>15.319655172413793</v>
      </c>
      <c r="H197" s="16">
        <v>17.629761904761903</v>
      </c>
      <c r="I197" s="5"/>
      <c r="K197" s="72">
        <f t="shared" si="20"/>
        <v>29</v>
      </c>
      <c r="L197" s="72">
        <f t="shared" si="21"/>
        <v>25.2</v>
      </c>
      <c r="M197" s="72"/>
    </row>
    <row r="198" spans="1:13" x14ac:dyDescent="0.2">
      <c r="A198" s="4" t="s">
        <v>36</v>
      </c>
      <c r="B198" s="1">
        <v>445.77</v>
      </c>
      <c r="C198" s="24">
        <v>7.17</v>
      </c>
      <c r="D198" s="24">
        <v>6.93</v>
      </c>
      <c r="E198" s="63"/>
      <c r="F198" s="1"/>
      <c r="G198" s="16">
        <v>16.023364485981308</v>
      </c>
      <c r="H198" s="16">
        <v>19.628797886393659</v>
      </c>
      <c r="I198" s="5"/>
      <c r="K198" s="72">
        <f t="shared" si="20"/>
        <v>27.82</v>
      </c>
      <c r="L198" s="72">
        <f t="shared" si="21"/>
        <v>22.71</v>
      </c>
      <c r="M198" s="72"/>
    </row>
    <row r="199" spans="1:13" x14ac:dyDescent="0.2">
      <c r="A199" s="4" t="s">
        <v>37</v>
      </c>
      <c r="B199" s="1">
        <v>466.45</v>
      </c>
      <c r="C199" s="24">
        <v>7.16</v>
      </c>
      <c r="D199" s="24">
        <v>5.08</v>
      </c>
      <c r="E199" s="63"/>
      <c r="F199" s="1"/>
      <c r="G199" s="16">
        <v>17.340148698884757</v>
      </c>
      <c r="H199" s="16">
        <v>21.308816811329372</v>
      </c>
      <c r="I199" s="5"/>
      <c r="K199" s="72">
        <f t="shared" si="20"/>
        <v>26.9</v>
      </c>
      <c r="L199" s="72">
        <f t="shared" si="21"/>
        <v>21.89</v>
      </c>
      <c r="M199" s="72"/>
    </row>
    <row r="200" spans="1:13" x14ac:dyDescent="0.2">
      <c r="A200" s="4" t="s">
        <v>38</v>
      </c>
      <c r="B200" s="1">
        <v>458.93</v>
      </c>
      <c r="C200" s="24">
        <v>6.92</v>
      </c>
      <c r="D200" s="24">
        <v>5.81</v>
      </c>
      <c r="E200" s="63"/>
      <c r="F200" s="1"/>
      <c r="G200" s="16">
        <v>18.103747534516764</v>
      </c>
      <c r="H200" s="16">
        <v>22.485546300832926</v>
      </c>
      <c r="I200" s="5"/>
      <c r="K200" s="72">
        <f t="shared" si="20"/>
        <v>25.35</v>
      </c>
      <c r="L200" s="72">
        <f t="shared" si="21"/>
        <v>20.41</v>
      </c>
      <c r="M200" s="72"/>
    </row>
    <row r="201" spans="1:13" x14ac:dyDescent="0.2">
      <c r="A201" s="4" t="s">
        <v>39</v>
      </c>
      <c r="B201" s="1">
        <v>450.53</v>
      </c>
      <c r="C201" s="24">
        <v>6.57</v>
      </c>
      <c r="D201" s="24">
        <v>4.8899999999999997</v>
      </c>
      <c r="E201" s="63"/>
      <c r="F201" s="1"/>
      <c r="G201" s="16">
        <v>19.130785562632695</v>
      </c>
      <c r="H201" s="16">
        <v>23.307294361096741</v>
      </c>
      <c r="I201" s="5"/>
      <c r="K201" s="72">
        <f t="shared" si="20"/>
        <v>23.55</v>
      </c>
      <c r="L201" s="72">
        <f t="shared" si="21"/>
        <v>19.329999999999998</v>
      </c>
      <c r="M201" s="72"/>
    </row>
    <row r="202" spans="1:13" x14ac:dyDescent="0.2">
      <c r="A202" s="4" t="s">
        <v>40</v>
      </c>
      <c r="B202" s="1">
        <v>451.67</v>
      </c>
      <c r="C202" s="24">
        <v>6.25</v>
      </c>
      <c r="D202" s="24">
        <v>6.11</v>
      </c>
      <c r="E202" s="63"/>
      <c r="F202" s="1"/>
      <c r="G202" s="16">
        <v>20.354664263181611</v>
      </c>
      <c r="H202" s="16">
        <v>22.765625</v>
      </c>
      <c r="I202" s="5"/>
      <c r="K202" s="72">
        <f t="shared" si="20"/>
        <v>22.19</v>
      </c>
      <c r="L202" s="72">
        <f t="shared" si="21"/>
        <v>19.840000000000003</v>
      </c>
      <c r="M202" s="72"/>
    </row>
    <row r="203" spans="1:13" x14ac:dyDescent="0.2">
      <c r="A203" s="4" t="s">
        <v>41</v>
      </c>
      <c r="B203" s="1">
        <v>435.71</v>
      </c>
      <c r="C203" s="24">
        <v>5.61</v>
      </c>
      <c r="D203" s="24">
        <v>3.6</v>
      </c>
      <c r="E203" s="63"/>
      <c r="F203" s="1"/>
      <c r="G203" s="16">
        <v>20.877335888835646</v>
      </c>
      <c r="H203" s="16">
        <v>22.823991618648506</v>
      </c>
      <c r="I203" s="5"/>
      <c r="K203" s="72">
        <f t="shared" si="20"/>
        <v>20.87</v>
      </c>
      <c r="L203" s="72">
        <f t="shared" si="21"/>
        <v>19.09</v>
      </c>
      <c r="M203" s="72"/>
    </row>
    <row r="204" spans="1:13" x14ac:dyDescent="0.2">
      <c r="A204" s="4" t="s">
        <v>42</v>
      </c>
      <c r="B204" s="1">
        <v>417.8</v>
      </c>
      <c r="C204" s="24">
        <v>5.12</v>
      </c>
      <c r="D204" s="24">
        <v>4.7300000000000004</v>
      </c>
      <c r="E204" s="63"/>
      <c r="F204" s="1"/>
      <c r="G204" s="16">
        <v>21.005530417295123</v>
      </c>
      <c r="H204" s="16">
        <v>23.159645232815961</v>
      </c>
      <c r="I204" s="5"/>
      <c r="K204" s="72">
        <f t="shared" si="20"/>
        <v>19.89</v>
      </c>
      <c r="L204" s="72">
        <f t="shared" si="21"/>
        <v>18.040000000000003</v>
      </c>
      <c r="M204" s="72"/>
    </row>
    <row r="205" spans="1:13" x14ac:dyDescent="0.2">
      <c r="A205" s="4" t="s">
        <v>43</v>
      </c>
      <c r="B205" s="1">
        <v>408.14</v>
      </c>
      <c r="C205" s="24">
        <v>5.21</v>
      </c>
      <c r="D205" s="24">
        <v>5.4</v>
      </c>
      <c r="E205" s="63"/>
      <c r="F205" s="1"/>
      <c r="G205" s="16">
        <v>20.530181086519114</v>
      </c>
      <c r="H205" s="16">
        <v>23.937829912023453</v>
      </c>
      <c r="I205" s="5"/>
      <c r="K205" s="72">
        <f t="shared" si="20"/>
        <v>19.88</v>
      </c>
      <c r="L205" s="72">
        <f t="shared" si="21"/>
        <v>17.050000000000004</v>
      </c>
      <c r="M205" s="72"/>
    </row>
    <row r="206" spans="1:13" x14ac:dyDescent="0.2">
      <c r="A206" s="4" t="s">
        <v>44</v>
      </c>
      <c r="B206" s="1">
        <v>403.69</v>
      </c>
      <c r="C206" s="24">
        <v>4.93</v>
      </c>
      <c r="D206" s="24">
        <v>5.36</v>
      </c>
      <c r="E206" s="63"/>
      <c r="F206" s="1"/>
      <c r="G206" s="16">
        <v>20.744604316546766</v>
      </c>
      <c r="H206" s="16">
        <v>24.934527486102532</v>
      </c>
      <c r="I206" s="5"/>
      <c r="K206" s="72">
        <f t="shared" si="20"/>
        <v>19.459999999999997</v>
      </c>
      <c r="L206" s="72">
        <f t="shared" si="21"/>
        <v>16.190000000000001</v>
      </c>
      <c r="M206" s="72"/>
    </row>
    <row r="207" spans="1:13" x14ac:dyDescent="0.2">
      <c r="A207" s="4" t="s">
        <v>45</v>
      </c>
      <c r="B207" s="1">
        <v>417.09</v>
      </c>
      <c r="C207" s="24">
        <v>4.63</v>
      </c>
      <c r="D207" s="24">
        <v>2.5499999999999998</v>
      </c>
      <c r="E207" s="63"/>
      <c r="F207" s="1"/>
      <c r="G207" s="16">
        <v>21.610880829015542</v>
      </c>
      <c r="H207" s="16">
        <v>26.117094552285536</v>
      </c>
      <c r="I207" s="5"/>
      <c r="K207" s="72">
        <f t="shared" si="20"/>
        <v>19.3</v>
      </c>
      <c r="L207" s="72">
        <f t="shared" si="21"/>
        <v>15.969999999999999</v>
      </c>
      <c r="M207" s="72"/>
    </row>
    <row r="208" spans="1:13" x14ac:dyDescent="0.2">
      <c r="A208" s="4" t="s">
        <v>46</v>
      </c>
      <c r="B208" s="1">
        <v>387.86</v>
      </c>
      <c r="C208" s="24">
        <v>5.1100000000000003</v>
      </c>
      <c r="D208" s="24">
        <v>3.74</v>
      </c>
      <c r="E208" s="63"/>
      <c r="F208" s="1"/>
      <c r="G208" s="16">
        <v>19.708333333333336</v>
      </c>
      <c r="H208" s="16">
        <v>21.765432098765434</v>
      </c>
      <c r="I208" s="5"/>
      <c r="K208" s="72">
        <f t="shared" si="20"/>
        <v>19.68</v>
      </c>
      <c r="L208" s="72">
        <f t="shared" si="21"/>
        <v>17.82</v>
      </c>
      <c r="M208" s="72"/>
    </row>
    <row r="209" spans="1:18" x14ac:dyDescent="0.2">
      <c r="A209" s="4" t="s">
        <v>47</v>
      </c>
      <c r="B209" s="1">
        <v>371.16</v>
      </c>
      <c r="C209" s="24">
        <v>4.79</v>
      </c>
      <c r="D209" s="24">
        <v>4.54</v>
      </c>
      <c r="E209" s="63"/>
      <c r="F209" s="1"/>
      <c r="G209" s="16">
        <v>18.070107108081793</v>
      </c>
      <c r="H209" s="16">
        <v>19.122102009273572</v>
      </c>
      <c r="I209" s="5"/>
      <c r="K209" s="72">
        <f t="shared" si="20"/>
        <v>20.54</v>
      </c>
      <c r="L209" s="72">
        <f t="shared" si="21"/>
        <v>19.41</v>
      </c>
      <c r="M209" s="72"/>
    </row>
    <row r="210" spans="1:18" x14ac:dyDescent="0.2">
      <c r="A210" s="4" t="s">
        <v>48</v>
      </c>
      <c r="B210" s="1">
        <v>375.22</v>
      </c>
      <c r="C210" s="24">
        <v>4.7699999999999996</v>
      </c>
      <c r="D210" s="24">
        <v>5.14</v>
      </c>
      <c r="E210" s="63"/>
      <c r="F210" s="1"/>
      <c r="G210" s="16">
        <v>17.204034846400734</v>
      </c>
      <c r="H210" s="16">
        <v>17.91881566380134</v>
      </c>
      <c r="I210" s="5"/>
      <c r="K210" s="72">
        <f t="shared" si="20"/>
        <v>21.81</v>
      </c>
      <c r="L210" s="72">
        <f t="shared" si="21"/>
        <v>20.939999999999998</v>
      </c>
      <c r="M210" s="72"/>
    </row>
    <row r="211" spans="1:18" x14ac:dyDescent="0.2">
      <c r="A211" s="4" t="s">
        <v>49</v>
      </c>
      <c r="B211" s="1">
        <v>330.22</v>
      </c>
      <c r="C211" s="24">
        <v>5.01</v>
      </c>
      <c r="D211" s="24">
        <v>4.4000000000000004</v>
      </c>
      <c r="E211" s="63"/>
      <c r="F211" s="1"/>
      <c r="G211" s="16">
        <v>14.579249448123623</v>
      </c>
      <c r="H211" s="16">
        <v>15.474226804123713</v>
      </c>
      <c r="I211" s="5"/>
      <c r="K211" s="72">
        <f t="shared" si="20"/>
        <v>22.65</v>
      </c>
      <c r="L211" s="72">
        <f t="shared" si="21"/>
        <v>21.34</v>
      </c>
      <c r="M211" s="72"/>
    </row>
    <row r="212" spans="1:18" x14ac:dyDescent="0.2">
      <c r="A212" s="4" t="s">
        <v>50</v>
      </c>
      <c r="B212" s="1">
        <v>306.05</v>
      </c>
      <c r="C212" s="24">
        <v>5.97</v>
      </c>
      <c r="D212" s="24">
        <v>5.33</v>
      </c>
      <c r="E212" s="63"/>
      <c r="F212" s="1"/>
      <c r="G212" s="16">
        <v>13.034497444633731</v>
      </c>
      <c r="H212" s="16">
        <v>14.077736890524378</v>
      </c>
      <c r="I212" s="5"/>
      <c r="K212" s="72">
        <f t="shared" si="20"/>
        <v>23.48</v>
      </c>
      <c r="L212" s="72">
        <f t="shared" si="21"/>
        <v>21.740000000000002</v>
      </c>
      <c r="M212" s="72"/>
      <c r="N212" s="23"/>
      <c r="O212" s="23"/>
    </row>
    <row r="213" spans="1:18" x14ac:dyDescent="0.2">
      <c r="A213" s="4" t="s">
        <v>51</v>
      </c>
      <c r="B213" s="1">
        <v>358.02</v>
      </c>
      <c r="C213" s="24">
        <v>6.06</v>
      </c>
      <c r="D213" s="24">
        <v>6.07</v>
      </c>
      <c r="E213" s="63"/>
      <c r="F213" s="1"/>
      <c r="G213" s="16">
        <v>15.532321041214752</v>
      </c>
      <c r="H213" s="16">
        <v>16.840075258701788</v>
      </c>
      <c r="I213" s="5"/>
      <c r="K213" s="72">
        <f t="shared" si="20"/>
        <v>23.049999999999997</v>
      </c>
      <c r="L213" s="72">
        <f t="shared" si="21"/>
        <v>21.259999999999998</v>
      </c>
      <c r="M213" s="72"/>
      <c r="N213" s="23"/>
      <c r="O213" s="23"/>
      <c r="P213" s="23"/>
      <c r="Q213" s="23"/>
      <c r="R213" s="23"/>
    </row>
    <row r="214" spans="1:18" s="23" customFormat="1" x14ac:dyDescent="0.2">
      <c r="A214" s="4" t="s">
        <v>52</v>
      </c>
      <c r="B214" s="1">
        <v>339.94</v>
      </c>
      <c r="C214" s="24">
        <v>5.61</v>
      </c>
      <c r="D214" s="24">
        <v>5.54</v>
      </c>
      <c r="E214" s="63"/>
      <c r="F214" s="1"/>
      <c r="G214" s="16">
        <v>14.453231292517007</v>
      </c>
      <c r="H214" s="16">
        <v>15.687125057683431</v>
      </c>
      <c r="I214" s="5"/>
      <c r="J214"/>
      <c r="K214" s="72">
        <f t="shared" si="20"/>
        <v>23.52</v>
      </c>
      <c r="L214" s="72">
        <f t="shared" si="21"/>
        <v>21.67</v>
      </c>
      <c r="M214" s="72"/>
      <c r="N214"/>
      <c r="O214"/>
    </row>
    <row r="215" spans="1:18" s="23" customFormat="1" x14ac:dyDescent="0.2">
      <c r="A215" s="4" t="s">
        <v>53</v>
      </c>
      <c r="B215" s="1">
        <v>353.4</v>
      </c>
      <c r="C215" s="24">
        <v>5.84</v>
      </c>
      <c r="D215" s="24">
        <v>4.8</v>
      </c>
      <c r="E215" s="63"/>
      <c r="F215" s="1"/>
      <c r="G215" s="16">
        <v>14.53125</v>
      </c>
      <c r="H215" s="16">
        <v>15.452557936160909</v>
      </c>
      <c r="I215" s="5"/>
      <c r="J215"/>
      <c r="K215" s="72">
        <f t="shared" si="20"/>
        <v>24.32</v>
      </c>
      <c r="L215" s="72">
        <f t="shared" si="21"/>
        <v>22.869999999999997</v>
      </c>
      <c r="M215" s="72"/>
      <c r="N215"/>
      <c r="O215"/>
      <c r="P215"/>
      <c r="Q215"/>
      <c r="R215"/>
    </row>
    <row r="216" spans="1:18" x14ac:dyDescent="0.2">
      <c r="A216" s="4" t="s">
        <v>54</v>
      </c>
      <c r="B216" s="1">
        <v>349.15</v>
      </c>
      <c r="C216" s="24">
        <v>5.54</v>
      </c>
      <c r="D216" s="24">
        <v>4.8499999999999996</v>
      </c>
      <c r="E216" s="63"/>
      <c r="F216" s="1"/>
      <c r="G216" s="16">
        <v>14.050301810865189</v>
      </c>
      <c r="H216" s="16">
        <v>14.73828619670747</v>
      </c>
      <c r="I216" s="5"/>
      <c r="K216" s="72">
        <f t="shared" si="20"/>
        <v>24.85</v>
      </c>
      <c r="L216" s="72">
        <f t="shared" si="21"/>
        <v>23.69</v>
      </c>
      <c r="M216" s="72"/>
    </row>
    <row r="217" spans="1:18" x14ac:dyDescent="0.2">
      <c r="A217" s="4" t="s">
        <v>55</v>
      </c>
      <c r="B217" s="1">
        <v>317.98</v>
      </c>
      <c r="C217" s="24">
        <v>6.53</v>
      </c>
      <c r="D217" s="24">
        <v>6.48</v>
      </c>
      <c r="E217" s="63"/>
      <c r="F217" s="1"/>
      <c r="G217" s="16">
        <v>12.45515080297689</v>
      </c>
      <c r="H217" s="16">
        <v>12.608247422680414</v>
      </c>
      <c r="I217" s="5"/>
      <c r="K217" s="72">
        <f t="shared" si="20"/>
        <v>25.53</v>
      </c>
      <c r="L217" s="72">
        <f t="shared" si="21"/>
        <v>25.22</v>
      </c>
      <c r="M217" s="72"/>
    </row>
    <row r="218" spans="1:18" x14ac:dyDescent="0.2">
      <c r="A218" s="4" t="s">
        <v>56</v>
      </c>
      <c r="B218" s="1">
        <v>294.87</v>
      </c>
      <c r="C218" s="24">
        <v>6.41</v>
      </c>
      <c r="D218" s="24">
        <v>6.74</v>
      </c>
      <c r="E218" s="63"/>
      <c r="F218" s="1"/>
      <c r="G218" s="16">
        <v>11.77125748502994</v>
      </c>
      <c r="H218" s="16">
        <v>11.813701923076925</v>
      </c>
      <c r="I218" s="5"/>
      <c r="K218" s="72">
        <f t="shared" si="20"/>
        <v>25.05</v>
      </c>
      <c r="L218" s="72">
        <f t="shared" si="21"/>
        <v>24.959999999999997</v>
      </c>
      <c r="M218" s="72"/>
    </row>
    <row r="219" spans="1:18" x14ac:dyDescent="0.2">
      <c r="A219" s="4" t="s">
        <v>57</v>
      </c>
      <c r="B219" s="1">
        <v>277.72000000000003</v>
      </c>
      <c r="C219" s="24">
        <v>6.37</v>
      </c>
      <c r="D219" s="24">
        <v>5.62</v>
      </c>
      <c r="E219" s="63"/>
      <c r="F219" s="1"/>
      <c r="G219" s="16">
        <v>11.514096185737978</v>
      </c>
      <c r="H219" s="16">
        <v>11.693473684210527</v>
      </c>
      <c r="I219" s="5"/>
      <c r="K219" s="72">
        <f t="shared" si="20"/>
        <v>24.12</v>
      </c>
      <c r="L219" s="72">
        <f t="shared" si="21"/>
        <v>23.75</v>
      </c>
      <c r="M219" s="72"/>
    </row>
    <row r="220" spans="1:18" x14ac:dyDescent="0.2">
      <c r="A220" s="4" t="s">
        <v>58</v>
      </c>
      <c r="B220" s="1">
        <v>271.91000000000003</v>
      </c>
      <c r="C220" s="24">
        <v>6.22</v>
      </c>
      <c r="D220" s="24">
        <v>6.38</v>
      </c>
      <c r="E220" s="63"/>
      <c r="F220" s="1"/>
      <c r="G220" s="11" t="s">
        <v>3</v>
      </c>
      <c r="H220" s="11"/>
      <c r="I220" s="1"/>
      <c r="K220" s="72"/>
      <c r="L220" s="72"/>
      <c r="M220" s="72"/>
    </row>
    <row r="221" spans="1:18" x14ac:dyDescent="0.2">
      <c r="A221" s="4" t="s">
        <v>59</v>
      </c>
      <c r="B221" s="1">
        <v>273.5</v>
      </c>
      <c r="C221" s="24">
        <v>6.05</v>
      </c>
      <c r="D221" s="24">
        <v>6.22</v>
      </c>
      <c r="E221" s="63"/>
      <c r="F221" s="1"/>
      <c r="G221" s="1"/>
      <c r="H221" s="1"/>
      <c r="I221" s="1"/>
      <c r="K221" s="72"/>
      <c r="L221" s="72"/>
      <c r="M221" s="72"/>
    </row>
    <row r="222" spans="1:18" x14ac:dyDescent="0.2">
      <c r="A222" s="4" t="s">
        <v>60</v>
      </c>
      <c r="B222" s="1">
        <v>258.89</v>
      </c>
      <c r="C222" s="24">
        <v>5.48</v>
      </c>
      <c r="D222" s="24">
        <v>5.53</v>
      </c>
      <c r="E222" s="63"/>
      <c r="F222" s="1"/>
      <c r="G222" s="1"/>
      <c r="H222" s="1"/>
      <c r="I222" s="1"/>
      <c r="K222" s="72"/>
      <c r="L222" s="72"/>
      <c r="M222" s="72"/>
    </row>
    <row r="223" spans="1:18" x14ac:dyDescent="0.2">
      <c r="E223" s="63"/>
    </row>
    <row r="224" spans="1:18" x14ac:dyDescent="0.2">
      <c r="A224" s="4" t="s">
        <v>219</v>
      </c>
      <c r="B224" s="4"/>
      <c r="C224" t="s">
        <v>114</v>
      </c>
    </row>
    <row r="225" spans="1:13" x14ac:dyDescent="0.2">
      <c r="A225" s="4" t="s">
        <v>220</v>
      </c>
      <c r="B225" s="4"/>
      <c r="C225" t="s">
        <v>115</v>
      </c>
    </row>
    <row r="226" spans="1:13" x14ac:dyDescent="0.2">
      <c r="A226" s="4" t="s">
        <v>217</v>
      </c>
      <c r="B226" s="4"/>
      <c r="C226" s="73" t="s">
        <v>226</v>
      </c>
    </row>
    <row r="227" spans="1:13" x14ac:dyDescent="0.2">
      <c r="A227" s="4" t="s">
        <v>218</v>
      </c>
      <c r="B227" s="4"/>
      <c r="C227" t="s">
        <v>227</v>
      </c>
    </row>
    <row r="228" spans="1:13" x14ac:dyDescent="0.2">
      <c r="A228" s="4"/>
    </row>
    <row r="229" spans="1:13" x14ac:dyDescent="0.2">
      <c r="A229" s="4" t="s">
        <v>116</v>
      </c>
      <c r="B229" s="1"/>
      <c r="C229" s="1"/>
      <c r="D229" s="1"/>
      <c r="E229" s="1"/>
      <c r="F229" s="1"/>
      <c r="G229" s="1"/>
      <c r="H229" s="1"/>
    </row>
    <row r="230" spans="1:13" x14ac:dyDescent="0.2">
      <c r="A230" s="4" t="s">
        <v>117</v>
      </c>
      <c r="B230" s="1"/>
      <c r="C230" s="1"/>
      <c r="D230" s="1"/>
      <c r="E230" s="1"/>
      <c r="F230" s="1"/>
      <c r="G230" s="1"/>
      <c r="H230" s="1"/>
    </row>
    <row r="231" spans="1:13" x14ac:dyDescent="0.2">
      <c r="A231" s="4" t="s">
        <v>315</v>
      </c>
      <c r="B231" s="1"/>
      <c r="C231" s="1"/>
      <c r="D231" s="1"/>
      <c r="E231" s="1"/>
      <c r="F231" s="1"/>
      <c r="G231" s="1"/>
      <c r="H231" s="1"/>
    </row>
    <row r="232" spans="1:13" x14ac:dyDescent="0.2">
      <c r="A232" s="4"/>
      <c r="B232" s="1"/>
      <c r="C232" s="1"/>
      <c r="D232" s="1"/>
      <c r="E232" s="1"/>
      <c r="F232" s="1"/>
      <c r="G232" s="1"/>
      <c r="H232" s="1"/>
    </row>
    <row r="233" spans="1:13" x14ac:dyDescent="0.2">
      <c r="A233" s="21"/>
      <c r="B233" s="21"/>
      <c r="C233" s="21"/>
      <c r="D233" s="22"/>
      <c r="E233" s="21"/>
      <c r="F233" s="21"/>
      <c r="G233" s="21"/>
      <c r="H233" s="21"/>
      <c r="I233" s="23"/>
      <c r="J233" s="23"/>
      <c r="K233" s="23"/>
      <c r="L233" s="23"/>
      <c r="M233" s="23"/>
    </row>
    <row r="234" spans="1:13" ht="15.75" x14ac:dyDescent="0.25">
      <c r="A234" s="170" t="s">
        <v>396</v>
      </c>
      <c r="B234" s="21"/>
      <c r="C234" s="21"/>
      <c r="D234" s="22"/>
      <c r="E234" s="21"/>
      <c r="F234" s="21"/>
      <c r="G234" s="21"/>
      <c r="H234" s="21"/>
      <c r="I234" s="23"/>
      <c r="J234" s="23"/>
      <c r="K234" s="23"/>
      <c r="L234" s="23"/>
      <c r="M234" s="23"/>
    </row>
    <row r="235" spans="1:13" x14ac:dyDescent="0.2">
      <c r="A235" s="252" t="s">
        <v>395</v>
      </c>
      <c r="B235" s="252"/>
      <c r="C235" s="252"/>
      <c r="D235" s="252"/>
      <c r="E235" s="252"/>
      <c r="F235" s="252"/>
      <c r="G235" s="252"/>
      <c r="H235" s="252"/>
      <c r="I235" s="252"/>
      <c r="J235" s="252"/>
      <c r="K235" s="252"/>
      <c r="L235" s="252"/>
    </row>
    <row r="236" spans="1:13" x14ac:dyDescent="0.2">
      <c r="A236" s="252"/>
      <c r="B236" s="252"/>
      <c r="C236" s="252"/>
      <c r="D236" s="252"/>
      <c r="E236" s="252"/>
      <c r="F236" s="252"/>
      <c r="G236" s="252"/>
      <c r="H236" s="252"/>
      <c r="I236" s="252"/>
      <c r="J236" s="252"/>
      <c r="K236" s="252"/>
      <c r="L236" s="252"/>
    </row>
    <row r="237" spans="1:13" x14ac:dyDescent="0.2">
      <c r="A237" s="252"/>
      <c r="B237" s="252"/>
      <c r="C237" s="252"/>
      <c r="D237" s="252"/>
      <c r="E237" s="252"/>
      <c r="F237" s="252"/>
      <c r="G237" s="252"/>
      <c r="H237" s="252"/>
      <c r="I237" s="252"/>
      <c r="J237" s="252"/>
      <c r="K237" s="252"/>
      <c r="L237" s="252"/>
    </row>
    <row r="238" spans="1:13" x14ac:dyDescent="0.2">
      <c r="A238" s="252"/>
      <c r="B238" s="252"/>
      <c r="C238" s="252"/>
      <c r="D238" s="252"/>
      <c r="E238" s="252"/>
      <c r="F238" s="252"/>
      <c r="G238" s="252"/>
      <c r="H238" s="252"/>
      <c r="I238" s="252"/>
      <c r="J238" s="252"/>
      <c r="K238" s="252"/>
      <c r="L238" s="252"/>
    </row>
    <row r="239" spans="1:13" x14ac:dyDescent="0.2">
      <c r="A239" s="252"/>
      <c r="B239" s="252"/>
      <c r="C239" s="252"/>
      <c r="D239" s="252"/>
      <c r="E239" s="252"/>
      <c r="F239" s="252"/>
      <c r="G239" s="252"/>
      <c r="H239" s="252"/>
      <c r="I239" s="252"/>
      <c r="J239" s="252"/>
      <c r="K239" s="252"/>
      <c r="L239" s="252"/>
    </row>
    <row r="240" spans="1:13" x14ac:dyDescent="0.2">
      <c r="A240" s="252"/>
      <c r="B240" s="252"/>
      <c r="C240" s="252"/>
      <c r="D240" s="252"/>
      <c r="E240" s="252"/>
      <c r="F240" s="252"/>
      <c r="G240" s="252"/>
      <c r="H240" s="252"/>
      <c r="I240" s="252"/>
      <c r="J240" s="252"/>
      <c r="K240" s="252"/>
      <c r="L240" s="252"/>
    </row>
    <row r="241" spans="1:12" x14ac:dyDescent="0.2">
      <c r="A241" s="252"/>
      <c r="B241" s="252"/>
      <c r="C241" s="252"/>
      <c r="D241" s="252"/>
      <c r="E241" s="252"/>
      <c r="F241" s="252"/>
      <c r="G241" s="252"/>
      <c r="H241" s="252"/>
      <c r="I241" s="252"/>
      <c r="J241" s="252"/>
      <c r="K241" s="252"/>
      <c r="L241" s="252"/>
    </row>
    <row r="242" spans="1:12" x14ac:dyDescent="0.2">
      <c r="A242" s="252"/>
      <c r="B242" s="252"/>
      <c r="C242" s="252"/>
      <c r="D242" s="252"/>
      <c r="E242" s="252"/>
      <c r="F242" s="252"/>
      <c r="G242" s="252"/>
      <c r="H242" s="252"/>
      <c r="I242" s="252"/>
      <c r="J242" s="252"/>
      <c r="K242" s="252"/>
      <c r="L242" s="252"/>
    </row>
    <row r="243" spans="1:12" x14ac:dyDescent="0.2">
      <c r="A243" s="252"/>
      <c r="B243" s="252"/>
      <c r="C243" s="252"/>
      <c r="D243" s="252"/>
      <c r="E243" s="252"/>
      <c r="F243" s="252"/>
      <c r="G243" s="252"/>
      <c r="H243" s="252"/>
      <c r="I243" s="252"/>
      <c r="J243" s="252"/>
      <c r="K243" s="252"/>
      <c r="L243" s="252"/>
    </row>
    <row r="244" spans="1:12" x14ac:dyDescent="0.2">
      <c r="A244" s="252"/>
      <c r="B244" s="252"/>
      <c r="C244" s="252"/>
      <c r="D244" s="252"/>
      <c r="E244" s="252"/>
      <c r="F244" s="252"/>
      <c r="G244" s="252"/>
      <c r="H244" s="252"/>
      <c r="I244" s="252"/>
      <c r="J244" s="252"/>
      <c r="K244" s="252"/>
      <c r="L244" s="252"/>
    </row>
    <row r="245" spans="1:12" x14ac:dyDescent="0.2">
      <c r="A245" s="252"/>
      <c r="B245" s="252"/>
      <c r="C245" s="252"/>
      <c r="D245" s="252"/>
      <c r="E245" s="252"/>
      <c r="F245" s="252"/>
      <c r="G245" s="252"/>
      <c r="H245" s="252"/>
      <c r="I245" s="252"/>
      <c r="J245" s="252"/>
      <c r="K245" s="252"/>
      <c r="L245" s="252"/>
    </row>
    <row r="246" spans="1:12" x14ac:dyDescent="0.2">
      <c r="A246" s="252"/>
      <c r="B246" s="252"/>
      <c r="C246" s="252"/>
      <c r="D246" s="252"/>
      <c r="E246" s="252"/>
      <c r="F246" s="252"/>
      <c r="G246" s="252"/>
      <c r="H246" s="252"/>
      <c r="I246" s="252"/>
      <c r="J246" s="252"/>
      <c r="K246" s="252"/>
      <c r="L246" s="252"/>
    </row>
    <row r="247" spans="1:12" x14ac:dyDescent="0.2">
      <c r="A247" s="252"/>
      <c r="B247" s="252"/>
      <c r="C247" s="252"/>
      <c r="D247" s="252"/>
      <c r="E247" s="252"/>
      <c r="F247" s="252"/>
      <c r="G247" s="252"/>
      <c r="H247" s="252"/>
      <c r="I247" s="252"/>
      <c r="J247" s="252"/>
      <c r="K247" s="252"/>
      <c r="L247" s="252"/>
    </row>
    <row r="248" spans="1:12" x14ac:dyDescent="0.2">
      <c r="A248" s="252"/>
      <c r="B248" s="252"/>
      <c r="C248" s="252"/>
      <c r="D248" s="252"/>
      <c r="E248" s="252"/>
      <c r="F248" s="252"/>
      <c r="G248" s="252"/>
      <c r="H248" s="252"/>
      <c r="I248" s="252"/>
      <c r="J248" s="252"/>
      <c r="K248" s="252"/>
      <c r="L248" s="252"/>
    </row>
    <row r="249" spans="1:12" x14ac:dyDescent="0.2">
      <c r="A249" s="252"/>
      <c r="B249" s="252"/>
      <c r="C249" s="252"/>
      <c r="D249" s="252"/>
      <c r="E249" s="252"/>
      <c r="F249" s="252"/>
      <c r="G249" s="252"/>
      <c r="H249" s="252"/>
      <c r="I249" s="252"/>
      <c r="J249" s="252"/>
      <c r="K249" s="252"/>
      <c r="L249" s="252"/>
    </row>
    <row r="250" spans="1:12" x14ac:dyDescent="0.2">
      <c r="A250" s="252"/>
      <c r="B250" s="252"/>
      <c r="C250" s="252"/>
      <c r="D250" s="252"/>
      <c r="E250" s="252"/>
      <c r="F250" s="252"/>
      <c r="G250" s="252"/>
      <c r="H250" s="252"/>
      <c r="I250" s="252"/>
      <c r="J250" s="252"/>
      <c r="K250" s="252"/>
      <c r="L250" s="252"/>
    </row>
    <row r="251" spans="1:12" x14ac:dyDescent="0.2">
      <c r="A251" s="252"/>
      <c r="B251" s="252"/>
      <c r="C251" s="252"/>
      <c r="D251" s="252"/>
      <c r="E251" s="252"/>
      <c r="F251" s="252"/>
      <c r="G251" s="252"/>
      <c r="H251" s="252"/>
      <c r="I251" s="252"/>
      <c r="J251" s="252"/>
      <c r="K251" s="252"/>
      <c r="L251" s="252"/>
    </row>
    <row r="252" spans="1:12" x14ac:dyDescent="0.2">
      <c r="A252" s="252"/>
      <c r="B252" s="252"/>
      <c r="C252" s="252"/>
      <c r="D252" s="252"/>
      <c r="E252" s="252"/>
      <c r="F252" s="252"/>
      <c r="G252" s="252"/>
      <c r="H252" s="252"/>
      <c r="I252" s="252"/>
      <c r="J252" s="252"/>
      <c r="K252" s="252"/>
      <c r="L252" s="252"/>
    </row>
    <row r="253" spans="1:12" x14ac:dyDescent="0.2">
      <c r="A253" s="252"/>
      <c r="B253" s="252"/>
      <c r="C253" s="252"/>
      <c r="D253" s="252"/>
      <c r="E253" s="252"/>
      <c r="F253" s="252"/>
      <c r="G253" s="252"/>
      <c r="H253" s="252"/>
      <c r="I253" s="252"/>
      <c r="J253" s="252"/>
      <c r="K253" s="252"/>
      <c r="L253" s="252"/>
    </row>
  </sheetData>
  <mergeCells count="1">
    <mergeCell ref="A235:L253"/>
  </mergeCells>
  <phoneticPr fontId="0" type="noConversion"/>
  <hyperlinks>
    <hyperlink ref="E4" r:id="rId1" display="howard_silverblatt@spdji.com"/>
    <hyperlink ref="C9" r:id="rId2" display="howard_silverblatt@spdji.com"/>
  </hyperlinks>
  <pageMargins left="0.25" right="0.25" top="0.25" bottom="0.25" header="0.5" footer="0.5"/>
  <pageSetup scale="85"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44"/>
  <sheetViews>
    <sheetView workbookViewId="0">
      <pane ySplit="6" topLeftCell="A31" activePane="bottomLeft" state="frozen"/>
      <selection pane="bottomLeft" activeCell="O24" sqref="O24"/>
    </sheetView>
  </sheetViews>
  <sheetFormatPr defaultRowHeight="12.75" x14ac:dyDescent="0.2"/>
  <cols>
    <col min="1" max="1" width="47" style="86" customWidth="1"/>
    <col min="2" max="2" width="10.140625" bestFit="1" customWidth="1"/>
    <col min="3" max="3" width="10.42578125" style="88" bestFit="1" customWidth="1"/>
    <col min="4" max="22" width="8" style="88" bestFit="1" customWidth="1"/>
    <col min="23" max="34" width="8" style="88" customWidth="1"/>
    <col min="35" max="35" width="5.7109375" style="88" customWidth="1"/>
    <col min="36" max="36" width="9.42578125" style="89" bestFit="1" customWidth="1"/>
    <col min="37" max="37" width="8.7109375" style="88" bestFit="1" customWidth="1"/>
    <col min="38" max="38" width="9.42578125" style="89" bestFit="1" customWidth="1"/>
    <col min="39" max="39" width="8.7109375" style="88" bestFit="1" customWidth="1"/>
    <col min="40" max="40" width="9.42578125" style="89" bestFit="1" customWidth="1"/>
    <col min="41" max="41" width="8.7109375" style="88" bestFit="1" customWidth="1"/>
    <col min="42" max="42" width="9.28515625" style="89" bestFit="1" customWidth="1"/>
    <col min="43" max="43" width="8.5703125" style="88" bestFit="1" customWidth="1"/>
    <col min="44" max="44" width="9.28515625" style="89" bestFit="1" customWidth="1"/>
    <col min="45" max="45" width="8.5703125" style="88" bestFit="1" customWidth="1"/>
    <col min="46" max="46" width="9.28515625" style="89" bestFit="1" customWidth="1"/>
    <col min="47" max="47" width="8.5703125" style="88" bestFit="1" customWidth="1"/>
    <col min="48" max="48" width="9.28515625" style="89" bestFit="1" customWidth="1"/>
    <col min="49" max="49" width="8.5703125" style="88" bestFit="1" customWidth="1"/>
    <col min="50" max="50" width="9.28515625" style="89" bestFit="1" customWidth="1"/>
    <col min="51" max="51" width="8.5703125" style="88" bestFit="1" customWidth="1"/>
    <col min="52" max="52" width="5.5703125" style="88" bestFit="1" customWidth="1"/>
    <col min="53" max="53" width="11.7109375" style="90" customWidth="1"/>
    <col min="54" max="55" width="11.7109375" style="90" bestFit="1" customWidth="1"/>
    <col min="56" max="56" width="11.7109375" style="117" bestFit="1" customWidth="1"/>
    <col min="57" max="57" width="11.7109375" style="143" bestFit="1" customWidth="1"/>
    <col min="58" max="59" width="11.7109375" bestFit="1" customWidth="1"/>
    <col min="60" max="60" width="43.28515625" style="86" customWidth="1"/>
    <col min="61" max="16384" width="9.140625" style="91"/>
  </cols>
  <sheetData>
    <row r="1" spans="1:60" x14ac:dyDescent="0.2">
      <c r="A1" s="6" t="s">
        <v>279</v>
      </c>
    </row>
    <row r="2" spans="1:60" ht="15.75" x14ac:dyDescent="0.25">
      <c r="A2" s="86" t="s">
        <v>67</v>
      </c>
      <c r="B2" s="168">
        <v>42040</v>
      </c>
      <c r="C2" s="92"/>
      <c r="E2" s="229"/>
      <c r="F2" s="228"/>
      <c r="G2" s="228"/>
      <c r="BE2" s="149"/>
      <c r="BF2" s="149"/>
      <c r="BG2" s="168"/>
    </row>
    <row r="3" spans="1:60" x14ac:dyDescent="0.2">
      <c r="A3" s="86" t="s">
        <v>136</v>
      </c>
      <c r="B3" s="168">
        <v>41912</v>
      </c>
      <c r="C3" s="169" t="s">
        <v>137</v>
      </c>
      <c r="BE3" s="149"/>
      <c r="BF3" s="149"/>
      <c r="BG3" s="168"/>
    </row>
    <row r="4" spans="1:60" x14ac:dyDescent="0.2">
      <c r="A4" s="86" t="s">
        <v>138</v>
      </c>
      <c r="B4" s="168">
        <v>42004</v>
      </c>
      <c r="C4" s="169" t="s">
        <v>139</v>
      </c>
      <c r="Y4" s="90"/>
      <c r="Z4" s="90"/>
      <c r="AA4" s="90"/>
      <c r="AB4" s="90"/>
      <c r="AC4" s="90"/>
      <c r="AD4" s="90"/>
      <c r="AE4" s="90"/>
      <c r="AF4" s="90"/>
      <c r="AG4" s="90"/>
      <c r="AH4" s="90"/>
      <c r="BE4" s="149"/>
      <c r="BF4" s="149"/>
      <c r="BG4" s="168"/>
    </row>
    <row r="5" spans="1:60" x14ac:dyDescent="0.2">
      <c r="AD5" s="90"/>
      <c r="AE5" s="90"/>
      <c r="AF5" s="90"/>
      <c r="AG5" s="90"/>
      <c r="AH5" s="90"/>
      <c r="AR5" s="123"/>
      <c r="AS5" s="123"/>
      <c r="AT5" s="123"/>
      <c r="AV5" s="123"/>
      <c r="AX5" s="123"/>
    </row>
    <row r="6" spans="1:60" s="86" customFormat="1" x14ac:dyDescent="0.2">
      <c r="A6" s="86" t="s">
        <v>141</v>
      </c>
      <c r="B6" s="119"/>
      <c r="C6" s="92" t="s">
        <v>142</v>
      </c>
      <c r="D6" s="92" t="s">
        <v>143</v>
      </c>
      <c r="E6" s="92" t="s">
        <v>144</v>
      </c>
      <c r="F6" s="92" t="s">
        <v>145</v>
      </c>
      <c r="G6" s="92" t="s">
        <v>146</v>
      </c>
      <c r="H6" s="92" t="s">
        <v>147</v>
      </c>
      <c r="I6" s="92" t="s">
        <v>148</v>
      </c>
      <c r="J6" s="92" t="s">
        <v>149</v>
      </c>
      <c r="K6" s="92" t="s">
        <v>150</v>
      </c>
      <c r="L6" s="92" t="s">
        <v>151</v>
      </c>
      <c r="M6" s="92" t="s">
        <v>152</v>
      </c>
      <c r="N6" s="92" t="s">
        <v>153</v>
      </c>
      <c r="O6" s="92" t="s">
        <v>154</v>
      </c>
      <c r="P6" s="92" t="s">
        <v>155</v>
      </c>
      <c r="Q6" s="92" t="s">
        <v>156</v>
      </c>
      <c r="R6" s="92" t="s">
        <v>157</v>
      </c>
      <c r="S6" s="92" t="s">
        <v>158</v>
      </c>
      <c r="T6" s="92" t="s">
        <v>159</v>
      </c>
      <c r="U6" s="92" t="s">
        <v>160</v>
      </c>
      <c r="V6" s="92" t="s">
        <v>161</v>
      </c>
      <c r="W6" s="95" t="s">
        <v>270</v>
      </c>
      <c r="X6" s="95" t="s">
        <v>271</v>
      </c>
      <c r="Y6" s="95" t="s">
        <v>272</v>
      </c>
      <c r="Z6" s="95" t="s">
        <v>273</v>
      </c>
      <c r="AA6" s="95" t="s">
        <v>334</v>
      </c>
      <c r="AB6" s="95" t="s">
        <v>335</v>
      </c>
      <c r="AC6" s="95" t="s">
        <v>336</v>
      </c>
      <c r="AD6" s="95" t="s">
        <v>337</v>
      </c>
      <c r="AE6" s="95" t="s">
        <v>382</v>
      </c>
      <c r="AF6" s="95" t="s">
        <v>383</v>
      </c>
      <c r="AG6" s="95" t="s">
        <v>384</v>
      </c>
      <c r="AH6" s="95" t="s">
        <v>385</v>
      </c>
      <c r="AI6" s="92"/>
      <c r="AJ6" s="93" t="s">
        <v>162</v>
      </c>
      <c r="AK6" s="92" t="s">
        <v>163</v>
      </c>
      <c r="AL6" s="93" t="s">
        <v>164</v>
      </c>
      <c r="AM6" s="92" t="s">
        <v>165</v>
      </c>
      <c r="AN6" s="93" t="s">
        <v>166</v>
      </c>
      <c r="AO6" s="92" t="s">
        <v>167</v>
      </c>
      <c r="AP6" s="93" t="s">
        <v>168</v>
      </c>
      <c r="AQ6" s="92" t="s">
        <v>169</v>
      </c>
      <c r="AR6" s="93" t="s">
        <v>170</v>
      </c>
      <c r="AS6" s="92" t="s">
        <v>171</v>
      </c>
      <c r="AT6" s="93" t="s">
        <v>274</v>
      </c>
      <c r="AU6" s="92" t="s">
        <v>275</v>
      </c>
      <c r="AV6" s="93" t="s">
        <v>338</v>
      </c>
      <c r="AW6" s="92" t="s">
        <v>339</v>
      </c>
      <c r="AX6" s="93" t="s">
        <v>692</v>
      </c>
      <c r="AY6" s="92" t="s">
        <v>693</v>
      </c>
      <c r="AZ6" s="92"/>
      <c r="BA6" s="94" t="s">
        <v>225</v>
      </c>
      <c r="BB6" s="94" t="s">
        <v>224</v>
      </c>
      <c r="BC6" s="94" t="s">
        <v>223</v>
      </c>
      <c r="BD6" s="94" t="s">
        <v>268</v>
      </c>
      <c r="BE6" s="94" t="s">
        <v>331</v>
      </c>
      <c r="BF6" s="94" t="s">
        <v>376</v>
      </c>
      <c r="BG6" s="94" t="s">
        <v>478</v>
      </c>
      <c r="BH6" s="86" t="s">
        <v>141</v>
      </c>
    </row>
    <row r="7" spans="1:60" x14ac:dyDescent="0.2">
      <c r="A7" s="86" t="s">
        <v>140</v>
      </c>
      <c r="B7" t="s">
        <v>266</v>
      </c>
      <c r="BE7" s="150"/>
      <c r="BH7" s="86" t="s">
        <v>140</v>
      </c>
    </row>
    <row r="8" spans="1:60" x14ac:dyDescent="0.2">
      <c r="A8" s="86" t="s">
        <v>127</v>
      </c>
      <c r="B8" s="117">
        <v>2062.52</v>
      </c>
      <c r="C8" s="89">
        <v>16.62</v>
      </c>
      <c r="D8" s="89">
        <v>17.02</v>
      </c>
      <c r="E8" s="89">
        <v>15.96</v>
      </c>
      <c r="F8" s="89">
        <v>-0.09</v>
      </c>
      <c r="G8" s="89">
        <v>10.11</v>
      </c>
      <c r="H8" s="89">
        <v>13.81</v>
      </c>
      <c r="I8" s="89">
        <v>15.78</v>
      </c>
      <c r="J8" s="89">
        <v>17.16</v>
      </c>
      <c r="K8" s="89">
        <v>19.38</v>
      </c>
      <c r="L8" s="89">
        <v>20.9</v>
      </c>
      <c r="M8" s="89">
        <v>21.56</v>
      </c>
      <c r="N8" s="89">
        <v>21.93</v>
      </c>
      <c r="O8" s="89">
        <v>22.56</v>
      </c>
      <c r="P8" s="89">
        <v>24.86</v>
      </c>
      <c r="Q8" s="89">
        <v>25.29</v>
      </c>
      <c r="R8" s="89">
        <v>23.73</v>
      </c>
      <c r="S8" s="89">
        <v>24.24</v>
      </c>
      <c r="T8" s="89">
        <v>25.43</v>
      </c>
      <c r="U8" s="72">
        <v>24</v>
      </c>
      <c r="V8" s="72">
        <v>23.15</v>
      </c>
      <c r="W8" s="72">
        <v>25.77</v>
      </c>
      <c r="X8" s="72">
        <v>26.36</v>
      </c>
      <c r="Y8" s="72">
        <v>26.92</v>
      </c>
      <c r="Z8" s="72">
        <v>28.25</v>
      </c>
      <c r="AA8" s="72">
        <v>27.32</v>
      </c>
      <c r="AB8" s="72">
        <v>29.34</v>
      </c>
      <c r="AC8" s="72">
        <v>29.6</v>
      </c>
      <c r="AD8" s="72">
        <v>27.77</v>
      </c>
      <c r="AE8" s="72">
        <v>26.991946045297976</v>
      </c>
      <c r="AF8" s="72">
        <v>29.261866516762414</v>
      </c>
      <c r="AG8" s="72">
        <v>30.5320153268156</v>
      </c>
      <c r="AH8" s="72">
        <v>32.080564320239034</v>
      </c>
      <c r="AI8" s="90"/>
      <c r="AJ8" s="89">
        <v>49.51</v>
      </c>
      <c r="AK8" s="90">
        <v>18.239999999999998</v>
      </c>
      <c r="AL8" s="89">
        <v>56.86</v>
      </c>
      <c r="AM8" s="90">
        <v>19.61</v>
      </c>
      <c r="AN8" s="89">
        <v>83.77</v>
      </c>
      <c r="AO8" s="90">
        <v>15.01</v>
      </c>
      <c r="AP8" s="89">
        <v>96.44</v>
      </c>
      <c r="AQ8" s="90">
        <v>13.04</v>
      </c>
      <c r="AR8" s="89">
        <v>96.82</v>
      </c>
      <c r="AS8" s="90">
        <v>14.73</v>
      </c>
      <c r="AT8" s="89">
        <v>107.31</v>
      </c>
      <c r="AU8" s="90">
        <v>17.22</v>
      </c>
      <c r="AV8" s="89">
        <f>SUM(AA8:AD8)</f>
        <v>114.02999999999999</v>
      </c>
      <c r="AW8" s="90">
        <f t="shared" ref="AW8" si="0">BG8/AV8</f>
        <v>18.055774796106292</v>
      </c>
      <c r="AX8" s="89">
        <f>SUM(AE8:AH8)</f>
        <v>118.86639220911502</v>
      </c>
      <c r="AY8" s="90">
        <f>B8/AX8</f>
        <v>17.351582408352424</v>
      </c>
      <c r="AZ8" s="90"/>
      <c r="BA8" s="90">
        <v>903.25492143355405</v>
      </c>
      <c r="BB8" s="90">
        <v>1115.10268063072</v>
      </c>
      <c r="BC8" s="90">
        <v>1257.6400000000001</v>
      </c>
      <c r="BD8" s="117">
        <v>1257.5999999999999</v>
      </c>
      <c r="BE8" s="143">
        <v>1426.19</v>
      </c>
      <c r="BF8" s="117">
        <v>1848.36</v>
      </c>
      <c r="BG8" s="117">
        <v>2058.9</v>
      </c>
      <c r="BH8" s="86" t="s">
        <v>127</v>
      </c>
    </row>
    <row r="9" spans="1:60" x14ac:dyDescent="0.2">
      <c r="A9" s="86" t="s">
        <v>172</v>
      </c>
      <c r="B9" s="117">
        <v>579.04999999999995</v>
      </c>
      <c r="C9" s="89">
        <v>2.61</v>
      </c>
      <c r="D9" s="89">
        <v>1.68</v>
      </c>
      <c r="E9" s="89">
        <v>1.36</v>
      </c>
      <c r="F9" s="89">
        <v>-0.37</v>
      </c>
      <c r="G9" s="89">
        <v>0.38</v>
      </c>
      <c r="H9" s="89">
        <v>2.77</v>
      </c>
      <c r="I9" s="89">
        <v>3.49</v>
      </c>
      <c r="J9" s="89">
        <v>4.32</v>
      </c>
      <c r="K9" s="89">
        <v>4.09</v>
      </c>
      <c r="L9" s="89">
        <v>4.63</v>
      </c>
      <c r="M9" s="89">
        <v>4.43</v>
      </c>
      <c r="N9" s="89">
        <v>5.05</v>
      </c>
      <c r="O9" s="89">
        <v>4.67</v>
      </c>
      <c r="P9" s="89">
        <v>5.38</v>
      </c>
      <c r="Q9" s="89">
        <v>5.18</v>
      </c>
      <c r="R9" s="89">
        <v>5.58</v>
      </c>
      <c r="S9" s="89">
        <v>4.91</v>
      </c>
      <c r="T9" s="89">
        <v>5.3</v>
      </c>
      <c r="U9" s="72">
        <v>5.73</v>
      </c>
      <c r="V9" s="72">
        <v>6.33</v>
      </c>
      <c r="W9" s="72">
        <v>5.55</v>
      </c>
      <c r="X9" s="72">
        <v>6.35</v>
      </c>
      <c r="Y9" s="72">
        <v>6.53</v>
      </c>
      <c r="Z9" s="72">
        <v>6.69</v>
      </c>
      <c r="AA9" s="72">
        <v>6.15</v>
      </c>
      <c r="AB9" s="72">
        <v>6.95</v>
      </c>
      <c r="AC9" s="72">
        <v>6.9</v>
      </c>
      <c r="AD9" s="72">
        <v>8.3800000000000008</v>
      </c>
      <c r="AE9" s="72">
        <v>6.4403540467242788</v>
      </c>
      <c r="AF9" s="72">
        <v>7.7485201364486374</v>
      </c>
      <c r="AG9" s="72">
        <v>8.073144756422117</v>
      </c>
      <c r="AH9" s="72">
        <v>8.4604078211951776</v>
      </c>
      <c r="AI9" s="90"/>
      <c r="AJ9" s="89">
        <v>5.28</v>
      </c>
      <c r="AK9" s="90">
        <v>32.08</v>
      </c>
      <c r="AL9" s="89">
        <v>10.96</v>
      </c>
      <c r="AM9" s="90">
        <v>21.45</v>
      </c>
      <c r="AN9" s="89">
        <v>18.2</v>
      </c>
      <c r="AO9" s="90">
        <v>16.239999999999998</v>
      </c>
      <c r="AP9" s="89">
        <v>20.81</v>
      </c>
      <c r="AQ9" s="90">
        <v>14.83</v>
      </c>
      <c r="AR9" s="89">
        <v>22.27</v>
      </c>
      <c r="AS9" s="90">
        <v>16.89</v>
      </c>
      <c r="AT9" s="89">
        <v>25.12</v>
      </c>
      <c r="AU9" s="90">
        <v>21.1</v>
      </c>
      <c r="AV9" s="89">
        <f t="shared" ref="AV9:AV54" si="1">SUM(AA9:AD9)</f>
        <v>28.380000000000003</v>
      </c>
      <c r="AW9" s="90">
        <f t="shared" ref="AW9:AW54" si="2">BG9/AV9</f>
        <v>20.181465821000703</v>
      </c>
      <c r="AX9" s="89">
        <f t="shared" ref="AX9:AX18" si="3">SUM(AE9:AH9)</f>
        <v>30.722426760790214</v>
      </c>
      <c r="AY9" s="90">
        <f t="shared" ref="AY9:AY18" si="4">B9/AX9</f>
        <v>18.84779495150487</v>
      </c>
      <c r="AZ9" s="90"/>
      <c r="BA9" s="90">
        <v>169.408411257941</v>
      </c>
      <c r="BB9" s="90">
        <v>235.072766173958</v>
      </c>
      <c r="BC9" s="90">
        <v>295.54000000000002</v>
      </c>
      <c r="BD9" s="117">
        <v>308.58</v>
      </c>
      <c r="BE9" s="143">
        <v>376.06</v>
      </c>
      <c r="BF9" s="117">
        <v>530.1</v>
      </c>
      <c r="BG9" s="117">
        <v>572.75</v>
      </c>
      <c r="BH9" s="86" t="s">
        <v>172</v>
      </c>
    </row>
    <row r="10" spans="1:60" x14ac:dyDescent="0.2">
      <c r="A10" s="86" t="s">
        <v>173</v>
      </c>
      <c r="B10" s="117">
        <v>506.57</v>
      </c>
      <c r="C10" s="89">
        <v>4.04</v>
      </c>
      <c r="D10" s="89">
        <v>4.2699999999999996</v>
      </c>
      <c r="E10" s="89">
        <v>4.66</v>
      </c>
      <c r="F10" s="89">
        <v>4.2</v>
      </c>
      <c r="G10" s="89">
        <v>3.9</v>
      </c>
      <c r="H10" s="89">
        <v>4.62</v>
      </c>
      <c r="I10" s="89">
        <v>4.88</v>
      </c>
      <c r="J10" s="89">
        <v>4.96</v>
      </c>
      <c r="K10" s="89">
        <v>4.37</v>
      </c>
      <c r="L10" s="89">
        <v>4.8099999999999996</v>
      </c>
      <c r="M10" s="89">
        <v>5.01</v>
      </c>
      <c r="N10" s="89">
        <v>5.26</v>
      </c>
      <c r="O10" s="89">
        <v>4.92</v>
      </c>
      <c r="P10" s="89">
        <v>5.39</v>
      </c>
      <c r="Q10" s="89">
        <v>5.51</v>
      </c>
      <c r="R10" s="89">
        <v>5.56</v>
      </c>
      <c r="S10" s="89">
        <v>5.0599999999999996</v>
      </c>
      <c r="T10" s="89">
        <v>5.48</v>
      </c>
      <c r="U10" s="72">
        <v>5.73</v>
      </c>
      <c r="V10" s="72">
        <v>6.33</v>
      </c>
      <c r="W10" s="72">
        <v>5.43</v>
      </c>
      <c r="X10" s="72">
        <v>5.78</v>
      </c>
      <c r="Y10" s="72">
        <v>6.17</v>
      </c>
      <c r="Z10" s="72">
        <v>6.57</v>
      </c>
      <c r="AA10" s="72">
        <v>5.55</v>
      </c>
      <c r="AB10" s="72">
        <v>6.32</v>
      </c>
      <c r="AC10" s="72">
        <v>6.44</v>
      </c>
      <c r="AD10" s="72">
        <v>6.26</v>
      </c>
      <c r="AE10" s="72">
        <v>5.6133689433440876</v>
      </c>
      <c r="AF10" s="72">
        <v>6.4245740790262742</v>
      </c>
      <c r="AG10" s="72">
        <v>6.6011186562461335</v>
      </c>
      <c r="AH10" s="72">
        <v>6.6465978498148823</v>
      </c>
      <c r="AI10" s="90"/>
      <c r="AJ10" s="89">
        <v>17.170000000000002</v>
      </c>
      <c r="AK10" s="90">
        <v>14.37</v>
      </c>
      <c r="AL10" s="89">
        <v>18.36</v>
      </c>
      <c r="AM10" s="90">
        <v>14.94</v>
      </c>
      <c r="AN10" s="89">
        <v>19.45</v>
      </c>
      <c r="AO10" s="90">
        <v>15.61</v>
      </c>
      <c r="AP10" s="89">
        <v>21.38</v>
      </c>
      <c r="AQ10" s="90">
        <v>15.69</v>
      </c>
      <c r="AR10" s="89">
        <v>22.59</v>
      </c>
      <c r="AS10" s="90">
        <v>15.97</v>
      </c>
      <c r="AT10" s="89">
        <v>23.95</v>
      </c>
      <c r="AU10" s="90">
        <v>18.48</v>
      </c>
      <c r="AV10" s="89">
        <f t="shared" si="1"/>
        <v>24.57</v>
      </c>
      <c r="AW10" s="90">
        <f t="shared" si="2"/>
        <v>20.332926332926331</v>
      </c>
      <c r="AX10" s="89">
        <f t="shared" si="3"/>
        <v>25.285659528431378</v>
      </c>
      <c r="AY10" s="90">
        <f t="shared" si="4"/>
        <v>20.033885192134658</v>
      </c>
      <c r="AZ10" s="90"/>
      <c r="BA10" s="90">
        <v>246.662508741848</v>
      </c>
      <c r="BB10" s="90">
        <v>274.300552266865</v>
      </c>
      <c r="BC10" s="90">
        <v>303.58</v>
      </c>
      <c r="BD10" s="117">
        <v>335.54</v>
      </c>
      <c r="BE10" s="143">
        <v>360.78</v>
      </c>
      <c r="BF10" s="117">
        <v>442.62</v>
      </c>
      <c r="BG10" s="117">
        <v>499.58</v>
      </c>
      <c r="BH10" s="86" t="s">
        <v>173</v>
      </c>
    </row>
    <row r="11" spans="1:60" x14ac:dyDescent="0.2">
      <c r="A11" s="86" t="s">
        <v>174</v>
      </c>
      <c r="B11" s="117">
        <v>589.53</v>
      </c>
      <c r="C11" s="89">
        <v>12.22</v>
      </c>
      <c r="D11" s="89">
        <v>13.54</v>
      </c>
      <c r="E11" s="89">
        <v>20.73</v>
      </c>
      <c r="F11" s="89">
        <v>4.4400000000000004</v>
      </c>
      <c r="G11" s="89">
        <v>0.44</v>
      </c>
      <c r="H11" s="89">
        <v>4.57</v>
      </c>
      <c r="I11" s="89">
        <v>5.93</v>
      </c>
      <c r="J11" s="89">
        <v>6.32</v>
      </c>
      <c r="K11" s="89">
        <v>8.42</v>
      </c>
      <c r="L11" s="89">
        <v>9.2899999999999991</v>
      </c>
      <c r="M11" s="89">
        <v>8.39</v>
      </c>
      <c r="N11" s="89">
        <v>9.1</v>
      </c>
      <c r="O11" s="89">
        <v>10.81</v>
      </c>
      <c r="P11" s="89">
        <v>12.98</v>
      </c>
      <c r="Q11" s="89">
        <v>14.11</v>
      </c>
      <c r="R11" s="89">
        <v>10.039999999999999</v>
      </c>
      <c r="S11" s="89">
        <v>11.52</v>
      </c>
      <c r="T11" s="89">
        <v>12.21</v>
      </c>
      <c r="U11" s="72">
        <v>10.130000000000001</v>
      </c>
      <c r="V11" s="72">
        <v>10.45</v>
      </c>
      <c r="W11" s="72">
        <v>11.18</v>
      </c>
      <c r="X11" s="72">
        <v>11.49</v>
      </c>
      <c r="Y11" s="72">
        <v>10.26</v>
      </c>
      <c r="Z11" s="72">
        <v>9.42</v>
      </c>
      <c r="AA11" s="72">
        <v>11.7</v>
      </c>
      <c r="AB11" s="72">
        <v>11.94</v>
      </c>
      <c r="AC11" s="72">
        <v>12.56</v>
      </c>
      <c r="AD11" s="72">
        <v>7.26</v>
      </c>
      <c r="AE11" s="72">
        <v>4.5486244813216725</v>
      </c>
      <c r="AF11" s="72">
        <v>4.7804495744333311</v>
      </c>
      <c r="AG11" s="72">
        <v>5.4771658368732057</v>
      </c>
      <c r="AH11" s="72">
        <v>5.9930010954989381</v>
      </c>
      <c r="AI11" s="90"/>
      <c r="AJ11" s="89">
        <v>50.93</v>
      </c>
      <c r="AK11" s="90">
        <v>7.59</v>
      </c>
      <c r="AL11" s="89">
        <v>17.260000000000002</v>
      </c>
      <c r="AM11" s="90">
        <v>24.91</v>
      </c>
      <c r="AN11" s="89">
        <v>35.21</v>
      </c>
      <c r="AO11" s="90">
        <v>14.39</v>
      </c>
      <c r="AP11" s="89">
        <v>47.94</v>
      </c>
      <c r="AQ11" s="90">
        <v>10.86</v>
      </c>
      <c r="AR11" s="89">
        <v>44.3</v>
      </c>
      <c r="AS11" s="90">
        <v>12.03</v>
      </c>
      <c r="AT11" s="89">
        <v>42.35</v>
      </c>
      <c r="AU11" s="90">
        <v>15.39</v>
      </c>
      <c r="AV11" s="89">
        <f t="shared" si="1"/>
        <v>43.46</v>
      </c>
      <c r="AW11" s="90">
        <f t="shared" si="2"/>
        <v>13.497238840312932</v>
      </c>
      <c r="AX11" s="89">
        <f t="shared" si="3"/>
        <v>20.799240988127146</v>
      </c>
      <c r="AY11" s="90">
        <f t="shared" si="4"/>
        <v>28.343822754711198</v>
      </c>
      <c r="AZ11" s="90"/>
      <c r="BA11" s="90">
        <v>386.351033763217</v>
      </c>
      <c r="BB11" s="90">
        <v>429.95155640507198</v>
      </c>
      <c r="BC11" s="90">
        <v>506.75</v>
      </c>
      <c r="BD11" s="117">
        <v>520.80999999999995</v>
      </c>
      <c r="BE11" s="143">
        <v>532.96</v>
      </c>
      <c r="BF11" s="117">
        <v>651.66999999999996</v>
      </c>
      <c r="BG11" s="117">
        <v>586.59</v>
      </c>
      <c r="BH11" s="86" t="s">
        <v>174</v>
      </c>
    </row>
    <row r="12" spans="1:60" x14ac:dyDescent="0.2">
      <c r="A12" s="86" t="s">
        <v>175</v>
      </c>
      <c r="B12" s="117">
        <v>322.58</v>
      </c>
      <c r="C12" s="89">
        <v>-0.8</v>
      </c>
      <c r="D12" s="89">
        <v>-1.05</v>
      </c>
      <c r="E12" s="89">
        <v>-5.46</v>
      </c>
      <c r="F12" s="89">
        <v>-13.93</v>
      </c>
      <c r="G12" s="89">
        <v>0.5</v>
      </c>
      <c r="H12" s="89">
        <v>1.01</v>
      </c>
      <c r="I12" s="89">
        <v>1.35</v>
      </c>
      <c r="J12" s="89">
        <v>1.54</v>
      </c>
      <c r="K12" s="89">
        <v>3.66</v>
      </c>
      <c r="L12" s="89">
        <v>3.81</v>
      </c>
      <c r="M12" s="89">
        <v>3.92</v>
      </c>
      <c r="N12" s="89">
        <v>3.43</v>
      </c>
      <c r="O12" s="89">
        <v>3.75</v>
      </c>
      <c r="P12" s="89">
        <v>3.95</v>
      </c>
      <c r="Q12" s="89">
        <v>4.4800000000000004</v>
      </c>
      <c r="R12" s="89">
        <v>4.05</v>
      </c>
      <c r="S12" s="89">
        <v>3.93</v>
      </c>
      <c r="T12" s="89">
        <v>4.38</v>
      </c>
      <c r="U12" s="72">
        <v>4.2699999999999996</v>
      </c>
      <c r="V12" s="72">
        <v>3.86</v>
      </c>
      <c r="W12" s="72">
        <v>5.21</v>
      </c>
      <c r="X12" s="72">
        <v>5.44</v>
      </c>
      <c r="Y12" s="72">
        <v>5.15</v>
      </c>
      <c r="Z12" s="72">
        <v>5.27</v>
      </c>
      <c r="AA12" s="72">
        <v>5.5</v>
      </c>
      <c r="AB12" s="72">
        <v>5.84</v>
      </c>
      <c r="AC12" s="72">
        <v>5.7</v>
      </c>
      <c r="AD12" s="72">
        <v>4.92</v>
      </c>
      <c r="AE12" s="72">
        <v>5.3693532324496278</v>
      </c>
      <c r="AF12" s="72">
        <v>5.6721944457657152</v>
      </c>
      <c r="AG12" s="72">
        <v>5.7614312803324816</v>
      </c>
      <c r="AH12" s="72">
        <v>5.9753457587429528</v>
      </c>
      <c r="AI12" s="90"/>
      <c r="AJ12" s="89">
        <v>-21.24</v>
      </c>
      <c r="AK12" s="90">
        <v>-7.95</v>
      </c>
      <c r="AL12" s="89">
        <v>4.4000000000000004</v>
      </c>
      <c r="AM12" s="90">
        <v>44.04</v>
      </c>
      <c r="AN12" s="89">
        <v>14.82</v>
      </c>
      <c r="AO12" s="90">
        <v>14.49</v>
      </c>
      <c r="AP12" s="89">
        <v>16.23</v>
      </c>
      <c r="AQ12" s="90">
        <v>10.79</v>
      </c>
      <c r="AR12" s="89">
        <v>16.440000000000001</v>
      </c>
      <c r="AS12" s="90">
        <v>13.46</v>
      </c>
      <c r="AT12" s="89">
        <v>21.07</v>
      </c>
      <c r="AU12" s="90">
        <v>13.99</v>
      </c>
      <c r="AV12" s="89">
        <f t="shared" si="1"/>
        <v>21.96</v>
      </c>
      <c r="AW12" s="90">
        <f t="shared" si="2"/>
        <v>15.178506375227686</v>
      </c>
      <c r="AX12" s="89">
        <f t="shared" si="3"/>
        <v>22.778324717290779</v>
      </c>
      <c r="AY12" s="90">
        <f t="shared" si="4"/>
        <v>14.161708729840566</v>
      </c>
      <c r="AZ12" s="90"/>
      <c r="BA12" s="90">
        <v>168.79165229151201</v>
      </c>
      <c r="BB12" s="90">
        <v>193.77928611669799</v>
      </c>
      <c r="BC12" s="90">
        <v>214.77</v>
      </c>
      <c r="BD12" s="117">
        <v>175.23</v>
      </c>
      <c r="BE12" s="143">
        <v>221.24</v>
      </c>
      <c r="BF12" s="117">
        <v>294.70999999999998</v>
      </c>
      <c r="BG12" s="117">
        <v>333.32</v>
      </c>
      <c r="BH12" s="86" t="s">
        <v>175</v>
      </c>
    </row>
    <row r="13" spans="1:60" x14ac:dyDescent="0.2">
      <c r="A13" s="86" t="s">
        <v>176</v>
      </c>
      <c r="B13" s="117">
        <v>813.68</v>
      </c>
      <c r="C13" s="89">
        <v>6.19</v>
      </c>
      <c r="D13" s="89">
        <v>6.34</v>
      </c>
      <c r="E13" s="89">
        <v>6.28</v>
      </c>
      <c r="F13" s="89">
        <v>5.66</v>
      </c>
      <c r="G13" s="89">
        <v>6.61</v>
      </c>
      <c r="H13" s="89">
        <v>6.6</v>
      </c>
      <c r="I13" s="89">
        <v>6.92</v>
      </c>
      <c r="J13" s="89">
        <v>6.27</v>
      </c>
      <c r="K13" s="89">
        <v>7.08</v>
      </c>
      <c r="L13" s="89">
        <v>7.23</v>
      </c>
      <c r="M13" s="89">
        <v>7.44</v>
      </c>
      <c r="N13" s="89">
        <v>7.15</v>
      </c>
      <c r="O13" s="89">
        <v>7.7</v>
      </c>
      <c r="P13" s="89">
        <v>8.27</v>
      </c>
      <c r="Q13" s="89">
        <v>7.7</v>
      </c>
      <c r="R13" s="89">
        <v>7.4</v>
      </c>
      <c r="S13" s="89">
        <v>8.35</v>
      </c>
      <c r="T13" s="89">
        <v>8.02</v>
      </c>
      <c r="U13" s="72">
        <v>7.93</v>
      </c>
      <c r="V13" s="72">
        <v>7.23</v>
      </c>
      <c r="W13" s="72">
        <v>8.14</v>
      </c>
      <c r="X13" s="72">
        <v>8.19</v>
      </c>
      <c r="Y13" s="72">
        <v>8.27</v>
      </c>
      <c r="Z13" s="72">
        <v>7.83</v>
      </c>
      <c r="AA13" s="72">
        <v>8.61</v>
      </c>
      <c r="AB13" s="72">
        <v>9.5399999999999991</v>
      </c>
      <c r="AC13" s="72">
        <v>8.98</v>
      </c>
      <c r="AD13" s="72">
        <v>9.08</v>
      </c>
      <c r="AE13" s="72">
        <v>10.311593555510482</v>
      </c>
      <c r="AF13" s="72">
        <v>11.178020146754612</v>
      </c>
      <c r="AG13" s="72">
        <v>11.492390107475677</v>
      </c>
      <c r="AH13" s="72">
        <v>11.664585431217875</v>
      </c>
      <c r="AI13" s="90"/>
      <c r="AJ13" s="89">
        <v>24.47</v>
      </c>
      <c r="AK13" s="90">
        <v>12.64</v>
      </c>
      <c r="AL13" s="89">
        <v>26.4</v>
      </c>
      <c r="AM13" s="90">
        <v>13.72</v>
      </c>
      <c r="AN13" s="89">
        <v>28.9</v>
      </c>
      <c r="AO13" s="90">
        <v>12.62</v>
      </c>
      <c r="AP13" s="89">
        <v>31.08</v>
      </c>
      <c r="AQ13" s="90">
        <v>12.93</v>
      </c>
      <c r="AR13" s="89">
        <v>31.53</v>
      </c>
      <c r="AS13" s="90">
        <v>14.68</v>
      </c>
      <c r="AT13" s="89">
        <v>32.43</v>
      </c>
      <c r="AU13" s="90">
        <v>19.809999999999999</v>
      </c>
      <c r="AV13" s="89">
        <f t="shared" si="1"/>
        <v>36.21</v>
      </c>
      <c r="AW13" s="90">
        <f t="shared" si="2"/>
        <v>21.871582435791218</v>
      </c>
      <c r="AX13" s="89">
        <f t="shared" si="3"/>
        <v>44.646589240958647</v>
      </c>
      <c r="AY13" s="90">
        <f t="shared" si="4"/>
        <v>18.224908415927377</v>
      </c>
      <c r="AZ13" s="90"/>
      <c r="BA13" s="90">
        <v>309.41269753717103</v>
      </c>
      <c r="BB13" s="90">
        <v>362.22076951876102</v>
      </c>
      <c r="BC13" s="90">
        <v>364.78</v>
      </c>
      <c r="BD13" s="117">
        <v>401.9</v>
      </c>
      <c r="BE13" s="143">
        <v>462.95</v>
      </c>
      <c r="BF13" s="117">
        <v>642.29999999999995</v>
      </c>
      <c r="BG13" s="117">
        <v>791.97</v>
      </c>
      <c r="BH13" s="86" t="s">
        <v>176</v>
      </c>
    </row>
    <row r="14" spans="1:60" x14ac:dyDescent="0.2">
      <c r="A14" s="86" t="s">
        <v>177</v>
      </c>
      <c r="B14" s="117">
        <v>483.79</v>
      </c>
      <c r="C14" s="89">
        <v>5.12</v>
      </c>
      <c r="D14" s="89">
        <v>5.97</v>
      </c>
      <c r="E14" s="89">
        <v>5.46</v>
      </c>
      <c r="F14" s="89">
        <v>4.63</v>
      </c>
      <c r="G14" s="89">
        <v>3.08</v>
      </c>
      <c r="H14" s="89">
        <v>3.75</v>
      </c>
      <c r="I14" s="89">
        <v>3.24</v>
      </c>
      <c r="J14" s="89">
        <v>4.1500000000000004</v>
      </c>
      <c r="K14" s="89">
        <v>3.71</v>
      </c>
      <c r="L14" s="89">
        <v>4.6100000000000003</v>
      </c>
      <c r="M14" s="89">
        <v>4.8499999999999996</v>
      </c>
      <c r="N14" s="89">
        <v>5.24</v>
      </c>
      <c r="O14" s="89">
        <v>4.5599999999999996</v>
      </c>
      <c r="P14" s="89">
        <v>5.54</v>
      </c>
      <c r="Q14" s="89">
        <v>5.44</v>
      </c>
      <c r="R14" s="89">
        <v>5.42</v>
      </c>
      <c r="S14" s="89">
        <v>5.48</v>
      </c>
      <c r="T14" s="89">
        <v>6.17</v>
      </c>
      <c r="U14" s="72">
        <v>5.75</v>
      </c>
      <c r="V14" s="72">
        <v>4.87</v>
      </c>
      <c r="W14" s="72">
        <v>5.48</v>
      </c>
      <c r="X14" s="72">
        <v>6.25</v>
      </c>
      <c r="Y14" s="72">
        <v>6.52</v>
      </c>
      <c r="Z14" s="72">
        <v>6.63</v>
      </c>
      <c r="AA14" s="72">
        <v>5.86</v>
      </c>
      <c r="AB14" s="72">
        <v>7.12</v>
      </c>
      <c r="AC14" s="72">
        <v>7.07</v>
      </c>
      <c r="AD14" s="72">
        <v>7.08</v>
      </c>
      <c r="AE14" s="72">
        <v>6.1690965150056316</v>
      </c>
      <c r="AF14" s="72">
        <v>7.4814160972341197</v>
      </c>
      <c r="AG14" s="72">
        <v>7.9003413816618391</v>
      </c>
      <c r="AH14" s="72">
        <v>7.8137925045925369</v>
      </c>
      <c r="AI14" s="90"/>
      <c r="AJ14" s="89">
        <v>21.18</v>
      </c>
      <c r="AK14" s="90">
        <v>9.7799999999999994</v>
      </c>
      <c r="AL14" s="89">
        <v>14.22</v>
      </c>
      <c r="AM14" s="90">
        <v>17.09</v>
      </c>
      <c r="AN14" s="89">
        <v>18.41</v>
      </c>
      <c r="AO14" s="90">
        <v>16.36</v>
      </c>
      <c r="AP14" s="89">
        <v>20.96</v>
      </c>
      <c r="AQ14" s="90">
        <v>13.95</v>
      </c>
      <c r="AR14" s="89">
        <v>22.28</v>
      </c>
      <c r="AS14" s="90">
        <v>14.76</v>
      </c>
      <c r="AT14" s="89">
        <v>24.88</v>
      </c>
      <c r="AU14" s="90">
        <v>18.190000000000001</v>
      </c>
      <c r="AV14" s="89">
        <f t="shared" si="1"/>
        <v>27.130000000000003</v>
      </c>
      <c r="AW14" s="90">
        <f t="shared" si="2"/>
        <v>17.931072613343161</v>
      </c>
      <c r="AX14" s="89">
        <f t="shared" si="3"/>
        <v>29.364646498494128</v>
      </c>
      <c r="AY14" s="90">
        <f t="shared" si="4"/>
        <v>16.475253670253093</v>
      </c>
      <c r="AZ14" s="90"/>
      <c r="BA14" s="90">
        <v>207.209458244704</v>
      </c>
      <c r="BB14" s="90">
        <v>242.991959108782</v>
      </c>
      <c r="BC14" s="90">
        <v>301.12</v>
      </c>
      <c r="BD14" s="117">
        <v>292.32</v>
      </c>
      <c r="BE14" s="143">
        <v>328.75</v>
      </c>
      <c r="BF14" s="117">
        <v>452.46</v>
      </c>
      <c r="BG14" s="117">
        <v>486.47</v>
      </c>
      <c r="BH14" s="86" t="s">
        <v>177</v>
      </c>
    </row>
    <row r="15" spans="1:60" x14ac:dyDescent="0.2">
      <c r="A15" s="86" t="s">
        <v>178</v>
      </c>
      <c r="B15" s="117">
        <v>685.81</v>
      </c>
      <c r="C15" s="89">
        <v>4.4400000000000004</v>
      </c>
      <c r="D15" s="89">
        <v>4.5599999999999996</v>
      </c>
      <c r="E15" s="89">
        <v>4.3899999999999997</v>
      </c>
      <c r="F15" s="89">
        <v>2.73</v>
      </c>
      <c r="G15" s="89">
        <v>2.9</v>
      </c>
      <c r="H15" s="89">
        <v>3.62</v>
      </c>
      <c r="I15" s="89">
        <v>4.5199999999999996</v>
      </c>
      <c r="J15" s="89">
        <v>6.44</v>
      </c>
      <c r="K15" s="89">
        <v>5.54</v>
      </c>
      <c r="L15" s="89">
        <v>6.11</v>
      </c>
      <c r="M15" s="89">
        <v>6.7</v>
      </c>
      <c r="N15" s="89">
        <v>7.9</v>
      </c>
      <c r="O15" s="89">
        <v>7.18</v>
      </c>
      <c r="P15" s="89">
        <v>7.69</v>
      </c>
      <c r="Q15" s="89">
        <v>7.32</v>
      </c>
      <c r="R15" s="89">
        <v>9.26</v>
      </c>
      <c r="S15" s="89">
        <v>8.27</v>
      </c>
      <c r="T15" s="89">
        <v>8.14</v>
      </c>
      <c r="U15" s="72">
        <v>6.9</v>
      </c>
      <c r="V15" s="72">
        <v>9.3800000000000008</v>
      </c>
      <c r="W15" s="72">
        <v>8.1999999999999993</v>
      </c>
      <c r="X15" s="72">
        <v>7.5</v>
      </c>
      <c r="Y15" s="72">
        <v>8.07</v>
      </c>
      <c r="Z15" s="72">
        <v>9.81</v>
      </c>
      <c r="AA15" s="72">
        <v>8.23</v>
      </c>
      <c r="AB15" s="72">
        <v>8.52</v>
      </c>
      <c r="AC15" s="72">
        <v>8.66</v>
      </c>
      <c r="AD15" s="72">
        <v>11.72</v>
      </c>
      <c r="AE15" s="72">
        <v>9.8167834713970858</v>
      </c>
      <c r="AF15" s="72">
        <v>10.005888242740264</v>
      </c>
      <c r="AG15" s="72">
        <v>10.391718208622223</v>
      </c>
      <c r="AH15" s="72">
        <v>12.998147325494241</v>
      </c>
      <c r="AI15" s="90"/>
      <c r="AJ15" s="89">
        <v>16.12</v>
      </c>
      <c r="AK15" s="90">
        <v>14.38</v>
      </c>
      <c r="AL15" s="89">
        <v>17.48</v>
      </c>
      <c r="AM15" s="90">
        <v>21.21</v>
      </c>
      <c r="AN15" s="89">
        <v>26.25</v>
      </c>
      <c r="AO15" s="90">
        <v>15.41</v>
      </c>
      <c r="AP15" s="89">
        <v>31.44</v>
      </c>
      <c r="AQ15" s="90">
        <v>13.04</v>
      </c>
      <c r="AR15" s="89">
        <v>32.69</v>
      </c>
      <c r="AS15" s="90">
        <v>14.19</v>
      </c>
      <c r="AT15" s="89">
        <v>33.58</v>
      </c>
      <c r="AU15" s="90">
        <v>17.440000000000001</v>
      </c>
      <c r="AV15" s="89">
        <f t="shared" si="1"/>
        <v>37.130000000000003</v>
      </c>
      <c r="AW15" s="90">
        <f t="shared" si="2"/>
        <v>18.635873956369512</v>
      </c>
      <c r="AX15" s="89">
        <f t="shared" si="3"/>
        <v>43.21253724825381</v>
      </c>
      <c r="AY15" s="90">
        <f t="shared" si="4"/>
        <v>15.870625602474039</v>
      </c>
      <c r="AZ15" s="90"/>
      <c r="BA15" s="90">
        <v>231.80951797071199</v>
      </c>
      <c r="BB15" s="90">
        <v>370.71108667205903</v>
      </c>
      <c r="BC15" s="90">
        <v>404.55</v>
      </c>
      <c r="BD15" s="117">
        <v>409.93</v>
      </c>
      <c r="BE15" s="143">
        <v>463.82</v>
      </c>
      <c r="BF15" s="117">
        <v>585.48</v>
      </c>
      <c r="BG15" s="117">
        <v>691.95</v>
      </c>
      <c r="BH15" s="86" t="s">
        <v>178</v>
      </c>
    </row>
    <row r="16" spans="1:60" x14ac:dyDescent="0.2">
      <c r="A16" s="86" t="s">
        <v>179</v>
      </c>
      <c r="B16" s="117">
        <v>314.18</v>
      </c>
      <c r="C16" s="89">
        <v>4.49</v>
      </c>
      <c r="D16" s="89">
        <v>4.7300000000000004</v>
      </c>
      <c r="E16" s="89">
        <v>3.43</v>
      </c>
      <c r="F16" s="89">
        <v>-4.5599999999999996</v>
      </c>
      <c r="G16" s="89">
        <v>1.04</v>
      </c>
      <c r="H16" s="89">
        <v>1.67</v>
      </c>
      <c r="I16" s="89">
        <v>2.27</v>
      </c>
      <c r="J16" s="89">
        <v>2.11</v>
      </c>
      <c r="K16" s="89">
        <v>3.2</v>
      </c>
      <c r="L16" s="89">
        <v>3.47</v>
      </c>
      <c r="M16" s="89">
        <v>3.25</v>
      </c>
      <c r="N16" s="89">
        <v>3.42</v>
      </c>
      <c r="O16" s="89">
        <v>4.96</v>
      </c>
      <c r="P16" s="89">
        <v>5.44</v>
      </c>
      <c r="Q16" s="89">
        <v>3.92</v>
      </c>
      <c r="R16" s="89">
        <v>1.87</v>
      </c>
      <c r="S16" s="89">
        <v>4.2300000000000004</v>
      </c>
      <c r="T16" s="89">
        <v>4.46</v>
      </c>
      <c r="U16" s="72">
        <v>3.19</v>
      </c>
      <c r="V16" s="72">
        <v>2.79</v>
      </c>
      <c r="W16" s="72">
        <v>4.4800000000000004</v>
      </c>
      <c r="X16" s="72">
        <v>3.14</v>
      </c>
      <c r="Y16" s="72">
        <v>3.38</v>
      </c>
      <c r="Z16" s="72">
        <v>3.03</v>
      </c>
      <c r="AA16" s="72">
        <v>4.43</v>
      </c>
      <c r="AB16" s="72">
        <v>4.49</v>
      </c>
      <c r="AC16" s="72">
        <v>3.91</v>
      </c>
      <c r="AD16" s="72">
        <v>3.08</v>
      </c>
      <c r="AE16" s="72">
        <v>4.3278545535042197</v>
      </c>
      <c r="AF16" s="72">
        <v>4.9472407764165487</v>
      </c>
      <c r="AG16" s="72">
        <v>4.0547497045368619</v>
      </c>
      <c r="AH16" s="72">
        <v>4.0781838433931625</v>
      </c>
      <c r="AI16" s="90"/>
      <c r="AJ16" s="89">
        <v>8.09</v>
      </c>
      <c r="AK16" s="90">
        <v>17.010000000000002</v>
      </c>
      <c r="AL16" s="89">
        <v>7.09</v>
      </c>
      <c r="AM16" s="90">
        <v>28.18</v>
      </c>
      <c r="AN16" s="89">
        <v>13.33</v>
      </c>
      <c r="AO16" s="90">
        <v>17.97</v>
      </c>
      <c r="AP16" s="89">
        <v>16.2</v>
      </c>
      <c r="AQ16" s="90">
        <v>13.07</v>
      </c>
      <c r="AR16" s="89">
        <v>14.67</v>
      </c>
      <c r="AS16" s="90">
        <v>16.2</v>
      </c>
      <c r="AT16" s="89">
        <v>14.04</v>
      </c>
      <c r="AU16" s="90">
        <v>20.78</v>
      </c>
      <c r="AV16" s="89">
        <f t="shared" si="1"/>
        <v>15.91</v>
      </c>
      <c r="AW16" s="90">
        <f t="shared" si="2"/>
        <v>19.187932118164674</v>
      </c>
      <c r="AX16" s="89">
        <f t="shared" si="3"/>
        <v>17.408028877850793</v>
      </c>
      <c r="AY16" s="90">
        <f t="shared" si="4"/>
        <v>18.047993957532363</v>
      </c>
      <c r="AZ16" s="90"/>
      <c r="BA16" s="90">
        <v>137.58654915328501</v>
      </c>
      <c r="BB16" s="90">
        <v>199.81024150392901</v>
      </c>
      <c r="BC16" s="90">
        <v>239.61</v>
      </c>
      <c r="BD16" s="117">
        <v>211.71</v>
      </c>
      <c r="BE16" s="143">
        <v>237.62</v>
      </c>
      <c r="BF16" s="117">
        <v>291.64</v>
      </c>
      <c r="BG16" s="117">
        <v>305.27999999999997</v>
      </c>
      <c r="BH16" s="86" t="s">
        <v>179</v>
      </c>
    </row>
    <row r="17" spans="1:60" x14ac:dyDescent="0.2">
      <c r="A17" s="86" t="s">
        <v>180</v>
      </c>
      <c r="B17" s="117">
        <v>156.59</v>
      </c>
      <c r="C17" s="89">
        <v>2.11</v>
      </c>
      <c r="D17" s="89">
        <v>2.25</v>
      </c>
      <c r="E17" s="89">
        <v>1.98</v>
      </c>
      <c r="F17" s="89">
        <v>1.87</v>
      </c>
      <c r="G17" s="89">
        <v>1.95</v>
      </c>
      <c r="H17" s="89">
        <v>1.88</v>
      </c>
      <c r="I17" s="89">
        <v>1.77</v>
      </c>
      <c r="J17" s="89">
        <v>1.62</v>
      </c>
      <c r="K17" s="89">
        <v>1.91</v>
      </c>
      <c r="L17" s="89">
        <v>1.98</v>
      </c>
      <c r="M17" s="89">
        <v>1.84</v>
      </c>
      <c r="N17" s="89">
        <v>1.63</v>
      </c>
      <c r="O17" s="89">
        <v>1.91</v>
      </c>
      <c r="P17" s="89">
        <v>1.78</v>
      </c>
      <c r="Q17" s="89">
        <v>1.95</v>
      </c>
      <c r="R17" s="89">
        <v>1.21</v>
      </c>
      <c r="S17" s="89">
        <v>1.9</v>
      </c>
      <c r="T17" s="89">
        <v>2.29</v>
      </c>
      <c r="U17" s="72">
        <v>2.09</v>
      </c>
      <c r="V17" s="72">
        <v>-2.9</v>
      </c>
      <c r="W17" s="72">
        <v>2.1</v>
      </c>
      <c r="X17" s="72">
        <v>2.16</v>
      </c>
      <c r="Y17" s="72">
        <v>2.4900000000000002</v>
      </c>
      <c r="Z17" s="72">
        <v>5.58</v>
      </c>
      <c r="AA17" s="72">
        <v>2.82</v>
      </c>
      <c r="AB17" s="72">
        <v>2.92</v>
      </c>
      <c r="AC17" s="72">
        <v>2.75</v>
      </c>
      <c r="AD17" s="72">
        <v>-1.5</v>
      </c>
      <c r="AE17" s="72">
        <v>2.8777873488506902</v>
      </c>
      <c r="AF17" s="72">
        <v>2.8453478385746114</v>
      </c>
      <c r="AG17" s="72">
        <v>2.8584695533012607</v>
      </c>
      <c r="AH17" s="72">
        <v>2.5503265801975656</v>
      </c>
      <c r="AI17" s="90"/>
      <c r="AJ17" s="89">
        <v>8.2100000000000009</v>
      </c>
      <c r="AK17" s="90">
        <v>13.61</v>
      </c>
      <c r="AL17" s="89">
        <v>7.22</v>
      </c>
      <c r="AM17" s="90">
        <v>15.88</v>
      </c>
      <c r="AN17" s="89">
        <v>7.36</v>
      </c>
      <c r="AO17" s="90">
        <v>17.5</v>
      </c>
      <c r="AP17" s="89">
        <v>6.85</v>
      </c>
      <c r="AQ17" s="90">
        <v>18.95</v>
      </c>
      <c r="AR17" s="89">
        <v>3.38</v>
      </c>
      <c r="AS17" s="90">
        <v>43.26</v>
      </c>
      <c r="AT17" s="89">
        <v>12.31</v>
      </c>
      <c r="AU17" s="90">
        <v>12.63</v>
      </c>
      <c r="AV17" s="89">
        <f t="shared" si="1"/>
        <v>6.99</v>
      </c>
      <c r="AW17" s="90">
        <f t="shared" si="2"/>
        <v>21.824034334763951</v>
      </c>
      <c r="AX17" s="89">
        <f t="shared" si="3"/>
        <v>11.131931320924128</v>
      </c>
      <c r="AY17" s="90">
        <f t="shared" si="4"/>
        <v>14.066741474200951</v>
      </c>
      <c r="AZ17" s="90"/>
      <c r="BA17" s="90">
        <v>111.699218145443</v>
      </c>
      <c r="BB17" s="90">
        <v>114.638431778259</v>
      </c>
      <c r="BC17" s="90">
        <v>128.74</v>
      </c>
      <c r="BD17" s="117">
        <v>129.82</v>
      </c>
      <c r="BE17" s="143">
        <v>146.04</v>
      </c>
      <c r="BF17" s="117">
        <v>155.52000000000001</v>
      </c>
      <c r="BG17" s="117">
        <v>152.55000000000001</v>
      </c>
      <c r="BH17" s="86" t="s">
        <v>180</v>
      </c>
    </row>
    <row r="18" spans="1:60" x14ac:dyDescent="0.2">
      <c r="A18" s="86" t="s">
        <v>181</v>
      </c>
      <c r="B18" s="117">
        <v>246.8</v>
      </c>
      <c r="C18" s="89">
        <v>3.2</v>
      </c>
      <c r="D18" s="89">
        <v>2.67</v>
      </c>
      <c r="E18" s="89">
        <v>4.01</v>
      </c>
      <c r="F18" s="89">
        <v>2.37</v>
      </c>
      <c r="G18" s="89">
        <v>2.89</v>
      </c>
      <c r="H18" s="89">
        <v>2.52</v>
      </c>
      <c r="I18" s="89">
        <v>3.81</v>
      </c>
      <c r="J18" s="89">
        <v>2.2799999999999998</v>
      </c>
      <c r="K18" s="89">
        <v>3.41</v>
      </c>
      <c r="L18" s="89">
        <v>2.66</v>
      </c>
      <c r="M18" s="89">
        <v>4.1100000000000003</v>
      </c>
      <c r="N18" s="89">
        <v>2.16</v>
      </c>
      <c r="O18" s="89">
        <v>3.15</v>
      </c>
      <c r="P18" s="89">
        <v>2.87</v>
      </c>
      <c r="Q18" s="89">
        <v>4.13</v>
      </c>
      <c r="R18" s="89">
        <v>2.3199999999999998</v>
      </c>
      <c r="S18" s="89">
        <v>2.98</v>
      </c>
      <c r="T18" s="89">
        <v>2.68</v>
      </c>
      <c r="U18" s="72">
        <v>3.66</v>
      </c>
      <c r="V18" s="72">
        <v>2.65</v>
      </c>
      <c r="W18" s="72">
        <v>2.54</v>
      </c>
      <c r="X18" s="72">
        <v>2.88</v>
      </c>
      <c r="Y18" s="72">
        <v>4.13</v>
      </c>
      <c r="Z18" s="72">
        <v>2.58</v>
      </c>
      <c r="AA18" s="72">
        <v>3.32</v>
      </c>
      <c r="AB18" s="72">
        <v>2.64</v>
      </c>
      <c r="AC18" s="72">
        <v>4.5199999999999996</v>
      </c>
      <c r="AD18" s="72">
        <v>3.01</v>
      </c>
      <c r="AE18" s="72">
        <v>3.4675384201864161</v>
      </c>
      <c r="AF18" s="72">
        <v>2.9622065275941458</v>
      </c>
      <c r="AG18" s="72">
        <v>4.4749902728478528</v>
      </c>
      <c r="AH18" s="72">
        <v>2.7746177825909677</v>
      </c>
      <c r="AI18" s="90"/>
      <c r="AJ18" s="89">
        <v>12.25</v>
      </c>
      <c r="AK18" s="90">
        <v>12.08</v>
      </c>
      <c r="AL18" s="89">
        <v>11.5</v>
      </c>
      <c r="AM18" s="90">
        <v>13.74</v>
      </c>
      <c r="AN18" s="89">
        <v>12.34</v>
      </c>
      <c r="AO18" s="90">
        <v>12.92</v>
      </c>
      <c r="AP18" s="89">
        <v>12.47</v>
      </c>
      <c r="AQ18" s="90">
        <v>14.67</v>
      </c>
      <c r="AR18" s="89">
        <v>11.97</v>
      </c>
      <c r="AS18" s="90">
        <v>14.85</v>
      </c>
      <c r="AT18" s="89">
        <v>12.15</v>
      </c>
      <c r="AU18" s="90">
        <v>15.91</v>
      </c>
      <c r="AV18" s="89">
        <f t="shared" si="1"/>
        <v>13.49</v>
      </c>
      <c r="AW18" s="90">
        <f t="shared" si="2"/>
        <v>17.801334321719793</v>
      </c>
      <c r="AX18" s="89">
        <f t="shared" si="3"/>
        <v>13.679353003219381</v>
      </c>
      <c r="AY18" s="90">
        <f t="shared" si="4"/>
        <v>18.041788960480559</v>
      </c>
      <c r="AZ18" s="90"/>
      <c r="BA18" s="90">
        <v>147.93465290177599</v>
      </c>
      <c r="BB18" s="90">
        <v>157.98969503421301</v>
      </c>
      <c r="BC18" s="90">
        <v>159.34</v>
      </c>
      <c r="BD18" s="117">
        <v>182.98</v>
      </c>
      <c r="BE18" s="143">
        <v>177.66</v>
      </c>
      <c r="BF18" s="117">
        <v>193.21</v>
      </c>
      <c r="BG18" s="117">
        <v>240.14</v>
      </c>
      <c r="BH18" s="86" t="s">
        <v>181</v>
      </c>
    </row>
    <row r="19" spans="1:60" x14ac:dyDescent="0.2">
      <c r="B19" s="117"/>
      <c r="C19" s="89"/>
      <c r="D19" s="89"/>
      <c r="E19" s="89"/>
      <c r="F19" s="89"/>
      <c r="G19" s="89"/>
      <c r="H19" s="89"/>
      <c r="I19" s="89"/>
      <c r="J19" s="89"/>
      <c r="K19" s="89"/>
      <c r="L19" s="89"/>
      <c r="M19" s="89"/>
      <c r="N19" s="89"/>
      <c r="O19" s="89"/>
      <c r="P19" s="89"/>
      <c r="Q19" s="89"/>
      <c r="R19" s="89"/>
      <c r="S19" s="89"/>
      <c r="T19" s="89"/>
      <c r="U19" s="72"/>
      <c r="V19" s="72"/>
      <c r="W19" s="72"/>
      <c r="X19" s="72"/>
      <c r="Y19" s="72"/>
      <c r="Z19" s="72"/>
      <c r="AA19" s="72"/>
      <c r="AB19" s="72"/>
      <c r="AC19" s="72"/>
      <c r="AD19" s="72"/>
      <c r="AE19" s="72"/>
      <c r="AF19" s="72"/>
      <c r="AG19" s="72"/>
      <c r="AH19" s="72"/>
      <c r="AI19" s="90"/>
      <c r="AK19" s="90"/>
      <c r="AM19" s="90"/>
      <c r="AO19" s="90"/>
      <c r="AQ19" s="90"/>
      <c r="AS19" s="90"/>
      <c r="AU19" s="90"/>
      <c r="AW19" s="90"/>
      <c r="AY19" s="90"/>
      <c r="AZ19" s="90"/>
      <c r="BF19" s="117"/>
      <c r="BG19" s="117"/>
    </row>
    <row r="20" spans="1:60" x14ac:dyDescent="0.2">
      <c r="A20" s="86" t="s">
        <v>182</v>
      </c>
      <c r="B20" s="117">
        <v>1482.04</v>
      </c>
      <c r="C20" s="89">
        <v>10.119999999999999</v>
      </c>
      <c r="D20" s="89">
        <v>10.71</v>
      </c>
      <c r="E20" s="89">
        <v>10.01</v>
      </c>
      <c r="F20" s="89">
        <v>-0.79</v>
      </c>
      <c r="G20" s="89">
        <v>2.4500000000000002</v>
      </c>
      <c r="H20" s="89">
        <v>7.52</v>
      </c>
      <c r="I20" s="89">
        <v>8.5</v>
      </c>
      <c r="J20" s="89">
        <v>9.1199999999999992</v>
      </c>
      <c r="K20" s="89">
        <v>9.2200000000000006</v>
      </c>
      <c r="L20" s="89">
        <v>10.93</v>
      </c>
      <c r="M20" s="89">
        <v>11.82</v>
      </c>
      <c r="N20" s="89">
        <v>11.94</v>
      </c>
      <c r="O20" s="89">
        <v>10.65</v>
      </c>
      <c r="P20" s="89">
        <v>13.07</v>
      </c>
      <c r="Q20" s="89">
        <v>13.23</v>
      </c>
      <c r="R20" s="89">
        <v>13.36</v>
      </c>
      <c r="S20" s="89">
        <v>12.84</v>
      </c>
      <c r="T20" s="89">
        <v>13.74</v>
      </c>
      <c r="U20" s="72">
        <v>14.13</v>
      </c>
      <c r="V20" s="72">
        <v>13.82</v>
      </c>
      <c r="W20" s="72">
        <v>13.29</v>
      </c>
      <c r="X20" s="72">
        <v>15</v>
      </c>
      <c r="Y20" s="72">
        <v>15.6</v>
      </c>
      <c r="Z20" s="72">
        <v>16.11</v>
      </c>
      <c r="AA20" s="72">
        <v>13.66</v>
      </c>
      <c r="AB20" s="72">
        <v>16.760000000000002</v>
      </c>
      <c r="AC20" s="72">
        <v>13.09</v>
      </c>
      <c r="AD20" s="72">
        <v>18.16</v>
      </c>
      <c r="AE20" s="72"/>
      <c r="AF20" s="72"/>
      <c r="AG20" s="72"/>
      <c r="AH20" s="72"/>
      <c r="AI20" s="90"/>
      <c r="AJ20" s="89">
        <v>30.05</v>
      </c>
      <c r="AK20" s="90">
        <v>17.91</v>
      </c>
      <c r="AL20" s="89">
        <v>27.59</v>
      </c>
      <c r="AM20" s="90">
        <v>26.34</v>
      </c>
      <c r="AN20" s="89">
        <v>43.92</v>
      </c>
      <c r="AO20" s="90">
        <v>20.66</v>
      </c>
      <c r="AP20" s="89">
        <v>50.31</v>
      </c>
      <c r="AQ20" s="90">
        <v>17.48</v>
      </c>
      <c r="AR20" s="89">
        <v>54.54</v>
      </c>
      <c r="AS20" s="90">
        <v>18.71</v>
      </c>
      <c r="AT20" s="89">
        <v>60</v>
      </c>
      <c r="AU20" s="90">
        <v>22.38</v>
      </c>
      <c r="AV20" s="89">
        <f t="shared" si="1"/>
        <v>61.67</v>
      </c>
      <c r="AW20" s="90">
        <f t="shared" si="2"/>
        <v>23.551808010377819</v>
      </c>
      <c r="AY20" s="90"/>
      <c r="AZ20" s="90"/>
      <c r="BA20" s="87">
        <v>538.27930100000003</v>
      </c>
      <c r="BB20" s="87">
        <v>726.67478400000005</v>
      </c>
      <c r="BC20" s="87">
        <v>907.24987321098399</v>
      </c>
      <c r="BD20" s="117">
        <v>879.16</v>
      </c>
      <c r="BE20" s="143">
        <v>1020.43</v>
      </c>
      <c r="BF20" s="117">
        <v>1342.53</v>
      </c>
      <c r="BG20" s="117">
        <v>1452.44</v>
      </c>
      <c r="BH20" s="86" t="s">
        <v>182</v>
      </c>
    </row>
    <row r="21" spans="1:60" x14ac:dyDescent="0.2">
      <c r="A21" s="86" t="s">
        <v>183</v>
      </c>
      <c r="B21" s="117">
        <v>691.05</v>
      </c>
      <c r="C21" s="89">
        <v>2.46</v>
      </c>
      <c r="D21" s="89">
        <v>2.98</v>
      </c>
      <c r="E21" s="89">
        <v>0.34</v>
      </c>
      <c r="F21" s="89">
        <v>0.61</v>
      </c>
      <c r="G21" s="89">
        <v>2</v>
      </c>
      <c r="H21" s="89">
        <v>2.57</v>
      </c>
      <c r="I21" s="89">
        <v>3.29</v>
      </c>
      <c r="J21" s="89">
        <v>4.28</v>
      </c>
      <c r="K21" s="89">
        <v>3.85</v>
      </c>
      <c r="L21" s="89">
        <v>4.43</v>
      </c>
      <c r="M21" s="89">
        <v>4.4000000000000004</v>
      </c>
      <c r="N21" s="89">
        <v>5.35</v>
      </c>
      <c r="O21" s="89">
        <v>3.66</v>
      </c>
      <c r="P21" s="89">
        <v>4.66</v>
      </c>
      <c r="Q21" s="89">
        <v>4.41</v>
      </c>
      <c r="R21" s="89">
        <v>7.01</v>
      </c>
      <c r="S21" s="89">
        <v>5.0999999999999996</v>
      </c>
      <c r="T21" s="89">
        <v>5.66</v>
      </c>
      <c r="U21" s="72">
        <v>5.88</v>
      </c>
      <c r="V21" s="72">
        <v>7.76</v>
      </c>
      <c r="W21" s="72">
        <v>5.56</v>
      </c>
      <c r="X21" s="72">
        <v>6.57</v>
      </c>
      <c r="Y21" s="72">
        <v>6.58</v>
      </c>
      <c r="Z21" s="72">
        <v>8.17</v>
      </c>
      <c r="AA21" s="72">
        <v>4.66</v>
      </c>
      <c r="AB21" s="72">
        <v>7.07</v>
      </c>
      <c r="AC21" s="72">
        <v>7.2</v>
      </c>
      <c r="AD21" s="72">
        <v>11.04</v>
      </c>
      <c r="AE21" s="72"/>
      <c r="AF21" s="72"/>
      <c r="AG21" s="72"/>
      <c r="AH21" s="72"/>
      <c r="AI21" s="90"/>
      <c r="AJ21" s="89">
        <v>6.39</v>
      </c>
      <c r="AK21" s="90">
        <v>28.11</v>
      </c>
      <c r="AL21" s="89">
        <v>12.14</v>
      </c>
      <c r="AM21" s="90">
        <v>22.69</v>
      </c>
      <c r="AN21" s="89">
        <v>18.02</v>
      </c>
      <c r="AO21" s="90">
        <v>20.02</v>
      </c>
      <c r="AP21" s="89">
        <v>19.73</v>
      </c>
      <c r="AQ21" s="90">
        <v>18.510000000000002</v>
      </c>
      <c r="AR21" s="89">
        <v>24.4</v>
      </c>
      <c r="AS21" s="90">
        <v>18.2</v>
      </c>
      <c r="AT21" s="89">
        <v>26.88</v>
      </c>
      <c r="AU21" s="90">
        <v>23.25</v>
      </c>
      <c r="AV21" s="89">
        <f t="shared" si="1"/>
        <v>29.97</v>
      </c>
      <c r="AW21" s="90">
        <f t="shared" si="2"/>
        <v>22.930930930930931</v>
      </c>
      <c r="AY21" s="90"/>
      <c r="AZ21" s="90"/>
      <c r="BA21" s="87">
        <v>179.63314700000001</v>
      </c>
      <c r="BB21" s="87">
        <v>275.42848900000001</v>
      </c>
      <c r="BC21" s="87">
        <v>360.78854314944198</v>
      </c>
      <c r="BD21" s="117">
        <v>365.27</v>
      </c>
      <c r="BE21" s="143">
        <v>443.95</v>
      </c>
      <c r="BF21" s="117">
        <v>624.88</v>
      </c>
      <c r="BG21" s="117">
        <v>687.24</v>
      </c>
      <c r="BH21" s="86" t="s">
        <v>183</v>
      </c>
    </row>
    <row r="22" spans="1:60" x14ac:dyDescent="0.2">
      <c r="A22" s="86" t="s">
        <v>184</v>
      </c>
      <c r="B22" s="117">
        <v>1617.31</v>
      </c>
      <c r="C22" s="89">
        <v>6.21</v>
      </c>
      <c r="D22" s="89">
        <v>7.13</v>
      </c>
      <c r="E22" s="89">
        <v>8.51</v>
      </c>
      <c r="F22" s="89">
        <v>6.83</v>
      </c>
      <c r="G22" s="89">
        <v>5.45</v>
      </c>
      <c r="H22" s="89">
        <v>7.19</v>
      </c>
      <c r="I22" s="89">
        <v>8.31</v>
      </c>
      <c r="J22" s="89">
        <v>10.23</v>
      </c>
      <c r="K22" s="89">
        <v>7.59</v>
      </c>
      <c r="L22" s="89">
        <v>9.4700000000000006</v>
      </c>
      <c r="M22" s="89">
        <v>10.41</v>
      </c>
      <c r="N22" s="89">
        <v>11.83</v>
      </c>
      <c r="O22" s="89">
        <v>11.55</v>
      </c>
      <c r="P22" s="89">
        <v>11.24</v>
      </c>
      <c r="Q22" s="89">
        <v>11.37</v>
      </c>
      <c r="R22" s="89">
        <v>11.93</v>
      </c>
      <c r="S22" s="89">
        <v>10.97</v>
      </c>
      <c r="T22" s="89">
        <v>11.78</v>
      </c>
      <c r="U22" s="72">
        <v>14.07</v>
      </c>
      <c r="V22" s="72">
        <v>14.53</v>
      </c>
      <c r="W22" s="72">
        <v>9.83</v>
      </c>
      <c r="X22" s="72">
        <v>12.61</v>
      </c>
      <c r="Y22" s="72">
        <v>16.5</v>
      </c>
      <c r="Z22" s="72">
        <v>16.34</v>
      </c>
      <c r="AA22" s="72">
        <v>14.76</v>
      </c>
      <c r="AB22" s="72">
        <v>12.73</v>
      </c>
      <c r="AC22" s="72">
        <v>14.02</v>
      </c>
      <c r="AD22" s="72">
        <v>15.27</v>
      </c>
      <c r="AE22" s="72"/>
      <c r="AF22" s="72"/>
      <c r="AG22" s="72"/>
      <c r="AH22" s="72"/>
      <c r="AI22" s="90"/>
      <c r="AJ22" s="89">
        <v>28.68</v>
      </c>
      <c r="AK22" s="90">
        <v>14.56</v>
      </c>
      <c r="AL22" s="89">
        <v>31.18</v>
      </c>
      <c r="AM22" s="90">
        <v>15.9</v>
      </c>
      <c r="AN22" s="89">
        <v>39.299999999999997</v>
      </c>
      <c r="AO22" s="90">
        <v>15.77</v>
      </c>
      <c r="AP22" s="89">
        <v>46.09</v>
      </c>
      <c r="AQ22" s="90">
        <v>16.309999999999999</v>
      </c>
      <c r="AR22" s="89">
        <v>51.35</v>
      </c>
      <c r="AS22" s="90">
        <v>16.8</v>
      </c>
      <c r="AT22" s="89">
        <v>55.29</v>
      </c>
      <c r="AU22" s="90">
        <v>21.38</v>
      </c>
      <c r="AV22" s="89">
        <f t="shared" si="1"/>
        <v>56.78</v>
      </c>
      <c r="AW22" s="90">
        <f t="shared" si="2"/>
        <v>27.786544557942939</v>
      </c>
      <c r="AY22" s="90"/>
      <c r="AZ22" s="90"/>
      <c r="BA22" s="87">
        <v>417.55613299999999</v>
      </c>
      <c r="BB22" s="87">
        <v>495.715306</v>
      </c>
      <c r="BC22" s="87">
        <v>619.58758692758499</v>
      </c>
      <c r="BD22" s="117">
        <v>751.72</v>
      </c>
      <c r="BE22" s="143">
        <v>862.71</v>
      </c>
      <c r="BF22" s="117">
        <v>1181.9000000000001</v>
      </c>
      <c r="BG22" s="117">
        <v>1577.72</v>
      </c>
      <c r="BH22" s="86" t="s">
        <v>184</v>
      </c>
    </row>
    <row r="23" spans="1:60" x14ac:dyDescent="0.2">
      <c r="A23" s="86" t="s">
        <v>185</v>
      </c>
      <c r="B23" s="117">
        <v>660.8</v>
      </c>
      <c r="C23" s="89">
        <v>13.4</v>
      </c>
      <c r="D23" s="89">
        <v>13.38</v>
      </c>
      <c r="E23" s="89">
        <v>30.21</v>
      </c>
      <c r="F23" s="89">
        <v>-40.020000000000003</v>
      </c>
      <c r="G23" s="89">
        <v>-20.59</v>
      </c>
      <c r="H23" s="89">
        <v>4.3600000000000003</v>
      </c>
      <c r="I23" s="89">
        <v>6.91</v>
      </c>
      <c r="J23" s="89">
        <v>4.12</v>
      </c>
      <c r="K23" s="89">
        <v>10.6</v>
      </c>
      <c r="L23" s="89">
        <v>7.92</v>
      </c>
      <c r="M23" s="89">
        <v>8.1199999999999992</v>
      </c>
      <c r="N23" s="89">
        <v>4.7</v>
      </c>
      <c r="O23" s="89">
        <v>6.91</v>
      </c>
      <c r="P23" s="89">
        <v>12.87</v>
      </c>
      <c r="Q23" s="89">
        <v>17.829999999999998</v>
      </c>
      <c r="R23" s="89">
        <v>9.1</v>
      </c>
      <c r="S23" s="89">
        <v>10.9</v>
      </c>
      <c r="T23" s="89">
        <v>7.93</v>
      </c>
      <c r="U23" s="72">
        <v>5.54</v>
      </c>
      <c r="V23" s="72">
        <v>6.1</v>
      </c>
      <c r="W23" s="72">
        <v>8.5399999999999991</v>
      </c>
      <c r="X23" s="72">
        <v>11.77</v>
      </c>
      <c r="Y23" s="72">
        <v>6.18</v>
      </c>
      <c r="Z23" s="72">
        <v>6.5</v>
      </c>
      <c r="AA23" s="72">
        <v>8.6199999999999992</v>
      </c>
      <c r="AB23" s="72">
        <v>9.1300000000000008</v>
      </c>
      <c r="AC23" s="72">
        <v>13.64</v>
      </c>
      <c r="AD23" s="72">
        <v>8.99</v>
      </c>
      <c r="AE23" s="72"/>
      <c r="AF23" s="72"/>
      <c r="AG23" s="72"/>
      <c r="AH23" s="72"/>
      <c r="AI23" s="90"/>
      <c r="AJ23" s="89">
        <v>16.97</v>
      </c>
      <c r="AK23" s="90">
        <v>21.31</v>
      </c>
      <c r="AL23" s="89">
        <v>-5.2</v>
      </c>
      <c r="AM23" s="90">
        <v>-116.31</v>
      </c>
      <c r="AN23" s="89">
        <v>31.34</v>
      </c>
      <c r="AO23" s="90">
        <v>25.11</v>
      </c>
      <c r="AP23" s="89">
        <v>46.71</v>
      </c>
      <c r="AQ23" s="90">
        <v>15.1</v>
      </c>
      <c r="AR23" s="89">
        <v>30.47</v>
      </c>
      <c r="AS23" s="90">
        <v>22.82</v>
      </c>
      <c r="AT23" s="89">
        <v>32.99</v>
      </c>
      <c r="AU23" s="90">
        <v>26.58</v>
      </c>
      <c r="AV23" s="89">
        <f t="shared" si="1"/>
        <v>40.380000000000003</v>
      </c>
      <c r="AW23" s="90">
        <f t="shared" si="2"/>
        <v>16.009410599306587</v>
      </c>
      <c r="AY23" s="90"/>
      <c r="AZ23" s="90"/>
      <c r="BA23" s="87">
        <v>361.64458400000001</v>
      </c>
      <c r="BB23" s="87">
        <v>604.81454900000006</v>
      </c>
      <c r="BC23" s="87">
        <v>786.99419431210197</v>
      </c>
      <c r="BD23" s="117">
        <v>705.18</v>
      </c>
      <c r="BE23" s="143">
        <v>695.36</v>
      </c>
      <c r="BF23" s="117">
        <v>877.03</v>
      </c>
      <c r="BG23" s="117">
        <v>646.46</v>
      </c>
      <c r="BH23" s="86" t="s">
        <v>185</v>
      </c>
    </row>
    <row r="24" spans="1:60" x14ac:dyDescent="0.2">
      <c r="A24" s="86" t="s">
        <v>186</v>
      </c>
      <c r="B24" s="117">
        <v>726.2</v>
      </c>
      <c r="C24" s="89">
        <v>5.51</v>
      </c>
      <c r="D24" s="89">
        <v>2.66</v>
      </c>
      <c r="E24" s="89">
        <v>0.51</v>
      </c>
      <c r="F24" s="89">
        <v>-2.58</v>
      </c>
      <c r="G24" s="89">
        <v>2.57</v>
      </c>
      <c r="H24" s="89">
        <v>3.79</v>
      </c>
      <c r="I24" s="89">
        <v>2.96</v>
      </c>
      <c r="J24" s="89">
        <v>3.55</v>
      </c>
      <c r="K24" s="89">
        <v>3.4</v>
      </c>
      <c r="L24" s="89">
        <v>4.59</v>
      </c>
      <c r="M24" s="89">
        <v>4.95</v>
      </c>
      <c r="N24" s="89">
        <v>6</v>
      </c>
      <c r="O24" s="89">
        <v>3.49</v>
      </c>
      <c r="P24" s="89">
        <v>6.2</v>
      </c>
      <c r="Q24" s="89">
        <v>4.47</v>
      </c>
      <c r="R24" s="89">
        <v>6.2</v>
      </c>
      <c r="S24" s="89">
        <v>6.76</v>
      </c>
      <c r="T24" s="89">
        <v>6.26</v>
      </c>
      <c r="U24" s="72">
        <v>7.22</v>
      </c>
      <c r="V24" s="72">
        <v>7.38</v>
      </c>
      <c r="W24" s="72">
        <v>7.52</v>
      </c>
      <c r="X24" s="72">
        <v>7.1</v>
      </c>
      <c r="Y24" s="72">
        <v>7.28</v>
      </c>
      <c r="Z24" s="72">
        <v>8.8800000000000008</v>
      </c>
      <c r="AA24" s="72">
        <v>8.1199999999999992</v>
      </c>
      <c r="AB24" s="72">
        <v>9.27</v>
      </c>
      <c r="AC24" s="72">
        <v>9.67</v>
      </c>
      <c r="AD24" s="72">
        <v>9.26</v>
      </c>
      <c r="AE24" s="72"/>
      <c r="AF24" s="72"/>
      <c r="AG24" s="72"/>
      <c r="AH24" s="72"/>
      <c r="AI24" s="90"/>
      <c r="AJ24" s="89">
        <v>6.1</v>
      </c>
      <c r="AK24" s="90">
        <v>64.11</v>
      </c>
      <c r="AL24" s="89">
        <v>12.87</v>
      </c>
      <c r="AM24" s="90">
        <v>32.840000000000003</v>
      </c>
      <c r="AN24" s="89">
        <v>18.940000000000001</v>
      </c>
      <c r="AO24" s="90">
        <v>25.85</v>
      </c>
      <c r="AP24" s="89">
        <v>20.37</v>
      </c>
      <c r="AQ24" s="90">
        <v>22.11</v>
      </c>
      <c r="AR24" s="89">
        <v>27.62</v>
      </c>
      <c r="AS24" s="90">
        <v>18.62</v>
      </c>
      <c r="AT24" s="89">
        <v>30.78</v>
      </c>
      <c r="AU24" s="90">
        <v>20.29</v>
      </c>
      <c r="AV24" s="89">
        <f t="shared" si="1"/>
        <v>36.32</v>
      </c>
      <c r="AW24" s="90">
        <f t="shared" si="2"/>
        <v>19.231002202643172</v>
      </c>
      <c r="AY24" s="90"/>
      <c r="AZ24" s="90"/>
      <c r="BA24" s="87">
        <v>391.04396000000003</v>
      </c>
      <c r="BB24" s="87">
        <v>422.69019600000001</v>
      </c>
      <c r="BC24" s="87">
        <v>489.730853141198</v>
      </c>
      <c r="BD24" s="117">
        <v>450.51</v>
      </c>
      <c r="BE24" s="143">
        <v>514.14</v>
      </c>
      <c r="BF24" s="117">
        <v>624.6</v>
      </c>
      <c r="BG24" s="117">
        <v>698.47</v>
      </c>
      <c r="BH24" s="86" t="s">
        <v>186</v>
      </c>
    </row>
    <row r="25" spans="1:60" x14ac:dyDescent="0.2">
      <c r="A25" s="86" t="s">
        <v>187</v>
      </c>
      <c r="B25" s="117">
        <v>1162.6500000000001</v>
      </c>
      <c r="C25" s="89">
        <v>4.04</v>
      </c>
      <c r="D25" s="89">
        <v>6.43</v>
      </c>
      <c r="E25" s="89">
        <v>4.46</v>
      </c>
      <c r="F25" s="89">
        <v>4.55</v>
      </c>
      <c r="G25" s="89">
        <v>0.92</v>
      </c>
      <c r="H25" s="89">
        <v>4.59</v>
      </c>
      <c r="I25" s="89">
        <v>4.8899999999999997</v>
      </c>
      <c r="J25" s="89">
        <v>5.36</v>
      </c>
      <c r="K25" s="89">
        <v>4.51</v>
      </c>
      <c r="L25" s="89">
        <v>5.1100000000000003</v>
      </c>
      <c r="M25" s="89">
        <v>5.21</v>
      </c>
      <c r="N25" s="89">
        <v>5.8</v>
      </c>
      <c r="O25" s="89">
        <v>5.28</v>
      </c>
      <c r="P25" s="89">
        <v>6.57</v>
      </c>
      <c r="Q25" s="89">
        <v>8.5</v>
      </c>
      <c r="R25" s="89">
        <v>8.16</v>
      </c>
      <c r="S25" s="89">
        <v>6.86</v>
      </c>
      <c r="T25" s="89">
        <v>7.55</v>
      </c>
      <c r="U25" s="72">
        <v>7.53</v>
      </c>
      <c r="V25" s="72">
        <v>7.19</v>
      </c>
      <c r="W25" s="72">
        <v>7.23</v>
      </c>
      <c r="X25" s="72">
        <v>8.36</v>
      </c>
      <c r="Y25" s="72">
        <v>6.85</v>
      </c>
      <c r="Z25" s="72">
        <v>8.16</v>
      </c>
      <c r="AA25" s="72">
        <v>8.64</v>
      </c>
      <c r="AB25" s="72">
        <v>10.01</v>
      </c>
      <c r="AC25" s="72">
        <v>9.31</v>
      </c>
      <c r="AD25" s="72">
        <v>12.66</v>
      </c>
      <c r="AE25" s="72"/>
      <c r="AF25" s="72"/>
      <c r="AG25" s="72"/>
      <c r="AH25" s="72"/>
      <c r="AI25" s="90"/>
      <c r="AJ25" s="89">
        <v>19.48</v>
      </c>
      <c r="AK25" s="90">
        <v>15.13</v>
      </c>
      <c r="AL25" s="89">
        <v>15.76</v>
      </c>
      <c r="AM25" s="90">
        <v>25.18</v>
      </c>
      <c r="AN25" s="89">
        <v>20.63</v>
      </c>
      <c r="AO25" s="90">
        <v>23.58</v>
      </c>
      <c r="AP25" s="89">
        <v>28.52</v>
      </c>
      <c r="AQ25" s="90">
        <v>17.170000000000002</v>
      </c>
      <c r="AR25" s="89">
        <v>29.14</v>
      </c>
      <c r="AS25" s="90">
        <v>21.23</v>
      </c>
      <c r="AT25" s="89">
        <v>30.61</v>
      </c>
      <c r="AU25" s="90">
        <v>29.4</v>
      </c>
      <c r="AV25" s="89">
        <f t="shared" si="1"/>
        <v>40.620000000000005</v>
      </c>
      <c r="AW25" s="90">
        <f t="shared" si="2"/>
        <v>27.307730182176265</v>
      </c>
      <c r="AY25" s="90"/>
      <c r="AZ25" s="90"/>
      <c r="BA25" s="87">
        <v>294.701729</v>
      </c>
      <c r="BB25" s="87">
        <v>396.845347</v>
      </c>
      <c r="BC25" s="87">
        <v>486.41714820689998</v>
      </c>
      <c r="BD25" s="117">
        <v>489.76</v>
      </c>
      <c r="BE25" s="143">
        <v>618.70000000000005</v>
      </c>
      <c r="BF25" s="117">
        <v>899.75</v>
      </c>
      <c r="BG25" s="117">
        <v>1109.24</v>
      </c>
      <c r="BH25" s="86" t="s">
        <v>187</v>
      </c>
    </row>
    <row r="26" spans="1:60" x14ac:dyDescent="0.2">
      <c r="A26" s="86" t="s">
        <v>188</v>
      </c>
      <c r="B26" s="117">
        <v>694.44</v>
      </c>
      <c r="C26" s="89">
        <v>5.03</v>
      </c>
      <c r="D26" s="89">
        <v>6.18</v>
      </c>
      <c r="E26" s="89">
        <v>6.29</v>
      </c>
      <c r="F26" s="89">
        <v>3.9</v>
      </c>
      <c r="G26" s="89">
        <v>2.56</v>
      </c>
      <c r="H26" s="89">
        <v>3.97</v>
      </c>
      <c r="I26" s="89">
        <v>4.29</v>
      </c>
      <c r="J26" s="89">
        <v>4.3600000000000003</v>
      </c>
      <c r="K26" s="89">
        <v>4.1399999999999997</v>
      </c>
      <c r="L26" s="89">
        <v>5.87</v>
      </c>
      <c r="M26" s="89">
        <v>6.16</v>
      </c>
      <c r="N26" s="89">
        <v>5.55</v>
      </c>
      <c r="O26" s="89">
        <v>5.37</v>
      </c>
      <c r="P26" s="89">
        <v>6.88</v>
      </c>
      <c r="Q26" s="89">
        <v>7.55</v>
      </c>
      <c r="R26" s="89">
        <v>7.37</v>
      </c>
      <c r="S26" s="89">
        <v>6.83</v>
      </c>
      <c r="T26" s="89">
        <v>8.19</v>
      </c>
      <c r="U26" s="72">
        <v>8.6999999999999993</v>
      </c>
      <c r="V26" s="72">
        <v>7.32</v>
      </c>
      <c r="W26" s="72">
        <v>7.22</v>
      </c>
      <c r="X26" s="72">
        <v>9.65</v>
      </c>
      <c r="Y26" s="72">
        <v>9.92</v>
      </c>
      <c r="Z26" s="72">
        <v>8.86</v>
      </c>
      <c r="AA26" s="72">
        <v>7.6</v>
      </c>
      <c r="AB26" s="72">
        <v>10.53</v>
      </c>
      <c r="AC26" s="72">
        <v>10.78</v>
      </c>
      <c r="AD26" s="72">
        <v>9.98</v>
      </c>
      <c r="AE26" s="72"/>
      <c r="AF26" s="72"/>
      <c r="AG26" s="72"/>
      <c r="AH26" s="72"/>
      <c r="AI26" s="90"/>
      <c r="AJ26" s="89">
        <v>21.4</v>
      </c>
      <c r="AK26" s="90">
        <v>11.35</v>
      </c>
      <c r="AL26" s="89">
        <v>15.18</v>
      </c>
      <c r="AM26" s="90">
        <v>20.79</v>
      </c>
      <c r="AN26" s="89">
        <v>21.73</v>
      </c>
      <c r="AO26" s="90">
        <v>18.829999999999998</v>
      </c>
      <c r="AP26" s="89">
        <v>27.17</v>
      </c>
      <c r="AQ26" s="90">
        <v>14.74</v>
      </c>
      <c r="AR26" s="89">
        <v>31.05</v>
      </c>
      <c r="AS26" s="90">
        <v>15.54</v>
      </c>
      <c r="AT26" s="89">
        <v>35.65</v>
      </c>
      <c r="AU26" s="90">
        <v>19.28</v>
      </c>
      <c r="AV26" s="89">
        <f t="shared" si="1"/>
        <v>38.89</v>
      </c>
      <c r="AW26" s="90">
        <f t="shared" si="2"/>
        <v>17.72846490100283</v>
      </c>
      <c r="AY26" s="90"/>
      <c r="AZ26" s="90"/>
      <c r="BA26" s="87">
        <v>242.88265999999999</v>
      </c>
      <c r="BB26" s="87">
        <v>315.55561299999999</v>
      </c>
      <c r="BC26" s="87">
        <v>409.05061502341601</v>
      </c>
      <c r="BD26" s="117">
        <v>400.42</v>
      </c>
      <c r="BE26" s="143">
        <v>482.54</v>
      </c>
      <c r="BF26" s="117">
        <v>687.4</v>
      </c>
      <c r="BG26" s="117">
        <v>689.46</v>
      </c>
      <c r="BH26" s="86" t="s">
        <v>188</v>
      </c>
    </row>
    <row r="27" spans="1:60" x14ac:dyDescent="0.2">
      <c r="A27" s="86" t="s">
        <v>189</v>
      </c>
      <c r="B27" s="117">
        <v>1559.9</v>
      </c>
      <c r="C27" s="89">
        <v>9.31</v>
      </c>
      <c r="D27" s="89">
        <v>10.54</v>
      </c>
      <c r="E27" s="89">
        <v>8.89</v>
      </c>
      <c r="F27" s="89">
        <v>-2.08</v>
      </c>
      <c r="G27" s="89">
        <v>1.61</v>
      </c>
      <c r="H27" s="89">
        <v>6.65</v>
      </c>
      <c r="I27" s="89">
        <v>6.84</v>
      </c>
      <c r="J27" s="89">
        <v>10.75</v>
      </c>
      <c r="K27" s="89">
        <v>9.6999999999999993</v>
      </c>
      <c r="L27" s="89">
        <v>12.08</v>
      </c>
      <c r="M27" s="89">
        <v>13.69</v>
      </c>
      <c r="N27" s="89">
        <v>16.57</v>
      </c>
      <c r="O27" s="89">
        <v>14.17</v>
      </c>
      <c r="P27" s="89">
        <v>14.66</v>
      </c>
      <c r="Q27" s="89">
        <v>12.98</v>
      </c>
      <c r="R27" s="89">
        <v>12.18</v>
      </c>
      <c r="S27" s="89">
        <v>10.15</v>
      </c>
      <c r="T27" s="89">
        <v>13.95</v>
      </c>
      <c r="U27" s="72">
        <v>11.25</v>
      </c>
      <c r="V27" s="72">
        <v>12.07</v>
      </c>
      <c r="W27" s="72">
        <v>9.81</v>
      </c>
      <c r="X27" s="72">
        <v>11.06</v>
      </c>
      <c r="Y27" s="72">
        <v>12.24</v>
      </c>
      <c r="Z27" s="72">
        <v>14.62</v>
      </c>
      <c r="AA27" s="72">
        <v>7.46</v>
      </c>
      <c r="AB27" s="72">
        <v>12.41</v>
      </c>
      <c r="AC27" s="72">
        <v>12.87</v>
      </c>
      <c r="AD27" s="72">
        <v>17.649999999999999</v>
      </c>
      <c r="AE27" s="72"/>
      <c r="AF27" s="72"/>
      <c r="AG27" s="72"/>
      <c r="AH27" s="72"/>
      <c r="AI27" s="90"/>
      <c r="AJ27" s="89">
        <v>26.66</v>
      </c>
      <c r="AK27" s="90">
        <v>19.809999999999999</v>
      </c>
      <c r="AL27" s="89">
        <v>25.85</v>
      </c>
      <c r="AM27" s="90">
        <v>32.32</v>
      </c>
      <c r="AN27" s="89">
        <v>52.03</v>
      </c>
      <c r="AO27" s="90">
        <v>21.24</v>
      </c>
      <c r="AP27" s="89">
        <v>53.98</v>
      </c>
      <c r="AQ27" s="90">
        <v>18.059999999999999</v>
      </c>
      <c r="AR27" s="89">
        <v>47.43</v>
      </c>
      <c r="AS27" s="90">
        <v>23.59</v>
      </c>
      <c r="AT27" s="89">
        <v>47.74</v>
      </c>
      <c r="AU27" s="90">
        <v>30.06</v>
      </c>
      <c r="AV27" s="89">
        <f t="shared" si="1"/>
        <v>50.39</v>
      </c>
      <c r="AW27" s="90">
        <f t="shared" si="2"/>
        <v>30.582059932526295</v>
      </c>
      <c r="AY27" s="90"/>
      <c r="AZ27" s="90"/>
      <c r="BA27" s="87">
        <v>528.07611299999996</v>
      </c>
      <c r="BB27" s="87">
        <v>835.384862</v>
      </c>
      <c r="BC27" s="87">
        <v>1105.3769852549799</v>
      </c>
      <c r="BD27" s="117">
        <v>974.98</v>
      </c>
      <c r="BE27" s="143">
        <v>1119.05</v>
      </c>
      <c r="BF27" s="117">
        <v>1435.18</v>
      </c>
      <c r="BG27" s="117">
        <v>1541.03</v>
      </c>
      <c r="BH27" s="86" t="s">
        <v>189</v>
      </c>
    </row>
    <row r="28" spans="1:60" x14ac:dyDescent="0.2">
      <c r="A28" s="86" t="s">
        <v>190</v>
      </c>
      <c r="B28" s="117">
        <v>371.25</v>
      </c>
      <c r="C28" s="89">
        <v>3.93</v>
      </c>
      <c r="D28" s="89">
        <v>5.73</v>
      </c>
      <c r="E28" s="89">
        <v>4.5199999999999996</v>
      </c>
      <c r="F28" s="89">
        <v>0.99</v>
      </c>
      <c r="G28" s="89">
        <v>1.29</v>
      </c>
      <c r="H28" s="89">
        <v>2.59</v>
      </c>
      <c r="I28" s="89">
        <v>2.89</v>
      </c>
      <c r="J28" s="89">
        <v>2.5499999999999998</v>
      </c>
      <c r="K28" s="89">
        <v>2.36</v>
      </c>
      <c r="L28" s="89">
        <v>4.6500000000000004</v>
      </c>
      <c r="M28" s="89">
        <v>4.07</v>
      </c>
      <c r="N28" s="89">
        <v>3.11</v>
      </c>
      <c r="O28" s="89">
        <v>4.29</v>
      </c>
      <c r="P28" s="89">
        <v>4.7699999999999996</v>
      </c>
      <c r="Q28" s="89">
        <v>3.34</v>
      </c>
      <c r="R28" s="89">
        <v>3.41</v>
      </c>
      <c r="S28" s="89">
        <v>4.53</v>
      </c>
      <c r="T28" s="89">
        <v>4.83</v>
      </c>
      <c r="U28" s="72">
        <v>3.59</v>
      </c>
      <c r="V28" s="72">
        <v>3.32</v>
      </c>
      <c r="W28" s="72">
        <v>4.1500000000000004</v>
      </c>
      <c r="X28" s="72">
        <v>5.12</v>
      </c>
      <c r="Y28" s="72">
        <v>6.14</v>
      </c>
      <c r="Z28" s="72">
        <v>4.37</v>
      </c>
      <c r="AA28" s="72">
        <v>4.22</v>
      </c>
      <c r="AB28" s="72">
        <v>5.32</v>
      </c>
      <c r="AC28" s="72">
        <v>-11.53</v>
      </c>
      <c r="AD28" s="72">
        <v>1.99</v>
      </c>
      <c r="AE28" s="72"/>
      <c r="AF28" s="72"/>
      <c r="AG28" s="72"/>
      <c r="AH28" s="72"/>
      <c r="AI28" s="90"/>
      <c r="AJ28" s="89">
        <v>15.17</v>
      </c>
      <c r="AK28" s="90">
        <v>8.44</v>
      </c>
      <c r="AL28" s="89">
        <v>9.32</v>
      </c>
      <c r="AM28" s="90">
        <v>20.91</v>
      </c>
      <c r="AN28" s="89">
        <v>14.19</v>
      </c>
      <c r="AO28" s="90">
        <v>17.28</v>
      </c>
      <c r="AP28" s="89">
        <v>15.8</v>
      </c>
      <c r="AQ28" s="90">
        <v>15.39</v>
      </c>
      <c r="AR28" s="89">
        <v>16.260000000000002</v>
      </c>
      <c r="AS28" s="90">
        <v>17.940000000000001</v>
      </c>
      <c r="AT28" s="89">
        <v>19.78</v>
      </c>
      <c r="AU28" s="90">
        <v>18.05</v>
      </c>
      <c r="AV28" s="89">
        <f>SUM(AA28:AD28)</f>
        <v>0</v>
      </c>
      <c r="AW28" s="90" t="e">
        <f t="shared" si="2"/>
        <v>#DIV/0!</v>
      </c>
      <c r="AY28" s="90"/>
      <c r="AZ28" s="90"/>
      <c r="BA28" s="87">
        <v>128.06459000000001</v>
      </c>
      <c r="BB28" s="87">
        <v>194.888015</v>
      </c>
      <c r="BC28" s="87">
        <v>245.231305321018</v>
      </c>
      <c r="BD28" s="117">
        <v>243.2</v>
      </c>
      <c r="BE28" s="143">
        <v>291.69</v>
      </c>
      <c r="BF28" s="117">
        <v>357.13</v>
      </c>
      <c r="BG28" s="117">
        <v>372.73</v>
      </c>
      <c r="BH28" s="86" t="s">
        <v>190</v>
      </c>
    </row>
    <row r="29" spans="1:60" x14ac:dyDescent="0.2">
      <c r="A29" s="86" t="s">
        <v>191</v>
      </c>
      <c r="B29" s="117">
        <v>274.7</v>
      </c>
      <c r="C29" s="89">
        <v>3.48</v>
      </c>
      <c r="D29" s="89">
        <v>4.03</v>
      </c>
      <c r="E29" s="89">
        <v>4.34</v>
      </c>
      <c r="F29" s="89">
        <v>4.37</v>
      </c>
      <c r="G29" s="89">
        <v>3.16</v>
      </c>
      <c r="H29" s="89">
        <v>3.2</v>
      </c>
      <c r="I29" s="89">
        <v>2.35</v>
      </c>
      <c r="J29" s="89">
        <v>1.38</v>
      </c>
      <c r="K29" s="89">
        <v>2.0299999999999998</v>
      </c>
      <c r="L29" s="89">
        <v>6.84</v>
      </c>
      <c r="M29" s="89">
        <v>1.87</v>
      </c>
      <c r="N29" s="89">
        <v>1.49</v>
      </c>
      <c r="O29" s="89">
        <v>1.51</v>
      </c>
      <c r="P29" s="89">
        <v>2.69</v>
      </c>
      <c r="Q29" s="89">
        <v>2.4900000000000002</v>
      </c>
      <c r="R29" s="89">
        <v>0.54</v>
      </c>
      <c r="S29" s="89">
        <v>2.08</v>
      </c>
      <c r="T29" s="89">
        <v>1.86</v>
      </c>
      <c r="U29" s="72">
        <v>1.49</v>
      </c>
      <c r="V29" s="72">
        <v>0.08</v>
      </c>
      <c r="W29" s="72">
        <v>0.57999999999999996</v>
      </c>
      <c r="X29" s="72">
        <v>0.31</v>
      </c>
      <c r="Y29" s="72">
        <v>1.1200000000000001</v>
      </c>
      <c r="Z29" s="72">
        <v>-3.7</v>
      </c>
      <c r="AA29" s="72">
        <v>-0.9</v>
      </c>
      <c r="AB29" s="72">
        <v>-0.2</v>
      </c>
      <c r="AC29" s="72"/>
      <c r="AD29" s="72">
        <v>-2.2999999999999998</v>
      </c>
      <c r="AE29" s="72"/>
      <c r="AF29" s="72"/>
      <c r="AG29" s="72"/>
      <c r="AH29" s="72"/>
      <c r="AI29" s="90"/>
      <c r="AJ29" s="89">
        <v>16.22</v>
      </c>
      <c r="AK29" s="90">
        <v>8.83</v>
      </c>
      <c r="AL29" s="89">
        <v>10.09</v>
      </c>
      <c r="AM29" s="90">
        <v>16.02</v>
      </c>
      <c r="AN29" s="89">
        <v>12.23</v>
      </c>
      <c r="AO29" s="90">
        <v>14.99</v>
      </c>
      <c r="AP29" s="89">
        <v>7.23</v>
      </c>
      <c r="AQ29" s="90">
        <v>22.72</v>
      </c>
      <c r="AR29" s="89">
        <v>5.51</v>
      </c>
      <c r="AS29" s="90">
        <v>34.06</v>
      </c>
      <c r="AT29" s="89">
        <v>-1.69</v>
      </c>
      <c r="AU29" s="90">
        <v>-131.27000000000001</v>
      </c>
      <c r="AV29" s="89">
        <f t="shared" si="1"/>
        <v>-3.4</v>
      </c>
      <c r="AW29" s="90">
        <f t="shared" si="2"/>
        <v>-80.191176470588232</v>
      </c>
      <c r="AY29" s="90"/>
      <c r="AZ29" s="90"/>
      <c r="BA29" s="87">
        <v>143.15840499999999</v>
      </c>
      <c r="BB29" s="87">
        <v>161.645354</v>
      </c>
      <c r="BC29" s="87">
        <v>183.360245492996</v>
      </c>
      <c r="BD29" s="117">
        <v>164.14</v>
      </c>
      <c r="BE29" s="143">
        <v>187.72</v>
      </c>
      <c r="BF29" s="117">
        <v>222.36</v>
      </c>
      <c r="BG29" s="117">
        <v>272.64999999999998</v>
      </c>
      <c r="BH29" s="86" t="s">
        <v>191</v>
      </c>
    </row>
    <row r="30" spans="1:60" x14ac:dyDescent="0.2">
      <c r="A30" s="86" t="s">
        <v>192</v>
      </c>
      <c r="B30" s="117">
        <v>439.01</v>
      </c>
      <c r="C30" s="89">
        <v>4.6500000000000004</v>
      </c>
      <c r="D30" s="89">
        <v>2.48</v>
      </c>
      <c r="E30" s="89">
        <v>4.74</v>
      </c>
      <c r="F30" s="89">
        <v>3.48</v>
      </c>
      <c r="G30" s="89">
        <v>4.45</v>
      </c>
      <c r="H30" s="89">
        <v>2.75</v>
      </c>
      <c r="I30" s="89">
        <v>5.01</v>
      </c>
      <c r="J30" s="89">
        <v>3.36</v>
      </c>
      <c r="K30" s="89">
        <v>5.65</v>
      </c>
      <c r="L30" s="89">
        <v>2.41</v>
      </c>
      <c r="M30" s="89">
        <v>6.1</v>
      </c>
      <c r="N30" s="89">
        <v>3.58</v>
      </c>
      <c r="O30" s="89">
        <v>5.1100000000000003</v>
      </c>
      <c r="P30" s="89">
        <v>3.05</v>
      </c>
      <c r="Q30" s="89">
        <v>5.62</v>
      </c>
      <c r="R30" s="89">
        <v>3.45</v>
      </c>
      <c r="S30" s="89">
        <v>4.43</v>
      </c>
      <c r="T30" s="89">
        <v>3.86</v>
      </c>
      <c r="U30" s="72">
        <v>7.19</v>
      </c>
      <c r="V30" s="72">
        <v>4.24</v>
      </c>
      <c r="W30" s="72">
        <v>5.34</v>
      </c>
      <c r="X30" s="72">
        <v>4.08</v>
      </c>
      <c r="Y30" s="72">
        <v>7.11</v>
      </c>
      <c r="Z30" s="72">
        <v>4.99</v>
      </c>
      <c r="AA30" s="72">
        <v>6.65</v>
      </c>
      <c r="AB30" s="72">
        <v>4.0199999999999996</v>
      </c>
      <c r="AC30" s="72">
        <v>7.14</v>
      </c>
      <c r="AD30" s="72">
        <v>4.92</v>
      </c>
      <c r="AE30" s="72"/>
      <c r="AF30" s="72"/>
      <c r="AG30" s="72"/>
      <c r="AH30" s="72"/>
      <c r="AI30" s="90"/>
      <c r="AJ30" s="89">
        <v>15.35</v>
      </c>
      <c r="AK30" s="90">
        <v>13.67</v>
      </c>
      <c r="AL30" s="89">
        <v>15.57</v>
      </c>
      <c r="AM30" s="90">
        <v>15.62</v>
      </c>
      <c r="AN30" s="89">
        <v>17.739999999999998</v>
      </c>
      <c r="AO30" s="90">
        <v>15.07</v>
      </c>
      <c r="AP30" s="89">
        <v>17.22</v>
      </c>
      <c r="AQ30" s="90">
        <v>17.48</v>
      </c>
      <c r="AR30" s="89">
        <v>19.72</v>
      </c>
      <c r="AS30" s="90">
        <v>15.52</v>
      </c>
      <c r="AT30" s="89">
        <v>21.52</v>
      </c>
      <c r="AU30" s="90">
        <v>17.489999999999998</v>
      </c>
      <c r="AV30" s="89">
        <f t="shared" si="1"/>
        <v>22.729999999999997</v>
      </c>
      <c r="AW30" s="90">
        <f t="shared" si="2"/>
        <v>19.087989441267052</v>
      </c>
      <c r="AY30" s="90"/>
      <c r="AZ30" s="90"/>
      <c r="BA30" s="87">
        <v>209.869193</v>
      </c>
      <c r="BB30" s="87">
        <v>243.21781100000001</v>
      </c>
      <c r="BC30" s="87">
        <v>267.44165166607797</v>
      </c>
      <c r="BD30" s="117">
        <v>300.99</v>
      </c>
      <c r="BE30" s="143">
        <v>306.13</v>
      </c>
      <c r="BF30" s="117">
        <v>376.37</v>
      </c>
      <c r="BG30" s="117">
        <v>433.87</v>
      </c>
      <c r="BH30" s="86" t="s">
        <v>192</v>
      </c>
    </row>
    <row r="31" spans="1:60" x14ac:dyDescent="0.2">
      <c r="B31" s="117"/>
      <c r="C31" s="89"/>
      <c r="D31" s="89"/>
      <c r="E31" s="89"/>
      <c r="F31" s="89"/>
      <c r="G31" s="89"/>
      <c r="H31" s="89"/>
      <c r="I31" s="89"/>
      <c r="J31" s="89"/>
      <c r="K31" s="89"/>
      <c r="L31" s="89"/>
      <c r="M31" s="89"/>
      <c r="N31" s="89"/>
      <c r="O31" s="89"/>
      <c r="P31" s="89"/>
      <c r="Q31" s="89"/>
      <c r="R31" s="89"/>
      <c r="S31" s="89"/>
      <c r="T31" s="89"/>
      <c r="U31" s="72"/>
      <c r="V31" s="72"/>
      <c r="W31" s="135"/>
      <c r="X31" s="72"/>
      <c r="Y31" s="72"/>
      <c r="Z31" s="72"/>
      <c r="AA31" s="72"/>
      <c r="AB31" s="72"/>
      <c r="AC31" s="72"/>
      <c r="AD31" s="72"/>
      <c r="AE31" s="72"/>
      <c r="AF31" s="72"/>
      <c r="AG31" s="72"/>
      <c r="AH31" s="72"/>
      <c r="AI31" s="90"/>
      <c r="AK31" s="90"/>
      <c r="AM31" s="90"/>
      <c r="AO31" s="90"/>
      <c r="AQ31" s="90"/>
      <c r="AS31" s="90"/>
      <c r="AU31" s="90"/>
      <c r="AW31" s="90"/>
      <c r="AY31" s="90"/>
      <c r="AZ31" s="90"/>
      <c r="BF31" s="117"/>
      <c r="BG31" s="117"/>
    </row>
    <row r="32" spans="1:60" x14ac:dyDescent="0.2">
      <c r="A32" s="86" t="s">
        <v>193</v>
      </c>
      <c r="B32" s="117">
        <v>698.03</v>
      </c>
      <c r="C32" s="89">
        <v>3.7</v>
      </c>
      <c r="D32" s="89">
        <v>4.28</v>
      </c>
      <c r="E32" s="89">
        <v>3.51</v>
      </c>
      <c r="F32" s="89">
        <v>-1.27</v>
      </c>
      <c r="G32" s="89">
        <v>0.68</v>
      </c>
      <c r="H32" s="89">
        <v>1.83</v>
      </c>
      <c r="I32" s="89">
        <v>2.2599999999999998</v>
      </c>
      <c r="J32" s="89">
        <v>2.85</v>
      </c>
      <c r="K32" s="89">
        <v>3.45</v>
      </c>
      <c r="L32" s="89">
        <v>4.28</v>
      </c>
      <c r="M32" s="89">
        <v>4.8600000000000003</v>
      </c>
      <c r="N32" s="89">
        <v>4.4000000000000004</v>
      </c>
      <c r="O32" s="89">
        <v>4.74</v>
      </c>
      <c r="P32" s="89">
        <v>5.36</v>
      </c>
      <c r="Q32" s="89">
        <v>5.26</v>
      </c>
      <c r="R32" s="89">
        <v>5.23</v>
      </c>
      <c r="S32" s="89">
        <v>5.28</v>
      </c>
      <c r="T32" s="89">
        <v>5.51</v>
      </c>
      <c r="U32" s="72">
        <v>5.58</v>
      </c>
      <c r="V32" s="72">
        <v>5.25</v>
      </c>
      <c r="W32" s="72">
        <v>5.81</v>
      </c>
      <c r="X32" s="72">
        <v>6.32</v>
      </c>
      <c r="Y32" s="72">
        <v>6.28</v>
      </c>
      <c r="Z32" s="72">
        <v>6.92</v>
      </c>
      <c r="AA32" s="72">
        <v>5.9</v>
      </c>
      <c r="AB32" s="72">
        <v>6.9</v>
      </c>
      <c r="AC32" s="72">
        <v>6.78</v>
      </c>
      <c r="AD32" s="72">
        <v>8.51</v>
      </c>
      <c r="AE32" s="135"/>
      <c r="AF32" s="135"/>
      <c r="AG32" s="135"/>
      <c r="AH32" s="135"/>
      <c r="AI32" s="90"/>
      <c r="AJ32" s="89">
        <v>10.220000000000001</v>
      </c>
      <c r="AK32" s="90">
        <v>26.29</v>
      </c>
      <c r="AL32" s="89">
        <v>7.62</v>
      </c>
      <c r="AM32" s="90">
        <v>43.65</v>
      </c>
      <c r="AN32" s="89">
        <v>17</v>
      </c>
      <c r="AO32" s="90">
        <v>24.46</v>
      </c>
      <c r="AP32" s="89">
        <v>20.59</v>
      </c>
      <c r="AQ32" s="90">
        <v>20.16</v>
      </c>
      <c r="AR32" s="89">
        <v>21.62</v>
      </c>
      <c r="AS32" s="90">
        <v>22.04</v>
      </c>
      <c r="AT32" s="89">
        <v>25.33</v>
      </c>
      <c r="AU32" s="90">
        <v>26.28</v>
      </c>
      <c r="AV32" s="89">
        <f t="shared" si="1"/>
        <v>28.090000000000003</v>
      </c>
      <c r="AW32" s="90">
        <f t="shared" si="2"/>
        <v>24.744749021003916</v>
      </c>
      <c r="AY32" s="90"/>
      <c r="AZ32" s="90"/>
      <c r="BA32" s="87">
        <v>268.73003299999999</v>
      </c>
      <c r="BB32" s="87">
        <v>332.63385699999998</v>
      </c>
      <c r="BC32" s="87">
        <v>415.72857196557999</v>
      </c>
      <c r="BD32" s="117">
        <v>415.07</v>
      </c>
      <c r="BE32" s="143">
        <v>476.57</v>
      </c>
      <c r="BF32" s="117">
        <v>665.54</v>
      </c>
      <c r="BG32" s="117">
        <v>695.08</v>
      </c>
      <c r="BH32" s="86" t="s">
        <v>193</v>
      </c>
    </row>
    <row r="33" spans="1:60" x14ac:dyDescent="0.2">
      <c r="A33" s="86" t="s">
        <v>194</v>
      </c>
      <c r="B33" s="117">
        <v>474.13</v>
      </c>
      <c r="C33" s="89">
        <v>1.06</v>
      </c>
      <c r="D33" s="89">
        <v>1.42</v>
      </c>
      <c r="E33" s="89">
        <v>0.53</v>
      </c>
      <c r="F33" s="89">
        <v>-0.9</v>
      </c>
      <c r="G33" s="89">
        <v>0.48</v>
      </c>
      <c r="H33" s="89">
        <v>0.56999999999999995</v>
      </c>
      <c r="I33" s="89">
        <v>2.42</v>
      </c>
      <c r="J33" s="89">
        <v>1.7</v>
      </c>
      <c r="K33" s="89">
        <v>2.33</v>
      </c>
      <c r="L33" s="89">
        <v>2.66</v>
      </c>
      <c r="M33" s="89">
        <v>3.23</v>
      </c>
      <c r="N33" s="89">
        <v>1.98</v>
      </c>
      <c r="O33" s="89">
        <v>2.9</v>
      </c>
      <c r="P33" s="89">
        <v>3.17</v>
      </c>
      <c r="Q33" s="89">
        <v>3.89</v>
      </c>
      <c r="R33" s="89">
        <v>3.14</v>
      </c>
      <c r="S33" s="89">
        <v>3.35</v>
      </c>
      <c r="T33" s="89">
        <v>4.0599999999999996</v>
      </c>
      <c r="U33" s="72">
        <v>4.01</v>
      </c>
      <c r="V33" s="72">
        <v>2.73</v>
      </c>
      <c r="W33" s="72">
        <v>4.1399999999999997</v>
      </c>
      <c r="X33" s="72">
        <v>4.78</v>
      </c>
      <c r="Y33" s="72">
        <v>4.5</v>
      </c>
      <c r="Z33" s="72">
        <v>4.41</v>
      </c>
      <c r="AA33" s="72">
        <v>3.74</v>
      </c>
      <c r="AB33" s="72">
        <v>4.34</v>
      </c>
      <c r="AC33" s="72">
        <v>5.01</v>
      </c>
      <c r="AD33" s="72">
        <v>5.86</v>
      </c>
      <c r="AE33" s="135"/>
      <c r="AF33" s="135"/>
      <c r="AG33" s="135"/>
      <c r="AH33" s="135"/>
      <c r="AI33" s="90"/>
      <c r="AJ33" s="89">
        <v>2.11</v>
      </c>
      <c r="AK33" s="90">
        <v>59.3</v>
      </c>
      <c r="AL33" s="89">
        <v>5.17</v>
      </c>
      <c r="AM33" s="90">
        <v>36.47</v>
      </c>
      <c r="AN33" s="89">
        <v>10.19</v>
      </c>
      <c r="AO33" s="90">
        <v>24.96</v>
      </c>
      <c r="AP33" s="89">
        <v>13.11</v>
      </c>
      <c r="AQ33" s="90">
        <v>18.809999999999999</v>
      </c>
      <c r="AR33" s="89">
        <v>14.16</v>
      </c>
      <c r="AS33" s="90">
        <v>21.43</v>
      </c>
      <c r="AT33" s="89">
        <v>17.84</v>
      </c>
      <c r="AU33" s="90">
        <v>25.13</v>
      </c>
      <c r="AV33" s="89">
        <f t="shared" si="1"/>
        <v>18.95</v>
      </c>
      <c r="AW33" s="90">
        <f t="shared" si="2"/>
        <v>24.60527704485488</v>
      </c>
      <c r="AY33" s="90"/>
      <c r="AZ33" s="90"/>
      <c r="BA33" s="87">
        <v>125.120938</v>
      </c>
      <c r="BB33" s="87">
        <v>188.551579</v>
      </c>
      <c r="BC33" s="87">
        <v>254.457481513792</v>
      </c>
      <c r="BD33" s="117">
        <v>246.53</v>
      </c>
      <c r="BE33" s="143">
        <v>303.55</v>
      </c>
      <c r="BF33" s="117">
        <v>448.34</v>
      </c>
      <c r="BG33" s="117">
        <v>466.27</v>
      </c>
      <c r="BH33" s="86" t="s">
        <v>194</v>
      </c>
    </row>
    <row r="34" spans="1:60" x14ac:dyDescent="0.2">
      <c r="A34" s="86" t="s">
        <v>195</v>
      </c>
      <c r="B34" s="117">
        <v>1312.61</v>
      </c>
      <c r="C34" s="89">
        <v>4.1100000000000003</v>
      </c>
      <c r="D34" s="89">
        <v>8.11</v>
      </c>
      <c r="E34" s="89">
        <v>5.98</v>
      </c>
      <c r="F34" s="89">
        <v>5.04</v>
      </c>
      <c r="G34" s="89">
        <v>7.47</v>
      </c>
      <c r="H34" s="89">
        <v>9.0500000000000007</v>
      </c>
      <c r="I34" s="89">
        <v>7.75</v>
      </c>
      <c r="J34" s="89">
        <v>3.8</v>
      </c>
      <c r="K34" s="89">
        <v>8.8800000000000008</v>
      </c>
      <c r="L34" s="89">
        <v>10.07</v>
      </c>
      <c r="M34" s="89">
        <v>7.75</v>
      </c>
      <c r="N34" s="89">
        <v>8.07</v>
      </c>
      <c r="O34" s="89">
        <v>6.94</v>
      </c>
      <c r="P34" s="89">
        <v>10.38</v>
      </c>
      <c r="Q34" s="89">
        <v>9.4600000000000009</v>
      </c>
      <c r="R34" s="89">
        <v>9.8800000000000008</v>
      </c>
      <c r="S34" s="89">
        <v>12.39</v>
      </c>
      <c r="T34" s="89">
        <v>12.04</v>
      </c>
      <c r="U34" s="72">
        <v>11.92</v>
      </c>
      <c r="V34" s="72">
        <v>10.53</v>
      </c>
      <c r="W34" s="72">
        <v>12.8</v>
      </c>
      <c r="X34" s="72">
        <v>8.74</v>
      </c>
      <c r="Y34" s="72">
        <v>12.86</v>
      </c>
      <c r="Z34" s="72">
        <v>12.8</v>
      </c>
      <c r="AA34" s="72">
        <v>10.34</v>
      </c>
      <c r="AB34" s="72">
        <v>17.329999999999998</v>
      </c>
      <c r="AC34" s="72">
        <v>16.73</v>
      </c>
      <c r="AD34" s="72">
        <v>17.45</v>
      </c>
      <c r="AE34" s="135"/>
      <c r="AF34" s="135"/>
      <c r="AG34" s="135"/>
      <c r="AH34" s="135"/>
      <c r="AI34" s="90"/>
      <c r="AJ34" s="89">
        <v>23.24</v>
      </c>
      <c r="AK34" s="90">
        <v>17.690000000000001</v>
      </c>
      <c r="AL34" s="89">
        <v>28.07</v>
      </c>
      <c r="AM34" s="90">
        <v>20.2</v>
      </c>
      <c r="AN34" s="89">
        <v>34.770000000000003</v>
      </c>
      <c r="AO34" s="90">
        <v>20.39</v>
      </c>
      <c r="AP34" s="89">
        <v>36.659999999999997</v>
      </c>
      <c r="AQ34" s="90">
        <v>20.78</v>
      </c>
      <c r="AR34" s="89">
        <v>46.88</v>
      </c>
      <c r="AS34" s="90">
        <v>18.260000000000002</v>
      </c>
      <c r="AT34" s="89">
        <v>47.21</v>
      </c>
      <c r="AU34" s="90">
        <v>25.99</v>
      </c>
      <c r="AV34" s="89">
        <f t="shared" si="1"/>
        <v>61.849999999999994</v>
      </c>
      <c r="AW34" s="90">
        <f t="shared" si="2"/>
        <v>21.692805173807603</v>
      </c>
      <c r="AY34" s="90"/>
      <c r="AZ34" s="90"/>
      <c r="BA34" s="87">
        <v>411.18553700000001</v>
      </c>
      <c r="BB34" s="87">
        <v>566.97425799999996</v>
      </c>
      <c r="BC34" s="87">
        <v>708.93524962621302</v>
      </c>
      <c r="BD34" s="117">
        <v>761.75</v>
      </c>
      <c r="BE34" s="143">
        <v>855.92</v>
      </c>
      <c r="BF34" s="117">
        <v>1227.1199999999999</v>
      </c>
      <c r="BG34" s="117">
        <v>1341.7</v>
      </c>
      <c r="BH34" s="86" t="s">
        <v>195</v>
      </c>
    </row>
    <row r="35" spans="1:60" x14ac:dyDescent="0.2">
      <c r="A35" s="86" t="s">
        <v>196</v>
      </c>
      <c r="B35" s="117">
        <v>1058.03</v>
      </c>
      <c r="C35" s="89">
        <v>16.13</v>
      </c>
      <c r="D35" s="89">
        <v>21.06</v>
      </c>
      <c r="E35" s="89">
        <v>33.26</v>
      </c>
      <c r="F35" s="89">
        <v>-35.78</v>
      </c>
      <c r="G35" s="89">
        <v>-4.28</v>
      </c>
      <c r="H35" s="89">
        <v>6.89</v>
      </c>
      <c r="I35" s="89">
        <v>6.14</v>
      </c>
      <c r="J35" s="89">
        <v>-1.67</v>
      </c>
      <c r="K35" s="89">
        <v>11.49</v>
      </c>
      <c r="L35" s="89">
        <v>11.79</v>
      </c>
      <c r="M35" s="89">
        <v>16.21</v>
      </c>
      <c r="N35" s="89">
        <v>7.01</v>
      </c>
      <c r="O35" s="89">
        <v>13.89</v>
      </c>
      <c r="P35" s="89">
        <v>21.51</v>
      </c>
      <c r="Q35" s="89">
        <v>16.78</v>
      </c>
      <c r="R35" s="89">
        <v>8.98</v>
      </c>
      <c r="S35" s="89">
        <v>12.3</v>
      </c>
      <c r="T35" s="89">
        <v>2.78</v>
      </c>
      <c r="U35" s="72">
        <v>2.4500000000000002</v>
      </c>
      <c r="V35" s="72">
        <v>-1.89</v>
      </c>
      <c r="W35" s="72">
        <v>8.67</v>
      </c>
      <c r="X35" s="72">
        <v>16.239999999999998</v>
      </c>
      <c r="Y35" s="72">
        <v>9.6199999999999992</v>
      </c>
      <c r="Z35" s="72">
        <v>-2.1800000000000002</v>
      </c>
      <c r="AA35" s="72">
        <v>4.8</v>
      </c>
      <c r="AB35" s="72">
        <v>-4.2699999999999996</v>
      </c>
      <c r="AC35" s="72">
        <v>-28.84</v>
      </c>
      <c r="AD35" s="72">
        <v>12.14</v>
      </c>
      <c r="AE35" s="135"/>
      <c r="AF35" s="135"/>
      <c r="AG35" s="135"/>
      <c r="AH35" s="135"/>
      <c r="AI35" s="90"/>
      <c r="AJ35" s="89">
        <v>34.67</v>
      </c>
      <c r="AK35" s="90">
        <v>14.68</v>
      </c>
      <c r="AL35" s="89">
        <v>7.08</v>
      </c>
      <c r="AM35" s="90">
        <v>116.43</v>
      </c>
      <c r="AN35" s="89">
        <v>46.51</v>
      </c>
      <c r="AO35" s="90">
        <v>25.58</v>
      </c>
      <c r="AP35" s="89">
        <v>61.15</v>
      </c>
      <c r="AQ35" s="90">
        <v>19.899999999999999</v>
      </c>
      <c r="AR35" s="89">
        <v>15.63</v>
      </c>
      <c r="AS35" s="90">
        <v>77.62</v>
      </c>
      <c r="AT35" s="89">
        <v>32.35</v>
      </c>
      <c r="AU35" s="90">
        <v>51.79</v>
      </c>
      <c r="AV35" s="89">
        <f t="shared" si="1"/>
        <v>-16.169999999999998</v>
      </c>
      <c r="AW35" s="90">
        <f t="shared" si="2"/>
        <v>-66.10142238713668</v>
      </c>
      <c r="AY35" s="90"/>
      <c r="AZ35" s="90"/>
      <c r="BA35" s="87">
        <v>509.004437</v>
      </c>
      <c r="BB35" s="87">
        <v>824.31099900000004</v>
      </c>
      <c r="BC35" s="87">
        <v>1189.83001928814</v>
      </c>
      <c r="BD35" s="117">
        <v>1216.75</v>
      </c>
      <c r="BE35" s="143">
        <v>1213.24</v>
      </c>
      <c r="BF35" s="117">
        <v>1675.39</v>
      </c>
      <c r="BG35" s="117">
        <v>1068.8599999999999</v>
      </c>
      <c r="BH35" s="86" t="s">
        <v>196</v>
      </c>
    </row>
    <row r="36" spans="1:60" x14ac:dyDescent="0.2">
      <c r="A36" s="86" t="s">
        <v>197</v>
      </c>
      <c r="B36" s="117">
        <v>753.26</v>
      </c>
      <c r="C36" s="89">
        <v>3.15</v>
      </c>
      <c r="D36" s="89">
        <v>2.56</v>
      </c>
      <c r="E36" s="89">
        <v>-1.17</v>
      </c>
      <c r="F36" s="89">
        <v>-10.69</v>
      </c>
      <c r="G36" s="89">
        <v>-4.43</v>
      </c>
      <c r="H36" s="89">
        <v>-1.31</v>
      </c>
      <c r="I36" s="89">
        <v>-5.89</v>
      </c>
      <c r="J36" s="89">
        <v>0.56000000000000005</v>
      </c>
      <c r="K36" s="89">
        <v>1.55</v>
      </c>
      <c r="L36" s="89">
        <v>2.2000000000000002</v>
      </c>
      <c r="M36" s="89">
        <v>3.72</v>
      </c>
      <c r="N36" s="89">
        <v>2.2400000000000002</v>
      </c>
      <c r="O36" s="89">
        <v>3.55</v>
      </c>
      <c r="P36" s="89">
        <v>4.72</v>
      </c>
      <c r="Q36" s="89">
        <v>4.95</v>
      </c>
      <c r="R36" s="89">
        <v>6.26</v>
      </c>
      <c r="S36" s="89">
        <v>6.54</v>
      </c>
      <c r="T36" s="89">
        <v>6.5</v>
      </c>
      <c r="U36" s="72">
        <v>7.09</v>
      </c>
      <c r="V36" s="72">
        <v>7.7</v>
      </c>
      <c r="W36" s="72">
        <v>8.14</v>
      </c>
      <c r="X36" s="72">
        <v>8.74</v>
      </c>
      <c r="Y36" s="72">
        <v>8.86</v>
      </c>
      <c r="Z36" s="72">
        <v>8.77</v>
      </c>
      <c r="AA36" s="72">
        <v>8.0299999999999994</v>
      </c>
      <c r="AB36" s="72">
        <v>9.52</v>
      </c>
      <c r="AC36" s="72">
        <v>10.050000000000001</v>
      </c>
      <c r="AD36" s="72">
        <v>10.14</v>
      </c>
      <c r="AE36" s="135"/>
      <c r="AF36" s="135"/>
      <c r="AG36" s="135"/>
      <c r="AH36" s="135"/>
      <c r="AI36" s="90"/>
      <c r="AJ36" s="89">
        <v>-6.15</v>
      </c>
      <c r="AK36" s="90">
        <v>-74.11</v>
      </c>
      <c r="AL36" s="89">
        <v>-11.07</v>
      </c>
      <c r="AM36" s="90">
        <v>-37.75</v>
      </c>
      <c r="AN36" s="89">
        <v>9.7100000000000009</v>
      </c>
      <c r="AO36" s="90">
        <v>50.98</v>
      </c>
      <c r="AP36" s="89">
        <v>19.48</v>
      </c>
      <c r="AQ36" s="90">
        <v>25.17</v>
      </c>
      <c r="AR36" s="89">
        <v>27.83</v>
      </c>
      <c r="AS36" s="90">
        <v>20.100000000000001</v>
      </c>
      <c r="AT36" s="89">
        <v>34.51</v>
      </c>
      <c r="AU36" s="90">
        <v>20.77</v>
      </c>
      <c r="AV36" s="89">
        <f t="shared" si="1"/>
        <v>37.739999999999995</v>
      </c>
      <c r="AW36" s="90">
        <f t="shared" si="2"/>
        <v>19.993375728669847</v>
      </c>
      <c r="AY36" s="90"/>
      <c r="AZ36" s="90"/>
      <c r="BA36" s="87">
        <v>455.79289599999998</v>
      </c>
      <c r="BB36" s="87">
        <v>417.94242200000002</v>
      </c>
      <c r="BC36" s="87">
        <v>494.85522157515697</v>
      </c>
      <c r="BD36" s="117">
        <v>490.3</v>
      </c>
      <c r="BE36" s="143">
        <v>559.32000000000005</v>
      </c>
      <c r="BF36" s="117">
        <v>716.59</v>
      </c>
      <c r="BG36" s="117">
        <v>754.55</v>
      </c>
      <c r="BH36" s="86" t="s">
        <v>197</v>
      </c>
    </row>
    <row r="37" spans="1:60" x14ac:dyDescent="0.2">
      <c r="A37" s="86" t="s">
        <v>198</v>
      </c>
      <c r="B37" s="117">
        <v>1499.17</v>
      </c>
      <c r="C37" s="89">
        <v>4.6500000000000004</v>
      </c>
      <c r="D37" s="89">
        <v>5.96</v>
      </c>
      <c r="E37" s="89">
        <v>5.21</v>
      </c>
      <c r="F37" s="89">
        <v>5.93</v>
      </c>
      <c r="G37" s="89">
        <v>5.15</v>
      </c>
      <c r="H37" s="89">
        <v>5.85</v>
      </c>
      <c r="I37" s="89">
        <v>6.88</v>
      </c>
      <c r="J37" s="89">
        <v>7.05</v>
      </c>
      <c r="K37" s="89">
        <v>6.52</v>
      </c>
      <c r="L37" s="89">
        <v>7.98</v>
      </c>
      <c r="M37" s="89">
        <v>7.76</v>
      </c>
      <c r="N37" s="89">
        <v>9.44</v>
      </c>
      <c r="O37" s="89">
        <v>7.89</v>
      </c>
      <c r="P37" s="89">
        <v>8.5399999999999991</v>
      </c>
      <c r="Q37" s="89">
        <v>9.64</v>
      </c>
      <c r="R37" s="89">
        <v>11.36</v>
      </c>
      <c r="S37" s="89">
        <v>8.3800000000000008</v>
      </c>
      <c r="T37" s="89">
        <v>9.09</v>
      </c>
      <c r="U37" s="72">
        <v>10.039999999999999</v>
      </c>
      <c r="V37" s="72">
        <v>10.85</v>
      </c>
      <c r="W37" s="72">
        <v>7.98</v>
      </c>
      <c r="X37" s="72">
        <v>9.2100000000000009</v>
      </c>
      <c r="Y37" s="72">
        <v>11.51</v>
      </c>
      <c r="Z37" s="72">
        <v>9.92</v>
      </c>
      <c r="AA37" s="72">
        <v>8.31</v>
      </c>
      <c r="AB37" s="72">
        <v>12.64</v>
      </c>
      <c r="AC37" s="72">
        <v>10.92</v>
      </c>
      <c r="AD37" s="72">
        <v>15.92</v>
      </c>
      <c r="AE37" s="135"/>
      <c r="AF37" s="135"/>
      <c r="AG37" s="135"/>
      <c r="AH37" s="135"/>
      <c r="AI37" s="90"/>
      <c r="AJ37" s="89">
        <v>21.75</v>
      </c>
      <c r="AK37" s="90">
        <v>19.87</v>
      </c>
      <c r="AL37" s="89">
        <v>24.93</v>
      </c>
      <c r="AM37" s="90">
        <v>21.19</v>
      </c>
      <c r="AN37" s="89">
        <v>31.7</v>
      </c>
      <c r="AO37" s="90">
        <v>20.36</v>
      </c>
      <c r="AP37" s="89">
        <v>37.43</v>
      </c>
      <c r="AQ37" s="90">
        <v>19.57</v>
      </c>
      <c r="AR37" s="89">
        <v>38.369999999999997</v>
      </c>
      <c r="AS37" s="90">
        <v>21.58</v>
      </c>
      <c r="AT37" s="89">
        <v>38.619999999999997</v>
      </c>
      <c r="AU37" s="90">
        <v>33.35</v>
      </c>
      <c r="AV37" s="89">
        <f t="shared" si="1"/>
        <v>47.790000000000006</v>
      </c>
      <c r="AW37" s="90">
        <f t="shared" si="2"/>
        <v>29.886796400920691</v>
      </c>
      <c r="AY37" s="90"/>
      <c r="AZ37" s="90"/>
      <c r="BA37" s="87">
        <v>432.21943900000002</v>
      </c>
      <c r="BB37" s="87">
        <v>528.228252</v>
      </c>
      <c r="BC37" s="87">
        <v>645.648413465369</v>
      </c>
      <c r="BD37" s="117">
        <v>732.64</v>
      </c>
      <c r="BE37" s="143">
        <v>828.04</v>
      </c>
      <c r="BF37" s="117">
        <v>1287.72</v>
      </c>
      <c r="BG37" s="117">
        <v>1428.29</v>
      </c>
      <c r="BH37" s="86" t="s">
        <v>198</v>
      </c>
    </row>
    <row r="38" spans="1:60" x14ac:dyDescent="0.2">
      <c r="A38" s="86" t="s">
        <v>199</v>
      </c>
      <c r="B38" s="117">
        <v>747.51</v>
      </c>
      <c r="C38" s="89">
        <v>6.11</v>
      </c>
      <c r="D38" s="89">
        <v>8.3800000000000008</v>
      </c>
      <c r="E38" s="89">
        <v>7.61</v>
      </c>
      <c r="F38" s="89">
        <v>4</v>
      </c>
      <c r="G38" s="89">
        <v>2.75</v>
      </c>
      <c r="H38" s="89">
        <v>4.5599999999999996</v>
      </c>
      <c r="I38" s="89">
        <v>5.1100000000000003</v>
      </c>
      <c r="J38" s="89">
        <v>4.04</v>
      </c>
      <c r="K38" s="89">
        <v>2.86</v>
      </c>
      <c r="L38" s="89">
        <v>5.98</v>
      </c>
      <c r="M38" s="89">
        <v>6.16</v>
      </c>
      <c r="N38" s="89">
        <v>5.97</v>
      </c>
      <c r="O38" s="89">
        <v>6.03</v>
      </c>
      <c r="P38" s="89">
        <v>7.09</v>
      </c>
      <c r="Q38" s="89">
        <v>6.94</v>
      </c>
      <c r="R38" s="89">
        <v>6.11</v>
      </c>
      <c r="S38" s="89">
        <v>6.68</v>
      </c>
      <c r="T38" s="89">
        <v>7.56</v>
      </c>
      <c r="U38" s="72">
        <v>7.7</v>
      </c>
      <c r="V38" s="72">
        <v>7.74</v>
      </c>
      <c r="W38" s="72">
        <v>7.25</v>
      </c>
      <c r="X38" s="72">
        <v>8.34</v>
      </c>
      <c r="Y38" s="72">
        <v>8.61</v>
      </c>
      <c r="Z38" s="72">
        <v>8.42</v>
      </c>
      <c r="AA38" s="72">
        <v>7.39</v>
      </c>
      <c r="AB38" s="72">
        <v>8.9600000000000009</v>
      </c>
      <c r="AC38" s="72">
        <v>8.84</v>
      </c>
      <c r="AD38" s="72">
        <v>8.25</v>
      </c>
      <c r="AE38" s="135"/>
      <c r="AF38" s="135"/>
      <c r="AG38" s="135"/>
      <c r="AH38" s="135"/>
      <c r="AI38" s="90"/>
      <c r="AJ38" s="89">
        <v>26.1</v>
      </c>
      <c r="AK38" s="90">
        <v>12.39</v>
      </c>
      <c r="AL38" s="89">
        <v>16.46</v>
      </c>
      <c r="AM38" s="90">
        <v>22.63</v>
      </c>
      <c r="AN38" s="89">
        <v>20.97</v>
      </c>
      <c r="AO38" s="90">
        <v>22.36</v>
      </c>
      <c r="AP38" s="89">
        <v>26.17</v>
      </c>
      <c r="AQ38" s="90">
        <v>16.86</v>
      </c>
      <c r="AR38" s="89">
        <v>29.67</v>
      </c>
      <c r="AS38" s="90">
        <v>17.86</v>
      </c>
      <c r="AT38" s="89">
        <v>32.619999999999997</v>
      </c>
      <c r="AU38" s="90">
        <v>22.87</v>
      </c>
      <c r="AV38" s="89">
        <f t="shared" si="1"/>
        <v>33.44</v>
      </c>
      <c r="AW38" s="90">
        <f t="shared" si="2"/>
        <v>22.685705741626798</v>
      </c>
      <c r="AY38" s="90"/>
      <c r="AZ38" s="90"/>
      <c r="BA38" s="87">
        <v>323.26309500000002</v>
      </c>
      <c r="BB38" s="87">
        <v>372.565789</v>
      </c>
      <c r="BC38" s="87">
        <v>468.88068339173702</v>
      </c>
      <c r="BD38" s="117">
        <v>441.05</v>
      </c>
      <c r="BE38" s="143">
        <v>529.85</v>
      </c>
      <c r="BF38" s="117">
        <v>746.08</v>
      </c>
      <c r="BG38" s="117">
        <v>758.61</v>
      </c>
      <c r="BH38" s="86" t="s">
        <v>199</v>
      </c>
    </row>
    <row r="39" spans="1:60" x14ac:dyDescent="0.2">
      <c r="A39" s="86" t="s">
        <v>200</v>
      </c>
      <c r="B39" s="117">
        <v>440.37</v>
      </c>
      <c r="C39" s="89">
        <v>1.93</v>
      </c>
      <c r="D39" s="89">
        <v>1.77</v>
      </c>
      <c r="E39" s="89">
        <v>1.49</v>
      </c>
      <c r="F39" s="89">
        <v>-0.76</v>
      </c>
      <c r="G39" s="89">
        <v>-0.65</v>
      </c>
      <c r="H39" s="89">
        <v>0.09</v>
      </c>
      <c r="I39" s="89">
        <v>1.47</v>
      </c>
      <c r="J39" s="89">
        <v>1.88</v>
      </c>
      <c r="K39" s="89">
        <v>2.08</v>
      </c>
      <c r="L39" s="89">
        <v>2.79</v>
      </c>
      <c r="M39" s="89">
        <v>3.27</v>
      </c>
      <c r="N39" s="89">
        <v>3.52</v>
      </c>
      <c r="O39" s="89">
        <v>2.6</v>
      </c>
      <c r="P39" s="89">
        <v>3.01</v>
      </c>
      <c r="Q39" s="89">
        <v>2.5</v>
      </c>
      <c r="R39" s="89">
        <v>2.27</v>
      </c>
      <c r="S39" s="89">
        <v>1.63</v>
      </c>
      <c r="T39" s="89">
        <v>2.2400000000000002</v>
      </c>
      <c r="U39" s="72">
        <v>2.31</v>
      </c>
      <c r="V39" s="72">
        <v>2.39</v>
      </c>
      <c r="W39" s="72">
        <v>1.97</v>
      </c>
      <c r="X39" s="72">
        <v>2.56</v>
      </c>
      <c r="Y39" s="72">
        <v>2.66</v>
      </c>
      <c r="Z39" s="72">
        <v>4.68</v>
      </c>
      <c r="AA39" s="72">
        <v>2.42</v>
      </c>
      <c r="AB39" s="72">
        <v>2.65</v>
      </c>
      <c r="AC39" s="72">
        <v>4.0999999999999996</v>
      </c>
      <c r="AD39" s="72">
        <v>4.8</v>
      </c>
      <c r="AE39" s="135"/>
      <c r="AF39" s="135"/>
      <c r="AG39" s="135"/>
      <c r="AH39" s="135"/>
      <c r="AI39" s="90"/>
      <c r="AJ39" s="89">
        <v>4.43</v>
      </c>
      <c r="AK39" s="90">
        <v>30.94</v>
      </c>
      <c r="AL39" s="89">
        <v>2.79</v>
      </c>
      <c r="AM39" s="90">
        <v>72.61</v>
      </c>
      <c r="AN39" s="89">
        <v>11.66</v>
      </c>
      <c r="AO39" s="90">
        <v>21.61</v>
      </c>
      <c r="AP39" s="89">
        <v>10.39</v>
      </c>
      <c r="AQ39" s="90">
        <v>23.2</v>
      </c>
      <c r="AR39" s="89">
        <v>8.57</v>
      </c>
      <c r="AS39" s="90">
        <v>31.36</v>
      </c>
      <c r="AT39" s="89">
        <v>11.87</v>
      </c>
      <c r="AU39" s="90">
        <v>32.700000000000003</v>
      </c>
      <c r="AV39" s="89">
        <f t="shared" si="1"/>
        <v>13.969999999999999</v>
      </c>
      <c r="AW39" s="90">
        <f t="shared" si="2"/>
        <v>31.353614889047961</v>
      </c>
      <c r="AY39" s="90"/>
      <c r="AZ39" s="90"/>
      <c r="BA39" s="87">
        <v>137.085894</v>
      </c>
      <c r="BB39" s="87">
        <v>202.58402699999999</v>
      </c>
      <c r="BC39" s="87">
        <v>251.92909297019099</v>
      </c>
      <c r="BD39" s="117">
        <v>241.05</v>
      </c>
      <c r="BE39" s="143">
        <v>268.88</v>
      </c>
      <c r="BF39" s="117">
        <v>388.16</v>
      </c>
      <c r="BG39" s="117">
        <v>438.01</v>
      </c>
      <c r="BH39" s="86" t="s">
        <v>200</v>
      </c>
    </row>
    <row r="40" spans="1:60" x14ac:dyDescent="0.2">
      <c r="A40" s="86" t="s">
        <v>201</v>
      </c>
      <c r="B40" s="117">
        <v>414.89</v>
      </c>
      <c r="C40" s="89">
        <v>-0.23</v>
      </c>
      <c r="D40" s="89">
        <v>4.7699999999999996</v>
      </c>
      <c r="E40" s="89">
        <v>4.26</v>
      </c>
      <c r="F40" s="89">
        <v>-3.57</v>
      </c>
      <c r="G40" s="89">
        <v>0.01</v>
      </c>
      <c r="H40" s="89">
        <v>2.89</v>
      </c>
      <c r="I40" s="89">
        <v>3.75</v>
      </c>
      <c r="J40" s="89">
        <v>3.17</v>
      </c>
      <c r="K40" s="89">
        <v>2.85</v>
      </c>
      <c r="L40" s="89">
        <v>4.2</v>
      </c>
      <c r="M40" s="89">
        <v>3.18</v>
      </c>
      <c r="N40" s="89">
        <v>2.71</v>
      </c>
      <c r="O40" s="89">
        <v>3.67</v>
      </c>
      <c r="P40" s="89">
        <v>4.97</v>
      </c>
      <c r="Q40" s="89">
        <v>4.18</v>
      </c>
      <c r="R40" s="89">
        <v>2.91</v>
      </c>
      <c r="S40" s="89">
        <v>3.61</v>
      </c>
      <c r="T40" s="89">
        <v>5.64</v>
      </c>
      <c r="U40" s="72">
        <v>4</v>
      </c>
      <c r="V40" s="72">
        <v>1.1200000000000001</v>
      </c>
      <c r="W40" s="72">
        <v>3.17</v>
      </c>
      <c r="X40" s="72">
        <v>3.46</v>
      </c>
      <c r="Y40" s="72">
        <v>1.99</v>
      </c>
      <c r="Z40" s="72">
        <v>3.41</v>
      </c>
      <c r="AA40" s="72">
        <v>2.41</v>
      </c>
      <c r="AB40" s="72">
        <v>5.29</v>
      </c>
      <c r="AC40" s="72">
        <v>6.25</v>
      </c>
      <c r="AD40" s="72">
        <v>5.6</v>
      </c>
      <c r="AE40" s="135"/>
      <c r="AF40" s="135"/>
      <c r="AG40" s="135"/>
      <c r="AH40" s="135"/>
      <c r="AI40" s="90"/>
      <c r="AJ40" s="89">
        <v>5.23</v>
      </c>
      <c r="AK40" s="90">
        <v>32.1</v>
      </c>
      <c r="AL40" s="89">
        <v>9.82</v>
      </c>
      <c r="AM40" s="90">
        <v>25.01</v>
      </c>
      <c r="AN40" s="89">
        <v>12.94</v>
      </c>
      <c r="AO40" s="90">
        <v>22.23</v>
      </c>
      <c r="AP40" s="89">
        <v>15.73</v>
      </c>
      <c r="AQ40" s="90">
        <v>16.62</v>
      </c>
      <c r="AR40" s="89">
        <v>14.37</v>
      </c>
      <c r="AS40" s="90">
        <v>22.56</v>
      </c>
      <c r="AT40" s="89">
        <v>12.04</v>
      </c>
      <c r="AU40" s="90">
        <v>36.22</v>
      </c>
      <c r="AV40" s="89">
        <f t="shared" si="1"/>
        <v>19.549999999999997</v>
      </c>
      <c r="AW40" s="90">
        <f t="shared" si="2"/>
        <v>22.158056265984658</v>
      </c>
      <c r="AY40" s="90"/>
      <c r="AZ40" s="90"/>
      <c r="BA40" s="87">
        <v>167.886177</v>
      </c>
      <c r="BB40" s="87">
        <v>245.56984800000001</v>
      </c>
      <c r="BC40" s="87">
        <v>287.68724360763201</v>
      </c>
      <c r="BD40" s="117">
        <v>261.44</v>
      </c>
      <c r="BE40" s="143">
        <v>324.22000000000003</v>
      </c>
      <c r="BF40" s="117">
        <v>436.1</v>
      </c>
      <c r="BG40" s="117">
        <v>433.19</v>
      </c>
      <c r="BH40" s="86" t="s">
        <v>201</v>
      </c>
    </row>
    <row r="41" spans="1:60" x14ac:dyDescent="0.2">
      <c r="A41" s="86" t="s">
        <v>202</v>
      </c>
      <c r="B41" s="117">
        <v>2.37</v>
      </c>
      <c r="C41" s="89">
        <v>7.0000000000000007E-2</v>
      </c>
      <c r="D41" s="89">
        <v>0.49</v>
      </c>
      <c r="E41" s="89">
        <v>0.12</v>
      </c>
      <c r="F41" s="89">
        <v>-0.22</v>
      </c>
      <c r="G41" s="89">
        <v>7.0000000000000007E-2</v>
      </c>
      <c r="H41" s="89">
        <v>-0.01</v>
      </c>
      <c r="I41" s="89">
        <v>0.03</v>
      </c>
      <c r="J41" s="89">
        <v>0.02</v>
      </c>
      <c r="K41" s="89">
        <v>0.03</v>
      </c>
      <c r="L41" s="89">
        <v>0.04</v>
      </c>
      <c r="M41" s="89">
        <v>0.04</v>
      </c>
      <c r="N41" s="89">
        <v>0.02</v>
      </c>
      <c r="O41" s="89">
        <v>0.04</v>
      </c>
      <c r="P41" s="89">
        <v>0.04</v>
      </c>
      <c r="Q41" s="89">
        <v>0.04</v>
      </c>
      <c r="R41" s="89">
        <v>0.02</v>
      </c>
      <c r="S41" s="89">
        <v>0.04</v>
      </c>
      <c r="T41" s="89">
        <v>0.04</v>
      </c>
      <c r="U41" s="72">
        <v>0.03</v>
      </c>
      <c r="V41" s="72">
        <v>-0.01</v>
      </c>
      <c r="W41" s="72">
        <v>0.02</v>
      </c>
      <c r="X41" s="72">
        <v>0.03</v>
      </c>
      <c r="Y41" s="72">
        <v>0.03</v>
      </c>
      <c r="Z41" s="72">
        <v>0</v>
      </c>
      <c r="AA41" s="72">
        <v>0.01</v>
      </c>
      <c r="AB41" s="72">
        <v>0.18</v>
      </c>
      <c r="AC41" s="72">
        <v>-0.01</v>
      </c>
      <c r="AD41" s="72">
        <v>0</v>
      </c>
      <c r="AE41" s="135"/>
      <c r="AF41" s="135"/>
      <c r="AG41" s="135"/>
      <c r="AH41" s="135"/>
      <c r="AI41" s="90"/>
      <c r="AJ41" s="89">
        <v>0.46</v>
      </c>
      <c r="AK41" s="90">
        <v>10.58</v>
      </c>
      <c r="AL41" s="89">
        <v>0.11</v>
      </c>
      <c r="AM41" s="90">
        <v>24.85</v>
      </c>
      <c r="AN41" s="89">
        <v>0.14000000000000001</v>
      </c>
      <c r="AO41" s="90">
        <v>20.63</v>
      </c>
      <c r="AP41" s="89">
        <v>0.15</v>
      </c>
      <c r="AQ41" s="90">
        <v>15.73</v>
      </c>
      <c r="AR41" s="89">
        <v>0.09</v>
      </c>
      <c r="AS41" s="90">
        <v>26.48</v>
      </c>
      <c r="AT41" s="89">
        <v>0.08</v>
      </c>
      <c r="AU41" s="90">
        <v>31.73</v>
      </c>
      <c r="AV41" s="89">
        <f t="shared" si="1"/>
        <v>0.18</v>
      </c>
      <c r="AW41" s="90">
        <f t="shared" si="2"/>
        <v>13.666666666666668</v>
      </c>
      <c r="AY41" s="90"/>
      <c r="AZ41" s="90"/>
      <c r="BA41" s="87">
        <v>4.8689799999999996</v>
      </c>
      <c r="BB41" s="87">
        <v>2.733466</v>
      </c>
      <c r="BC41" s="87">
        <v>2.78718630060018</v>
      </c>
      <c r="BD41" s="117">
        <v>2.35</v>
      </c>
      <c r="BE41" s="143">
        <v>2.42</v>
      </c>
      <c r="BF41" s="117">
        <v>2.54</v>
      </c>
      <c r="BG41" s="117">
        <v>2.46</v>
      </c>
      <c r="BH41" s="86" t="s">
        <v>202</v>
      </c>
    </row>
    <row r="42" spans="1:60" x14ac:dyDescent="0.2">
      <c r="A42" s="86" t="s">
        <v>203</v>
      </c>
      <c r="B42" s="117">
        <v>694.83</v>
      </c>
      <c r="C42" s="89">
        <v>10.210000000000001</v>
      </c>
      <c r="D42" s="89">
        <v>2.25</v>
      </c>
      <c r="E42" s="89">
        <v>3.73</v>
      </c>
      <c r="F42" s="89">
        <v>8.26</v>
      </c>
      <c r="G42" s="89">
        <v>9.93</v>
      </c>
      <c r="H42" s="89">
        <v>2.2599999999999998</v>
      </c>
      <c r="I42" s="89">
        <v>2.15</v>
      </c>
      <c r="J42" s="89">
        <v>8.92</v>
      </c>
      <c r="K42" s="89">
        <v>11.21</v>
      </c>
      <c r="L42" s="89">
        <v>3.26</v>
      </c>
      <c r="M42" s="89">
        <v>4.71</v>
      </c>
      <c r="N42" s="89">
        <v>8.4700000000000006</v>
      </c>
      <c r="O42" s="89">
        <v>12.27</v>
      </c>
      <c r="P42" s="89">
        <v>4.5199999999999996</v>
      </c>
      <c r="Q42" s="89">
        <v>3.57</v>
      </c>
      <c r="R42" s="89">
        <v>9.9</v>
      </c>
      <c r="S42" s="89">
        <v>11.7</v>
      </c>
      <c r="T42" s="89">
        <v>3.19</v>
      </c>
      <c r="U42" s="72">
        <v>4.01</v>
      </c>
      <c r="V42" s="72">
        <v>10.18</v>
      </c>
      <c r="W42" s="72">
        <v>11.92</v>
      </c>
      <c r="X42" s="72">
        <v>4.8600000000000003</v>
      </c>
      <c r="Y42" s="72">
        <v>3.71</v>
      </c>
      <c r="Z42" s="72">
        <v>9.99</v>
      </c>
      <c r="AA42" s="72">
        <v>15.6</v>
      </c>
      <c r="AB42" s="72">
        <v>4.01</v>
      </c>
      <c r="AC42" s="72">
        <v>3.41</v>
      </c>
      <c r="AD42" s="72">
        <v>13.52</v>
      </c>
      <c r="AE42" s="135"/>
      <c r="AF42" s="135"/>
      <c r="AG42" s="135"/>
      <c r="AH42" s="135"/>
      <c r="AI42" s="90"/>
      <c r="AJ42" s="89">
        <v>24.45</v>
      </c>
      <c r="AK42" s="90">
        <v>15.39</v>
      </c>
      <c r="AL42" s="89">
        <v>23.26</v>
      </c>
      <c r="AM42" s="90">
        <v>16.46</v>
      </c>
      <c r="AN42" s="89">
        <v>27.65</v>
      </c>
      <c r="AO42" s="90">
        <v>15.74</v>
      </c>
      <c r="AP42" s="89">
        <v>30.26</v>
      </c>
      <c r="AQ42" s="90">
        <v>16.52</v>
      </c>
      <c r="AR42" s="89">
        <v>29.07</v>
      </c>
      <c r="AS42" s="90">
        <v>16.7</v>
      </c>
      <c r="AT42" s="89">
        <v>30.48</v>
      </c>
      <c r="AU42" s="90">
        <v>18.600000000000001</v>
      </c>
      <c r="AV42" s="89">
        <f t="shared" si="1"/>
        <v>36.54</v>
      </c>
      <c r="AW42" s="90">
        <f t="shared" si="2"/>
        <v>18.268746579091406</v>
      </c>
      <c r="AY42" s="90"/>
      <c r="AZ42" s="90"/>
      <c r="BA42" s="87">
        <v>376.25567999999998</v>
      </c>
      <c r="BB42" s="87">
        <v>382.95429799999999</v>
      </c>
      <c r="BC42" s="87">
        <v>435.23831515996199</v>
      </c>
      <c r="BD42" s="117">
        <v>500.03</v>
      </c>
      <c r="BE42" s="143">
        <v>485.39</v>
      </c>
      <c r="BF42" s="117">
        <v>566.92999999999995</v>
      </c>
      <c r="BG42" s="117">
        <v>667.54</v>
      </c>
      <c r="BH42" s="86" t="s">
        <v>203</v>
      </c>
    </row>
    <row r="43" spans="1:60" s="154" customFormat="1" x14ac:dyDescent="0.2">
      <c r="A43" s="86"/>
      <c r="B43" s="117"/>
      <c r="C43" s="152"/>
      <c r="D43" s="152"/>
      <c r="E43" s="152"/>
      <c r="F43" s="152"/>
      <c r="G43" s="152"/>
      <c r="H43" s="152"/>
      <c r="I43" s="152"/>
      <c r="J43" s="152"/>
      <c r="K43" s="152"/>
      <c r="L43" s="152"/>
      <c r="M43" s="152"/>
      <c r="N43" s="152"/>
      <c r="O43" s="152"/>
      <c r="P43" s="152"/>
      <c r="Q43" s="152"/>
      <c r="R43" s="152"/>
      <c r="S43" s="152"/>
      <c r="T43" s="152"/>
      <c r="U43" s="72"/>
      <c r="V43" s="72"/>
      <c r="W43" s="72"/>
      <c r="X43" s="72"/>
      <c r="Y43" s="72"/>
      <c r="Z43" s="72"/>
      <c r="AA43" s="72"/>
      <c r="AB43" s="72"/>
      <c r="AC43" s="72"/>
      <c r="AD43" s="72"/>
      <c r="AE43" s="72"/>
      <c r="AF43" s="72"/>
      <c r="AG43" s="72"/>
      <c r="AH43" s="72"/>
      <c r="AI43" s="153"/>
      <c r="AJ43" s="152"/>
      <c r="AK43" s="153"/>
      <c r="AL43" s="152"/>
      <c r="AM43" s="153"/>
      <c r="AN43" s="152"/>
      <c r="AO43" s="153"/>
      <c r="AP43" s="152"/>
      <c r="AQ43" s="153"/>
      <c r="AR43" s="152"/>
      <c r="AS43" s="153"/>
      <c r="AT43" s="152"/>
      <c r="AU43" s="153"/>
      <c r="AV43" s="89"/>
      <c r="AW43" s="90"/>
      <c r="AX43" s="152"/>
      <c r="AY43" s="153"/>
      <c r="AZ43" s="153"/>
      <c r="BA43" s="153"/>
      <c r="BB43" s="153"/>
      <c r="BC43" s="153"/>
      <c r="BD43" s="117"/>
      <c r="BE43" s="143"/>
      <c r="BF43" s="117"/>
      <c r="BG43" s="117"/>
      <c r="BH43" s="86"/>
    </row>
    <row r="44" spans="1:60" s="154" customFormat="1" x14ac:dyDescent="0.2">
      <c r="A44" s="86" t="s">
        <v>320</v>
      </c>
      <c r="B44" s="117">
        <v>477.37</v>
      </c>
      <c r="C44" s="152">
        <v>3.74</v>
      </c>
      <c r="D44" s="152">
        <v>3.86</v>
      </c>
      <c r="E44" s="152">
        <v>3.6</v>
      </c>
      <c r="F44" s="152">
        <v>-0.08</v>
      </c>
      <c r="G44" s="152">
        <v>2.13</v>
      </c>
      <c r="H44" s="152">
        <v>3.05</v>
      </c>
      <c r="I44" s="152">
        <v>3.49</v>
      </c>
      <c r="J44" s="152">
        <v>3.8</v>
      </c>
      <c r="K44" s="152">
        <v>4.2699999999999996</v>
      </c>
      <c r="L44" s="152">
        <v>4.6500000000000004</v>
      </c>
      <c r="M44" s="152">
        <v>4.82</v>
      </c>
      <c r="N44" s="152">
        <v>4.8899999999999997</v>
      </c>
      <c r="O44" s="152">
        <v>4.99</v>
      </c>
      <c r="P44" s="152">
        <v>5.55</v>
      </c>
      <c r="Q44" s="152">
        <v>5.63</v>
      </c>
      <c r="R44" s="152">
        <v>5.32</v>
      </c>
      <c r="S44" s="152">
        <v>5.41</v>
      </c>
      <c r="T44" s="152">
        <v>5.69</v>
      </c>
      <c r="U44" s="72">
        <v>5.41</v>
      </c>
      <c r="V44" s="72">
        <v>5.22</v>
      </c>
      <c r="W44" s="72">
        <v>5.75</v>
      </c>
      <c r="X44" s="72">
        <v>5.93</v>
      </c>
      <c r="Y44" s="72">
        <v>6.06</v>
      </c>
      <c r="Z44" s="72">
        <v>6.37</v>
      </c>
      <c r="AA44" s="72">
        <v>6.09</v>
      </c>
      <c r="AB44" s="72">
        <v>6.61</v>
      </c>
      <c r="AC44" s="72">
        <v>6.57</v>
      </c>
      <c r="AD44" s="72">
        <v>6.36</v>
      </c>
      <c r="AE44" s="72"/>
      <c r="AF44" s="72"/>
      <c r="AG44" s="72"/>
      <c r="AH44" s="72"/>
      <c r="AI44" s="153"/>
      <c r="AJ44" s="152">
        <v>11.12</v>
      </c>
      <c r="AK44" s="153">
        <v>18.43</v>
      </c>
      <c r="AL44" s="152">
        <v>12.47</v>
      </c>
      <c r="AM44" s="153">
        <v>20.43</v>
      </c>
      <c r="AN44" s="152">
        <v>18.64</v>
      </c>
      <c r="AO44" s="153">
        <v>15.61</v>
      </c>
      <c r="AP44" s="152">
        <v>21.5</v>
      </c>
      <c r="AQ44" s="153">
        <v>13.5</v>
      </c>
      <c r="AR44" s="152">
        <v>21.73</v>
      </c>
      <c r="AS44" s="153">
        <v>15.18</v>
      </c>
      <c r="AT44" s="152">
        <v>24.12</v>
      </c>
      <c r="AU44" s="153">
        <v>17.79</v>
      </c>
      <c r="AV44" s="89">
        <f t="shared" si="1"/>
        <v>25.63</v>
      </c>
      <c r="AW44" s="90">
        <f t="shared" si="2"/>
        <v>18.564182598517363</v>
      </c>
      <c r="AX44" s="152"/>
      <c r="AY44" s="153"/>
      <c r="AZ44" s="153"/>
      <c r="BA44" s="153">
        <v>204.93180699999999</v>
      </c>
      <c r="BB44" s="153">
        <v>254.785774</v>
      </c>
      <c r="BC44" s="153">
        <v>254.785774</v>
      </c>
      <c r="BD44" s="117">
        <v>290.12</v>
      </c>
      <c r="BE44" s="143">
        <v>329.78</v>
      </c>
      <c r="BF44" s="117">
        <v>429.1</v>
      </c>
      <c r="BG44" s="117">
        <v>475.8</v>
      </c>
      <c r="BH44" s="86" t="s">
        <v>320</v>
      </c>
    </row>
    <row r="45" spans="1:60" s="154" customFormat="1" x14ac:dyDescent="0.2">
      <c r="A45" s="86" t="s">
        <v>321</v>
      </c>
      <c r="B45" s="117">
        <v>548.91999999999996</v>
      </c>
      <c r="C45" s="152">
        <v>2.35</v>
      </c>
      <c r="D45" s="152">
        <v>1.68</v>
      </c>
      <c r="E45" s="152">
        <v>1.1200000000000001</v>
      </c>
      <c r="F45" s="152">
        <v>-0.28000000000000003</v>
      </c>
      <c r="G45" s="152">
        <v>0.52</v>
      </c>
      <c r="H45" s="152">
        <v>2.4500000000000002</v>
      </c>
      <c r="I45" s="152">
        <v>3.19</v>
      </c>
      <c r="J45" s="152">
        <v>3.9</v>
      </c>
      <c r="K45" s="152">
        <v>3.72</v>
      </c>
      <c r="L45" s="152">
        <v>4.2300000000000004</v>
      </c>
      <c r="M45" s="152">
        <v>4.09</v>
      </c>
      <c r="N45" s="152">
        <v>4.6100000000000003</v>
      </c>
      <c r="O45" s="152">
        <v>4.21</v>
      </c>
      <c r="P45" s="152">
        <v>4.8899999999999997</v>
      </c>
      <c r="Q45" s="152">
        <v>4.74</v>
      </c>
      <c r="R45" s="152">
        <v>5.23</v>
      </c>
      <c r="S45" s="152">
        <v>4.5599999999999996</v>
      </c>
      <c r="T45" s="152">
        <v>4.96</v>
      </c>
      <c r="U45" s="72">
        <v>5.32</v>
      </c>
      <c r="V45" s="72">
        <v>5.88</v>
      </c>
      <c r="W45" s="72">
        <v>5.16</v>
      </c>
      <c r="X45" s="72">
        <v>5.92</v>
      </c>
      <c r="Y45" s="72">
        <v>6.06</v>
      </c>
      <c r="Z45" s="72">
        <v>6.3</v>
      </c>
      <c r="AA45" s="72">
        <v>5.58</v>
      </c>
      <c r="AB45" s="72">
        <v>6.44</v>
      </c>
      <c r="AC45" s="72">
        <v>6.44</v>
      </c>
      <c r="AD45" s="72">
        <v>7.97</v>
      </c>
      <c r="AE45" s="72"/>
      <c r="AF45" s="72"/>
      <c r="AG45" s="72"/>
      <c r="AH45" s="72"/>
      <c r="AI45" s="153"/>
      <c r="AJ45" s="152">
        <v>4.87</v>
      </c>
      <c r="AK45" s="153">
        <v>32.299999999999997</v>
      </c>
      <c r="AL45" s="152">
        <v>10.06</v>
      </c>
      <c r="AM45" s="153">
        <v>22.06</v>
      </c>
      <c r="AN45" s="152">
        <v>16.649999999999999</v>
      </c>
      <c r="AO45" s="153">
        <v>16.899999999999999</v>
      </c>
      <c r="AP45" s="152">
        <v>19.079999999999998</v>
      </c>
      <c r="AQ45" s="153">
        <v>15.3</v>
      </c>
      <c r="AR45" s="152">
        <v>20.71</v>
      </c>
      <c r="AS45" s="153">
        <v>17.18</v>
      </c>
      <c r="AT45" s="152">
        <v>23.44</v>
      </c>
      <c r="AU45" s="153">
        <v>21.45</v>
      </c>
      <c r="AV45" s="89">
        <f t="shared" si="1"/>
        <v>26.43</v>
      </c>
      <c r="AW45" s="90">
        <f t="shared" si="2"/>
        <v>20.547862277714721</v>
      </c>
      <c r="AX45" s="152"/>
      <c r="AY45" s="153"/>
      <c r="AZ45" s="153"/>
      <c r="BA45" s="153">
        <v>157.30288400000001</v>
      </c>
      <c r="BB45" s="153">
        <v>221.964673</v>
      </c>
      <c r="BC45" s="153">
        <v>221.964673</v>
      </c>
      <c r="BD45" s="117">
        <v>291.89999999999998</v>
      </c>
      <c r="BE45" s="143">
        <v>355.82</v>
      </c>
      <c r="BF45" s="117">
        <v>502.69</v>
      </c>
      <c r="BG45" s="117">
        <v>543.08000000000004</v>
      </c>
      <c r="BH45" s="86" t="s">
        <v>321</v>
      </c>
    </row>
    <row r="46" spans="1:60" s="154" customFormat="1" x14ac:dyDescent="0.2">
      <c r="A46" s="86" t="s">
        <v>322</v>
      </c>
      <c r="B46" s="117">
        <v>535.33000000000004</v>
      </c>
      <c r="C46" s="152">
        <v>4.13</v>
      </c>
      <c r="D46" s="152">
        <v>4.4000000000000004</v>
      </c>
      <c r="E46" s="152">
        <v>4.8</v>
      </c>
      <c r="F46" s="152">
        <v>4.3</v>
      </c>
      <c r="G46" s="152">
        <v>4</v>
      </c>
      <c r="H46" s="152">
        <v>4.75</v>
      </c>
      <c r="I46" s="152">
        <v>5.0199999999999996</v>
      </c>
      <c r="J46" s="152">
        <v>5.12</v>
      </c>
      <c r="K46" s="152">
        <v>4.5199999999999996</v>
      </c>
      <c r="L46" s="152">
        <v>4.99</v>
      </c>
      <c r="M46" s="152">
        <v>5.19</v>
      </c>
      <c r="N46" s="152">
        <v>5.46</v>
      </c>
      <c r="O46" s="152">
        <v>5.1100000000000003</v>
      </c>
      <c r="P46" s="152">
        <v>5.6</v>
      </c>
      <c r="Q46" s="152">
        <v>5.71</v>
      </c>
      <c r="R46" s="152">
        <v>5.77</v>
      </c>
      <c r="S46" s="152">
        <v>5.27</v>
      </c>
      <c r="T46" s="152">
        <v>5.7</v>
      </c>
      <c r="U46" s="72">
        <v>5.98</v>
      </c>
      <c r="V46" s="72">
        <v>6.58</v>
      </c>
      <c r="W46" s="72">
        <v>5.63</v>
      </c>
      <c r="X46" s="72">
        <v>5.99</v>
      </c>
      <c r="Y46" s="72">
        <v>6.45</v>
      </c>
      <c r="Z46" s="72">
        <v>6.86</v>
      </c>
      <c r="AA46" s="72">
        <v>5.81</v>
      </c>
      <c r="AB46" s="72">
        <v>6.6</v>
      </c>
      <c r="AC46" s="72">
        <v>6.74</v>
      </c>
      <c r="AD46" s="72">
        <v>6.58</v>
      </c>
      <c r="AE46" s="72"/>
      <c r="AF46" s="72"/>
      <c r="AG46" s="72"/>
      <c r="AH46" s="72"/>
      <c r="AI46" s="153"/>
      <c r="AJ46" s="152">
        <v>17.63</v>
      </c>
      <c r="AK46" s="153">
        <v>14.41</v>
      </c>
      <c r="AL46" s="152">
        <v>18.89</v>
      </c>
      <c r="AM46" s="153">
        <v>15.02</v>
      </c>
      <c r="AN46" s="152">
        <v>20.16</v>
      </c>
      <c r="AO46" s="153">
        <v>15.65</v>
      </c>
      <c r="AP46" s="152">
        <v>22.19</v>
      </c>
      <c r="AQ46" s="153">
        <v>15.77</v>
      </c>
      <c r="AR46" s="152">
        <v>23.53</v>
      </c>
      <c r="AS46" s="153">
        <v>16.03</v>
      </c>
      <c r="AT46" s="152">
        <v>24.94</v>
      </c>
      <c r="AU46" s="153">
        <v>18.649999999999999</v>
      </c>
      <c r="AV46" s="89">
        <f t="shared" si="1"/>
        <v>25.729999999999997</v>
      </c>
      <c r="AW46" s="90">
        <f t="shared" si="2"/>
        <v>20.520404197434903</v>
      </c>
      <c r="AX46" s="152"/>
      <c r="AY46" s="153"/>
      <c r="AZ46" s="153"/>
      <c r="BA46" s="153">
        <v>253.99034599999999</v>
      </c>
      <c r="BB46" s="153">
        <v>283.697003</v>
      </c>
      <c r="BC46" s="153">
        <v>283.697003</v>
      </c>
      <c r="BD46" s="117">
        <v>349.81</v>
      </c>
      <c r="BE46" s="143">
        <v>377.01</v>
      </c>
      <c r="BF46" s="117">
        <v>465.29</v>
      </c>
      <c r="BG46" s="117">
        <v>527.99</v>
      </c>
      <c r="BH46" s="86" t="s">
        <v>322</v>
      </c>
    </row>
    <row r="47" spans="1:60" s="154" customFormat="1" x14ac:dyDescent="0.2">
      <c r="A47" s="86" t="s">
        <v>323</v>
      </c>
      <c r="B47" s="117">
        <v>617.07000000000005</v>
      </c>
      <c r="C47" s="152">
        <v>12.59</v>
      </c>
      <c r="D47" s="152">
        <v>14.04</v>
      </c>
      <c r="E47" s="152">
        <v>21.87</v>
      </c>
      <c r="F47" s="152">
        <v>2.2999999999999998</v>
      </c>
      <c r="G47" s="152">
        <v>-0.5</v>
      </c>
      <c r="H47" s="152">
        <v>4.74</v>
      </c>
      <c r="I47" s="152">
        <v>6.16</v>
      </c>
      <c r="J47" s="152">
        <v>6.37</v>
      </c>
      <c r="K47" s="152">
        <v>8.82</v>
      </c>
      <c r="L47" s="152">
        <v>9.6</v>
      </c>
      <c r="M47" s="152">
        <v>8.76</v>
      </c>
      <c r="N47" s="152">
        <v>9.3000000000000007</v>
      </c>
      <c r="O47" s="152">
        <v>11.12</v>
      </c>
      <c r="P47" s="152">
        <v>13.53</v>
      </c>
      <c r="Q47" s="152">
        <v>14.81</v>
      </c>
      <c r="R47" s="152">
        <v>10.39</v>
      </c>
      <c r="S47" s="152">
        <v>11.94</v>
      </c>
      <c r="T47" s="152">
        <v>12.45</v>
      </c>
      <c r="U47" s="72">
        <v>10.29</v>
      </c>
      <c r="V47" s="72">
        <v>10.58</v>
      </c>
      <c r="W47" s="72">
        <v>11.47</v>
      </c>
      <c r="X47" s="72">
        <v>11.96</v>
      </c>
      <c r="Y47" s="72">
        <v>10.49</v>
      </c>
      <c r="Z47" s="72">
        <v>9.58</v>
      </c>
      <c r="AA47" s="72">
        <v>11.96</v>
      </c>
      <c r="AB47" s="72">
        <v>12.2</v>
      </c>
      <c r="AC47" s="72">
        <v>12.74</v>
      </c>
      <c r="AD47" s="72">
        <v>7.62</v>
      </c>
      <c r="AE47" s="72"/>
      <c r="AF47" s="72"/>
      <c r="AG47" s="72"/>
      <c r="AH47" s="72"/>
      <c r="AI47" s="153"/>
      <c r="AJ47" s="152">
        <v>50.8</v>
      </c>
      <c r="AK47" s="153">
        <v>7.86</v>
      </c>
      <c r="AL47" s="152">
        <v>16.77</v>
      </c>
      <c r="AM47" s="153">
        <v>27.12</v>
      </c>
      <c r="AN47" s="152">
        <v>36.479999999999997</v>
      </c>
      <c r="AO47" s="153">
        <v>14.82</v>
      </c>
      <c r="AP47" s="152">
        <v>49.85</v>
      </c>
      <c r="AQ47" s="153">
        <v>11.07</v>
      </c>
      <c r="AR47" s="152">
        <v>45.25</v>
      </c>
      <c r="AS47" s="153">
        <v>12.46</v>
      </c>
      <c r="AT47" s="152">
        <v>43.5</v>
      </c>
      <c r="AU47" s="153">
        <v>15.9</v>
      </c>
      <c r="AV47" s="89">
        <f t="shared" si="1"/>
        <v>44.519999999999996</v>
      </c>
      <c r="AW47" s="90">
        <f t="shared" si="2"/>
        <v>13.785040431266848</v>
      </c>
      <c r="AX47" s="152"/>
      <c r="AY47" s="153"/>
      <c r="AZ47" s="153"/>
      <c r="BA47" s="153">
        <v>399.124324</v>
      </c>
      <c r="BB47" s="153">
        <v>454.72875099999999</v>
      </c>
      <c r="BC47" s="153">
        <v>454.72875099999999</v>
      </c>
      <c r="BD47" s="117">
        <v>551.87</v>
      </c>
      <c r="BE47" s="143">
        <v>563.64</v>
      </c>
      <c r="BF47" s="117">
        <v>691.56</v>
      </c>
      <c r="BG47" s="117">
        <v>613.71</v>
      </c>
      <c r="BH47" s="86" t="s">
        <v>323</v>
      </c>
    </row>
    <row r="48" spans="1:60" s="154" customFormat="1" x14ac:dyDescent="0.2">
      <c r="A48" s="86" t="s">
        <v>324</v>
      </c>
      <c r="B48" s="117">
        <v>355.28</v>
      </c>
      <c r="C48" s="152">
        <v>-0.39</v>
      </c>
      <c r="D48" s="152">
        <v>-0.78</v>
      </c>
      <c r="E48" s="152">
        <v>-5.08</v>
      </c>
      <c r="F48" s="152">
        <v>-13.36</v>
      </c>
      <c r="G48" s="152">
        <v>0.5</v>
      </c>
      <c r="H48" s="152">
        <v>1.1100000000000001</v>
      </c>
      <c r="I48" s="152">
        <v>1.27</v>
      </c>
      <c r="J48" s="152">
        <v>1.63</v>
      </c>
      <c r="K48" s="152">
        <v>3.64</v>
      </c>
      <c r="L48" s="152">
        <v>3.86</v>
      </c>
      <c r="M48" s="152">
        <v>4.01</v>
      </c>
      <c r="N48" s="152">
        <v>3.57</v>
      </c>
      <c r="O48" s="152">
        <v>3.78</v>
      </c>
      <c r="P48" s="152">
        <v>4.12</v>
      </c>
      <c r="Q48" s="152">
        <v>4.54</v>
      </c>
      <c r="R48" s="152">
        <v>4.25</v>
      </c>
      <c r="S48" s="152">
        <v>4.17</v>
      </c>
      <c r="T48" s="152">
        <v>4.5599999999999996</v>
      </c>
      <c r="U48" s="72">
        <v>4.5199999999999996</v>
      </c>
      <c r="V48" s="72">
        <v>4.16</v>
      </c>
      <c r="W48" s="72">
        <v>5.43</v>
      </c>
      <c r="X48" s="72">
        <v>5.63</v>
      </c>
      <c r="Y48" s="72">
        <v>5.37</v>
      </c>
      <c r="Z48" s="72">
        <v>5.56</v>
      </c>
      <c r="AA48" s="72">
        <v>5.72</v>
      </c>
      <c r="AB48" s="72">
        <v>6.12</v>
      </c>
      <c r="AC48" s="72">
        <v>6.03</v>
      </c>
      <c r="AD48" s="72">
        <v>5.29</v>
      </c>
      <c r="AE48" s="72"/>
      <c r="AF48" s="72"/>
      <c r="AG48" s="72"/>
      <c r="AH48" s="72"/>
      <c r="AI48" s="153"/>
      <c r="AJ48" s="152">
        <v>-19.61</v>
      </c>
      <c r="AK48" s="153">
        <v>-9.59</v>
      </c>
      <c r="AL48" s="152">
        <v>4.51</v>
      </c>
      <c r="AM48" s="153">
        <v>47</v>
      </c>
      <c r="AN48" s="152">
        <v>15.09</v>
      </c>
      <c r="AO48" s="153">
        <v>15.69</v>
      </c>
      <c r="AP48" s="152">
        <v>16.690000000000001</v>
      </c>
      <c r="AQ48" s="153">
        <v>11.83</v>
      </c>
      <c r="AR48" s="152">
        <v>17.41</v>
      </c>
      <c r="AS48" s="153">
        <v>14.09</v>
      </c>
      <c r="AT48" s="152">
        <v>21.98</v>
      </c>
      <c r="AU48" s="153">
        <v>14.69</v>
      </c>
      <c r="AV48" s="89">
        <f t="shared" si="1"/>
        <v>23.16</v>
      </c>
      <c r="AW48" s="90">
        <f t="shared" si="2"/>
        <v>15.703367875647668</v>
      </c>
      <c r="AX48" s="152"/>
      <c r="AY48" s="153"/>
      <c r="AZ48" s="153"/>
      <c r="BA48" s="153">
        <v>187.99776499999999</v>
      </c>
      <c r="BB48" s="153">
        <v>211.96466100000001</v>
      </c>
      <c r="BC48" s="153">
        <v>211.96466100000001</v>
      </c>
      <c r="BD48" s="117">
        <v>197.47</v>
      </c>
      <c r="BE48" s="143">
        <v>245.32</v>
      </c>
      <c r="BF48" s="117">
        <v>322.92</v>
      </c>
      <c r="BG48" s="117">
        <v>363.69</v>
      </c>
      <c r="BH48" s="86" t="s">
        <v>324</v>
      </c>
    </row>
    <row r="49" spans="1:60" s="154" customFormat="1" x14ac:dyDescent="0.2">
      <c r="A49" s="86" t="s">
        <v>325</v>
      </c>
      <c r="B49" s="117">
        <v>839.65</v>
      </c>
      <c r="C49" s="152">
        <v>5.88</v>
      </c>
      <c r="D49" s="152">
        <v>6.23</v>
      </c>
      <c r="E49" s="152">
        <v>6.03</v>
      </c>
      <c r="F49" s="152">
        <v>5.51</v>
      </c>
      <c r="G49" s="152">
        <v>6.1</v>
      </c>
      <c r="H49" s="152">
        <v>6.34</v>
      </c>
      <c r="I49" s="152">
        <v>6.67</v>
      </c>
      <c r="J49" s="152">
        <v>6.12</v>
      </c>
      <c r="K49" s="152">
        <v>6.75</v>
      </c>
      <c r="L49" s="152">
        <v>6.99</v>
      </c>
      <c r="M49" s="152">
        <v>7.17</v>
      </c>
      <c r="N49" s="152">
        <v>7</v>
      </c>
      <c r="O49" s="152">
        <v>7.43</v>
      </c>
      <c r="P49" s="152">
        <v>8.07</v>
      </c>
      <c r="Q49" s="152">
        <v>7.71</v>
      </c>
      <c r="R49" s="152">
        <v>7.46</v>
      </c>
      <c r="S49" s="152">
        <v>8.1999999999999993</v>
      </c>
      <c r="T49" s="152">
        <v>7.95</v>
      </c>
      <c r="U49" s="72">
        <v>7.9</v>
      </c>
      <c r="V49" s="72">
        <v>7.26</v>
      </c>
      <c r="W49" s="72">
        <v>8.0500000000000007</v>
      </c>
      <c r="X49" s="72">
        <v>8.19</v>
      </c>
      <c r="Y49" s="72">
        <v>8.26</v>
      </c>
      <c r="Z49" s="72">
        <v>7.87</v>
      </c>
      <c r="AA49" s="72">
        <v>8.6</v>
      </c>
      <c r="AB49" s="72">
        <v>9.6</v>
      </c>
      <c r="AC49" s="72">
        <v>9.0299999999999994</v>
      </c>
      <c r="AD49" s="72">
        <v>9.34</v>
      </c>
      <c r="AE49" s="72"/>
      <c r="AF49" s="72"/>
      <c r="AG49" s="72"/>
      <c r="AH49" s="72"/>
      <c r="AI49" s="153"/>
      <c r="AJ49" s="152">
        <v>23.65</v>
      </c>
      <c r="AK49" s="153">
        <v>12.96</v>
      </c>
      <c r="AL49" s="152">
        <v>25.23</v>
      </c>
      <c r="AM49" s="153">
        <v>14.37</v>
      </c>
      <c r="AN49" s="152">
        <v>27.92</v>
      </c>
      <c r="AO49" s="153">
        <v>13.4</v>
      </c>
      <c r="AP49" s="152">
        <v>30.68</v>
      </c>
      <c r="AQ49" s="153">
        <v>13.37</v>
      </c>
      <c r="AR49" s="152">
        <v>31.31</v>
      </c>
      <c r="AS49" s="153">
        <v>15.18</v>
      </c>
      <c r="AT49" s="152">
        <v>32.369999999999997</v>
      </c>
      <c r="AU49" s="153">
        <v>20.51</v>
      </c>
      <c r="AV49" s="89">
        <f t="shared" si="1"/>
        <v>36.569999999999993</v>
      </c>
      <c r="AW49" s="90">
        <f t="shared" si="2"/>
        <v>22.309816789718354</v>
      </c>
      <c r="AX49" s="152"/>
      <c r="AY49" s="153"/>
      <c r="AZ49" s="153"/>
      <c r="BA49" s="153">
        <v>306.441464</v>
      </c>
      <c r="BB49" s="153">
        <v>362.62085500000001</v>
      </c>
      <c r="BC49" s="153">
        <v>362.62085500000001</v>
      </c>
      <c r="BD49" s="117">
        <v>410.14</v>
      </c>
      <c r="BE49" s="143">
        <v>475.27</v>
      </c>
      <c r="BF49" s="117">
        <v>663.81</v>
      </c>
      <c r="BG49" s="117">
        <v>815.87</v>
      </c>
      <c r="BH49" s="86" t="s">
        <v>325</v>
      </c>
    </row>
    <row r="50" spans="1:60" s="154" customFormat="1" x14ac:dyDescent="0.2">
      <c r="A50" s="86" t="s">
        <v>326</v>
      </c>
      <c r="B50" s="117">
        <v>510.7</v>
      </c>
      <c r="C50" s="152">
        <v>5.1100000000000003</v>
      </c>
      <c r="D50" s="152">
        <v>6.04</v>
      </c>
      <c r="E50" s="152">
        <v>5.59</v>
      </c>
      <c r="F50" s="152">
        <v>4.5199999999999996</v>
      </c>
      <c r="G50" s="152">
        <v>3</v>
      </c>
      <c r="H50" s="152">
        <v>3.78</v>
      </c>
      <c r="I50" s="152">
        <v>3.38</v>
      </c>
      <c r="J50" s="152">
        <v>4.1399999999999997</v>
      </c>
      <c r="K50" s="152">
        <v>3.69</v>
      </c>
      <c r="L50" s="152">
        <v>4.75</v>
      </c>
      <c r="M50" s="152">
        <v>4.99</v>
      </c>
      <c r="N50" s="152">
        <v>5.26</v>
      </c>
      <c r="O50" s="152">
        <v>4.66</v>
      </c>
      <c r="P50" s="152">
        <v>5.69</v>
      </c>
      <c r="Q50" s="152">
        <v>5.66</v>
      </c>
      <c r="R50" s="152">
        <v>5.6</v>
      </c>
      <c r="S50" s="152">
        <v>5.62</v>
      </c>
      <c r="T50" s="152">
        <v>6.38</v>
      </c>
      <c r="U50" s="72">
        <v>6.06</v>
      </c>
      <c r="V50" s="72">
        <v>5.18</v>
      </c>
      <c r="W50" s="72">
        <v>5.68</v>
      </c>
      <c r="X50" s="72">
        <v>6.61</v>
      </c>
      <c r="Y50" s="72">
        <v>6.88</v>
      </c>
      <c r="Z50" s="72">
        <v>6.88</v>
      </c>
      <c r="AA50" s="72">
        <v>6.07</v>
      </c>
      <c r="AB50" s="72">
        <v>7.47</v>
      </c>
      <c r="AC50" s="72">
        <v>7.45</v>
      </c>
      <c r="AD50" s="72">
        <v>7.36</v>
      </c>
      <c r="AE50" s="72"/>
      <c r="AF50" s="72"/>
      <c r="AG50" s="72"/>
      <c r="AH50" s="72"/>
      <c r="AI50" s="153"/>
      <c r="AJ50" s="152">
        <v>21.26</v>
      </c>
      <c r="AK50" s="153">
        <v>10.050000000000001</v>
      </c>
      <c r="AL50" s="152">
        <v>14.3</v>
      </c>
      <c r="AM50" s="153">
        <v>17.690000000000001</v>
      </c>
      <c r="AN50" s="152">
        <v>18.690000000000001</v>
      </c>
      <c r="AO50" s="153">
        <v>16.87</v>
      </c>
      <c r="AP50" s="152">
        <v>21.62</v>
      </c>
      <c r="AQ50" s="153">
        <v>14.15</v>
      </c>
      <c r="AR50" s="152">
        <v>23.24</v>
      </c>
      <c r="AS50" s="153">
        <v>14.99</v>
      </c>
      <c r="AT50" s="152">
        <v>26.05</v>
      </c>
      <c r="AU50" s="153">
        <v>18.510000000000002</v>
      </c>
      <c r="AV50" s="89">
        <f t="shared" si="1"/>
        <v>28.349999999999998</v>
      </c>
      <c r="AW50" s="90">
        <f t="shared" si="2"/>
        <v>18.097354497354498</v>
      </c>
      <c r="AX50" s="152"/>
      <c r="AY50" s="153"/>
      <c r="AZ50" s="153"/>
      <c r="BA50" s="153">
        <v>213.73174499999999</v>
      </c>
      <c r="BB50" s="153">
        <v>252.96700100000001</v>
      </c>
      <c r="BC50" s="153">
        <v>252.96700100000001</v>
      </c>
      <c r="BD50" s="117">
        <v>306.02999999999997</v>
      </c>
      <c r="BE50" s="143">
        <v>348.35</v>
      </c>
      <c r="BF50" s="117">
        <v>482.23</v>
      </c>
      <c r="BG50" s="117">
        <v>513.05999999999995</v>
      </c>
      <c r="BH50" s="86" t="s">
        <v>326</v>
      </c>
    </row>
    <row r="51" spans="1:60" s="154" customFormat="1" x14ac:dyDescent="0.2">
      <c r="A51" s="86" t="s">
        <v>327</v>
      </c>
      <c r="B51" s="117">
        <v>707.51</v>
      </c>
      <c r="C51" s="152">
        <v>4.49</v>
      </c>
      <c r="D51" s="152">
        <v>4.6399999999999997</v>
      </c>
      <c r="E51" s="152">
        <v>4.41</v>
      </c>
      <c r="F51" s="152">
        <v>2.41</v>
      </c>
      <c r="G51" s="152">
        <v>2.68</v>
      </c>
      <c r="H51" s="152">
        <v>3.55</v>
      </c>
      <c r="I51" s="152">
        <v>4.47</v>
      </c>
      <c r="J51" s="152">
        <v>6.39</v>
      </c>
      <c r="K51" s="152">
        <v>5.54</v>
      </c>
      <c r="L51" s="152">
        <v>6.18</v>
      </c>
      <c r="M51" s="152">
        <v>6.8</v>
      </c>
      <c r="N51" s="152">
        <v>8.02</v>
      </c>
      <c r="O51" s="152">
        <v>7.22</v>
      </c>
      <c r="P51" s="152">
        <v>7.73</v>
      </c>
      <c r="Q51" s="152">
        <v>7.31</v>
      </c>
      <c r="R51" s="152">
        <v>9.07</v>
      </c>
      <c r="S51" s="152">
        <v>8.06</v>
      </c>
      <c r="T51" s="152">
        <v>8.08</v>
      </c>
      <c r="U51" s="72">
        <v>6.86</v>
      </c>
      <c r="V51" s="72">
        <v>9.18</v>
      </c>
      <c r="W51" s="72">
        <v>8</v>
      </c>
      <c r="X51" s="72">
        <v>7.43</v>
      </c>
      <c r="Y51" s="72">
        <v>7.98</v>
      </c>
      <c r="Z51" s="72">
        <v>9.8000000000000007</v>
      </c>
      <c r="AA51" s="72">
        <v>7.98</v>
      </c>
      <c r="AB51" s="72">
        <v>8.42</v>
      </c>
      <c r="AC51" s="72">
        <v>8.64</v>
      </c>
      <c r="AD51" s="72">
        <v>11.67</v>
      </c>
      <c r="AE51" s="72"/>
      <c r="AF51" s="72"/>
      <c r="AG51" s="72"/>
      <c r="AH51" s="72"/>
      <c r="AI51" s="153"/>
      <c r="AJ51" s="152">
        <v>15.95</v>
      </c>
      <c r="AK51" s="153">
        <v>14.95</v>
      </c>
      <c r="AL51" s="152">
        <v>17.09</v>
      </c>
      <c r="AM51" s="153">
        <v>22.24</v>
      </c>
      <c r="AN51" s="152">
        <v>26.54</v>
      </c>
      <c r="AO51" s="153">
        <v>15.92</v>
      </c>
      <c r="AP51" s="152">
        <v>31.32</v>
      </c>
      <c r="AQ51" s="153">
        <v>13.51</v>
      </c>
      <c r="AR51" s="152">
        <v>32.18</v>
      </c>
      <c r="AS51" s="153">
        <v>14.88</v>
      </c>
      <c r="AT51" s="152">
        <v>33.21</v>
      </c>
      <c r="AU51" s="153">
        <v>18.309999999999999</v>
      </c>
      <c r="AV51" s="89">
        <f t="shared" si="1"/>
        <v>36.71</v>
      </c>
      <c r="AW51" s="90">
        <f t="shared" si="2"/>
        <v>19.407518387360394</v>
      </c>
      <c r="AX51" s="152"/>
      <c r="AY51" s="153"/>
      <c r="AZ51" s="153"/>
      <c r="BA51" s="153">
        <v>238.53137599999999</v>
      </c>
      <c r="BB51" s="153">
        <v>380.15106400000002</v>
      </c>
      <c r="BC51" s="153">
        <v>380.15106400000002</v>
      </c>
      <c r="BD51" s="117">
        <v>423.04</v>
      </c>
      <c r="BE51" s="143">
        <v>478.87</v>
      </c>
      <c r="BF51" s="117">
        <v>608</v>
      </c>
      <c r="BG51" s="117">
        <v>712.45</v>
      </c>
      <c r="BH51" s="86" t="s">
        <v>327</v>
      </c>
    </row>
    <row r="52" spans="1:60" s="154" customFormat="1" x14ac:dyDescent="0.2">
      <c r="A52" s="86" t="s">
        <v>328</v>
      </c>
      <c r="B52" s="117">
        <v>330.87</v>
      </c>
      <c r="C52" s="152">
        <v>4.3099999999999996</v>
      </c>
      <c r="D52" s="152">
        <v>4.99</v>
      </c>
      <c r="E52" s="152">
        <v>3.69</v>
      </c>
      <c r="F52" s="152">
        <v>-3.66</v>
      </c>
      <c r="G52" s="152">
        <v>1.06</v>
      </c>
      <c r="H52" s="152">
        <v>1.9</v>
      </c>
      <c r="I52" s="152">
        <v>2.4700000000000002</v>
      </c>
      <c r="J52" s="152">
        <v>2.2400000000000002</v>
      </c>
      <c r="K52" s="152">
        <v>3.12</v>
      </c>
      <c r="L52" s="152">
        <v>3.72</v>
      </c>
      <c r="M52" s="152">
        <v>3.42</v>
      </c>
      <c r="N52" s="152">
        <v>3.4</v>
      </c>
      <c r="O52" s="152">
        <v>4.9000000000000004</v>
      </c>
      <c r="P52" s="152">
        <v>5.39</v>
      </c>
      <c r="Q52" s="152">
        <v>3.92</v>
      </c>
      <c r="R52" s="152">
        <v>2.15</v>
      </c>
      <c r="S52" s="152">
        <v>4.3099999999999996</v>
      </c>
      <c r="T52" s="152">
        <v>4.62</v>
      </c>
      <c r="U52" s="72">
        <v>3.33</v>
      </c>
      <c r="V52" s="72">
        <v>2.83</v>
      </c>
      <c r="W52" s="72">
        <v>4.45</v>
      </c>
      <c r="X52" s="72">
        <v>3.47</v>
      </c>
      <c r="Y52" s="72">
        <v>3.74</v>
      </c>
      <c r="Z52" s="72">
        <v>3.27</v>
      </c>
      <c r="AA52" s="72">
        <v>4.3899999999999997</v>
      </c>
      <c r="AB52" s="72">
        <v>4.71</v>
      </c>
      <c r="AC52" s="72">
        <v>1.93</v>
      </c>
      <c r="AD52" s="72">
        <v>3.07</v>
      </c>
      <c r="AE52" s="72"/>
      <c r="AF52" s="72"/>
      <c r="AG52" s="72"/>
      <c r="AH52" s="72"/>
      <c r="AI52" s="153"/>
      <c r="AJ52" s="152">
        <v>9.33</v>
      </c>
      <c r="AK52" s="153">
        <v>14.93</v>
      </c>
      <c r="AL52" s="152">
        <v>7.67</v>
      </c>
      <c r="AM52" s="153">
        <v>26.59</v>
      </c>
      <c r="AN52" s="152">
        <v>13.65</v>
      </c>
      <c r="AO52" s="153">
        <v>18.02</v>
      </c>
      <c r="AP52" s="152">
        <v>16.36</v>
      </c>
      <c r="AQ52" s="153">
        <v>13.52</v>
      </c>
      <c r="AR52" s="152">
        <v>15.09</v>
      </c>
      <c r="AS52" s="153">
        <v>16.71</v>
      </c>
      <c r="AT52" s="152">
        <v>14.92</v>
      </c>
      <c r="AU52" s="153">
        <v>20.84</v>
      </c>
      <c r="AV52" s="89">
        <f t="shared" si="1"/>
        <v>14.1</v>
      </c>
      <c r="AW52" s="90">
        <f t="shared" si="2"/>
        <v>23.006382978723405</v>
      </c>
      <c r="AX52" s="152"/>
      <c r="AY52" s="153"/>
      <c r="AZ52" s="153"/>
      <c r="BA52" s="153">
        <v>139.32307499999999</v>
      </c>
      <c r="BB52" s="153">
        <v>203.96750700000001</v>
      </c>
      <c r="BC52" s="153">
        <v>203.96750700000001</v>
      </c>
      <c r="BD52" s="117">
        <v>221.24</v>
      </c>
      <c r="BE52" s="143">
        <v>252.11</v>
      </c>
      <c r="BF52" s="117">
        <v>310.94</v>
      </c>
      <c r="BG52" s="117">
        <v>324.39</v>
      </c>
      <c r="BH52" s="86" t="s">
        <v>328</v>
      </c>
    </row>
    <row r="53" spans="1:60" s="154" customFormat="1" x14ac:dyDescent="0.2">
      <c r="A53" s="86" t="s">
        <v>329</v>
      </c>
      <c r="B53" s="117">
        <v>156.22999999999999</v>
      </c>
      <c r="C53" s="152">
        <v>2.12</v>
      </c>
      <c r="D53" s="152">
        <v>2.2799999999999998</v>
      </c>
      <c r="E53" s="152">
        <v>1.99</v>
      </c>
      <c r="F53" s="152">
        <v>1.87</v>
      </c>
      <c r="G53" s="152">
        <v>1.95</v>
      </c>
      <c r="H53" s="152">
        <v>1.87</v>
      </c>
      <c r="I53" s="152">
        <v>1.76</v>
      </c>
      <c r="J53" s="152">
        <v>1.59</v>
      </c>
      <c r="K53" s="152">
        <v>1.89</v>
      </c>
      <c r="L53" s="152">
        <v>2.04</v>
      </c>
      <c r="M53" s="152">
        <v>1.82</v>
      </c>
      <c r="N53" s="152">
        <v>1.6</v>
      </c>
      <c r="O53" s="152">
        <v>1.89</v>
      </c>
      <c r="P53" s="152">
        <v>1.78</v>
      </c>
      <c r="Q53" s="152">
        <v>1.94</v>
      </c>
      <c r="R53" s="152">
        <v>1.19</v>
      </c>
      <c r="S53" s="152">
        <v>1.88</v>
      </c>
      <c r="T53" s="152">
        <v>2.2599999999999998</v>
      </c>
      <c r="U53" s="72">
        <v>2.06</v>
      </c>
      <c r="V53" s="72">
        <v>-2.82</v>
      </c>
      <c r="W53" s="72">
        <v>2.0499999999999998</v>
      </c>
      <c r="X53" s="72">
        <v>2.11</v>
      </c>
      <c r="Y53" s="72">
        <v>2.44</v>
      </c>
      <c r="Z53" s="72">
        <v>5.36</v>
      </c>
      <c r="AA53" s="72">
        <v>2.73</v>
      </c>
      <c r="AB53" s="72">
        <v>2.92</v>
      </c>
      <c r="AC53" s="72">
        <v>2.67</v>
      </c>
      <c r="AD53" s="72">
        <v>-1.48</v>
      </c>
      <c r="AE53" s="72"/>
      <c r="AF53" s="72"/>
      <c r="AG53" s="72"/>
      <c r="AH53" s="72"/>
      <c r="AI53" s="153"/>
      <c r="AJ53" s="152">
        <v>8.26</v>
      </c>
      <c r="AK53" s="153">
        <v>13.49</v>
      </c>
      <c r="AL53" s="152">
        <v>7.17</v>
      </c>
      <c r="AM53" s="153">
        <v>15.93</v>
      </c>
      <c r="AN53" s="152">
        <v>7.35</v>
      </c>
      <c r="AO53" s="153">
        <v>17.440000000000001</v>
      </c>
      <c r="AP53" s="152">
        <v>6.8</v>
      </c>
      <c r="AQ53" s="153">
        <v>18.97</v>
      </c>
      <c r="AR53" s="152">
        <v>3.38</v>
      </c>
      <c r="AS53" s="153">
        <v>42.89</v>
      </c>
      <c r="AT53" s="152">
        <v>11.96</v>
      </c>
      <c r="AU53" s="153">
        <v>12.94</v>
      </c>
      <c r="AV53" s="89">
        <f t="shared" si="1"/>
        <v>6.84</v>
      </c>
      <c r="AW53" s="90">
        <f t="shared" si="2"/>
        <v>22.269005847953217</v>
      </c>
      <c r="AX53" s="152"/>
      <c r="AY53" s="153"/>
      <c r="AZ53" s="153"/>
      <c r="BA53" s="153">
        <v>111.414979</v>
      </c>
      <c r="BB53" s="153">
        <v>114.226088</v>
      </c>
      <c r="BC53" s="153">
        <v>114.226088</v>
      </c>
      <c r="BD53" s="117">
        <v>128.91</v>
      </c>
      <c r="BE53" s="143">
        <v>144.97999999999999</v>
      </c>
      <c r="BF53" s="117">
        <v>154.66999999999999</v>
      </c>
      <c r="BG53" s="117">
        <v>152.32</v>
      </c>
      <c r="BH53" s="86" t="s">
        <v>329</v>
      </c>
    </row>
    <row r="54" spans="1:60" s="154" customFormat="1" x14ac:dyDescent="0.2">
      <c r="A54" s="86" t="s">
        <v>330</v>
      </c>
      <c r="B54" s="117">
        <v>279.31</v>
      </c>
      <c r="C54" s="152">
        <v>3.58</v>
      </c>
      <c r="D54" s="152">
        <v>2.65</v>
      </c>
      <c r="E54" s="152">
        <v>4.13</v>
      </c>
      <c r="F54" s="152">
        <v>2.65</v>
      </c>
      <c r="G54" s="152">
        <v>3.25</v>
      </c>
      <c r="H54" s="152">
        <v>2.61</v>
      </c>
      <c r="I54" s="152">
        <v>4</v>
      </c>
      <c r="J54" s="152">
        <v>2.56</v>
      </c>
      <c r="K54" s="152">
        <v>3.85</v>
      </c>
      <c r="L54" s="152">
        <v>2.74</v>
      </c>
      <c r="M54" s="152">
        <v>4.45</v>
      </c>
      <c r="N54" s="152">
        <v>2.46</v>
      </c>
      <c r="O54" s="152">
        <v>3.58</v>
      </c>
      <c r="P54" s="152">
        <v>3.01</v>
      </c>
      <c r="Q54" s="152">
        <v>4.4000000000000004</v>
      </c>
      <c r="R54" s="152">
        <v>2.63</v>
      </c>
      <c r="S54" s="152">
        <v>3.36</v>
      </c>
      <c r="T54" s="152">
        <v>2.89</v>
      </c>
      <c r="U54" s="72">
        <v>4.09</v>
      </c>
      <c r="V54" s="72">
        <v>3.01</v>
      </c>
      <c r="W54" s="72">
        <v>3.02</v>
      </c>
      <c r="X54" s="72">
        <v>3.13</v>
      </c>
      <c r="Y54" s="72">
        <v>4.53</v>
      </c>
      <c r="Z54" s="72">
        <v>3</v>
      </c>
      <c r="AA54" s="72">
        <v>3.92</v>
      </c>
      <c r="AB54" s="72">
        <v>2.88</v>
      </c>
      <c r="AC54" s="72">
        <v>4.91</v>
      </c>
      <c r="AD54" s="72">
        <v>3.46</v>
      </c>
      <c r="AE54" s="72"/>
      <c r="AF54" s="72"/>
      <c r="AG54" s="72"/>
      <c r="AH54" s="72"/>
      <c r="AI54" s="153"/>
      <c r="AJ54" s="152">
        <v>13.01</v>
      </c>
      <c r="AK54" s="153">
        <v>12.46</v>
      </c>
      <c r="AL54" s="152">
        <v>12.42</v>
      </c>
      <c r="AM54" s="153">
        <v>14.05</v>
      </c>
      <c r="AN54" s="152">
        <v>13.49</v>
      </c>
      <c r="AO54" s="153">
        <v>13.26</v>
      </c>
      <c r="AP54" s="152">
        <v>13.62</v>
      </c>
      <c r="AQ54" s="153">
        <v>15.05</v>
      </c>
      <c r="AR54" s="152">
        <v>13.35</v>
      </c>
      <c r="AS54" s="153">
        <v>14.99</v>
      </c>
      <c r="AT54" s="152">
        <v>13.68</v>
      </c>
      <c r="AU54" s="153">
        <v>16.18</v>
      </c>
      <c r="AV54" s="89">
        <f t="shared" si="1"/>
        <v>15.170000000000002</v>
      </c>
      <c r="AW54" s="90">
        <f t="shared" si="2"/>
        <v>17.938035596572181</v>
      </c>
      <c r="AX54" s="152"/>
      <c r="AY54" s="153"/>
      <c r="AZ54" s="153"/>
      <c r="BA54" s="153">
        <v>162.06434999999999</v>
      </c>
      <c r="BB54" s="153">
        <v>174.496937</v>
      </c>
      <c r="BC54" s="153">
        <v>174.496937</v>
      </c>
      <c r="BD54" s="117">
        <v>204.99</v>
      </c>
      <c r="BE54" s="143">
        <v>200.04</v>
      </c>
      <c r="BF54" s="117">
        <v>221.38</v>
      </c>
      <c r="BG54" s="117">
        <v>272.12</v>
      </c>
      <c r="BH54" s="86" t="s">
        <v>330</v>
      </c>
    </row>
    <row r="55" spans="1:60" x14ac:dyDescent="0.2">
      <c r="B55" s="117"/>
      <c r="C55" s="89"/>
      <c r="D55" s="89"/>
      <c r="E55" s="89"/>
      <c r="F55" s="89"/>
      <c r="G55" s="89"/>
      <c r="H55" s="89"/>
      <c r="I55" s="89"/>
      <c r="J55" s="89"/>
      <c r="K55" s="89"/>
      <c r="L55" s="89"/>
      <c r="M55" s="89"/>
      <c r="N55" s="89"/>
      <c r="O55" s="89"/>
      <c r="P55" s="89"/>
      <c r="Q55" s="89"/>
      <c r="R55" s="89"/>
      <c r="S55" s="89"/>
      <c r="T55" s="89"/>
      <c r="U55" s="72"/>
      <c r="V55" s="72"/>
      <c r="W55" s="72"/>
      <c r="X55" s="72"/>
      <c r="Y55" s="72"/>
      <c r="Z55" s="72"/>
      <c r="AA55" s="72"/>
      <c r="AB55" s="72"/>
      <c r="AC55" s="72"/>
      <c r="AD55" s="72"/>
      <c r="AE55" s="72"/>
      <c r="AF55" s="72"/>
      <c r="AG55" s="72"/>
      <c r="AH55" s="72"/>
      <c r="AI55" s="90"/>
      <c r="AK55" s="90"/>
      <c r="AM55" s="90"/>
      <c r="AO55" s="90"/>
      <c r="AQ55" s="90"/>
      <c r="AS55" s="90"/>
      <c r="AU55" s="90"/>
      <c r="AW55" s="90"/>
      <c r="AY55" s="90"/>
      <c r="AZ55" s="90"/>
      <c r="BF55" s="117"/>
      <c r="BG55" s="117"/>
    </row>
    <row r="56" spans="1:60" x14ac:dyDescent="0.2">
      <c r="B56" s="117"/>
      <c r="BF56" s="117"/>
      <c r="BG56" s="117"/>
    </row>
    <row r="57" spans="1:60" x14ac:dyDescent="0.2">
      <c r="A57" s="86" t="s">
        <v>204</v>
      </c>
      <c r="B57" s="117"/>
      <c r="BF57" s="117"/>
      <c r="BG57" s="117"/>
      <c r="BH57" s="86" t="s">
        <v>204</v>
      </c>
    </row>
    <row r="58" spans="1:60" s="86" customFormat="1" x14ac:dyDescent="0.2">
      <c r="A58" s="86" t="s">
        <v>141</v>
      </c>
      <c r="B58" s="117" t="s">
        <v>266</v>
      </c>
      <c r="C58" s="92" t="s">
        <v>142</v>
      </c>
      <c r="D58" s="92" t="s">
        <v>143</v>
      </c>
      <c r="E58" s="92" t="s">
        <v>144</v>
      </c>
      <c r="F58" s="92" t="s">
        <v>145</v>
      </c>
      <c r="G58" s="92" t="s">
        <v>146</v>
      </c>
      <c r="H58" s="92" t="s">
        <v>147</v>
      </c>
      <c r="I58" s="92" t="s">
        <v>148</v>
      </c>
      <c r="J58" s="92" t="s">
        <v>149</v>
      </c>
      <c r="K58" s="92" t="s">
        <v>150</v>
      </c>
      <c r="L58" s="92" t="s">
        <v>151</v>
      </c>
      <c r="M58" s="92" t="s">
        <v>152</v>
      </c>
      <c r="N58" s="92" t="s">
        <v>153</v>
      </c>
      <c r="O58" s="92" t="s">
        <v>154</v>
      </c>
      <c r="P58" s="92" t="s">
        <v>155</v>
      </c>
      <c r="Q58" s="92" t="s">
        <v>156</v>
      </c>
      <c r="R58" s="92" t="s">
        <v>157</v>
      </c>
      <c r="S58" s="92" t="s">
        <v>158</v>
      </c>
      <c r="T58" s="151" t="s">
        <v>159</v>
      </c>
      <c r="U58" s="92" t="s">
        <v>160</v>
      </c>
      <c r="V58" s="92" t="s">
        <v>161</v>
      </c>
      <c r="W58" s="95" t="s">
        <v>270</v>
      </c>
      <c r="X58" s="95" t="s">
        <v>271</v>
      </c>
      <c r="Y58" s="95" t="s">
        <v>272</v>
      </c>
      <c r="Z58" s="95" t="s">
        <v>273</v>
      </c>
      <c r="AA58" s="95" t="s">
        <v>334</v>
      </c>
      <c r="AB58" s="95" t="s">
        <v>335</v>
      </c>
      <c r="AC58" s="95" t="s">
        <v>336</v>
      </c>
      <c r="AD58" s="95" t="s">
        <v>337</v>
      </c>
      <c r="AE58" s="95" t="s">
        <v>382</v>
      </c>
      <c r="AF58" s="95" t="s">
        <v>383</v>
      </c>
      <c r="AG58" s="95" t="s">
        <v>384</v>
      </c>
      <c r="AH58" s="95" t="s">
        <v>385</v>
      </c>
      <c r="AI58" s="92"/>
      <c r="AJ58" s="93" t="s">
        <v>162</v>
      </c>
      <c r="AK58" s="92" t="s">
        <v>163</v>
      </c>
      <c r="AL58" s="93" t="s">
        <v>164</v>
      </c>
      <c r="AM58" s="92" t="s">
        <v>165</v>
      </c>
      <c r="AN58" s="93" t="s">
        <v>166</v>
      </c>
      <c r="AO58" s="92" t="s">
        <v>167</v>
      </c>
      <c r="AP58" s="93" t="s">
        <v>168</v>
      </c>
      <c r="AQ58" s="92" t="s">
        <v>169</v>
      </c>
      <c r="AR58" s="93" t="s">
        <v>170</v>
      </c>
      <c r="AS58" s="92" t="s">
        <v>171</v>
      </c>
      <c r="AT58" s="93" t="s">
        <v>274</v>
      </c>
      <c r="AU58" s="92" t="s">
        <v>275</v>
      </c>
      <c r="AV58" s="93" t="s">
        <v>338</v>
      </c>
      <c r="AW58" s="92" t="s">
        <v>339</v>
      </c>
      <c r="AX58" s="93" t="s">
        <v>338</v>
      </c>
      <c r="AY58" s="92" t="s">
        <v>339</v>
      </c>
      <c r="AZ58" s="92"/>
      <c r="BA58" s="94" t="s">
        <v>225</v>
      </c>
      <c r="BB58" s="94" t="s">
        <v>224</v>
      </c>
      <c r="BC58" s="94" t="s">
        <v>223</v>
      </c>
      <c r="BD58" s="94" t="s">
        <v>268</v>
      </c>
      <c r="BE58" s="94" t="s">
        <v>331</v>
      </c>
      <c r="BF58" s="94" t="s">
        <v>376</v>
      </c>
      <c r="BG58" s="94" t="s">
        <v>478</v>
      </c>
      <c r="BH58" s="86" t="s">
        <v>141</v>
      </c>
    </row>
    <row r="59" spans="1:60" x14ac:dyDescent="0.2">
      <c r="A59" s="86" t="s">
        <v>127</v>
      </c>
      <c r="B59" s="117">
        <v>2062.52</v>
      </c>
      <c r="C59" s="89">
        <v>15.54</v>
      </c>
      <c r="D59" s="89">
        <v>12.86</v>
      </c>
      <c r="E59" s="89">
        <v>9.73</v>
      </c>
      <c r="F59" s="89">
        <v>-23.25</v>
      </c>
      <c r="G59" s="89">
        <v>7.52</v>
      </c>
      <c r="H59" s="89">
        <v>13.51</v>
      </c>
      <c r="I59" s="89">
        <v>14.76</v>
      </c>
      <c r="J59" s="89">
        <v>15.18</v>
      </c>
      <c r="K59" s="89">
        <v>17.48</v>
      </c>
      <c r="L59" s="89">
        <v>19.68</v>
      </c>
      <c r="M59" s="89">
        <v>19.52</v>
      </c>
      <c r="N59" s="89">
        <v>20.67</v>
      </c>
      <c r="O59" s="89">
        <v>21.44</v>
      </c>
      <c r="P59" s="89">
        <v>22.24</v>
      </c>
      <c r="Q59" s="89">
        <v>22.63</v>
      </c>
      <c r="R59" s="89">
        <v>20.64</v>
      </c>
      <c r="S59" s="72">
        <v>23.03</v>
      </c>
      <c r="T59" s="89">
        <v>21.62</v>
      </c>
      <c r="U59" s="89">
        <v>21.21</v>
      </c>
      <c r="V59" s="89">
        <v>20.65</v>
      </c>
      <c r="W59" s="89">
        <v>24.22</v>
      </c>
      <c r="X59" s="89">
        <v>24.87</v>
      </c>
      <c r="Y59" s="89">
        <v>24.63</v>
      </c>
      <c r="Z59" s="89">
        <v>26.48</v>
      </c>
      <c r="AA59" s="89">
        <v>24.87</v>
      </c>
      <c r="AB59" s="89">
        <v>27.14</v>
      </c>
      <c r="AC59" s="89">
        <v>27.47</v>
      </c>
      <c r="AD59" s="89">
        <v>24.92</v>
      </c>
      <c r="AE59" s="90"/>
      <c r="AF59" s="90"/>
      <c r="AG59" s="90"/>
      <c r="AH59" s="90"/>
      <c r="AI59" s="90"/>
      <c r="AJ59" s="89">
        <v>14.88</v>
      </c>
      <c r="AK59" s="90">
        <v>60.7</v>
      </c>
      <c r="AL59" s="89">
        <v>50.97</v>
      </c>
      <c r="AM59" s="90">
        <v>21.88</v>
      </c>
      <c r="AN59" s="89">
        <v>77.349999999999994</v>
      </c>
      <c r="AO59" s="90">
        <v>16.260000000000002</v>
      </c>
      <c r="AP59" s="89">
        <v>86.95</v>
      </c>
      <c r="AQ59" s="90">
        <v>14.46</v>
      </c>
      <c r="AR59" s="89">
        <v>86.51</v>
      </c>
      <c r="AS59" s="90">
        <v>16.489999999999998</v>
      </c>
      <c r="AT59" s="89">
        <v>100.2</v>
      </c>
      <c r="AU59" s="90">
        <v>18.45</v>
      </c>
      <c r="AV59" s="89">
        <f>SUM(AA59:AD59)</f>
        <v>104.4</v>
      </c>
      <c r="AW59" s="90">
        <f>BG59/AV59</f>
        <v>19.72126436781609</v>
      </c>
      <c r="AY59" s="90"/>
      <c r="AZ59" s="90"/>
      <c r="BA59" s="90">
        <v>903.25492143355405</v>
      </c>
      <c r="BB59" s="90">
        <v>1115.10268063072</v>
      </c>
      <c r="BC59" s="90">
        <v>1257.6400000000001</v>
      </c>
      <c r="BD59" s="117">
        <v>1257.5999999999999</v>
      </c>
      <c r="BE59" s="143">
        <v>1426.19</v>
      </c>
      <c r="BF59" s="117">
        <v>1848.36</v>
      </c>
      <c r="BG59" s="117">
        <v>2058.9</v>
      </c>
      <c r="BH59" s="86" t="s">
        <v>127</v>
      </c>
    </row>
    <row r="60" spans="1:60" x14ac:dyDescent="0.2">
      <c r="A60" s="86" t="s">
        <v>172</v>
      </c>
      <c r="B60" s="117">
        <v>579.04999999999995</v>
      </c>
      <c r="C60" s="89">
        <v>2.0299999999999998</v>
      </c>
      <c r="D60" s="89">
        <v>-3.28</v>
      </c>
      <c r="E60" s="89">
        <v>-1.18</v>
      </c>
      <c r="F60" s="89">
        <v>-11.28</v>
      </c>
      <c r="G60" s="89">
        <v>0.45</v>
      </c>
      <c r="H60" s="89">
        <v>3.14</v>
      </c>
      <c r="I60" s="89">
        <v>3.11</v>
      </c>
      <c r="J60" s="89">
        <v>3.79</v>
      </c>
      <c r="K60" s="89">
        <v>3.81</v>
      </c>
      <c r="L60" s="89">
        <v>4.3600000000000003</v>
      </c>
      <c r="M60" s="89">
        <v>3.95</v>
      </c>
      <c r="N60" s="89">
        <v>4.54</v>
      </c>
      <c r="O60" s="89">
        <v>4.4000000000000004</v>
      </c>
      <c r="P60" s="89">
        <v>5.0199999999999996</v>
      </c>
      <c r="Q60" s="89">
        <v>4.76</v>
      </c>
      <c r="R60" s="89">
        <v>8.18</v>
      </c>
      <c r="S60" s="72">
        <v>4.7300000000000004</v>
      </c>
      <c r="T60" s="89">
        <v>4.79</v>
      </c>
      <c r="U60" s="89">
        <v>5.49</v>
      </c>
      <c r="V60" s="89">
        <v>6.21</v>
      </c>
      <c r="W60" s="89">
        <v>5.63</v>
      </c>
      <c r="X60" s="89">
        <v>5.96</v>
      </c>
      <c r="Y60" s="89">
        <v>5.92</v>
      </c>
      <c r="Z60" s="89">
        <v>6.79</v>
      </c>
      <c r="AA60" s="89">
        <v>5.8</v>
      </c>
      <c r="AB60" s="89">
        <v>6.37</v>
      </c>
      <c r="AC60" s="89">
        <v>6.56</v>
      </c>
      <c r="AD60" s="89"/>
      <c r="AE60" s="90"/>
      <c r="AF60" s="90"/>
      <c r="AG60" s="90"/>
      <c r="AH60" s="90"/>
      <c r="AI60" s="90"/>
      <c r="AJ60" s="89">
        <v>-13.71</v>
      </c>
      <c r="AK60" s="90">
        <v>-12.36</v>
      </c>
      <c r="AL60" s="89">
        <v>10.49</v>
      </c>
      <c r="AM60" s="90">
        <v>22.41</v>
      </c>
      <c r="AN60" s="89">
        <v>16.670000000000002</v>
      </c>
      <c r="AO60" s="90">
        <v>17.73</v>
      </c>
      <c r="AP60" s="89">
        <v>22.36</v>
      </c>
      <c r="AQ60" s="90">
        <v>13.8</v>
      </c>
      <c r="AR60" s="89">
        <v>21.22</v>
      </c>
      <c r="AS60" s="90">
        <v>17.72</v>
      </c>
      <c r="AT60" s="89">
        <v>24.29</v>
      </c>
      <c r="AU60" s="90">
        <v>21.82</v>
      </c>
      <c r="AW60" s="90"/>
      <c r="AY60" s="90"/>
      <c r="AZ60" s="90"/>
      <c r="BA60" s="90">
        <v>169.408411257941</v>
      </c>
      <c r="BB60" s="90">
        <v>235.072766173958</v>
      </c>
      <c r="BC60" s="90">
        <v>295.54000000000002</v>
      </c>
      <c r="BD60" s="117">
        <v>308.58</v>
      </c>
      <c r="BE60" s="143">
        <v>376.06</v>
      </c>
      <c r="BF60" s="117">
        <v>530.1</v>
      </c>
      <c r="BG60" s="117">
        <v>572.75</v>
      </c>
      <c r="BH60" s="86" t="s">
        <v>172</v>
      </c>
    </row>
    <row r="61" spans="1:60" x14ac:dyDescent="0.2">
      <c r="A61" s="86" t="s">
        <v>173</v>
      </c>
      <c r="B61" s="117">
        <v>506.57</v>
      </c>
      <c r="C61" s="89">
        <v>3.71</v>
      </c>
      <c r="D61" s="89">
        <v>3.53</v>
      </c>
      <c r="E61" s="89">
        <v>4.49</v>
      </c>
      <c r="F61" s="89">
        <v>2.5099999999999998</v>
      </c>
      <c r="G61" s="89">
        <v>3.48</v>
      </c>
      <c r="H61" s="89">
        <v>4.33</v>
      </c>
      <c r="I61" s="89">
        <v>4.46</v>
      </c>
      <c r="J61" s="89">
        <v>4.28</v>
      </c>
      <c r="K61" s="89">
        <v>3.99</v>
      </c>
      <c r="L61" s="89">
        <v>4.6399999999999997</v>
      </c>
      <c r="M61" s="89">
        <v>4.5</v>
      </c>
      <c r="N61" s="89">
        <v>5.96</v>
      </c>
      <c r="O61" s="89">
        <v>4.71</v>
      </c>
      <c r="P61" s="89">
        <v>5.08</v>
      </c>
      <c r="Q61" s="89">
        <v>4.97</v>
      </c>
      <c r="R61" s="89">
        <v>4.26</v>
      </c>
      <c r="S61" s="72">
        <v>4.62</v>
      </c>
      <c r="T61" s="89">
        <v>5.16</v>
      </c>
      <c r="U61" s="89">
        <v>5.26</v>
      </c>
      <c r="V61" s="89">
        <v>5.91</v>
      </c>
      <c r="W61" s="89">
        <v>5.04</v>
      </c>
      <c r="X61" s="89">
        <v>5.56</v>
      </c>
      <c r="Y61" s="89">
        <v>6.42</v>
      </c>
      <c r="Z61" s="89">
        <v>5.67</v>
      </c>
      <c r="AA61" s="89">
        <v>4.95</v>
      </c>
      <c r="AB61" s="89">
        <v>5.75</v>
      </c>
      <c r="AC61" s="89">
        <v>5.49</v>
      </c>
      <c r="AD61" s="89"/>
      <c r="AE61" s="90"/>
      <c r="AF61" s="90"/>
      <c r="AG61" s="90"/>
      <c r="AH61" s="90"/>
      <c r="AI61" s="90"/>
      <c r="AJ61" s="89">
        <v>14.24</v>
      </c>
      <c r="AK61" s="90">
        <v>17.32</v>
      </c>
      <c r="AL61" s="89">
        <v>16.55</v>
      </c>
      <c r="AM61" s="90">
        <v>16.57</v>
      </c>
      <c r="AN61" s="89">
        <v>19.09</v>
      </c>
      <c r="AO61" s="90">
        <v>15.9</v>
      </c>
      <c r="AP61" s="89">
        <v>19.02</v>
      </c>
      <c r="AQ61" s="90">
        <v>17.64</v>
      </c>
      <c r="AR61" s="89">
        <v>20.94</v>
      </c>
      <c r="AS61" s="90">
        <v>17.23</v>
      </c>
      <c r="AT61" s="89">
        <v>22.7</v>
      </c>
      <c r="AU61" s="90">
        <v>19.5</v>
      </c>
      <c r="AW61" s="90"/>
      <c r="AY61" s="90"/>
      <c r="AZ61" s="90"/>
      <c r="BA61" s="90">
        <v>246.662508741848</v>
      </c>
      <c r="BB61" s="90">
        <v>274.300552266865</v>
      </c>
      <c r="BC61" s="90">
        <v>303.58</v>
      </c>
      <c r="BD61" s="117">
        <v>335.54</v>
      </c>
      <c r="BE61" s="143">
        <v>360.78</v>
      </c>
      <c r="BF61" s="117">
        <v>442.62</v>
      </c>
      <c r="BG61" s="117">
        <v>499.58</v>
      </c>
      <c r="BH61" s="86" t="s">
        <v>173</v>
      </c>
    </row>
    <row r="62" spans="1:60" x14ac:dyDescent="0.2">
      <c r="A62" s="86" t="s">
        <v>174</v>
      </c>
      <c r="B62" s="117">
        <v>589.53</v>
      </c>
      <c r="C62" s="89">
        <v>12.09</v>
      </c>
      <c r="D62" s="89">
        <v>13.12</v>
      </c>
      <c r="E62" s="89">
        <v>19.7</v>
      </c>
      <c r="F62" s="89">
        <v>-9.76</v>
      </c>
      <c r="G62" s="89">
        <v>-0.27</v>
      </c>
      <c r="H62" s="89">
        <v>4.2</v>
      </c>
      <c r="I62" s="89">
        <v>5.89</v>
      </c>
      <c r="J62" s="89">
        <v>6.19</v>
      </c>
      <c r="K62" s="89">
        <v>8.27</v>
      </c>
      <c r="L62" s="89">
        <v>9.74</v>
      </c>
      <c r="M62" s="89">
        <v>8.5</v>
      </c>
      <c r="N62" s="89">
        <v>9.0299999999999994</v>
      </c>
      <c r="O62" s="89">
        <v>10.72</v>
      </c>
      <c r="P62" s="89">
        <v>12.53</v>
      </c>
      <c r="Q62" s="89">
        <v>11.89</v>
      </c>
      <c r="R62" s="89">
        <v>9.65</v>
      </c>
      <c r="S62" s="72">
        <v>11.71</v>
      </c>
      <c r="T62" s="89">
        <v>13.38</v>
      </c>
      <c r="U62" s="89">
        <v>9.8000000000000007</v>
      </c>
      <c r="V62" s="89">
        <v>9.59</v>
      </c>
      <c r="W62" s="89">
        <v>10.76</v>
      </c>
      <c r="X62" s="89">
        <v>11.71</v>
      </c>
      <c r="Y62" s="89">
        <v>10.11</v>
      </c>
      <c r="Z62" s="89">
        <v>9.24</v>
      </c>
      <c r="AA62" s="89">
        <v>9.98</v>
      </c>
      <c r="AB62" s="89">
        <v>11.41</v>
      </c>
      <c r="AC62" s="89">
        <v>11.69</v>
      </c>
      <c r="AD62" s="89"/>
      <c r="AE62" s="90"/>
      <c r="AF62" s="90"/>
      <c r="AG62" s="90"/>
      <c r="AH62" s="90"/>
      <c r="AI62" s="90"/>
      <c r="AJ62" s="89">
        <v>35.15</v>
      </c>
      <c r="AK62" s="90">
        <v>10.99</v>
      </c>
      <c r="AL62" s="89">
        <v>16.010000000000002</v>
      </c>
      <c r="AM62" s="90">
        <v>26.86</v>
      </c>
      <c r="AN62" s="89">
        <v>35.54</v>
      </c>
      <c r="AO62" s="90">
        <v>14.26</v>
      </c>
      <c r="AP62" s="89">
        <v>44.79</v>
      </c>
      <c r="AQ62" s="90">
        <v>11.63</v>
      </c>
      <c r="AR62" s="89">
        <v>44.48</v>
      </c>
      <c r="AS62" s="90">
        <v>11.98</v>
      </c>
      <c r="AT62" s="89">
        <v>41.82</v>
      </c>
      <c r="AU62" s="90">
        <v>15.58</v>
      </c>
      <c r="AW62" s="90"/>
      <c r="AY62" s="90"/>
      <c r="AZ62" s="90"/>
      <c r="BA62" s="90">
        <v>386.351033763217</v>
      </c>
      <c r="BB62" s="90">
        <v>429.95155640507198</v>
      </c>
      <c r="BC62" s="90">
        <v>506.75</v>
      </c>
      <c r="BD62" s="117">
        <v>520.80999999999995</v>
      </c>
      <c r="BE62" s="143">
        <v>532.96</v>
      </c>
      <c r="BF62" s="117">
        <v>651.66999999999996</v>
      </c>
      <c r="BG62" s="117">
        <v>586.59</v>
      </c>
      <c r="BH62" s="86" t="s">
        <v>174</v>
      </c>
    </row>
    <row r="63" spans="1:60" x14ac:dyDescent="0.2">
      <c r="A63" s="86" t="s">
        <v>175</v>
      </c>
      <c r="B63" s="117">
        <v>322.58</v>
      </c>
      <c r="C63" s="89">
        <v>-0.81</v>
      </c>
      <c r="D63" s="89">
        <v>-2.5299999999999998</v>
      </c>
      <c r="E63" s="89">
        <v>-10.71</v>
      </c>
      <c r="F63" s="89">
        <v>-23.91</v>
      </c>
      <c r="G63" s="89">
        <v>-0.25</v>
      </c>
      <c r="H63" s="89">
        <v>1.95</v>
      </c>
      <c r="I63" s="89">
        <v>1.18</v>
      </c>
      <c r="J63" s="89">
        <v>-0.27</v>
      </c>
      <c r="K63" s="89">
        <v>3.49</v>
      </c>
      <c r="L63" s="89">
        <v>3.44</v>
      </c>
      <c r="M63" s="89">
        <v>2.4</v>
      </c>
      <c r="N63" s="89">
        <v>3.44</v>
      </c>
      <c r="O63" s="89">
        <v>3.6</v>
      </c>
      <c r="P63" s="89">
        <v>2.48</v>
      </c>
      <c r="Q63" s="89">
        <v>4.32</v>
      </c>
      <c r="R63" s="89">
        <v>3.68</v>
      </c>
      <c r="S63" s="72">
        <v>3.97</v>
      </c>
      <c r="T63" s="89">
        <v>4.1399999999999997</v>
      </c>
      <c r="U63" s="89">
        <v>3.73</v>
      </c>
      <c r="V63" s="89">
        <v>3.72</v>
      </c>
      <c r="W63" s="89">
        <v>4.71</v>
      </c>
      <c r="X63" s="89">
        <v>5.28</v>
      </c>
      <c r="Y63" s="89">
        <v>4.2699999999999996</v>
      </c>
      <c r="Z63" s="89">
        <v>4.67</v>
      </c>
      <c r="AA63" s="89">
        <v>4.88</v>
      </c>
      <c r="AB63" s="89">
        <v>5.15</v>
      </c>
      <c r="AC63" s="89">
        <v>4.9800000000000004</v>
      </c>
      <c r="AD63" s="89"/>
      <c r="AE63" s="90"/>
      <c r="AF63" s="90"/>
      <c r="AG63" s="90"/>
      <c r="AH63" s="90"/>
      <c r="AI63" s="90"/>
      <c r="AJ63" s="89">
        <v>-37.96</v>
      </c>
      <c r="AK63" s="90">
        <v>-4.45</v>
      </c>
      <c r="AL63" s="89">
        <v>2.61</v>
      </c>
      <c r="AM63" s="90">
        <v>74.239999999999995</v>
      </c>
      <c r="AN63" s="89">
        <v>12.77</v>
      </c>
      <c r="AO63" s="90">
        <v>16.82</v>
      </c>
      <c r="AP63" s="89">
        <v>14.08</v>
      </c>
      <c r="AQ63" s="90">
        <v>12.45</v>
      </c>
      <c r="AR63" s="89">
        <v>15.56</v>
      </c>
      <c r="AS63" s="90">
        <v>14.22</v>
      </c>
      <c r="AT63" s="89">
        <v>18.93</v>
      </c>
      <c r="AU63" s="90">
        <v>15.57</v>
      </c>
      <c r="AW63" s="90"/>
      <c r="AY63" s="90"/>
      <c r="AZ63" s="90"/>
      <c r="BA63" s="90">
        <v>168.79165229151201</v>
      </c>
      <c r="BB63" s="90">
        <v>193.77928611669799</v>
      </c>
      <c r="BC63" s="90">
        <v>214.77</v>
      </c>
      <c r="BD63" s="117">
        <v>175.23</v>
      </c>
      <c r="BE63" s="143">
        <v>221.24</v>
      </c>
      <c r="BF63" s="117">
        <v>294.70999999999998</v>
      </c>
      <c r="BG63" s="117">
        <v>333.32</v>
      </c>
      <c r="BH63" s="86" t="s">
        <v>175</v>
      </c>
    </row>
    <row r="64" spans="1:60" x14ac:dyDescent="0.2">
      <c r="A64" s="86" t="s">
        <v>176</v>
      </c>
      <c r="B64" s="117">
        <v>813.68</v>
      </c>
      <c r="C64" s="89">
        <v>5.58</v>
      </c>
      <c r="D64" s="89">
        <v>5.71</v>
      </c>
      <c r="E64" s="89">
        <v>5.18</v>
      </c>
      <c r="F64" s="89">
        <v>2.62</v>
      </c>
      <c r="G64" s="89">
        <v>5.89</v>
      </c>
      <c r="H64" s="89">
        <v>6.09</v>
      </c>
      <c r="I64" s="89">
        <v>6.73</v>
      </c>
      <c r="J64" s="89">
        <v>6.9</v>
      </c>
      <c r="K64" s="89">
        <v>5.41</v>
      </c>
      <c r="L64" s="89">
        <v>6.17</v>
      </c>
      <c r="M64" s="89">
        <v>5.62</v>
      </c>
      <c r="N64" s="89">
        <v>5.26</v>
      </c>
      <c r="O64" s="89">
        <v>6.53</v>
      </c>
      <c r="P64" s="89">
        <v>7.11</v>
      </c>
      <c r="Q64" s="89">
        <v>6.39</v>
      </c>
      <c r="R64" s="89">
        <v>5.28</v>
      </c>
      <c r="S64" s="72">
        <v>7.19</v>
      </c>
      <c r="T64" s="89">
        <v>5.48</v>
      </c>
      <c r="U64" s="89">
        <v>6.71</v>
      </c>
      <c r="V64" s="89">
        <v>5.71</v>
      </c>
      <c r="W64" s="89">
        <v>7.06</v>
      </c>
      <c r="X64" s="89">
        <v>6.96</v>
      </c>
      <c r="Y64" s="89">
        <v>7.05</v>
      </c>
      <c r="Z64" s="89">
        <v>6.36</v>
      </c>
      <c r="AA64" s="89">
        <v>7.47</v>
      </c>
      <c r="AB64" s="89">
        <v>8.6</v>
      </c>
      <c r="AC64" s="89">
        <v>7.47</v>
      </c>
      <c r="AD64" s="89"/>
      <c r="AE64" s="90"/>
      <c r="AF64" s="90"/>
      <c r="AG64" s="90"/>
      <c r="AH64" s="90"/>
      <c r="AI64" s="90"/>
      <c r="AJ64" s="89">
        <v>19.09</v>
      </c>
      <c r="AK64" s="90">
        <v>16.21</v>
      </c>
      <c r="AL64" s="89">
        <v>25.61</v>
      </c>
      <c r="AM64" s="90">
        <v>14.14</v>
      </c>
      <c r="AN64" s="89">
        <v>22.46</v>
      </c>
      <c r="AO64" s="90">
        <v>16.239999999999998</v>
      </c>
      <c r="AP64" s="89">
        <v>25.31</v>
      </c>
      <c r="AQ64" s="90">
        <v>15.88</v>
      </c>
      <c r="AR64" s="89">
        <v>25.09</v>
      </c>
      <c r="AS64" s="90">
        <v>18.45</v>
      </c>
      <c r="AT64" s="89">
        <v>27.43</v>
      </c>
      <c r="AU64" s="90">
        <v>23.41</v>
      </c>
      <c r="AW64" s="90"/>
      <c r="AY64" s="90"/>
      <c r="AZ64" s="90"/>
      <c r="BA64" s="90">
        <v>309.41269753717103</v>
      </c>
      <c r="BB64" s="90">
        <v>362.22076951876102</v>
      </c>
      <c r="BC64" s="90">
        <v>364.78</v>
      </c>
      <c r="BD64" s="117">
        <v>401.9</v>
      </c>
      <c r="BE64" s="143">
        <v>462.95</v>
      </c>
      <c r="BF64" s="117">
        <v>642.29999999999995</v>
      </c>
      <c r="BG64" s="117">
        <v>791.97</v>
      </c>
      <c r="BH64" s="86" t="s">
        <v>176</v>
      </c>
    </row>
    <row r="65" spans="1:60" x14ac:dyDescent="0.2">
      <c r="A65" s="86" t="s">
        <v>177</v>
      </c>
      <c r="B65" s="117">
        <v>483.79</v>
      </c>
      <c r="C65" s="89">
        <v>4.9400000000000004</v>
      </c>
      <c r="D65" s="89">
        <v>5.53</v>
      </c>
      <c r="E65" s="89">
        <v>5.22</v>
      </c>
      <c r="F65" s="89">
        <v>1.93</v>
      </c>
      <c r="G65" s="89">
        <v>2.4500000000000002</v>
      </c>
      <c r="H65" s="89">
        <v>3.28</v>
      </c>
      <c r="I65" s="89">
        <v>2.88</v>
      </c>
      <c r="J65" s="89">
        <v>3.94</v>
      </c>
      <c r="K65" s="89">
        <v>3.32</v>
      </c>
      <c r="L65" s="89">
        <v>4.4800000000000004</v>
      </c>
      <c r="M65" s="89">
        <v>4.58</v>
      </c>
      <c r="N65" s="89">
        <v>4.71</v>
      </c>
      <c r="O65" s="89">
        <v>4.6100000000000003</v>
      </c>
      <c r="P65" s="89">
        <v>5.36</v>
      </c>
      <c r="Q65" s="89">
        <v>5.12</v>
      </c>
      <c r="R65" s="89">
        <v>5.08</v>
      </c>
      <c r="S65" s="72">
        <v>5.39</v>
      </c>
      <c r="T65" s="89">
        <v>5.96</v>
      </c>
      <c r="U65" s="89">
        <v>5.15</v>
      </c>
      <c r="V65" s="89">
        <v>3.97</v>
      </c>
      <c r="W65" s="89">
        <v>5.47</v>
      </c>
      <c r="X65" s="89">
        <v>5.72</v>
      </c>
      <c r="Y65" s="89">
        <v>6.16</v>
      </c>
      <c r="Z65" s="89">
        <v>8.0299999999999994</v>
      </c>
      <c r="AA65" s="89">
        <v>5.5</v>
      </c>
      <c r="AB65" s="89">
        <v>6.69</v>
      </c>
      <c r="AC65" s="89">
        <v>6.72</v>
      </c>
      <c r="AD65" s="89"/>
      <c r="AE65" s="90"/>
      <c r="AF65" s="90"/>
      <c r="AG65" s="90"/>
      <c r="AH65" s="90"/>
      <c r="AI65" s="90"/>
      <c r="AJ65" s="89">
        <v>17.62</v>
      </c>
      <c r="AK65" s="90">
        <v>11.76</v>
      </c>
      <c r="AL65" s="89">
        <v>12.55</v>
      </c>
      <c r="AM65" s="90">
        <v>19.36</v>
      </c>
      <c r="AN65" s="89">
        <v>17.09</v>
      </c>
      <c r="AO65" s="90">
        <v>17.62</v>
      </c>
      <c r="AP65" s="89">
        <v>20.170000000000002</v>
      </c>
      <c r="AQ65" s="90">
        <v>14.49</v>
      </c>
      <c r="AR65" s="89">
        <v>20.47</v>
      </c>
      <c r="AS65" s="90">
        <v>16.059999999999999</v>
      </c>
      <c r="AT65" s="89">
        <v>25.39</v>
      </c>
      <c r="AU65" s="90">
        <v>17.82</v>
      </c>
      <c r="AW65" s="90"/>
      <c r="AY65" s="90"/>
      <c r="AZ65" s="90"/>
      <c r="BA65" s="90">
        <v>207.209458244704</v>
      </c>
      <c r="BB65" s="90">
        <v>242.991959108782</v>
      </c>
      <c r="BC65" s="90">
        <v>301.12</v>
      </c>
      <c r="BD65" s="117">
        <v>292.32</v>
      </c>
      <c r="BE65" s="143">
        <v>328.75</v>
      </c>
      <c r="BF65" s="117">
        <v>452.46</v>
      </c>
      <c r="BG65" s="117">
        <v>486.47</v>
      </c>
      <c r="BH65" s="86" t="s">
        <v>177</v>
      </c>
    </row>
    <row r="66" spans="1:60" x14ac:dyDescent="0.2">
      <c r="A66" s="86" t="s">
        <v>178</v>
      </c>
      <c r="B66" s="117">
        <v>685.81</v>
      </c>
      <c r="C66" s="89">
        <v>4.16</v>
      </c>
      <c r="D66" s="89">
        <v>4.82</v>
      </c>
      <c r="E66" s="89">
        <v>3.82</v>
      </c>
      <c r="F66" s="89">
        <v>0.02</v>
      </c>
      <c r="G66" s="89">
        <v>1.53</v>
      </c>
      <c r="H66" s="89">
        <v>2.99</v>
      </c>
      <c r="I66" s="89">
        <v>4.29</v>
      </c>
      <c r="J66" s="89">
        <v>6.26</v>
      </c>
      <c r="K66" s="89">
        <v>5.39</v>
      </c>
      <c r="L66" s="89">
        <v>5.83</v>
      </c>
      <c r="M66" s="89">
        <v>6.58</v>
      </c>
      <c r="N66" s="89">
        <v>7.76</v>
      </c>
      <c r="O66" s="89">
        <v>6.93</v>
      </c>
      <c r="P66" s="89">
        <v>7.29</v>
      </c>
      <c r="Q66" s="89">
        <v>6.24</v>
      </c>
      <c r="R66" s="89">
        <v>8.6</v>
      </c>
      <c r="S66" s="72">
        <v>7.81</v>
      </c>
      <c r="T66" s="89">
        <v>4.3099999999999996</v>
      </c>
      <c r="U66" s="89">
        <v>5.95</v>
      </c>
      <c r="V66" s="89">
        <v>9.17</v>
      </c>
      <c r="W66" s="89">
        <v>7.92</v>
      </c>
      <c r="X66" s="89">
        <v>7.16</v>
      </c>
      <c r="Y66" s="89">
        <v>7.96</v>
      </c>
      <c r="Z66" s="89">
        <v>9.36</v>
      </c>
      <c r="AA66" s="89">
        <v>7.81</v>
      </c>
      <c r="AB66" s="89">
        <v>8.1</v>
      </c>
      <c r="AC66" s="89">
        <v>9.23</v>
      </c>
      <c r="AD66" s="89"/>
      <c r="AE66" s="90"/>
      <c r="AF66" s="90"/>
      <c r="AG66" s="90"/>
      <c r="AH66" s="90"/>
      <c r="AI66" s="90"/>
      <c r="AJ66" s="89">
        <v>12.82</v>
      </c>
      <c r="AK66" s="90">
        <v>18.079999999999998</v>
      </c>
      <c r="AL66" s="89">
        <v>15.07</v>
      </c>
      <c r="AM66" s="90">
        <v>24.6</v>
      </c>
      <c r="AN66" s="89">
        <v>25.56</v>
      </c>
      <c r="AO66" s="90">
        <v>15.83</v>
      </c>
      <c r="AP66" s="89">
        <v>29.06</v>
      </c>
      <c r="AQ66" s="90">
        <v>14.11</v>
      </c>
      <c r="AR66" s="89">
        <v>27.24</v>
      </c>
      <c r="AS66" s="90">
        <v>17.02</v>
      </c>
      <c r="AT66" s="89">
        <v>32.409999999999997</v>
      </c>
      <c r="AU66" s="90">
        <v>18.07</v>
      </c>
      <c r="AW66" s="90"/>
      <c r="AY66" s="90"/>
      <c r="AZ66" s="90"/>
      <c r="BA66" s="90">
        <v>231.80951797071199</v>
      </c>
      <c r="BB66" s="90">
        <v>370.71108667205903</v>
      </c>
      <c r="BC66" s="90">
        <v>404.55</v>
      </c>
      <c r="BD66" s="117">
        <v>409.93</v>
      </c>
      <c r="BE66" s="143">
        <v>463.82</v>
      </c>
      <c r="BF66" s="117">
        <v>585.48</v>
      </c>
      <c r="BG66" s="117">
        <v>691.95</v>
      </c>
      <c r="BH66" s="86" t="s">
        <v>178</v>
      </c>
    </row>
    <row r="67" spans="1:60" x14ac:dyDescent="0.2">
      <c r="A67" s="86" t="s">
        <v>179</v>
      </c>
      <c r="B67" s="117">
        <v>314.18</v>
      </c>
      <c r="C67" s="89">
        <v>4.2699999999999996</v>
      </c>
      <c r="D67" s="89">
        <v>4.5199999999999996</v>
      </c>
      <c r="E67" s="89">
        <v>2.95</v>
      </c>
      <c r="F67" s="89">
        <v>-11.16</v>
      </c>
      <c r="G67" s="89">
        <v>0.82</v>
      </c>
      <c r="H67" s="89">
        <v>1.18</v>
      </c>
      <c r="I67" s="89">
        <v>2.41</v>
      </c>
      <c r="J67" s="89">
        <v>1.47</v>
      </c>
      <c r="K67" s="89">
        <v>2.69</v>
      </c>
      <c r="L67" s="89">
        <v>3.24</v>
      </c>
      <c r="M67" s="89">
        <v>4</v>
      </c>
      <c r="N67" s="89">
        <v>2.83</v>
      </c>
      <c r="O67" s="89">
        <v>4.66</v>
      </c>
      <c r="P67" s="89">
        <v>5.0599999999999996</v>
      </c>
      <c r="Q67" s="89">
        <v>3.89</v>
      </c>
      <c r="R67" s="89">
        <v>0.94</v>
      </c>
      <c r="S67" s="72">
        <v>3.83</v>
      </c>
      <c r="T67" s="89">
        <v>4.13</v>
      </c>
      <c r="U67" s="89">
        <v>2.04</v>
      </c>
      <c r="V67" s="89">
        <v>1.18</v>
      </c>
      <c r="W67" s="89">
        <v>4.1500000000000004</v>
      </c>
      <c r="X67" s="89">
        <v>3.51</v>
      </c>
      <c r="Y67" s="89">
        <v>2.1</v>
      </c>
      <c r="Z67" s="89">
        <v>1.63</v>
      </c>
      <c r="AA67" s="89">
        <v>4.3</v>
      </c>
      <c r="AB67" s="89">
        <v>4.2699999999999996</v>
      </c>
      <c r="AC67" s="89">
        <v>3.42</v>
      </c>
      <c r="AD67" s="89"/>
      <c r="AE67" s="90"/>
      <c r="AF67" s="90"/>
      <c r="AG67" s="90"/>
      <c r="AH67" s="90"/>
      <c r="AI67" s="90"/>
      <c r="AJ67" s="89">
        <v>0.57999999999999996</v>
      </c>
      <c r="AK67" s="90">
        <v>237.22</v>
      </c>
      <c r="AL67" s="89">
        <v>5.88</v>
      </c>
      <c r="AM67" s="90">
        <v>33.979999999999997</v>
      </c>
      <c r="AN67" s="89">
        <v>12.75</v>
      </c>
      <c r="AO67" s="90">
        <v>18.79</v>
      </c>
      <c r="AP67" s="89">
        <v>14.55</v>
      </c>
      <c r="AQ67" s="90">
        <v>14.55</v>
      </c>
      <c r="AR67" s="89">
        <v>11.18</v>
      </c>
      <c r="AS67" s="90">
        <v>21.25</v>
      </c>
      <c r="AT67" s="89">
        <v>11.4</v>
      </c>
      <c r="AU67" s="90">
        <v>25.59</v>
      </c>
      <c r="AW67" s="90"/>
      <c r="AY67" s="90"/>
      <c r="AZ67" s="90"/>
      <c r="BA67" s="90">
        <v>137.58654915328501</v>
      </c>
      <c r="BB67" s="90">
        <v>199.81024150392901</v>
      </c>
      <c r="BC67" s="90">
        <v>239.61</v>
      </c>
      <c r="BD67" s="117">
        <v>211.71</v>
      </c>
      <c r="BE67" s="143">
        <v>237.62</v>
      </c>
      <c r="BF67" s="117">
        <v>291.64</v>
      </c>
      <c r="BG67" s="117">
        <v>305.27999999999997</v>
      </c>
      <c r="BH67" s="86" t="s">
        <v>179</v>
      </c>
    </row>
    <row r="68" spans="1:60" x14ac:dyDescent="0.2">
      <c r="A68" s="86" t="s">
        <v>180</v>
      </c>
      <c r="B68" s="117">
        <v>156.59</v>
      </c>
      <c r="C68" s="89">
        <v>1.89</v>
      </c>
      <c r="D68" s="89">
        <v>2.2000000000000002</v>
      </c>
      <c r="E68" s="89">
        <v>1.93</v>
      </c>
      <c r="F68" s="89">
        <v>0.99</v>
      </c>
      <c r="G68" s="89">
        <v>1.78</v>
      </c>
      <c r="H68" s="89">
        <v>1.8</v>
      </c>
      <c r="I68" s="89">
        <v>1.6</v>
      </c>
      <c r="J68" s="89">
        <v>0.67</v>
      </c>
      <c r="K68" s="89">
        <v>0.92</v>
      </c>
      <c r="L68" s="89">
        <v>1.36</v>
      </c>
      <c r="M68" s="89">
        <v>4.34</v>
      </c>
      <c r="N68" s="89">
        <v>1.1100000000000001</v>
      </c>
      <c r="O68" s="89">
        <v>1.79</v>
      </c>
      <c r="P68" s="89">
        <v>1.71</v>
      </c>
      <c r="Q68" s="89">
        <v>1.79</v>
      </c>
      <c r="R68" s="89">
        <v>-3.43</v>
      </c>
      <c r="S68" s="72">
        <v>1.74</v>
      </c>
      <c r="T68" s="89">
        <v>1.74</v>
      </c>
      <c r="U68" s="89">
        <v>1.88</v>
      </c>
      <c r="V68" s="89">
        <v>-3.42</v>
      </c>
      <c r="W68" s="89">
        <v>2.06</v>
      </c>
      <c r="X68" s="89">
        <v>1.85</v>
      </c>
      <c r="Y68" s="89">
        <v>2.11</v>
      </c>
      <c r="Z68" s="89">
        <v>5.0599999999999996</v>
      </c>
      <c r="AA68" s="89">
        <v>3.27</v>
      </c>
      <c r="AB68" s="89">
        <v>3.01</v>
      </c>
      <c r="AC68" s="89">
        <v>2.62</v>
      </c>
      <c r="AD68" s="89"/>
      <c r="AE68" s="90"/>
      <c r="AF68" s="90"/>
      <c r="AG68" s="90"/>
      <c r="AH68" s="90"/>
      <c r="AI68" s="90"/>
      <c r="AJ68" s="89">
        <v>7.01</v>
      </c>
      <c r="AK68" s="90">
        <v>15.93</v>
      </c>
      <c r="AL68" s="89">
        <v>5.85</v>
      </c>
      <c r="AM68" s="90">
        <v>19.600000000000001</v>
      </c>
      <c r="AN68" s="89">
        <v>7.72</v>
      </c>
      <c r="AO68" s="90">
        <v>16.670000000000002</v>
      </c>
      <c r="AP68" s="89">
        <v>1.86</v>
      </c>
      <c r="AQ68" s="90">
        <v>69.849999999999994</v>
      </c>
      <c r="AR68" s="89">
        <v>1.94</v>
      </c>
      <c r="AS68" s="90">
        <v>75.39</v>
      </c>
      <c r="AT68" s="89">
        <v>11.09</v>
      </c>
      <c r="AU68" s="90">
        <v>14.03</v>
      </c>
      <c r="AW68" s="90"/>
      <c r="AY68" s="90"/>
      <c r="AZ68" s="90"/>
      <c r="BA68" s="90">
        <v>111.699218145443</v>
      </c>
      <c r="BB68" s="90">
        <v>114.638431778259</v>
      </c>
      <c r="BC68" s="90">
        <v>128.74</v>
      </c>
      <c r="BD68" s="117">
        <v>129.82</v>
      </c>
      <c r="BE68" s="143">
        <v>146.04</v>
      </c>
      <c r="BF68" s="117">
        <v>155.52000000000001</v>
      </c>
      <c r="BG68" s="117">
        <v>152.55000000000001</v>
      </c>
      <c r="BH68" s="86" t="s">
        <v>180</v>
      </c>
    </row>
    <row r="69" spans="1:60" x14ac:dyDescent="0.2">
      <c r="A69" s="86" t="s">
        <v>181</v>
      </c>
      <c r="B69" s="117">
        <v>246.8</v>
      </c>
      <c r="C69" s="89">
        <v>3.32</v>
      </c>
      <c r="D69" s="89">
        <v>2.82</v>
      </c>
      <c r="E69" s="89">
        <v>3.78</v>
      </c>
      <c r="F69" s="89">
        <v>1.69</v>
      </c>
      <c r="G69" s="89">
        <v>2.37</v>
      </c>
      <c r="H69" s="89">
        <v>2.4</v>
      </c>
      <c r="I69" s="89">
        <v>3.47</v>
      </c>
      <c r="J69" s="89">
        <v>4.12</v>
      </c>
      <c r="K69" s="89">
        <v>3.04</v>
      </c>
      <c r="L69" s="89">
        <v>2.84</v>
      </c>
      <c r="M69" s="89">
        <v>3.09</v>
      </c>
      <c r="N69" s="89">
        <v>2.0699999999999998</v>
      </c>
      <c r="O69" s="89">
        <v>2.83</v>
      </c>
      <c r="P69" s="89">
        <v>3.14</v>
      </c>
      <c r="Q69" s="89">
        <v>3.74</v>
      </c>
      <c r="R69" s="89">
        <v>1.44</v>
      </c>
      <c r="S69" s="72">
        <v>2.33</v>
      </c>
      <c r="T69" s="89">
        <v>2.4700000000000002</v>
      </c>
      <c r="U69" s="89">
        <v>2.72</v>
      </c>
      <c r="V69" s="89">
        <v>1.61</v>
      </c>
      <c r="W69" s="89">
        <v>2.0099999999999998</v>
      </c>
      <c r="X69" s="89">
        <v>2.0299999999999998</v>
      </c>
      <c r="Y69" s="89">
        <v>3.73</v>
      </c>
      <c r="Z69" s="89">
        <v>1.99</v>
      </c>
      <c r="AA69" s="89">
        <v>2.62</v>
      </c>
      <c r="AB69" s="89">
        <v>2.44</v>
      </c>
      <c r="AC69" s="89">
        <v>4.2699999999999996</v>
      </c>
      <c r="AD69" s="89"/>
      <c r="AE69" s="90"/>
      <c r="AF69" s="90"/>
      <c r="AG69" s="90"/>
      <c r="AH69" s="90"/>
      <c r="AI69" s="90"/>
      <c r="AJ69" s="89">
        <v>11.61</v>
      </c>
      <c r="AK69" s="90">
        <v>12.74</v>
      </c>
      <c r="AL69" s="89">
        <v>12.36</v>
      </c>
      <c r="AM69" s="90">
        <v>12.78</v>
      </c>
      <c r="AN69" s="89">
        <v>11.04</v>
      </c>
      <c r="AO69" s="90">
        <v>14.43</v>
      </c>
      <c r="AP69" s="89">
        <v>11.15</v>
      </c>
      <c r="AQ69" s="90">
        <v>16.41</v>
      </c>
      <c r="AR69" s="89">
        <v>9.1199999999999992</v>
      </c>
      <c r="AS69" s="90">
        <v>19.47</v>
      </c>
      <c r="AT69" s="89">
        <v>9.76</v>
      </c>
      <c r="AU69" s="90">
        <v>19.8</v>
      </c>
      <c r="AW69" s="90"/>
      <c r="AY69" s="90"/>
      <c r="AZ69" s="90"/>
      <c r="BA69" s="90">
        <v>147.93465290177599</v>
      </c>
      <c r="BB69" s="90">
        <v>157.98969503421301</v>
      </c>
      <c r="BC69" s="90">
        <v>159.34</v>
      </c>
      <c r="BD69" s="117">
        <v>182.98</v>
      </c>
      <c r="BE69" s="143">
        <v>177.66</v>
      </c>
      <c r="BF69" s="117">
        <v>193.21</v>
      </c>
      <c r="BG69" s="117">
        <v>240.14</v>
      </c>
      <c r="BH69" s="86" t="s">
        <v>181</v>
      </c>
    </row>
    <row r="70" spans="1:60" x14ac:dyDescent="0.2">
      <c r="B70" s="117"/>
      <c r="C70" s="89"/>
      <c r="D70" s="89"/>
      <c r="E70" s="89"/>
      <c r="F70" s="89"/>
      <c r="G70" s="89"/>
      <c r="H70" s="89"/>
      <c r="I70" s="89"/>
      <c r="J70" s="89"/>
      <c r="K70" s="89"/>
      <c r="L70" s="89"/>
      <c r="M70" s="89"/>
      <c r="N70" s="89"/>
      <c r="O70" s="89"/>
      <c r="P70" s="89"/>
      <c r="Q70" s="89"/>
      <c r="R70" s="89"/>
      <c r="S70" s="72"/>
      <c r="T70" s="89"/>
      <c r="U70" s="89"/>
      <c r="V70" s="89"/>
      <c r="W70" s="89"/>
      <c r="X70" s="89"/>
      <c r="Y70" s="89"/>
      <c r="Z70" s="89"/>
      <c r="AA70" s="89"/>
      <c r="AB70" s="89"/>
      <c r="AC70" s="89"/>
      <c r="AD70" s="89"/>
      <c r="AE70" s="90"/>
      <c r="AF70" s="90"/>
      <c r="AG70" s="90"/>
      <c r="AH70" s="90"/>
      <c r="AI70" s="90"/>
      <c r="AK70" s="90"/>
      <c r="AM70" s="90"/>
      <c r="AO70" s="90"/>
      <c r="AQ70" s="90"/>
      <c r="AS70" s="90"/>
      <c r="AU70" s="90"/>
      <c r="AW70" s="90"/>
      <c r="AY70" s="90"/>
      <c r="AZ70" s="90"/>
      <c r="BF70" s="117"/>
      <c r="BG70" s="117"/>
    </row>
    <row r="71" spans="1:60" x14ac:dyDescent="0.2">
      <c r="A71" s="86" t="s">
        <v>182</v>
      </c>
      <c r="B71" s="117">
        <v>1482.04</v>
      </c>
      <c r="C71" s="89">
        <v>8.94</v>
      </c>
      <c r="D71" s="89">
        <v>7.23</v>
      </c>
      <c r="E71" s="89">
        <v>6.42</v>
      </c>
      <c r="F71" s="89">
        <v>-17.920000000000002</v>
      </c>
      <c r="G71" s="89">
        <v>-1.98</v>
      </c>
      <c r="H71" s="89">
        <v>6.11</v>
      </c>
      <c r="I71" s="89">
        <v>7.85</v>
      </c>
      <c r="J71" s="89">
        <v>8.56</v>
      </c>
      <c r="K71" s="89">
        <v>8.6999999999999993</v>
      </c>
      <c r="L71" s="89">
        <v>9.2200000000000006</v>
      </c>
      <c r="M71" s="89">
        <v>11.21</v>
      </c>
      <c r="N71" s="89">
        <v>10.01</v>
      </c>
      <c r="O71" s="89">
        <v>10.06</v>
      </c>
      <c r="P71" s="89">
        <v>11.9</v>
      </c>
      <c r="Q71" s="89">
        <v>10.220000000000001</v>
      </c>
      <c r="R71" s="89">
        <v>10.27</v>
      </c>
      <c r="S71" s="72">
        <v>11.26</v>
      </c>
      <c r="T71" s="89">
        <v>11.94</v>
      </c>
      <c r="U71" s="89">
        <v>12.41</v>
      </c>
      <c r="V71" s="89">
        <v>10.07</v>
      </c>
      <c r="W71" s="89">
        <v>12.05</v>
      </c>
      <c r="X71" s="89">
        <v>13.7</v>
      </c>
      <c r="Y71" s="89">
        <v>13.36</v>
      </c>
      <c r="Z71" s="89">
        <v>13.73</v>
      </c>
      <c r="AA71" s="89">
        <v>12.05</v>
      </c>
      <c r="AB71" s="89">
        <v>15.04</v>
      </c>
      <c r="AC71" s="89">
        <v>9.31</v>
      </c>
      <c r="AD71" s="89"/>
      <c r="AE71" s="90"/>
      <c r="AF71" s="90"/>
      <c r="AG71" s="90"/>
      <c r="AH71" s="90"/>
      <c r="AI71" s="90"/>
      <c r="AJ71" s="89">
        <v>4.67</v>
      </c>
      <c r="AK71" s="90">
        <v>115.26</v>
      </c>
      <c r="AL71" s="89">
        <v>20.54</v>
      </c>
      <c r="AM71" s="90">
        <v>35.380000000000003</v>
      </c>
      <c r="AN71" s="89">
        <v>39.14</v>
      </c>
      <c r="AO71" s="90">
        <v>23.18</v>
      </c>
      <c r="AP71" s="89">
        <v>42.44</v>
      </c>
      <c r="AQ71" s="90">
        <v>20.72</v>
      </c>
      <c r="AR71" s="89">
        <v>45.69</v>
      </c>
      <c r="AS71" s="90">
        <v>22.33</v>
      </c>
      <c r="AT71" s="89">
        <v>52.84</v>
      </c>
      <c r="AU71" s="90">
        <v>25.41</v>
      </c>
      <c r="AW71" s="90"/>
      <c r="AY71" s="90"/>
      <c r="AZ71" s="90"/>
      <c r="BA71" s="87">
        <v>538.27930100000003</v>
      </c>
      <c r="BB71" s="87">
        <v>726.67478400000005</v>
      </c>
      <c r="BC71" s="87">
        <v>907.24987321098399</v>
      </c>
      <c r="BD71" s="117">
        <v>879.16</v>
      </c>
      <c r="BE71" s="143">
        <v>1020.43</v>
      </c>
      <c r="BF71" s="117">
        <v>1342.53</v>
      </c>
      <c r="BG71" s="117">
        <v>1452.44</v>
      </c>
      <c r="BH71" s="86" t="s">
        <v>182</v>
      </c>
    </row>
    <row r="72" spans="1:60" x14ac:dyDescent="0.2">
      <c r="A72" s="86" t="s">
        <v>183</v>
      </c>
      <c r="B72" s="117">
        <v>691.05</v>
      </c>
      <c r="C72" s="89">
        <v>0.8</v>
      </c>
      <c r="D72" s="89">
        <v>1.1599999999999999</v>
      </c>
      <c r="E72" s="89">
        <v>-2.73</v>
      </c>
      <c r="F72" s="89">
        <v>-5.56</v>
      </c>
      <c r="G72" s="89">
        <v>1.6</v>
      </c>
      <c r="H72" s="89">
        <v>1.53</v>
      </c>
      <c r="I72" s="89">
        <v>3.26</v>
      </c>
      <c r="J72" s="89">
        <v>4.57</v>
      </c>
      <c r="K72" s="89">
        <v>3.48</v>
      </c>
      <c r="L72" s="89">
        <v>4.07</v>
      </c>
      <c r="M72" s="89">
        <v>4.26</v>
      </c>
      <c r="N72" s="89">
        <v>3.96</v>
      </c>
      <c r="O72" s="89">
        <v>3.24</v>
      </c>
      <c r="P72" s="89">
        <v>3.85</v>
      </c>
      <c r="Q72" s="89">
        <v>3.98</v>
      </c>
      <c r="R72" s="89">
        <v>6.4</v>
      </c>
      <c r="S72" s="72">
        <v>4.91</v>
      </c>
      <c r="T72" s="89">
        <v>4.57</v>
      </c>
      <c r="U72" s="89">
        <v>6.2</v>
      </c>
      <c r="V72" s="89">
        <v>6.41</v>
      </c>
      <c r="W72" s="89">
        <v>4.88</v>
      </c>
      <c r="X72" s="89">
        <v>6.15</v>
      </c>
      <c r="Y72" s="89">
        <v>6.31</v>
      </c>
      <c r="Z72" s="89">
        <v>8.56</v>
      </c>
      <c r="AA72" s="89">
        <v>3.72</v>
      </c>
      <c r="AB72" s="89">
        <v>5.37</v>
      </c>
      <c r="AC72" s="89">
        <v>6.56</v>
      </c>
      <c r="AD72" s="89"/>
      <c r="AE72" s="90"/>
      <c r="AF72" s="90"/>
      <c r="AG72" s="90"/>
      <c r="AH72" s="90"/>
      <c r="AI72" s="90"/>
      <c r="AJ72" s="89">
        <v>-6.33</v>
      </c>
      <c r="AK72" s="90">
        <v>-28.38</v>
      </c>
      <c r="AL72" s="89">
        <v>10.96</v>
      </c>
      <c r="AM72" s="90">
        <v>25.13</v>
      </c>
      <c r="AN72" s="89">
        <v>15.77</v>
      </c>
      <c r="AO72" s="90">
        <v>22.88</v>
      </c>
      <c r="AP72" s="89">
        <v>17.47</v>
      </c>
      <c r="AQ72" s="90">
        <v>20.91</v>
      </c>
      <c r="AR72" s="89">
        <v>22.08</v>
      </c>
      <c r="AS72" s="90">
        <v>20.100000000000001</v>
      </c>
      <c r="AT72" s="89">
        <v>25.9</v>
      </c>
      <c r="AU72" s="90">
        <v>24.12</v>
      </c>
      <c r="AW72" s="90"/>
      <c r="AY72" s="90"/>
      <c r="AZ72" s="90"/>
      <c r="BA72" s="87">
        <v>179.63314700000001</v>
      </c>
      <c r="BB72" s="87">
        <v>275.42848900000001</v>
      </c>
      <c r="BC72" s="87">
        <v>360.78854314944198</v>
      </c>
      <c r="BD72" s="117">
        <v>365.27</v>
      </c>
      <c r="BE72" s="143">
        <v>443.95</v>
      </c>
      <c r="BF72" s="117">
        <v>624.88</v>
      </c>
      <c r="BG72" s="117">
        <v>687.24</v>
      </c>
      <c r="BH72" s="86" t="s">
        <v>183</v>
      </c>
    </row>
    <row r="73" spans="1:60" x14ac:dyDescent="0.2">
      <c r="A73" s="86" t="s">
        <v>184</v>
      </c>
      <c r="B73" s="117">
        <v>1617.31</v>
      </c>
      <c r="C73" s="89">
        <v>6.07</v>
      </c>
      <c r="D73" s="89">
        <v>6.77</v>
      </c>
      <c r="E73" s="89">
        <v>7.73</v>
      </c>
      <c r="F73" s="89">
        <v>5.86</v>
      </c>
      <c r="G73" s="89">
        <v>5.35</v>
      </c>
      <c r="H73" s="89">
        <v>4.6100000000000003</v>
      </c>
      <c r="I73" s="89">
        <v>7.71</v>
      </c>
      <c r="J73" s="89">
        <v>9.1999999999999993</v>
      </c>
      <c r="K73" s="89">
        <v>7.08</v>
      </c>
      <c r="L73" s="89">
        <v>9.02</v>
      </c>
      <c r="M73" s="89">
        <v>9.8000000000000007</v>
      </c>
      <c r="N73" s="89">
        <v>11.18</v>
      </c>
      <c r="O73" s="89">
        <v>10.91</v>
      </c>
      <c r="P73" s="89">
        <v>9.35</v>
      </c>
      <c r="Q73" s="89">
        <v>2.87</v>
      </c>
      <c r="R73" s="89">
        <v>11.86</v>
      </c>
      <c r="S73" s="72">
        <v>10.52</v>
      </c>
      <c r="T73" s="89">
        <v>11.73</v>
      </c>
      <c r="U73" s="89">
        <v>8.4</v>
      </c>
      <c r="V73" s="89">
        <v>14.77</v>
      </c>
      <c r="W73" s="89">
        <v>9.0500000000000007</v>
      </c>
      <c r="X73" s="89">
        <v>9.84</v>
      </c>
      <c r="Y73" s="89">
        <v>20.87</v>
      </c>
      <c r="Z73" s="89">
        <v>13.85</v>
      </c>
      <c r="AA73" s="89">
        <v>12.81</v>
      </c>
      <c r="AB73" s="89">
        <v>10.84</v>
      </c>
      <c r="AC73" s="89">
        <v>6.74</v>
      </c>
      <c r="AD73" s="89"/>
      <c r="AE73" s="90"/>
      <c r="AF73" s="90"/>
      <c r="AG73" s="90"/>
      <c r="AH73" s="90"/>
      <c r="AI73" s="90"/>
      <c r="AJ73" s="89">
        <v>26.43</v>
      </c>
      <c r="AK73" s="90">
        <v>15.8</v>
      </c>
      <c r="AL73" s="89">
        <v>26.87</v>
      </c>
      <c r="AM73" s="90">
        <v>18.45</v>
      </c>
      <c r="AN73" s="89">
        <v>37.08</v>
      </c>
      <c r="AO73" s="90">
        <v>16.71</v>
      </c>
      <c r="AP73" s="89">
        <v>34.99</v>
      </c>
      <c r="AQ73" s="90">
        <v>21.49</v>
      </c>
      <c r="AR73" s="89">
        <v>45.42</v>
      </c>
      <c r="AS73" s="90">
        <v>18.989999999999998</v>
      </c>
      <c r="AT73" s="89">
        <v>53.6</v>
      </c>
      <c r="AU73" s="90">
        <v>22.05</v>
      </c>
      <c r="AW73" s="90"/>
      <c r="AY73" s="90"/>
      <c r="AZ73" s="90"/>
      <c r="BA73" s="87">
        <v>417.55613299999999</v>
      </c>
      <c r="BB73" s="87">
        <v>495.715306</v>
      </c>
      <c r="BC73" s="87">
        <v>619.58758692758499</v>
      </c>
      <c r="BD73" s="117">
        <v>751.72</v>
      </c>
      <c r="BE73" s="143">
        <v>862.71</v>
      </c>
      <c r="BF73" s="117">
        <v>1181.9000000000001</v>
      </c>
      <c r="BG73" s="117">
        <v>1577.72</v>
      </c>
      <c r="BH73" s="86" t="s">
        <v>184</v>
      </c>
    </row>
    <row r="74" spans="1:60" x14ac:dyDescent="0.2">
      <c r="A74" s="86" t="s">
        <v>185</v>
      </c>
      <c r="B74" s="117">
        <v>660.8</v>
      </c>
      <c r="C74" s="89">
        <v>13.5</v>
      </c>
      <c r="D74" s="89">
        <v>12.95</v>
      </c>
      <c r="E74" s="89">
        <v>30.08</v>
      </c>
      <c r="F74" s="89">
        <v>-58.8</v>
      </c>
      <c r="G74" s="89">
        <v>-21.74</v>
      </c>
      <c r="H74" s="89">
        <v>2.2999999999999998</v>
      </c>
      <c r="I74" s="89">
        <v>7.39</v>
      </c>
      <c r="J74" s="89">
        <v>3.76</v>
      </c>
      <c r="K74" s="89">
        <v>10.4</v>
      </c>
      <c r="L74" s="89">
        <v>7.99</v>
      </c>
      <c r="M74" s="89">
        <v>7.77</v>
      </c>
      <c r="N74" s="89">
        <v>6.46</v>
      </c>
      <c r="O74" s="89">
        <v>7.11</v>
      </c>
      <c r="P74" s="89">
        <v>11.92</v>
      </c>
      <c r="Q74" s="89">
        <v>12.63</v>
      </c>
      <c r="R74" s="89">
        <v>8.7899999999999991</v>
      </c>
      <c r="S74" s="72">
        <v>9.33</v>
      </c>
      <c r="T74" s="89">
        <v>-1.62</v>
      </c>
      <c r="U74" s="89">
        <v>3.21</v>
      </c>
      <c r="V74" s="89">
        <v>0.96</v>
      </c>
      <c r="W74" s="89">
        <v>8.0399999999999991</v>
      </c>
      <c r="X74" s="89">
        <v>10.82</v>
      </c>
      <c r="Y74" s="89">
        <v>2.0299999999999998</v>
      </c>
      <c r="Z74" s="89">
        <v>2.12</v>
      </c>
      <c r="AA74" s="89">
        <v>10.07</v>
      </c>
      <c r="AB74" s="89">
        <v>8.09</v>
      </c>
      <c r="AC74" s="89">
        <v>12.48</v>
      </c>
      <c r="AD74" s="89"/>
      <c r="AE74" s="90"/>
      <c r="AF74" s="90"/>
      <c r="AG74" s="90"/>
      <c r="AH74" s="90"/>
      <c r="AI74" s="90"/>
      <c r="AJ74" s="89">
        <v>-2.27</v>
      </c>
      <c r="AK74" s="90">
        <v>-159.31</v>
      </c>
      <c r="AL74" s="89">
        <v>-8.2899999999999991</v>
      </c>
      <c r="AM74" s="90">
        <v>-72.959999999999994</v>
      </c>
      <c r="AN74" s="89">
        <v>32.619999999999997</v>
      </c>
      <c r="AO74" s="90">
        <v>24.13</v>
      </c>
      <c r="AP74" s="89">
        <v>40.450000000000003</v>
      </c>
      <c r="AQ74" s="90">
        <v>17.43</v>
      </c>
      <c r="AR74" s="89">
        <v>11.88</v>
      </c>
      <c r="AS74" s="90">
        <v>58.54</v>
      </c>
      <c r="AT74" s="89">
        <v>23.01</v>
      </c>
      <c r="AU74" s="90">
        <v>38.11</v>
      </c>
      <c r="AW74" s="90"/>
      <c r="AY74" s="90"/>
      <c r="AZ74" s="90"/>
      <c r="BA74" s="87">
        <v>361.64458400000001</v>
      </c>
      <c r="BB74" s="87">
        <v>604.81454900000006</v>
      </c>
      <c r="BC74" s="87">
        <v>786.99419431210197</v>
      </c>
      <c r="BD74" s="117">
        <v>705.18</v>
      </c>
      <c r="BE74" s="143">
        <v>695.36</v>
      </c>
      <c r="BF74" s="117">
        <v>877.03</v>
      </c>
      <c r="BG74" s="117">
        <v>646.46</v>
      </c>
      <c r="BH74" s="86" t="s">
        <v>185</v>
      </c>
    </row>
    <row r="75" spans="1:60" x14ac:dyDescent="0.2">
      <c r="A75" s="86" t="s">
        <v>186</v>
      </c>
      <c r="B75" s="117">
        <v>726.2</v>
      </c>
      <c r="C75" s="89">
        <v>4.53</v>
      </c>
      <c r="D75" s="89">
        <v>-0.24</v>
      </c>
      <c r="E75" s="89">
        <v>0.4</v>
      </c>
      <c r="F75" s="89">
        <v>-5.68</v>
      </c>
      <c r="G75" s="89">
        <v>3.03</v>
      </c>
      <c r="H75" s="89">
        <v>4.09</v>
      </c>
      <c r="I75" s="89">
        <v>3.21</v>
      </c>
      <c r="J75" s="89">
        <v>3.81</v>
      </c>
      <c r="K75" s="89">
        <v>3.51</v>
      </c>
      <c r="L75" s="89">
        <v>4.32</v>
      </c>
      <c r="M75" s="89">
        <v>4.8099999999999996</v>
      </c>
      <c r="N75" s="89">
        <v>5.92</v>
      </c>
      <c r="O75" s="89">
        <v>3.37</v>
      </c>
      <c r="P75" s="89">
        <v>5.87</v>
      </c>
      <c r="Q75" s="89">
        <v>4.33</v>
      </c>
      <c r="R75" s="89">
        <v>5.7</v>
      </c>
      <c r="S75" s="72">
        <v>5.94</v>
      </c>
      <c r="T75" s="89">
        <v>5.9</v>
      </c>
      <c r="U75" s="89">
        <v>7.25</v>
      </c>
      <c r="V75" s="89">
        <v>7.03</v>
      </c>
      <c r="W75" s="89">
        <v>7.61</v>
      </c>
      <c r="X75" s="89">
        <v>6.71</v>
      </c>
      <c r="Y75" s="89">
        <v>7.05</v>
      </c>
      <c r="Z75" s="89">
        <v>8.48</v>
      </c>
      <c r="AA75" s="89">
        <v>8.6</v>
      </c>
      <c r="AB75" s="89">
        <v>8.89</v>
      </c>
      <c r="AC75" s="89">
        <v>7.4</v>
      </c>
      <c r="AD75" s="89"/>
      <c r="AE75" s="90"/>
      <c r="AF75" s="90"/>
      <c r="AG75" s="90"/>
      <c r="AH75" s="90"/>
      <c r="AI75" s="90"/>
      <c r="AJ75" s="89">
        <v>-0.99</v>
      </c>
      <c r="AK75" s="90">
        <v>-394.99</v>
      </c>
      <c r="AL75" s="89">
        <v>14.14</v>
      </c>
      <c r="AM75" s="90">
        <v>29.89</v>
      </c>
      <c r="AN75" s="89">
        <v>18.55</v>
      </c>
      <c r="AO75" s="90">
        <v>26.4</v>
      </c>
      <c r="AP75" s="89">
        <v>19.28</v>
      </c>
      <c r="AQ75" s="90">
        <v>23.37</v>
      </c>
      <c r="AR75" s="89">
        <v>26.11</v>
      </c>
      <c r="AS75" s="90">
        <v>19.690000000000001</v>
      </c>
      <c r="AT75" s="89">
        <v>29.85</v>
      </c>
      <c r="AU75" s="90">
        <v>20.92</v>
      </c>
      <c r="AW75" s="90"/>
      <c r="AY75" s="90"/>
      <c r="AZ75" s="90"/>
      <c r="BA75" s="87">
        <v>391.04396000000003</v>
      </c>
      <c r="BB75" s="87">
        <v>422.69019600000001</v>
      </c>
      <c r="BC75" s="87">
        <v>489.730853141198</v>
      </c>
      <c r="BD75" s="117">
        <v>450.51</v>
      </c>
      <c r="BE75" s="143">
        <v>514.14</v>
      </c>
      <c r="BF75" s="117">
        <v>624.6</v>
      </c>
      <c r="BG75" s="117">
        <v>698.47</v>
      </c>
      <c r="BH75" s="86" t="s">
        <v>186</v>
      </c>
    </row>
    <row r="76" spans="1:60" x14ac:dyDescent="0.2">
      <c r="A76" s="86" t="s">
        <v>187</v>
      </c>
      <c r="B76" s="117">
        <v>1162.6500000000001</v>
      </c>
      <c r="C76" s="89">
        <v>4.21</v>
      </c>
      <c r="D76" s="89">
        <v>5.61</v>
      </c>
      <c r="E76" s="89">
        <v>3.23</v>
      </c>
      <c r="F76" s="89">
        <v>-0.97</v>
      </c>
      <c r="G76" s="89">
        <v>-7.01</v>
      </c>
      <c r="H76" s="89">
        <v>4.1100000000000003</v>
      </c>
      <c r="I76" s="89">
        <v>4.16</v>
      </c>
      <c r="J76" s="89">
        <v>4.95</v>
      </c>
      <c r="K76" s="89">
        <v>4.12</v>
      </c>
      <c r="L76" s="89">
        <v>3.66</v>
      </c>
      <c r="M76" s="89">
        <v>3.44</v>
      </c>
      <c r="N76" s="89">
        <v>3.34</v>
      </c>
      <c r="O76" s="89">
        <v>4.6399999999999997</v>
      </c>
      <c r="P76" s="89">
        <v>5.82</v>
      </c>
      <c r="Q76" s="89">
        <v>7.44</v>
      </c>
      <c r="R76" s="89">
        <v>6.68</v>
      </c>
      <c r="S76" s="72">
        <v>4.24</v>
      </c>
      <c r="T76" s="89">
        <v>6.18</v>
      </c>
      <c r="U76" s="89">
        <v>6.16</v>
      </c>
      <c r="V76" s="89">
        <v>3.41</v>
      </c>
      <c r="W76" s="89">
        <v>4.6100000000000003</v>
      </c>
      <c r="X76" s="89">
        <v>7.12</v>
      </c>
      <c r="Y76" s="89">
        <v>-1.1000000000000001</v>
      </c>
      <c r="Z76" s="89">
        <v>2.83</v>
      </c>
      <c r="AA76" s="89">
        <v>3.56</v>
      </c>
      <c r="AB76" s="89">
        <v>8.52</v>
      </c>
      <c r="AC76" s="89">
        <v>4.63</v>
      </c>
      <c r="AD76" s="89"/>
      <c r="AE76" s="90"/>
      <c r="AF76" s="90"/>
      <c r="AG76" s="90"/>
      <c r="AH76" s="90"/>
      <c r="AI76" s="90"/>
      <c r="AJ76" s="89">
        <v>12.08</v>
      </c>
      <c r="AK76" s="90">
        <v>24.4</v>
      </c>
      <c r="AL76" s="89">
        <v>6.21</v>
      </c>
      <c r="AM76" s="90">
        <v>63.9</v>
      </c>
      <c r="AN76" s="89">
        <v>14.56</v>
      </c>
      <c r="AO76" s="90">
        <v>33.409999999999997</v>
      </c>
      <c r="AP76" s="89">
        <v>24.58</v>
      </c>
      <c r="AQ76" s="90">
        <v>19.920000000000002</v>
      </c>
      <c r="AR76" s="89">
        <v>19.98</v>
      </c>
      <c r="AS76" s="90">
        <v>30.96</v>
      </c>
      <c r="AT76" s="89">
        <v>13.47</v>
      </c>
      <c r="AU76" s="90">
        <v>66.8</v>
      </c>
      <c r="AW76" s="90"/>
      <c r="AY76" s="90"/>
      <c r="AZ76" s="90"/>
      <c r="BA76" s="87">
        <v>294.701729</v>
      </c>
      <c r="BB76" s="87">
        <v>396.845347</v>
      </c>
      <c r="BC76" s="87">
        <v>486.41714820689998</v>
      </c>
      <c r="BD76" s="117">
        <v>489.76</v>
      </c>
      <c r="BE76" s="143">
        <v>618.70000000000005</v>
      </c>
      <c r="BF76" s="117">
        <v>899.75</v>
      </c>
      <c r="BG76" s="117">
        <v>1109.24</v>
      </c>
      <c r="BH76" s="86" t="s">
        <v>187</v>
      </c>
    </row>
    <row r="77" spans="1:60" x14ac:dyDescent="0.2">
      <c r="A77" s="86" t="s">
        <v>188</v>
      </c>
      <c r="B77" s="117">
        <v>694.44</v>
      </c>
      <c r="C77" s="89">
        <v>4.5199999999999996</v>
      </c>
      <c r="D77" s="89">
        <v>5.73</v>
      </c>
      <c r="E77" s="89">
        <v>1.71</v>
      </c>
      <c r="F77" s="89">
        <v>-3</v>
      </c>
      <c r="G77" s="89">
        <v>-1.65</v>
      </c>
      <c r="H77" s="89">
        <v>2.8</v>
      </c>
      <c r="I77" s="89">
        <v>3.36</v>
      </c>
      <c r="J77" s="89">
        <v>3.63</v>
      </c>
      <c r="K77" s="89">
        <v>3.64</v>
      </c>
      <c r="L77" s="89">
        <v>5.67</v>
      </c>
      <c r="M77" s="89">
        <v>5.74</v>
      </c>
      <c r="N77" s="89">
        <v>3.81</v>
      </c>
      <c r="O77" s="89">
        <v>5.19</v>
      </c>
      <c r="P77" s="89">
        <v>6.38</v>
      </c>
      <c r="Q77" s="89">
        <v>4.79</v>
      </c>
      <c r="R77" s="89">
        <v>4.55</v>
      </c>
      <c r="S77" s="72">
        <v>6.43</v>
      </c>
      <c r="T77" s="89">
        <v>7.66</v>
      </c>
      <c r="U77" s="89">
        <v>6.83</v>
      </c>
      <c r="V77" s="89">
        <v>2.16</v>
      </c>
      <c r="W77" s="89">
        <v>6.53</v>
      </c>
      <c r="X77" s="89">
        <v>8.76</v>
      </c>
      <c r="Y77" s="89">
        <v>9.57</v>
      </c>
      <c r="Z77" s="89">
        <v>7.49</v>
      </c>
      <c r="AA77" s="89">
        <v>6.61</v>
      </c>
      <c r="AB77" s="89">
        <v>10.17</v>
      </c>
      <c r="AC77" s="89">
        <v>9.4499999999999993</v>
      </c>
      <c r="AD77" s="89"/>
      <c r="AE77" s="90"/>
      <c r="AF77" s="90"/>
      <c r="AG77" s="90"/>
      <c r="AH77" s="90"/>
      <c r="AI77" s="90"/>
      <c r="AJ77" s="89">
        <v>8.9600000000000009</v>
      </c>
      <c r="AK77" s="90">
        <v>27.11</v>
      </c>
      <c r="AL77" s="89">
        <v>8.14</v>
      </c>
      <c r="AM77" s="90">
        <v>38.770000000000003</v>
      </c>
      <c r="AN77" s="89">
        <v>18.86</v>
      </c>
      <c r="AO77" s="90">
        <v>21.69</v>
      </c>
      <c r="AP77" s="89">
        <v>20.91</v>
      </c>
      <c r="AQ77" s="90">
        <v>19.149999999999999</v>
      </c>
      <c r="AR77" s="89">
        <v>23.08</v>
      </c>
      <c r="AS77" s="90">
        <v>20.91</v>
      </c>
      <c r="AT77" s="89">
        <v>32.340000000000003</v>
      </c>
      <c r="AU77" s="90">
        <v>21.25</v>
      </c>
      <c r="AW77" s="90"/>
      <c r="AY77" s="90"/>
      <c r="AZ77" s="90"/>
      <c r="BA77" s="87">
        <v>242.88265999999999</v>
      </c>
      <c r="BB77" s="87">
        <v>315.55561299999999</v>
      </c>
      <c r="BC77" s="87">
        <v>409.05061502341601</v>
      </c>
      <c r="BD77" s="117">
        <v>400.42</v>
      </c>
      <c r="BE77" s="143">
        <v>482.54</v>
      </c>
      <c r="BF77" s="117">
        <v>687.4</v>
      </c>
      <c r="BG77" s="117">
        <v>689.46</v>
      </c>
      <c r="BH77" s="86" t="s">
        <v>188</v>
      </c>
    </row>
    <row r="78" spans="1:60" x14ac:dyDescent="0.2">
      <c r="A78" s="86" t="s">
        <v>189</v>
      </c>
      <c r="B78" s="117">
        <v>1559.9</v>
      </c>
      <c r="C78" s="89">
        <v>8.3000000000000007</v>
      </c>
      <c r="D78" s="89">
        <v>3.35</v>
      </c>
      <c r="E78" s="89">
        <v>6.08</v>
      </c>
      <c r="F78" s="89">
        <v>-52.81</v>
      </c>
      <c r="G78" s="89">
        <v>-4.2300000000000004</v>
      </c>
      <c r="H78" s="89">
        <v>5.08</v>
      </c>
      <c r="I78" s="89">
        <v>5.8</v>
      </c>
      <c r="J78" s="89">
        <v>9.44</v>
      </c>
      <c r="K78" s="89">
        <v>9.11</v>
      </c>
      <c r="L78" s="89">
        <v>4.45</v>
      </c>
      <c r="M78" s="89">
        <v>14.44</v>
      </c>
      <c r="N78" s="89">
        <v>15.04</v>
      </c>
      <c r="O78" s="89">
        <v>12.98</v>
      </c>
      <c r="P78" s="89">
        <v>13.99</v>
      </c>
      <c r="Q78" s="89">
        <v>10.76</v>
      </c>
      <c r="R78" s="89">
        <v>1.72</v>
      </c>
      <c r="S78" s="72">
        <v>8.67</v>
      </c>
      <c r="T78" s="89">
        <v>14.84</v>
      </c>
      <c r="U78" s="89">
        <v>9.94</v>
      </c>
      <c r="V78" s="89">
        <v>11.53</v>
      </c>
      <c r="W78" s="89">
        <v>7.27</v>
      </c>
      <c r="X78" s="89">
        <v>9.1</v>
      </c>
      <c r="Y78" s="89">
        <v>9.2200000000000006</v>
      </c>
      <c r="Z78" s="89">
        <v>9.09</v>
      </c>
      <c r="AA78" s="89">
        <v>5.19</v>
      </c>
      <c r="AB78" s="89">
        <v>10.08</v>
      </c>
      <c r="AC78" s="89">
        <v>10.72</v>
      </c>
      <c r="AD78" s="89"/>
      <c r="AE78" s="90"/>
      <c r="AF78" s="90"/>
      <c r="AG78" s="90"/>
      <c r="AH78" s="90"/>
      <c r="AI78" s="90"/>
      <c r="AJ78" s="89">
        <v>-35.08</v>
      </c>
      <c r="AK78" s="90">
        <v>-15.05</v>
      </c>
      <c r="AL78" s="89">
        <v>16.09</v>
      </c>
      <c r="AM78" s="90">
        <v>51.92</v>
      </c>
      <c r="AN78" s="89">
        <v>43.03</v>
      </c>
      <c r="AO78" s="90">
        <v>25.69</v>
      </c>
      <c r="AP78" s="89">
        <v>39.44</v>
      </c>
      <c r="AQ78" s="90">
        <v>24.72</v>
      </c>
      <c r="AR78" s="89">
        <v>44.98</v>
      </c>
      <c r="AS78" s="90">
        <v>24.88</v>
      </c>
      <c r="AT78" s="89">
        <v>34.67</v>
      </c>
      <c r="AU78" s="90">
        <v>41.39</v>
      </c>
      <c r="AW78" s="90"/>
      <c r="AY78" s="90"/>
      <c r="AZ78" s="90"/>
      <c r="BA78" s="87">
        <v>528.07611299999996</v>
      </c>
      <c r="BB78" s="87">
        <v>835.384862</v>
      </c>
      <c r="BC78" s="87">
        <v>1105.3769852549799</v>
      </c>
      <c r="BD78" s="117">
        <v>974.98</v>
      </c>
      <c r="BE78" s="143">
        <v>1119.05</v>
      </c>
      <c r="BF78" s="117">
        <v>1435.18</v>
      </c>
      <c r="BG78" s="117">
        <v>1541.03</v>
      </c>
      <c r="BH78" s="86" t="s">
        <v>189</v>
      </c>
    </row>
    <row r="79" spans="1:60" x14ac:dyDescent="0.2">
      <c r="A79" s="86" t="s">
        <v>190</v>
      </c>
      <c r="B79" s="117">
        <v>371.25</v>
      </c>
      <c r="C79" s="89">
        <v>3.53</v>
      </c>
      <c r="D79" s="89">
        <v>3.95</v>
      </c>
      <c r="E79" s="89">
        <v>4.21</v>
      </c>
      <c r="F79" s="89">
        <v>-3.72</v>
      </c>
      <c r="G79" s="89">
        <v>1</v>
      </c>
      <c r="H79" s="89">
        <v>2.42</v>
      </c>
      <c r="I79" s="89">
        <v>2.87</v>
      </c>
      <c r="J79" s="89">
        <v>2.23</v>
      </c>
      <c r="K79" s="89">
        <v>2.0099999999999998</v>
      </c>
      <c r="L79" s="89">
        <v>4.51</v>
      </c>
      <c r="M79" s="89">
        <v>4.32</v>
      </c>
      <c r="N79" s="89">
        <v>2.99</v>
      </c>
      <c r="O79" s="89">
        <v>4.1900000000000004</v>
      </c>
      <c r="P79" s="89">
        <v>4.17</v>
      </c>
      <c r="Q79" s="89">
        <v>1.18</v>
      </c>
      <c r="R79" s="89">
        <v>3.35</v>
      </c>
      <c r="S79" s="72">
        <v>3.79</v>
      </c>
      <c r="T79" s="89">
        <v>4.1500000000000004</v>
      </c>
      <c r="U79" s="89">
        <v>2.77</v>
      </c>
      <c r="V79" s="89">
        <v>3.39</v>
      </c>
      <c r="W79" s="89">
        <v>4.2</v>
      </c>
      <c r="X79" s="89">
        <v>4.6399999999999997</v>
      </c>
      <c r="Y79" s="89">
        <v>5.73</v>
      </c>
      <c r="Z79" s="89">
        <v>4.63</v>
      </c>
      <c r="AA79" s="89">
        <v>3.2</v>
      </c>
      <c r="AB79" s="89">
        <v>4.6500000000000004</v>
      </c>
      <c r="AC79" s="89">
        <v>-14.16</v>
      </c>
      <c r="AD79" s="89"/>
      <c r="AE79" s="90"/>
      <c r="AF79" s="90"/>
      <c r="AG79" s="90"/>
      <c r="AH79" s="90"/>
      <c r="AI79" s="90"/>
      <c r="AJ79" s="89">
        <v>7.97</v>
      </c>
      <c r="AK79" s="90">
        <v>16.07</v>
      </c>
      <c r="AL79" s="89">
        <v>8.52</v>
      </c>
      <c r="AM79" s="90">
        <v>22.87</v>
      </c>
      <c r="AN79" s="89">
        <v>13.83</v>
      </c>
      <c r="AO79" s="90">
        <v>17.73</v>
      </c>
      <c r="AP79" s="89">
        <v>12.9</v>
      </c>
      <c r="AQ79" s="90">
        <v>18.86</v>
      </c>
      <c r="AR79" s="89">
        <v>14.1</v>
      </c>
      <c r="AS79" s="90">
        <v>20.69</v>
      </c>
      <c r="AT79" s="89">
        <v>19.2</v>
      </c>
      <c r="AU79" s="90">
        <v>18.600000000000001</v>
      </c>
      <c r="AW79" s="90"/>
      <c r="AY79" s="90"/>
      <c r="AZ79" s="90"/>
      <c r="BA79" s="87">
        <v>128.06459000000001</v>
      </c>
      <c r="BB79" s="87">
        <v>194.888015</v>
      </c>
      <c r="BC79" s="87">
        <v>245.231305321018</v>
      </c>
      <c r="BD79" s="117">
        <v>243.2</v>
      </c>
      <c r="BE79" s="143">
        <v>291.69</v>
      </c>
      <c r="BF79" s="117">
        <v>357.13</v>
      </c>
      <c r="BG79" s="117">
        <v>372.73</v>
      </c>
      <c r="BH79" s="86" t="s">
        <v>190</v>
      </c>
    </row>
    <row r="80" spans="1:60" x14ac:dyDescent="0.2">
      <c r="A80" s="86" t="s">
        <v>191</v>
      </c>
      <c r="B80" s="117">
        <v>274.7</v>
      </c>
      <c r="C80" s="89">
        <v>2.81</v>
      </c>
      <c r="D80" s="89">
        <v>3.78</v>
      </c>
      <c r="E80" s="89">
        <v>4.34</v>
      </c>
      <c r="F80" s="89">
        <v>-4.6399999999999997</v>
      </c>
      <c r="G80" s="89">
        <v>3.31</v>
      </c>
      <c r="H80" s="89">
        <v>3.2</v>
      </c>
      <c r="I80" s="89">
        <v>2.4</v>
      </c>
      <c r="J80" s="89">
        <v>0.94</v>
      </c>
      <c r="K80" s="89">
        <v>1.66</v>
      </c>
      <c r="L80" s="89">
        <v>5.93</v>
      </c>
      <c r="M80" s="89">
        <v>1.81</v>
      </c>
      <c r="N80" s="89">
        <v>0.88</v>
      </c>
      <c r="O80" s="89">
        <v>1.51</v>
      </c>
      <c r="P80" s="89">
        <v>2.89</v>
      </c>
      <c r="Q80" s="89">
        <v>2.4</v>
      </c>
      <c r="R80" s="89">
        <v>0.31</v>
      </c>
      <c r="S80" s="72">
        <v>2.08</v>
      </c>
      <c r="T80" s="89">
        <v>1.8</v>
      </c>
      <c r="U80" s="89">
        <v>1.49</v>
      </c>
      <c r="V80" s="89">
        <v>-0.7</v>
      </c>
      <c r="W80" s="89">
        <v>0.45</v>
      </c>
      <c r="X80" s="89">
        <v>4.9400000000000004</v>
      </c>
      <c r="Y80" s="89">
        <v>-0.61</v>
      </c>
      <c r="Z80" s="89">
        <v>0.32</v>
      </c>
      <c r="AA80" s="89">
        <v>0.84</v>
      </c>
      <c r="AB80" s="89">
        <v>-0.28999999999999998</v>
      </c>
      <c r="AC80" s="89"/>
      <c r="AD80" s="89"/>
      <c r="AE80" s="90"/>
      <c r="AF80" s="90"/>
      <c r="AG80" s="90"/>
      <c r="AH80" s="90"/>
      <c r="AI80" s="90"/>
      <c r="AJ80" s="89">
        <v>6.29</v>
      </c>
      <c r="AK80" s="90">
        <v>22.76</v>
      </c>
      <c r="AL80" s="89">
        <v>9.85</v>
      </c>
      <c r="AM80" s="90">
        <v>16.41</v>
      </c>
      <c r="AN80" s="89">
        <v>10.28</v>
      </c>
      <c r="AO80" s="90">
        <v>17.829999999999998</v>
      </c>
      <c r="AP80" s="89">
        <v>7.11</v>
      </c>
      <c r="AQ80" s="90">
        <v>23.09</v>
      </c>
      <c r="AR80" s="89">
        <v>4.67</v>
      </c>
      <c r="AS80" s="90">
        <v>40.18</v>
      </c>
      <c r="AT80" s="89">
        <v>5.0999999999999996</v>
      </c>
      <c r="AU80" s="90">
        <v>43.58</v>
      </c>
      <c r="AW80" s="90"/>
      <c r="AY80" s="90"/>
      <c r="AZ80" s="90"/>
      <c r="BA80" s="87">
        <v>143.15840499999999</v>
      </c>
      <c r="BB80" s="87">
        <v>161.645354</v>
      </c>
      <c r="BC80" s="87">
        <v>183.360245492996</v>
      </c>
      <c r="BD80" s="117">
        <v>164.14</v>
      </c>
      <c r="BE80" s="143">
        <v>187.72</v>
      </c>
      <c r="BF80" s="117">
        <v>222.36</v>
      </c>
      <c r="BG80" s="117">
        <v>272.64999999999998</v>
      </c>
      <c r="BH80" s="86" t="s">
        <v>191</v>
      </c>
    </row>
    <row r="81" spans="1:60" x14ac:dyDescent="0.2">
      <c r="A81" s="86" t="s">
        <v>192</v>
      </c>
      <c r="B81" s="117">
        <v>439.01</v>
      </c>
      <c r="C81" s="89">
        <v>4.84</v>
      </c>
      <c r="D81" s="89">
        <v>2.16</v>
      </c>
      <c r="E81" s="89">
        <v>5.01</v>
      </c>
      <c r="F81" s="89">
        <v>2.4300000000000002</v>
      </c>
      <c r="G81" s="89">
        <v>3.12</v>
      </c>
      <c r="H81" s="89">
        <v>2.65</v>
      </c>
      <c r="I81" s="89">
        <v>4.43</v>
      </c>
      <c r="J81" s="89">
        <v>3.05</v>
      </c>
      <c r="K81" s="89">
        <v>5.99</v>
      </c>
      <c r="L81" s="89">
        <v>2.44</v>
      </c>
      <c r="M81" s="89">
        <v>5.64</v>
      </c>
      <c r="N81" s="89">
        <v>3.07</v>
      </c>
      <c r="O81" s="89">
        <v>5.09</v>
      </c>
      <c r="P81" s="89">
        <v>2.93</v>
      </c>
      <c r="Q81" s="89">
        <v>5.73</v>
      </c>
      <c r="R81" s="89">
        <v>3.98</v>
      </c>
      <c r="S81" s="72">
        <v>4.34</v>
      </c>
      <c r="T81" s="89">
        <v>3.74</v>
      </c>
      <c r="U81" s="89">
        <v>6.61</v>
      </c>
      <c r="V81" s="89">
        <v>3.5</v>
      </c>
      <c r="W81" s="89">
        <v>5.33</v>
      </c>
      <c r="X81" s="89">
        <v>3.99</v>
      </c>
      <c r="Y81" s="89">
        <v>6.59</v>
      </c>
      <c r="Z81" s="89">
        <v>4.9000000000000004</v>
      </c>
      <c r="AA81" s="89">
        <v>6.61</v>
      </c>
      <c r="AB81" s="89">
        <v>3.96</v>
      </c>
      <c r="AC81" s="89">
        <v>6.98</v>
      </c>
      <c r="AD81" s="89"/>
      <c r="AE81" s="90"/>
      <c r="AF81" s="90"/>
      <c r="AG81" s="90"/>
      <c r="AH81" s="90"/>
      <c r="AI81" s="90"/>
      <c r="AJ81" s="89">
        <v>14.44</v>
      </c>
      <c r="AK81" s="90">
        <v>14.53</v>
      </c>
      <c r="AL81" s="89">
        <v>13.25</v>
      </c>
      <c r="AM81" s="90">
        <v>18.36</v>
      </c>
      <c r="AN81" s="89">
        <v>17.13</v>
      </c>
      <c r="AO81" s="90">
        <v>15.61</v>
      </c>
      <c r="AP81" s="89">
        <v>17.739999999999998</v>
      </c>
      <c r="AQ81" s="90">
        <v>16.97</v>
      </c>
      <c r="AR81" s="89">
        <v>18.190000000000001</v>
      </c>
      <c r="AS81" s="90">
        <v>16.829999999999998</v>
      </c>
      <c r="AT81" s="89">
        <v>20.81</v>
      </c>
      <c r="AU81" s="90">
        <v>18.09</v>
      </c>
      <c r="AW81" s="90"/>
      <c r="AY81" s="90"/>
      <c r="AZ81" s="90"/>
      <c r="BA81" s="87">
        <v>209.869193</v>
      </c>
      <c r="BB81" s="87">
        <v>243.21781100000001</v>
      </c>
      <c r="BC81" s="87">
        <v>267.44165166607797</v>
      </c>
      <c r="BD81" s="117">
        <v>300.99</v>
      </c>
      <c r="BE81" s="143">
        <v>306.13</v>
      </c>
      <c r="BF81" s="117">
        <v>376.37</v>
      </c>
      <c r="BG81" s="117">
        <v>433.87</v>
      </c>
      <c r="BH81" s="86" t="s">
        <v>192</v>
      </c>
    </row>
    <row r="82" spans="1:60" x14ac:dyDescent="0.2">
      <c r="B82" s="117"/>
      <c r="C82" s="89"/>
      <c r="D82" s="89"/>
      <c r="E82" s="89"/>
      <c r="F82" s="89"/>
      <c r="G82" s="89"/>
      <c r="H82" s="89"/>
      <c r="I82" s="89"/>
      <c r="J82" s="89"/>
      <c r="K82" s="89"/>
      <c r="L82" s="89"/>
      <c r="M82" s="89"/>
      <c r="N82" s="89"/>
      <c r="O82" s="89"/>
      <c r="P82" s="89"/>
      <c r="Q82" s="89"/>
      <c r="R82" s="89"/>
      <c r="S82" s="72"/>
      <c r="T82" s="89"/>
      <c r="U82" s="89"/>
      <c r="V82" s="89"/>
      <c r="W82" s="89"/>
      <c r="X82" s="89"/>
      <c r="Y82" s="89"/>
      <c r="Z82" s="89"/>
      <c r="AA82" s="89"/>
      <c r="AB82" s="89"/>
      <c r="AC82" s="89"/>
      <c r="AD82" s="89"/>
      <c r="AE82" s="90"/>
      <c r="AF82" s="90"/>
      <c r="AG82" s="90"/>
      <c r="AH82" s="90"/>
      <c r="AI82" s="90"/>
      <c r="AK82" s="90"/>
      <c r="AM82" s="90"/>
      <c r="AO82" s="90"/>
      <c r="AQ82" s="90"/>
      <c r="AS82" s="90"/>
      <c r="AU82" s="90"/>
      <c r="AW82" s="90"/>
      <c r="AY82" s="90"/>
      <c r="AZ82" s="90"/>
      <c r="BF82" s="117"/>
      <c r="BG82" s="117"/>
    </row>
    <row r="83" spans="1:60" x14ac:dyDescent="0.2">
      <c r="A83" s="86" t="s">
        <v>193</v>
      </c>
      <c r="B83" s="117">
        <v>698.03</v>
      </c>
      <c r="C83" s="89">
        <v>3.12</v>
      </c>
      <c r="D83" s="89">
        <v>1.61</v>
      </c>
      <c r="E83" s="89">
        <v>0.25</v>
      </c>
      <c r="F83" s="89">
        <v>-11.31</v>
      </c>
      <c r="G83" s="89">
        <v>-1.92</v>
      </c>
      <c r="H83" s="89">
        <v>0.69</v>
      </c>
      <c r="I83" s="89">
        <v>1.45</v>
      </c>
      <c r="J83" s="89">
        <v>2.04</v>
      </c>
      <c r="K83" s="89">
        <v>3</v>
      </c>
      <c r="L83" s="89">
        <v>3.29</v>
      </c>
      <c r="M83" s="89">
        <v>4.07</v>
      </c>
      <c r="N83" s="89">
        <v>3.62</v>
      </c>
      <c r="O83" s="89">
        <v>4.0999999999999996</v>
      </c>
      <c r="P83" s="89">
        <v>4.6100000000000003</v>
      </c>
      <c r="Q83" s="89">
        <v>3.59</v>
      </c>
      <c r="R83" s="89">
        <v>3.38</v>
      </c>
      <c r="S83" s="72">
        <v>4.7300000000000004</v>
      </c>
      <c r="T83" s="89">
        <v>3.72</v>
      </c>
      <c r="U83" s="89">
        <v>4.58</v>
      </c>
      <c r="V83" s="89">
        <v>3.3</v>
      </c>
      <c r="W83" s="89">
        <v>4.68</v>
      </c>
      <c r="X83" s="89">
        <v>5.34</v>
      </c>
      <c r="Y83" s="89">
        <v>5.54</v>
      </c>
      <c r="Z83" s="89">
        <v>5.37</v>
      </c>
      <c r="AA83" s="89">
        <v>4.8499999999999996</v>
      </c>
      <c r="AB83" s="89">
        <v>5.44</v>
      </c>
      <c r="AC83" s="89">
        <v>5.72</v>
      </c>
      <c r="AD83" s="89"/>
      <c r="AE83" s="90"/>
      <c r="AF83" s="90"/>
      <c r="AG83" s="90"/>
      <c r="AH83" s="90"/>
      <c r="AI83" s="90"/>
      <c r="AJ83" s="89">
        <v>-6.33</v>
      </c>
      <c r="AK83" s="90">
        <v>-42.45</v>
      </c>
      <c r="AL83" s="89">
        <v>2.2599999999999998</v>
      </c>
      <c r="AM83" s="90">
        <v>147.18</v>
      </c>
      <c r="AN83" s="89">
        <v>13.98</v>
      </c>
      <c r="AO83" s="90">
        <v>29.73</v>
      </c>
      <c r="AP83" s="89">
        <v>15.68</v>
      </c>
      <c r="AQ83" s="90">
        <v>26.47</v>
      </c>
      <c r="AR83" s="89">
        <v>16.32</v>
      </c>
      <c r="AS83" s="90">
        <v>29.19</v>
      </c>
      <c r="AT83" s="89">
        <v>20.94</v>
      </c>
      <c r="AU83" s="90">
        <v>31.79</v>
      </c>
      <c r="AW83" s="90"/>
      <c r="AY83" s="90"/>
      <c r="AZ83" s="90"/>
      <c r="BA83" s="87">
        <v>268.73003299999999</v>
      </c>
      <c r="BB83" s="87">
        <v>332.63385699999998</v>
      </c>
      <c r="BC83" s="87">
        <v>415.72857196557999</v>
      </c>
      <c r="BD83" s="117">
        <v>415.07</v>
      </c>
      <c r="BE83" s="143">
        <v>476.57</v>
      </c>
      <c r="BF83" s="117">
        <v>665.54</v>
      </c>
      <c r="BG83" s="117">
        <v>695.08</v>
      </c>
      <c r="BH83" s="86" t="s">
        <v>193</v>
      </c>
    </row>
    <row r="84" spans="1:60" x14ac:dyDescent="0.2">
      <c r="A84" s="86" t="s">
        <v>194</v>
      </c>
      <c r="B84" s="117">
        <v>474.13</v>
      </c>
      <c r="C84" s="89">
        <v>0.86</v>
      </c>
      <c r="D84" s="89">
        <v>-3.3</v>
      </c>
      <c r="E84" s="89">
        <v>-5.08</v>
      </c>
      <c r="F84" s="89">
        <v>-15.62</v>
      </c>
      <c r="G84" s="89">
        <v>-0.95</v>
      </c>
      <c r="H84" s="89">
        <v>-0.85</v>
      </c>
      <c r="I84" s="89">
        <v>1.8</v>
      </c>
      <c r="J84" s="89">
        <v>1.38</v>
      </c>
      <c r="K84" s="89">
        <v>2.21</v>
      </c>
      <c r="L84" s="89">
        <v>2.0099999999999998</v>
      </c>
      <c r="M84" s="89">
        <v>2.96</v>
      </c>
      <c r="N84" s="89">
        <v>1.4</v>
      </c>
      <c r="O84" s="89">
        <v>2.42</v>
      </c>
      <c r="P84" s="89">
        <v>2.68</v>
      </c>
      <c r="Q84" s="89">
        <v>3.45</v>
      </c>
      <c r="R84" s="89">
        <v>2.5</v>
      </c>
      <c r="S84" s="72">
        <v>3.21</v>
      </c>
      <c r="T84" s="89">
        <v>3.01</v>
      </c>
      <c r="U84" s="89">
        <v>4.53</v>
      </c>
      <c r="V84" s="89">
        <v>-0.17</v>
      </c>
      <c r="W84" s="89">
        <v>3.52</v>
      </c>
      <c r="X84" s="89">
        <v>4.9400000000000004</v>
      </c>
      <c r="Y84" s="89">
        <v>4.45</v>
      </c>
      <c r="Z84" s="89">
        <v>2.96</v>
      </c>
      <c r="AA84" s="89">
        <v>3</v>
      </c>
      <c r="AB84" s="89">
        <v>3.19</v>
      </c>
      <c r="AC84" s="89">
        <v>3.9</v>
      </c>
      <c r="AD84" s="89"/>
      <c r="AE84" s="90"/>
      <c r="AF84" s="90"/>
      <c r="AG84" s="90"/>
      <c r="AH84" s="90"/>
      <c r="AI84" s="90"/>
      <c r="AJ84" s="89">
        <v>-23.14</v>
      </c>
      <c r="AK84" s="90">
        <v>-5.41</v>
      </c>
      <c r="AL84" s="89">
        <v>1.38</v>
      </c>
      <c r="AM84" s="90">
        <v>136.63</v>
      </c>
      <c r="AN84" s="89">
        <v>8.59</v>
      </c>
      <c r="AO84" s="90">
        <v>29.62</v>
      </c>
      <c r="AP84" s="89">
        <v>11.04</v>
      </c>
      <c r="AQ84" s="90">
        <v>22.32</v>
      </c>
      <c r="AR84" s="89">
        <v>10.59</v>
      </c>
      <c r="AS84" s="90">
        <v>28.67</v>
      </c>
      <c r="AT84" s="89">
        <v>15.87</v>
      </c>
      <c r="AU84" s="90">
        <v>28.25</v>
      </c>
      <c r="AW84" s="90"/>
      <c r="AY84" s="90"/>
      <c r="AZ84" s="90"/>
      <c r="BA84" s="87">
        <v>125.120938</v>
      </c>
      <c r="BB84" s="87">
        <v>188.551579</v>
      </c>
      <c r="BC84" s="87">
        <v>254.457481513792</v>
      </c>
      <c r="BD84" s="117">
        <v>246.53</v>
      </c>
      <c r="BE84" s="143">
        <v>303.55</v>
      </c>
      <c r="BF84" s="117">
        <v>448.34</v>
      </c>
      <c r="BG84" s="117">
        <v>466.27</v>
      </c>
      <c r="BH84" s="86" t="s">
        <v>194</v>
      </c>
    </row>
    <row r="85" spans="1:60" x14ac:dyDescent="0.2">
      <c r="A85" s="86" t="s">
        <v>195</v>
      </c>
      <c r="B85" s="117">
        <v>1312.61</v>
      </c>
      <c r="C85" s="89">
        <v>2.54</v>
      </c>
      <c r="D85" s="89">
        <v>1.69</v>
      </c>
      <c r="E85" s="89">
        <v>-7.49</v>
      </c>
      <c r="F85" s="89">
        <v>3</v>
      </c>
      <c r="G85" s="89">
        <v>3.17</v>
      </c>
      <c r="H85" s="89">
        <v>6.25</v>
      </c>
      <c r="I85" s="89">
        <v>5.09</v>
      </c>
      <c r="J85" s="89">
        <v>-8.8800000000000008</v>
      </c>
      <c r="K85" s="89">
        <v>3.41</v>
      </c>
      <c r="L85" s="89">
        <v>6.2</v>
      </c>
      <c r="M85" s="89">
        <v>6.46</v>
      </c>
      <c r="N85" s="89">
        <v>5.79</v>
      </c>
      <c r="O85" s="89">
        <v>5.91</v>
      </c>
      <c r="P85" s="89">
        <v>9.51</v>
      </c>
      <c r="Q85" s="89">
        <v>9.0500000000000007</v>
      </c>
      <c r="R85" s="89">
        <v>9.33</v>
      </c>
      <c r="S85" s="72">
        <v>11.41</v>
      </c>
      <c r="T85" s="89">
        <v>9.2100000000000009</v>
      </c>
      <c r="U85" s="89">
        <v>11.1</v>
      </c>
      <c r="V85" s="89">
        <v>9.7799999999999994</v>
      </c>
      <c r="W85" s="89">
        <v>12.77</v>
      </c>
      <c r="X85" s="89">
        <v>5.59</v>
      </c>
      <c r="Y85" s="89">
        <v>9.02</v>
      </c>
      <c r="Z85" s="89">
        <v>9.24</v>
      </c>
      <c r="AA85" s="89">
        <v>4.3499999999999996</v>
      </c>
      <c r="AB85" s="89">
        <v>16.11</v>
      </c>
      <c r="AC85" s="89">
        <v>14.71</v>
      </c>
      <c r="AD85" s="89"/>
      <c r="AE85" s="90"/>
      <c r="AF85" s="90"/>
      <c r="AG85" s="90"/>
      <c r="AH85" s="90"/>
      <c r="AI85" s="90"/>
      <c r="AJ85" s="89">
        <v>-0.26</v>
      </c>
      <c r="AK85" s="90">
        <v>-1581.48</v>
      </c>
      <c r="AL85" s="89">
        <v>5.63</v>
      </c>
      <c r="AM85" s="90">
        <v>100.71</v>
      </c>
      <c r="AN85" s="89">
        <v>21.86</v>
      </c>
      <c r="AO85" s="90">
        <v>32.43</v>
      </c>
      <c r="AP85" s="89">
        <v>33.81</v>
      </c>
      <c r="AQ85" s="90">
        <v>22.53</v>
      </c>
      <c r="AR85" s="89">
        <v>41.5</v>
      </c>
      <c r="AS85" s="90">
        <v>20.62</v>
      </c>
      <c r="AT85" s="89">
        <v>36.61</v>
      </c>
      <c r="AU85" s="90">
        <v>33.520000000000003</v>
      </c>
      <c r="AW85" s="90"/>
      <c r="AY85" s="90"/>
      <c r="AZ85" s="90"/>
      <c r="BA85" s="87">
        <v>411.18553700000001</v>
      </c>
      <c r="BB85" s="87">
        <v>566.97425799999996</v>
      </c>
      <c r="BC85" s="87">
        <v>708.93524962621302</v>
      </c>
      <c r="BD85" s="117">
        <v>761.75</v>
      </c>
      <c r="BE85" s="143">
        <v>855.92</v>
      </c>
      <c r="BF85" s="117">
        <v>1227.1199999999999</v>
      </c>
      <c r="BG85" s="117">
        <v>1341.7</v>
      </c>
      <c r="BH85" s="86" t="s">
        <v>195</v>
      </c>
    </row>
    <row r="86" spans="1:60" x14ac:dyDescent="0.2">
      <c r="A86" s="86" t="s">
        <v>196</v>
      </c>
      <c r="B86" s="117">
        <v>1058.03</v>
      </c>
      <c r="C86" s="89">
        <v>15.83</v>
      </c>
      <c r="D86" s="89">
        <v>20.05</v>
      </c>
      <c r="E86" s="89">
        <v>32.11</v>
      </c>
      <c r="F86" s="89">
        <v>-70.7</v>
      </c>
      <c r="G86" s="89">
        <v>-9.48</v>
      </c>
      <c r="H86" s="89">
        <v>2.2599999999999998</v>
      </c>
      <c r="I86" s="89">
        <v>4.6900000000000004</v>
      </c>
      <c r="J86" s="89">
        <v>-1.44</v>
      </c>
      <c r="K86" s="89">
        <v>8.93</v>
      </c>
      <c r="L86" s="89">
        <v>11.55</v>
      </c>
      <c r="M86" s="89">
        <v>15</v>
      </c>
      <c r="N86" s="89">
        <v>6.4</v>
      </c>
      <c r="O86" s="89">
        <v>11.84</v>
      </c>
      <c r="P86" s="89">
        <v>20.34</v>
      </c>
      <c r="Q86" s="89">
        <v>15.72</v>
      </c>
      <c r="R86" s="89">
        <v>8.33</v>
      </c>
      <c r="S86" s="72">
        <v>10.95</v>
      </c>
      <c r="T86" s="89">
        <v>1.9</v>
      </c>
      <c r="U86" s="89">
        <v>3.97</v>
      </c>
      <c r="V86" s="89">
        <v>-4.4800000000000004</v>
      </c>
      <c r="W86" s="89">
        <v>7.9</v>
      </c>
      <c r="X86" s="89">
        <v>10.17</v>
      </c>
      <c r="Y86" s="89">
        <v>4.7</v>
      </c>
      <c r="Z86" s="89">
        <v>-8.17</v>
      </c>
      <c r="AA86" s="89">
        <v>4.91</v>
      </c>
      <c r="AB86" s="89">
        <v>-5.7</v>
      </c>
      <c r="AC86" s="89">
        <v>-28.15</v>
      </c>
      <c r="AD86" s="89"/>
      <c r="AE86" s="90"/>
      <c r="AF86" s="90"/>
      <c r="AG86" s="90"/>
      <c r="AH86" s="90"/>
      <c r="AI86" s="90"/>
      <c r="AJ86" s="89">
        <v>-2.71</v>
      </c>
      <c r="AK86" s="90">
        <v>-187.82</v>
      </c>
      <c r="AL86" s="89">
        <v>-3.97</v>
      </c>
      <c r="AM86" s="90">
        <v>-207.64</v>
      </c>
      <c r="AN86" s="89">
        <v>41.88</v>
      </c>
      <c r="AO86" s="90">
        <v>28.41</v>
      </c>
      <c r="AP86" s="89">
        <v>56.23</v>
      </c>
      <c r="AQ86" s="90">
        <v>21.64</v>
      </c>
      <c r="AR86" s="89">
        <v>12.34</v>
      </c>
      <c r="AS86" s="90">
        <v>98.32</v>
      </c>
      <c r="AT86" s="89">
        <v>14.59</v>
      </c>
      <c r="AU86" s="90">
        <v>114.85</v>
      </c>
      <c r="AW86" s="90"/>
      <c r="AY86" s="90"/>
      <c r="AZ86" s="90"/>
      <c r="BA86" s="87">
        <v>509.004437</v>
      </c>
      <c r="BB86" s="87">
        <v>824.31099900000004</v>
      </c>
      <c r="BC86" s="87">
        <v>1189.83001928814</v>
      </c>
      <c r="BD86" s="117">
        <v>1216.75</v>
      </c>
      <c r="BE86" s="143">
        <v>1213.24</v>
      </c>
      <c r="BF86" s="117">
        <v>1675.39</v>
      </c>
      <c r="BG86" s="117">
        <v>1068.8599999999999</v>
      </c>
      <c r="BH86" s="86" t="s">
        <v>196</v>
      </c>
    </row>
    <row r="87" spans="1:60" x14ac:dyDescent="0.2">
      <c r="A87" s="86" t="s">
        <v>197</v>
      </c>
      <c r="B87" s="117">
        <v>753.26</v>
      </c>
      <c r="C87" s="89">
        <v>1.87</v>
      </c>
      <c r="D87" s="89">
        <v>0.26</v>
      </c>
      <c r="E87" s="89">
        <v>-6.49</v>
      </c>
      <c r="F87" s="89">
        <v>-16.739999999999998</v>
      </c>
      <c r="G87" s="89">
        <v>-6.92</v>
      </c>
      <c r="H87" s="89">
        <v>-1.54</v>
      </c>
      <c r="I87" s="89">
        <v>-7.26</v>
      </c>
      <c r="J87" s="89">
        <v>0.53</v>
      </c>
      <c r="K87" s="89">
        <v>1.49</v>
      </c>
      <c r="L87" s="89">
        <v>0.83</v>
      </c>
      <c r="M87" s="89">
        <v>2.2999999999999998</v>
      </c>
      <c r="N87" s="89">
        <v>1.43</v>
      </c>
      <c r="O87" s="89">
        <v>3.35</v>
      </c>
      <c r="P87" s="89">
        <v>3.18</v>
      </c>
      <c r="Q87" s="89">
        <v>4.63</v>
      </c>
      <c r="R87" s="89">
        <v>5.27</v>
      </c>
      <c r="S87" s="72">
        <v>5.95</v>
      </c>
      <c r="T87" s="89">
        <v>5.17</v>
      </c>
      <c r="U87" s="89">
        <v>6.94</v>
      </c>
      <c r="V87" s="89">
        <v>7.53</v>
      </c>
      <c r="W87" s="89">
        <v>7.43</v>
      </c>
      <c r="X87" s="89">
        <v>7.77</v>
      </c>
      <c r="Y87" s="89">
        <v>8.77</v>
      </c>
      <c r="Z87" s="89">
        <v>7.99</v>
      </c>
      <c r="AA87" s="89">
        <v>7.6</v>
      </c>
      <c r="AB87" s="89">
        <v>9.2100000000000009</v>
      </c>
      <c r="AC87" s="89">
        <v>9.49</v>
      </c>
      <c r="AD87" s="89"/>
      <c r="AE87" s="90"/>
      <c r="AF87" s="90"/>
      <c r="AG87" s="90"/>
      <c r="AH87" s="90"/>
      <c r="AI87" s="90"/>
      <c r="AJ87" s="89">
        <v>-21.1</v>
      </c>
      <c r="AK87" s="90">
        <v>-21.6</v>
      </c>
      <c r="AL87" s="89">
        <v>-15.19</v>
      </c>
      <c r="AM87" s="90">
        <v>-27.51</v>
      </c>
      <c r="AN87" s="89">
        <v>6.05</v>
      </c>
      <c r="AO87" s="90">
        <v>81.73</v>
      </c>
      <c r="AP87" s="89">
        <v>16.43</v>
      </c>
      <c r="AQ87" s="90">
        <v>29.84</v>
      </c>
      <c r="AR87" s="89">
        <v>25.58</v>
      </c>
      <c r="AS87" s="90">
        <v>21.86</v>
      </c>
      <c r="AT87" s="89">
        <v>31.96</v>
      </c>
      <c r="AU87" s="90">
        <v>22.42</v>
      </c>
      <c r="AW87" s="90"/>
      <c r="AY87" s="90"/>
      <c r="AZ87" s="90"/>
      <c r="BA87" s="87">
        <v>455.79289599999998</v>
      </c>
      <c r="BB87" s="87">
        <v>417.94242200000002</v>
      </c>
      <c r="BC87" s="87">
        <v>494.85522157515697</v>
      </c>
      <c r="BD87" s="117">
        <v>490.3</v>
      </c>
      <c r="BE87" s="143">
        <v>559.32000000000005</v>
      </c>
      <c r="BF87" s="117">
        <v>716.59</v>
      </c>
      <c r="BG87" s="117">
        <v>754.55</v>
      </c>
      <c r="BH87" s="86" t="s">
        <v>197</v>
      </c>
    </row>
    <row r="88" spans="1:60" x14ac:dyDescent="0.2">
      <c r="A88" s="86" t="s">
        <v>198</v>
      </c>
      <c r="B88" s="117">
        <v>1499.17</v>
      </c>
      <c r="C88" s="89">
        <v>4.3899999999999997</v>
      </c>
      <c r="D88" s="89">
        <v>3.57</v>
      </c>
      <c r="E88" s="89">
        <v>5.03</v>
      </c>
      <c r="F88" s="89">
        <v>2.65</v>
      </c>
      <c r="G88" s="89">
        <v>3.03</v>
      </c>
      <c r="H88" s="89">
        <v>5.78</v>
      </c>
      <c r="I88" s="89">
        <v>5.87</v>
      </c>
      <c r="J88" s="89">
        <v>5.75</v>
      </c>
      <c r="K88" s="89">
        <v>5.6</v>
      </c>
      <c r="L88" s="89">
        <v>7.2</v>
      </c>
      <c r="M88" s="89">
        <v>5.73</v>
      </c>
      <c r="N88" s="89">
        <v>8.32</v>
      </c>
      <c r="O88" s="89">
        <v>5.35</v>
      </c>
      <c r="P88" s="89">
        <v>6.25</v>
      </c>
      <c r="Q88" s="89">
        <v>-5.45</v>
      </c>
      <c r="R88" s="89">
        <v>2.98</v>
      </c>
      <c r="S88" s="72">
        <v>6.92</v>
      </c>
      <c r="T88" s="89">
        <v>8.0500000000000007</v>
      </c>
      <c r="U88" s="89">
        <v>7.55</v>
      </c>
      <c r="V88" s="89">
        <v>7.49</v>
      </c>
      <c r="W88" s="89">
        <v>0.83</v>
      </c>
      <c r="X88" s="89">
        <v>7.2</v>
      </c>
      <c r="Y88" s="89">
        <v>6.48</v>
      </c>
      <c r="Z88" s="89">
        <v>1.2</v>
      </c>
      <c r="AA88" s="89">
        <v>6.51</v>
      </c>
      <c r="AB88" s="89">
        <v>8.59</v>
      </c>
      <c r="AC88" s="89">
        <v>7.8</v>
      </c>
      <c r="AD88" s="89"/>
      <c r="AE88" s="90"/>
      <c r="AF88" s="90"/>
      <c r="AG88" s="90"/>
      <c r="AH88" s="90"/>
      <c r="AI88" s="90"/>
      <c r="AJ88" s="89">
        <v>15.64</v>
      </c>
      <c r="AK88" s="90">
        <v>27.64</v>
      </c>
      <c r="AL88" s="89">
        <v>20.43</v>
      </c>
      <c r="AM88" s="90">
        <v>25.86</v>
      </c>
      <c r="AN88" s="89">
        <v>26.84</v>
      </c>
      <c r="AO88" s="90">
        <v>24.05</v>
      </c>
      <c r="AP88" s="89">
        <v>9.1300000000000008</v>
      </c>
      <c r="AQ88" s="90">
        <v>80.260000000000005</v>
      </c>
      <c r="AR88" s="89">
        <v>30</v>
      </c>
      <c r="AS88" s="90">
        <v>27.6</v>
      </c>
      <c r="AT88" s="89">
        <v>15.71</v>
      </c>
      <c r="AU88" s="90">
        <v>81.98</v>
      </c>
      <c r="AW88" s="90"/>
      <c r="AY88" s="90"/>
      <c r="AZ88" s="90"/>
      <c r="BA88" s="87">
        <v>432.21943900000002</v>
      </c>
      <c r="BB88" s="87">
        <v>528.228252</v>
      </c>
      <c r="BC88" s="87">
        <v>645.648413465369</v>
      </c>
      <c r="BD88" s="117">
        <v>732.64</v>
      </c>
      <c r="BE88" s="143">
        <v>828.04</v>
      </c>
      <c r="BF88" s="117">
        <v>1287.72</v>
      </c>
      <c r="BG88" s="117">
        <v>1428.29</v>
      </c>
      <c r="BH88" s="86" t="s">
        <v>198</v>
      </c>
    </row>
    <row r="89" spans="1:60" x14ac:dyDescent="0.2">
      <c r="A89" s="86" t="s">
        <v>199</v>
      </c>
      <c r="B89" s="117">
        <v>747.51</v>
      </c>
      <c r="C89" s="89">
        <v>5.71</v>
      </c>
      <c r="D89" s="89">
        <v>7.73</v>
      </c>
      <c r="E89" s="89">
        <v>7.1</v>
      </c>
      <c r="F89" s="89">
        <v>-5.25</v>
      </c>
      <c r="G89" s="89">
        <v>-0.42</v>
      </c>
      <c r="H89" s="89">
        <v>3.25</v>
      </c>
      <c r="I89" s="89">
        <v>3.76</v>
      </c>
      <c r="J89" s="89">
        <v>2.4300000000000002</v>
      </c>
      <c r="K89" s="89">
        <v>2.41</v>
      </c>
      <c r="L89" s="89">
        <v>4</v>
      </c>
      <c r="M89" s="89">
        <v>4.62</v>
      </c>
      <c r="N89" s="89">
        <v>3.88</v>
      </c>
      <c r="O89" s="89">
        <v>5.62</v>
      </c>
      <c r="P89" s="89">
        <v>6.69</v>
      </c>
      <c r="Q89" s="89">
        <v>6.24</v>
      </c>
      <c r="R89" s="89">
        <v>4.84</v>
      </c>
      <c r="S89" s="72">
        <v>6.19</v>
      </c>
      <c r="T89" s="89">
        <v>6.64</v>
      </c>
      <c r="U89" s="89">
        <v>2.95</v>
      </c>
      <c r="V89" s="89">
        <v>7.54</v>
      </c>
      <c r="W89" s="89">
        <v>6.72</v>
      </c>
      <c r="X89" s="89">
        <v>6.55</v>
      </c>
      <c r="Y89" s="89">
        <v>8.82</v>
      </c>
      <c r="Z89" s="89">
        <v>7.63</v>
      </c>
      <c r="AA89" s="89">
        <v>6.66</v>
      </c>
      <c r="AB89" s="89">
        <v>6.74</v>
      </c>
      <c r="AC89" s="89">
        <v>7.26</v>
      </c>
      <c r="AD89" s="89"/>
      <c r="AE89" s="90"/>
      <c r="AF89" s="90"/>
      <c r="AG89" s="90"/>
      <c r="AH89" s="90"/>
      <c r="AI89" s="90"/>
      <c r="AJ89" s="89">
        <v>15.29</v>
      </c>
      <c r="AK89" s="90">
        <v>21.14</v>
      </c>
      <c r="AL89" s="89">
        <v>9.02</v>
      </c>
      <c r="AM89" s="90">
        <v>41.3</v>
      </c>
      <c r="AN89" s="89">
        <v>14.91</v>
      </c>
      <c r="AO89" s="90">
        <v>31.45</v>
      </c>
      <c r="AP89" s="89">
        <v>23.39</v>
      </c>
      <c r="AQ89" s="90">
        <v>18.86</v>
      </c>
      <c r="AR89" s="89">
        <v>23.32</v>
      </c>
      <c r="AS89" s="90">
        <v>22.72</v>
      </c>
      <c r="AT89" s="89">
        <v>29.72</v>
      </c>
      <c r="AU89" s="90">
        <v>25.1</v>
      </c>
      <c r="AW89" s="90"/>
      <c r="AY89" s="90"/>
      <c r="AZ89" s="90"/>
      <c r="BA89" s="87">
        <v>323.26309500000002</v>
      </c>
      <c r="BB89" s="87">
        <v>372.565789</v>
      </c>
      <c r="BC89" s="87">
        <v>468.88068339173702</v>
      </c>
      <c r="BD89" s="117">
        <v>441.05</v>
      </c>
      <c r="BE89" s="143">
        <v>529.85</v>
      </c>
      <c r="BF89" s="117">
        <v>746.08</v>
      </c>
      <c r="BG89" s="117">
        <v>758.61</v>
      </c>
      <c r="BH89" s="86" t="s">
        <v>199</v>
      </c>
    </row>
    <row r="90" spans="1:60" x14ac:dyDescent="0.2">
      <c r="A90" s="86" t="s">
        <v>200</v>
      </c>
      <c r="B90" s="117">
        <v>440.37</v>
      </c>
      <c r="C90" s="89">
        <v>1.18</v>
      </c>
      <c r="D90" s="89">
        <v>0.32</v>
      </c>
      <c r="E90" s="89">
        <v>0.28000000000000003</v>
      </c>
      <c r="F90" s="89">
        <v>-6.23</v>
      </c>
      <c r="G90" s="89">
        <v>-2.64</v>
      </c>
      <c r="H90" s="89">
        <v>-0.92</v>
      </c>
      <c r="I90" s="89">
        <v>0.99</v>
      </c>
      <c r="J90" s="89">
        <v>1.53</v>
      </c>
      <c r="K90" s="89">
        <v>1.82</v>
      </c>
      <c r="L90" s="89">
        <v>2.2599999999999998</v>
      </c>
      <c r="M90" s="89">
        <v>3.21</v>
      </c>
      <c r="N90" s="89">
        <v>3.08</v>
      </c>
      <c r="O90" s="89">
        <v>2.27</v>
      </c>
      <c r="P90" s="89">
        <v>2.78</v>
      </c>
      <c r="Q90" s="89">
        <v>1.86</v>
      </c>
      <c r="R90" s="89">
        <v>0.82</v>
      </c>
      <c r="S90" s="72">
        <v>1.1399999999999999</v>
      </c>
      <c r="T90" s="89">
        <v>1.54</v>
      </c>
      <c r="U90" s="89">
        <v>1.87</v>
      </c>
      <c r="V90" s="89">
        <v>-0.06</v>
      </c>
      <c r="W90" s="89">
        <v>1.61</v>
      </c>
      <c r="X90" s="89">
        <v>1.72</v>
      </c>
      <c r="Y90" s="89">
        <v>2.06</v>
      </c>
      <c r="Z90" s="89">
        <v>3.94</v>
      </c>
      <c r="AA90" s="89">
        <v>1.28</v>
      </c>
      <c r="AB90" s="89">
        <v>1.84</v>
      </c>
      <c r="AC90" s="89">
        <v>3.62</v>
      </c>
      <c r="AD90" s="89"/>
      <c r="AE90" s="90"/>
      <c r="AF90" s="90"/>
      <c r="AG90" s="90"/>
      <c r="AH90" s="90"/>
      <c r="AI90" s="90"/>
      <c r="AJ90" s="89">
        <v>-4.45</v>
      </c>
      <c r="AK90" s="90">
        <v>-30.81</v>
      </c>
      <c r="AL90" s="89">
        <v>-1.04</v>
      </c>
      <c r="AM90" s="90">
        <v>-194.79</v>
      </c>
      <c r="AN90" s="89">
        <v>10.37</v>
      </c>
      <c r="AO90" s="90">
        <v>24.29</v>
      </c>
      <c r="AP90" s="89">
        <v>7.74</v>
      </c>
      <c r="AQ90" s="90">
        <v>31.16</v>
      </c>
      <c r="AR90" s="89">
        <v>4.4800000000000004</v>
      </c>
      <c r="AS90" s="90">
        <v>60.02</v>
      </c>
      <c r="AT90" s="89">
        <v>9.33</v>
      </c>
      <c r="AU90" s="90">
        <v>41.61</v>
      </c>
      <c r="AW90" s="90"/>
      <c r="AY90" s="90"/>
      <c r="AZ90" s="90"/>
      <c r="BA90" s="87">
        <v>137.085894</v>
      </c>
      <c r="BB90" s="87">
        <v>202.58402699999999</v>
      </c>
      <c r="BC90" s="87">
        <v>251.92909297019099</v>
      </c>
      <c r="BD90" s="117">
        <v>241.05</v>
      </c>
      <c r="BE90" s="143">
        <v>268.88</v>
      </c>
      <c r="BF90" s="117">
        <v>388.16</v>
      </c>
      <c r="BG90" s="117">
        <v>438.01</v>
      </c>
      <c r="BH90" s="86" t="s">
        <v>200</v>
      </c>
    </row>
    <row r="91" spans="1:60" x14ac:dyDescent="0.2">
      <c r="A91" s="86" t="s">
        <v>201</v>
      </c>
      <c r="B91" s="117">
        <v>414.89</v>
      </c>
      <c r="C91" s="89">
        <v>-0.5</v>
      </c>
      <c r="D91" s="89">
        <v>0.66</v>
      </c>
      <c r="E91" s="89">
        <v>0.97</v>
      </c>
      <c r="F91" s="89">
        <v>-17.010000000000002</v>
      </c>
      <c r="G91" s="89">
        <v>-5.77</v>
      </c>
      <c r="H91" s="89">
        <v>1.91</v>
      </c>
      <c r="I91" s="89">
        <v>4.8899999999999997</v>
      </c>
      <c r="J91" s="89">
        <v>2.91</v>
      </c>
      <c r="K91" s="89">
        <v>2.5299999999999998</v>
      </c>
      <c r="L91" s="89">
        <v>4.04</v>
      </c>
      <c r="M91" s="89">
        <v>2.73</v>
      </c>
      <c r="N91" s="89">
        <v>3.63</v>
      </c>
      <c r="O91" s="89">
        <v>2.39</v>
      </c>
      <c r="P91" s="89">
        <v>4.74</v>
      </c>
      <c r="Q91" s="89">
        <v>3.05</v>
      </c>
      <c r="R91" s="89">
        <v>0.01</v>
      </c>
      <c r="S91" s="72">
        <v>2.92</v>
      </c>
      <c r="T91" s="89">
        <v>-3.02</v>
      </c>
      <c r="U91" s="89">
        <v>3.08</v>
      </c>
      <c r="V91" s="89">
        <v>-0.17</v>
      </c>
      <c r="W91" s="89">
        <v>1.25</v>
      </c>
      <c r="X91" s="89">
        <v>3.17</v>
      </c>
      <c r="Y91" s="89">
        <v>1.1599999999999999</v>
      </c>
      <c r="Z91" s="89">
        <v>3.19</v>
      </c>
      <c r="AA91" s="89">
        <v>1.41</v>
      </c>
      <c r="AB91" s="89">
        <v>3.3</v>
      </c>
      <c r="AC91" s="89">
        <v>4.91</v>
      </c>
      <c r="AD91" s="89"/>
      <c r="AE91" s="90"/>
      <c r="AF91" s="90"/>
      <c r="AG91" s="90"/>
      <c r="AH91" s="90"/>
      <c r="AI91" s="90"/>
      <c r="AJ91" s="89">
        <v>-15.88</v>
      </c>
      <c r="AK91" s="90">
        <v>-10.57</v>
      </c>
      <c r="AL91" s="89">
        <v>3.94</v>
      </c>
      <c r="AM91" s="90">
        <v>62.33</v>
      </c>
      <c r="AN91" s="89">
        <v>12.93</v>
      </c>
      <c r="AO91" s="90">
        <v>22.25</v>
      </c>
      <c r="AP91" s="89">
        <v>10.19</v>
      </c>
      <c r="AQ91" s="90">
        <v>25.66</v>
      </c>
      <c r="AR91" s="89">
        <v>2.81</v>
      </c>
      <c r="AS91" s="90">
        <v>115.32</v>
      </c>
      <c r="AT91" s="89">
        <v>8.76</v>
      </c>
      <c r="AU91" s="90">
        <v>49.76</v>
      </c>
      <c r="AW91" s="90"/>
      <c r="AY91" s="90"/>
      <c r="AZ91" s="90"/>
      <c r="BA91" s="87">
        <v>167.886177</v>
      </c>
      <c r="BB91" s="87">
        <v>245.56984800000001</v>
      </c>
      <c r="BC91" s="87">
        <v>287.68724360763201</v>
      </c>
      <c r="BD91" s="117">
        <v>261.44</v>
      </c>
      <c r="BE91" s="143">
        <v>324.22000000000003</v>
      </c>
      <c r="BF91" s="117">
        <v>436.1</v>
      </c>
      <c r="BG91" s="117">
        <v>433.19</v>
      </c>
      <c r="BH91" s="86" t="s">
        <v>201</v>
      </c>
    </row>
    <row r="92" spans="1:60" x14ac:dyDescent="0.2">
      <c r="A92" s="86" t="s">
        <v>202</v>
      </c>
      <c r="B92" s="117">
        <v>2.37</v>
      </c>
      <c r="C92" s="89">
        <v>0.05</v>
      </c>
      <c r="D92" s="89">
        <v>0.2</v>
      </c>
      <c r="E92" s="89">
        <v>-0.19</v>
      </c>
      <c r="F92" s="89">
        <v>-0.6</v>
      </c>
      <c r="G92" s="89">
        <v>-0.02</v>
      </c>
      <c r="H92" s="89">
        <v>-0.02</v>
      </c>
      <c r="I92" s="89">
        <v>0.03</v>
      </c>
      <c r="J92" s="89">
        <v>0.01</v>
      </c>
      <c r="K92" s="89">
        <v>0.03</v>
      </c>
      <c r="L92" s="89">
        <v>0.04</v>
      </c>
      <c r="M92" s="89">
        <v>0.05</v>
      </c>
      <c r="N92" s="89">
        <v>0.05</v>
      </c>
      <c r="O92" s="89">
        <v>0.06</v>
      </c>
      <c r="P92" s="89">
        <v>0.03</v>
      </c>
      <c r="Q92" s="89">
        <v>0.04</v>
      </c>
      <c r="R92" s="89">
        <v>-0.05</v>
      </c>
      <c r="S92" s="72">
        <v>0.03</v>
      </c>
      <c r="T92" s="89">
        <v>0.03</v>
      </c>
      <c r="U92" s="89">
        <v>0.03</v>
      </c>
      <c r="V92" s="89">
        <v>-0.08</v>
      </c>
      <c r="W92" s="89">
        <v>-0.01</v>
      </c>
      <c r="X92" s="89">
        <v>0.02</v>
      </c>
      <c r="Y92" s="89">
        <v>0.02</v>
      </c>
      <c r="Z92" s="89">
        <v>-0.02</v>
      </c>
      <c r="AA92" s="89">
        <v>0.01</v>
      </c>
      <c r="AB92" s="89">
        <v>0.1</v>
      </c>
      <c r="AC92" s="89">
        <v>0.01</v>
      </c>
      <c r="AD92" s="89"/>
      <c r="AE92" s="90"/>
      <c r="AF92" s="90"/>
      <c r="AG92" s="90"/>
      <c r="AH92" s="90"/>
      <c r="AI92" s="90"/>
      <c r="AJ92" s="89">
        <v>-0.54</v>
      </c>
      <c r="AK92" s="90">
        <v>-9.02</v>
      </c>
      <c r="AL92" s="89">
        <v>0</v>
      </c>
      <c r="AM92" s="90">
        <v>2.73</v>
      </c>
      <c r="AN92" s="89">
        <v>0.17</v>
      </c>
      <c r="AO92" s="90">
        <v>16.7</v>
      </c>
      <c r="AP92" s="89">
        <v>0.09</v>
      </c>
      <c r="AQ92" s="90">
        <v>25.14</v>
      </c>
      <c r="AR92" s="89">
        <v>0.01</v>
      </c>
      <c r="AS92" s="90">
        <v>220.98</v>
      </c>
      <c r="AT92" s="89">
        <v>0.01</v>
      </c>
      <c r="AU92" s="90">
        <v>269.49</v>
      </c>
      <c r="AW92" s="90"/>
      <c r="AY92" s="90"/>
      <c r="AZ92" s="90"/>
      <c r="BA92" s="87">
        <v>4.8689799999999996</v>
      </c>
      <c r="BB92" s="87">
        <v>2.733466</v>
      </c>
      <c r="BC92" s="87">
        <v>2.78718630060018</v>
      </c>
      <c r="BD92" s="117">
        <v>2.35</v>
      </c>
      <c r="BE92" s="143">
        <v>2.42</v>
      </c>
      <c r="BF92" s="117">
        <v>2.54</v>
      </c>
      <c r="BG92" s="117">
        <v>2.46</v>
      </c>
      <c r="BH92" s="86" t="s">
        <v>202</v>
      </c>
    </row>
    <row r="93" spans="1:60" x14ac:dyDescent="0.2">
      <c r="A93" s="86" t="s">
        <v>203</v>
      </c>
      <c r="B93" s="117">
        <v>694.83</v>
      </c>
      <c r="C93" s="89">
        <v>10.19</v>
      </c>
      <c r="D93" s="89">
        <v>2.2200000000000002</v>
      </c>
      <c r="E93" s="89">
        <v>3.67</v>
      </c>
      <c r="F93" s="89">
        <v>8.1</v>
      </c>
      <c r="G93" s="89">
        <v>10.119999999999999</v>
      </c>
      <c r="H93" s="89">
        <v>2.29</v>
      </c>
      <c r="I93" s="89">
        <v>2.02</v>
      </c>
      <c r="J93" s="89">
        <v>9.61</v>
      </c>
      <c r="K93" s="89">
        <v>10.99</v>
      </c>
      <c r="L93" s="89">
        <v>3.1</v>
      </c>
      <c r="M93" s="89">
        <v>4.08</v>
      </c>
      <c r="N93" s="89">
        <v>8.2100000000000009</v>
      </c>
      <c r="O93" s="89">
        <v>12.2</v>
      </c>
      <c r="P93" s="89">
        <v>4.29</v>
      </c>
      <c r="Q93" s="89">
        <v>3.1</v>
      </c>
      <c r="R93" s="89">
        <v>9.84</v>
      </c>
      <c r="S93" s="72">
        <v>11.56</v>
      </c>
      <c r="T93" s="89">
        <v>3.12</v>
      </c>
      <c r="U93" s="89">
        <v>3.59</v>
      </c>
      <c r="V93" s="89">
        <v>10.71</v>
      </c>
      <c r="W93" s="89">
        <v>11.84</v>
      </c>
      <c r="X93" s="89">
        <v>4.78</v>
      </c>
      <c r="Y93" s="89">
        <v>3.52</v>
      </c>
      <c r="Z93" s="89">
        <v>9.9</v>
      </c>
      <c r="AA93" s="89">
        <v>15.33</v>
      </c>
      <c r="AB93" s="89">
        <v>3.78</v>
      </c>
      <c r="AC93" s="89">
        <v>2.66</v>
      </c>
      <c r="AD93" s="89"/>
      <c r="AE93" s="90"/>
      <c r="AF93" s="90"/>
      <c r="AG93" s="90"/>
      <c r="AH93" s="90"/>
      <c r="AI93" s="90"/>
      <c r="AJ93" s="89">
        <v>24.18</v>
      </c>
      <c r="AK93" s="90">
        <v>15.56</v>
      </c>
      <c r="AL93" s="89">
        <v>24.04</v>
      </c>
      <c r="AM93" s="90">
        <v>15.93</v>
      </c>
      <c r="AN93" s="89">
        <v>26.38</v>
      </c>
      <c r="AO93" s="90">
        <v>16.5</v>
      </c>
      <c r="AP93" s="89">
        <v>29.43</v>
      </c>
      <c r="AQ93" s="90">
        <v>16.989999999999998</v>
      </c>
      <c r="AR93" s="89">
        <v>28.97</v>
      </c>
      <c r="AS93" s="90">
        <v>16.75</v>
      </c>
      <c r="AT93" s="89">
        <v>30.04</v>
      </c>
      <c r="AU93" s="90">
        <v>18.87</v>
      </c>
      <c r="AW93" s="90"/>
      <c r="AY93" s="90"/>
      <c r="AZ93" s="90"/>
      <c r="BA93" s="87">
        <v>376.25567999999998</v>
      </c>
      <c r="BB93" s="87">
        <v>382.95429799999999</v>
      </c>
      <c r="BC93" s="87">
        <v>435.23831515996199</v>
      </c>
      <c r="BD93" s="117">
        <v>500.03</v>
      </c>
      <c r="BE93" s="143">
        <v>485.39</v>
      </c>
      <c r="BF93" s="117">
        <v>566.92999999999995</v>
      </c>
      <c r="BG93" s="117">
        <v>667.54</v>
      </c>
      <c r="BH93" s="86" t="s">
        <v>203</v>
      </c>
    </row>
    <row r="94" spans="1:60" s="154" customFormat="1" x14ac:dyDescent="0.2">
      <c r="A94" s="86"/>
      <c r="B94" s="117"/>
      <c r="C94" s="152"/>
      <c r="D94" s="152"/>
      <c r="E94" s="152"/>
      <c r="F94" s="152"/>
      <c r="G94" s="152"/>
      <c r="H94" s="152"/>
      <c r="I94" s="152"/>
      <c r="J94" s="152"/>
      <c r="K94" s="152"/>
      <c r="L94" s="152"/>
      <c r="M94" s="152"/>
      <c r="N94" s="152"/>
      <c r="O94" s="152"/>
      <c r="P94" s="152"/>
      <c r="Q94" s="152"/>
      <c r="R94" s="152"/>
      <c r="S94" s="72"/>
      <c r="T94" s="152"/>
      <c r="U94" s="152"/>
      <c r="V94" s="152"/>
      <c r="W94" s="152"/>
      <c r="X94" s="152"/>
      <c r="Y94" s="152"/>
      <c r="Z94" s="152"/>
      <c r="AA94" s="152"/>
      <c r="AB94" s="152"/>
      <c r="AC94" s="152"/>
      <c r="AD94" s="152"/>
      <c r="AE94" s="153"/>
      <c r="AF94" s="153"/>
      <c r="AG94" s="153"/>
      <c r="AH94" s="153"/>
      <c r="AI94" s="153"/>
      <c r="AJ94" s="152"/>
      <c r="AK94" s="153"/>
      <c r="AL94" s="152"/>
      <c r="AM94" s="153"/>
      <c r="AN94" s="152"/>
      <c r="AO94" s="153"/>
      <c r="AP94" s="152"/>
      <c r="AQ94" s="153"/>
      <c r="AR94" s="152"/>
      <c r="AS94" s="153"/>
      <c r="AT94" s="152"/>
      <c r="AU94" s="153"/>
      <c r="AV94" s="152"/>
      <c r="AW94" s="153"/>
      <c r="AX94" s="152"/>
      <c r="AY94" s="153"/>
      <c r="AZ94" s="153"/>
      <c r="BA94" s="153"/>
      <c r="BB94" s="153"/>
      <c r="BC94" s="153"/>
      <c r="BD94" s="117"/>
      <c r="BE94" s="143"/>
      <c r="BF94" s="117"/>
      <c r="BG94" s="117"/>
      <c r="BH94" s="86"/>
    </row>
    <row r="95" spans="1:60" s="154" customFormat="1" x14ac:dyDescent="0.2">
      <c r="A95" s="86" t="s">
        <v>320</v>
      </c>
      <c r="B95" s="117">
        <v>477.37</v>
      </c>
      <c r="C95" s="152">
        <v>3.47</v>
      </c>
      <c r="D95" s="152">
        <v>2.84</v>
      </c>
      <c r="E95" s="152">
        <v>2.15</v>
      </c>
      <c r="F95" s="152">
        <v>-5.51</v>
      </c>
      <c r="G95" s="152">
        <v>1.4</v>
      </c>
      <c r="H95" s="152">
        <v>2.92</v>
      </c>
      <c r="I95" s="152">
        <v>3.24</v>
      </c>
      <c r="J95" s="152">
        <v>3.36</v>
      </c>
      <c r="K95" s="152">
        <v>3.86</v>
      </c>
      <c r="L95" s="152">
        <v>4.33</v>
      </c>
      <c r="M95" s="152">
        <v>4.37</v>
      </c>
      <c r="N95" s="152">
        <v>4.5599999999999996</v>
      </c>
      <c r="O95" s="152">
        <v>4.7300000000000004</v>
      </c>
      <c r="P95" s="152">
        <v>4.96</v>
      </c>
      <c r="Q95" s="152">
        <v>4.97</v>
      </c>
      <c r="R95" s="152">
        <v>4.57</v>
      </c>
      <c r="S95" s="72">
        <v>5.1100000000000003</v>
      </c>
      <c r="T95" s="152">
        <v>4.82</v>
      </c>
      <c r="U95" s="152">
        <v>4.7699999999999996</v>
      </c>
      <c r="V95" s="152">
        <v>4.5599999999999996</v>
      </c>
      <c r="W95" s="152">
        <v>5.38</v>
      </c>
      <c r="X95" s="152">
        <v>5.57</v>
      </c>
      <c r="Y95" s="152">
        <v>5.52</v>
      </c>
      <c r="Z95" s="152">
        <v>5.91</v>
      </c>
      <c r="AA95" s="152">
        <v>5.52</v>
      </c>
      <c r="AB95" s="152">
        <v>6.08</v>
      </c>
      <c r="AC95" s="152">
        <v>6.01</v>
      </c>
      <c r="AD95" s="152"/>
      <c r="AE95" s="153"/>
      <c r="AF95" s="153"/>
      <c r="AG95" s="153"/>
      <c r="AH95" s="153"/>
      <c r="AI95" s="153"/>
      <c r="AJ95" s="152">
        <v>2.95</v>
      </c>
      <c r="AK95" s="153">
        <v>69.47</v>
      </c>
      <c r="AL95" s="152">
        <v>10.92</v>
      </c>
      <c r="AM95" s="153">
        <v>23.33</v>
      </c>
      <c r="AN95" s="152">
        <v>17.12</v>
      </c>
      <c r="AO95" s="153">
        <v>16.989999999999998</v>
      </c>
      <c r="AP95" s="152">
        <v>19.23</v>
      </c>
      <c r="AQ95" s="153">
        <v>15.08</v>
      </c>
      <c r="AR95" s="152">
        <v>19.27</v>
      </c>
      <c r="AS95" s="153">
        <v>17.12</v>
      </c>
      <c r="AT95" s="152">
        <v>22.38</v>
      </c>
      <c r="AU95" s="153">
        <v>19.18</v>
      </c>
      <c r="AV95" s="152"/>
      <c r="AW95" s="153"/>
      <c r="AX95" s="152"/>
      <c r="AY95" s="153"/>
      <c r="AZ95" s="153"/>
      <c r="BA95" s="153">
        <v>204.93180699999999</v>
      </c>
      <c r="BB95" s="153">
        <v>254.78577403963399</v>
      </c>
      <c r="BC95" s="153">
        <v>290.88647527357602</v>
      </c>
      <c r="BD95" s="117">
        <v>290.12</v>
      </c>
      <c r="BE95" s="143">
        <v>329.78</v>
      </c>
      <c r="BF95" s="117">
        <v>429.1</v>
      </c>
      <c r="BG95" s="117">
        <v>475.8</v>
      </c>
      <c r="BH95" s="86" t="s">
        <v>320</v>
      </c>
    </row>
    <row r="96" spans="1:60" s="154" customFormat="1" x14ac:dyDescent="0.2">
      <c r="A96" s="86" t="s">
        <v>321</v>
      </c>
      <c r="B96" s="117">
        <v>548.91999999999996</v>
      </c>
      <c r="C96" s="152">
        <v>1.73</v>
      </c>
      <c r="D96" s="152">
        <v>-2.67</v>
      </c>
      <c r="E96" s="152">
        <v>-1.53</v>
      </c>
      <c r="F96" s="152">
        <v>-10.3</v>
      </c>
      <c r="G96" s="152">
        <v>0.44</v>
      </c>
      <c r="H96" s="152">
        <v>2.54</v>
      </c>
      <c r="I96" s="152">
        <v>2.85</v>
      </c>
      <c r="J96" s="152">
        <v>3.49</v>
      </c>
      <c r="K96" s="152">
        <v>3.46</v>
      </c>
      <c r="L96" s="152">
        <v>3.94</v>
      </c>
      <c r="M96" s="152">
        <v>3.69</v>
      </c>
      <c r="N96" s="152">
        <v>4.05</v>
      </c>
      <c r="O96" s="152">
        <v>3.94</v>
      </c>
      <c r="P96" s="152">
        <v>4.51</v>
      </c>
      <c r="Q96" s="152">
        <v>4.34</v>
      </c>
      <c r="R96" s="152">
        <v>7.26</v>
      </c>
      <c r="S96" s="72">
        <v>4.3899999999999997</v>
      </c>
      <c r="T96" s="152">
        <v>4.4000000000000004</v>
      </c>
      <c r="U96" s="152">
        <v>5.18</v>
      </c>
      <c r="V96" s="152">
        <v>5.54</v>
      </c>
      <c r="W96" s="152">
        <v>5.14</v>
      </c>
      <c r="X96" s="152">
        <v>5.59</v>
      </c>
      <c r="Y96" s="152">
        <v>5.53</v>
      </c>
      <c r="Z96" s="152">
        <v>6.33</v>
      </c>
      <c r="AA96" s="152">
        <v>5.19</v>
      </c>
      <c r="AB96" s="152">
        <v>5.78</v>
      </c>
      <c r="AC96" s="152">
        <v>6.06</v>
      </c>
      <c r="AD96" s="152"/>
      <c r="AE96" s="153"/>
      <c r="AF96" s="153"/>
      <c r="AG96" s="153"/>
      <c r="AH96" s="153"/>
      <c r="AI96" s="153"/>
      <c r="AJ96" s="152">
        <v>-12.77</v>
      </c>
      <c r="AK96" s="153">
        <v>-12.32</v>
      </c>
      <c r="AL96" s="152">
        <v>9.32</v>
      </c>
      <c r="AM96" s="153">
        <v>23.82</v>
      </c>
      <c r="AN96" s="152">
        <v>15.14</v>
      </c>
      <c r="AO96" s="153">
        <v>18.59</v>
      </c>
      <c r="AP96" s="152">
        <v>20.04</v>
      </c>
      <c r="AQ96" s="153">
        <v>14.56</v>
      </c>
      <c r="AR96" s="152">
        <v>19.510000000000002</v>
      </c>
      <c r="AS96" s="153">
        <v>18.239999999999998</v>
      </c>
      <c r="AT96" s="152">
        <v>22.6</v>
      </c>
      <c r="AU96" s="153">
        <v>22.24</v>
      </c>
      <c r="AV96" s="152"/>
      <c r="AW96" s="153"/>
      <c r="AX96" s="152"/>
      <c r="AY96" s="153"/>
      <c r="AZ96" s="153"/>
      <c r="BA96" s="153">
        <v>157.30288400000001</v>
      </c>
      <c r="BB96" s="153">
        <v>221.96467321973699</v>
      </c>
      <c r="BC96" s="153">
        <v>281.44054270377598</v>
      </c>
      <c r="BD96" s="117">
        <v>291.89999999999998</v>
      </c>
      <c r="BE96" s="143">
        <v>355.82</v>
      </c>
      <c r="BF96" s="117">
        <v>502.69</v>
      </c>
      <c r="BG96" s="117">
        <v>543.08000000000004</v>
      </c>
      <c r="BH96" s="86" t="s">
        <v>321</v>
      </c>
    </row>
    <row r="97" spans="1:60" s="154" customFormat="1" x14ac:dyDescent="0.2">
      <c r="A97" s="86" t="s">
        <v>322</v>
      </c>
      <c r="B97" s="117">
        <v>535.33000000000004</v>
      </c>
      <c r="C97" s="152">
        <v>3.79</v>
      </c>
      <c r="D97" s="152">
        <v>3.6</v>
      </c>
      <c r="E97" s="152">
        <v>4.5</v>
      </c>
      <c r="F97" s="152">
        <v>2.61</v>
      </c>
      <c r="G97" s="152">
        <v>3.56</v>
      </c>
      <c r="H97" s="152">
        <v>4.41</v>
      </c>
      <c r="I97" s="152">
        <v>4.57</v>
      </c>
      <c r="J97" s="152">
        <v>4.3499999999999996</v>
      </c>
      <c r="K97" s="152">
        <v>4.0999999999999996</v>
      </c>
      <c r="L97" s="152">
        <v>4.79</v>
      </c>
      <c r="M97" s="152">
        <v>4.66</v>
      </c>
      <c r="N97" s="152">
        <v>6.13</v>
      </c>
      <c r="O97" s="152">
        <v>4.88</v>
      </c>
      <c r="P97" s="152">
        <v>5.26</v>
      </c>
      <c r="Q97" s="152">
        <v>5.04</v>
      </c>
      <c r="R97" s="152">
        <v>4.4800000000000004</v>
      </c>
      <c r="S97" s="72">
        <v>4.82</v>
      </c>
      <c r="T97" s="152">
        <v>5.36</v>
      </c>
      <c r="U97" s="152">
        <v>5.43</v>
      </c>
      <c r="V97" s="152">
        <v>6.16</v>
      </c>
      <c r="W97" s="152">
        <v>5.24</v>
      </c>
      <c r="X97" s="152">
        <v>5.71</v>
      </c>
      <c r="Y97" s="152">
        <v>6.74</v>
      </c>
      <c r="Z97" s="152">
        <v>5.91</v>
      </c>
      <c r="AA97" s="152">
        <v>5.15</v>
      </c>
      <c r="AB97" s="152">
        <v>6.01</v>
      </c>
      <c r="AC97" s="152">
        <v>5.7</v>
      </c>
      <c r="AD97" s="152"/>
      <c r="AE97" s="153"/>
      <c r="AF97" s="153"/>
      <c r="AG97" s="153"/>
      <c r="AH97" s="153"/>
      <c r="AI97" s="153"/>
      <c r="AJ97" s="152">
        <v>14.5</v>
      </c>
      <c r="AK97" s="153">
        <v>17.52</v>
      </c>
      <c r="AL97" s="152">
        <v>16.89</v>
      </c>
      <c r="AM97" s="153">
        <v>16.8</v>
      </c>
      <c r="AN97" s="152">
        <v>19.690000000000001</v>
      </c>
      <c r="AO97" s="153">
        <v>16.03</v>
      </c>
      <c r="AP97" s="152">
        <v>19.649999999999999</v>
      </c>
      <c r="AQ97" s="153">
        <v>17.8</v>
      </c>
      <c r="AR97" s="152">
        <v>21.77</v>
      </c>
      <c r="AS97" s="153">
        <v>17.32</v>
      </c>
      <c r="AT97" s="152">
        <v>23.6</v>
      </c>
      <c r="AU97" s="153">
        <v>19.71</v>
      </c>
      <c r="AV97" s="152"/>
      <c r="AW97" s="153"/>
      <c r="AX97" s="152"/>
      <c r="AY97" s="153"/>
      <c r="AZ97" s="153"/>
      <c r="BA97" s="153">
        <v>253.99034599999999</v>
      </c>
      <c r="BB97" s="153">
        <v>283.69700322462802</v>
      </c>
      <c r="BC97" s="153">
        <v>315.59918175809997</v>
      </c>
      <c r="BD97" s="117">
        <v>349.81</v>
      </c>
      <c r="BE97" s="143">
        <v>377.01</v>
      </c>
      <c r="BF97" s="117">
        <v>465.29</v>
      </c>
      <c r="BG97" s="117">
        <v>527.99</v>
      </c>
      <c r="BH97" s="86" t="s">
        <v>322</v>
      </c>
    </row>
    <row r="98" spans="1:60" s="154" customFormat="1" x14ac:dyDescent="0.2">
      <c r="A98" s="86" t="s">
        <v>323</v>
      </c>
      <c r="B98" s="117">
        <v>617.07000000000005</v>
      </c>
      <c r="C98" s="152">
        <v>12.47</v>
      </c>
      <c r="D98" s="152">
        <v>13.61</v>
      </c>
      <c r="E98" s="152">
        <v>20.84</v>
      </c>
      <c r="F98" s="152">
        <v>-12.75</v>
      </c>
      <c r="G98" s="152">
        <v>-1.3</v>
      </c>
      <c r="H98" s="152">
        <v>4.25</v>
      </c>
      <c r="I98" s="152">
        <v>6.13</v>
      </c>
      <c r="J98" s="152">
        <v>6.24</v>
      </c>
      <c r="K98" s="152">
        <v>8.64</v>
      </c>
      <c r="L98" s="152">
        <v>10.039999999999999</v>
      </c>
      <c r="M98" s="152">
        <v>8.84</v>
      </c>
      <c r="N98" s="152">
        <v>9.2799999999999994</v>
      </c>
      <c r="O98" s="152">
        <v>11.02</v>
      </c>
      <c r="P98" s="152">
        <v>13.05</v>
      </c>
      <c r="Q98" s="152">
        <v>12.39</v>
      </c>
      <c r="R98" s="152">
        <v>9.98</v>
      </c>
      <c r="S98" s="72">
        <v>12.07</v>
      </c>
      <c r="T98" s="152">
        <v>13.25</v>
      </c>
      <c r="U98" s="152">
        <v>9.8800000000000008</v>
      </c>
      <c r="V98" s="152">
        <v>9.51</v>
      </c>
      <c r="W98" s="152">
        <v>11.03</v>
      </c>
      <c r="X98" s="152">
        <v>12.11</v>
      </c>
      <c r="Y98" s="152">
        <v>10.15</v>
      </c>
      <c r="Z98" s="152">
        <v>9.1999999999999993</v>
      </c>
      <c r="AA98" s="152">
        <v>10.32</v>
      </c>
      <c r="AB98" s="152">
        <v>11.62</v>
      </c>
      <c r="AC98" s="152">
        <v>11.84</v>
      </c>
      <c r="AD98" s="152"/>
      <c r="AE98" s="153"/>
      <c r="AF98" s="153"/>
      <c r="AG98" s="153"/>
      <c r="AH98" s="153"/>
      <c r="AI98" s="153"/>
      <c r="AJ98" s="152">
        <v>34.17</v>
      </c>
      <c r="AK98" s="153">
        <v>11.68</v>
      </c>
      <c r="AL98" s="152">
        <v>15.32</v>
      </c>
      <c r="AM98" s="153">
        <v>29.68</v>
      </c>
      <c r="AN98" s="152">
        <v>36.799999999999997</v>
      </c>
      <c r="AO98" s="153">
        <v>14.69</v>
      </c>
      <c r="AP98" s="152">
        <v>46.45</v>
      </c>
      <c r="AQ98" s="153">
        <v>11.88</v>
      </c>
      <c r="AR98" s="152">
        <v>44.71</v>
      </c>
      <c r="AS98" s="153">
        <v>12.61</v>
      </c>
      <c r="AT98" s="152">
        <v>42.49</v>
      </c>
      <c r="AU98" s="153">
        <v>16.27</v>
      </c>
      <c r="AV98" s="152"/>
      <c r="AW98" s="153"/>
      <c r="AX98" s="152"/>
      <c r="AY98" s="153"/>
      <c r="AZ98" s="153"/>
      <c r="BA98" s="153">
        <v>399.124324</v>
      </c>
      <c r="BB98" s="153">
        <v>454.72875056943002</v>
      </c>
      <c r="BC98" s="153">
        <v>540.64938728528705</v>
      </c>
      <c r="BD98" s="117">
        <v>551.87</v>
      </c>
      <c r="BE98" s="143">
        <v>563.64</v>
      </c>
      <c r="BF98" s="117">
        <v>691.56</v>
      </c>
      <c r="BG98" s="117">
        <v>613.71</v>
      </c>
      <c r="BH98" s="86" t="s">
        <v>323</v>
      </c>
    </row>
    <row r="99" spans="1:60" s="154" customFormat="1" x14ac:dyDescent="0.2">
      <c r="A99" s="86" t="s">
        <v>324</v>
      </c>
      <c r="B99" s="117">
        <v>355.28</v>
      </c>
      <c r="C99" s="152">
        <v>-0.48</v>
      </c>
      <c r="D99" s="152">
        <v>-2.36</v>
      </c>
      <c r="E99" s="152">
        <v>-10.08</v>
      </c>
      <c r="F99" s="152">
        <v>-22.96</v>
      </c>
      <c r="G99" s="152">
        <v>-0.23</v>
      </c>
      <c r="H99" s="152">
        <v>2</v>
      </c>
      <c r="I99" s="152">
        <v>1.1000000000000001</v>
      </c>
      <c r="J99" s="152">
        <v>-0.04</v>
      </c>
      <c r="K99" s="152">
        <v>3.49</v>
      </c>
      <c r="L99" s="152">
        <v>3.47</v>
      </c>
      <c r="M99" s="152">
        <v>2.54</v>
      </c>
      <c r="N99" s="152">
        <v>3.56</v>
      </c>
      <c r="O99" s="152">
        <v>3.63</v>
      </c>
      <c r="P99" s="152">
        <v>2.69</v>
      </c>
      <c r="Q99" s="152">
        <v>4.37</v>
      </c>
      <c r="R99" s="152">
        <v>3.85</v>
      </c>
      <c r="S99" s="72">
        <v>4.16</v>
      </c>
      <c r="T99" s="152">
        <v>4.3</v>
      </c>
      <c r="U99" s="152">
        <v>4.01</v>
      </c>
      <c r="V99" s="152">
        <v>4</v>
      </c>
      <c r="W99" s="152">
        <v>4.95</v>
      </c>
      <c r="X99" s="152">
        <v>5.44</v>
      </c>
      <c r="Y99" s="152">
        <v>4.54</v>
      </c>
      <c r="Z99" s="152">
        <v>4.96</v>
      </c>
      <c r="AA99" s="152">
        <v>5.16</v>
      </c>
      <c r="AB99" s="152">
        <v>5.46</v>
      </c>
      <c r="AC99" s="152">
        <v>5.23</v>
      </c>
      <c r="AD99" s="152"/>
      <c r="AE99" s="153"/>
      <c r="AF99" s="153"/>
      <c r="AG99" s="153"/>
      <c r="AH99" s="153"/>
      <c r="AI99" s="153"/>
      <c r="AJ99" s="152">
        <v>-35.880000000000003</v>
      </c>
      <c r="AK99" s="153">
        <v>-5.24</v>
      </c>
      <c r="AL99" s="152">
        <v>2.83</v>
      </c>
      <c r="AM99" s="153">
        <v>74.900000000000006</v>
      </c>
      <c r="AN99" s="152">
        <v>13.07</v>
      </c>
      <c r="AO99" s="153">
        <v>18.12</v>
      </c>
      <c r="AP99" s="152">
        <v>14.54</v>
      </c>
      <c r="AQ99" s="153">
        <v>13.58</v>
      </c>
      <c r="AR99" s="152">
        <v>16.46</v>
      </c>
      <c r="AS99" s="153">
        <v>14.9</v>
      </c>
      <c r="AT99" s="152">
        <v>19.89</v>
      </c>
      <c r="AU99" s="153">
        <v>16.239999999999998</v>
      </c>
      <c r="AV99" s="152"/>
      <c r="AW99" s="153"/>
      <c r="AX99" s="152"/>
      <c r="AY99" s="153"/>
      <c r="AZ99" s="153"/>
      <c r="BA99" s="153">
        <v>187.99776499999999</v>
      </c>
      <c r="BB99" s="153">
        <v>211.96466059482</v>
      </c>
      <c r="BC99" s="153">
        <v>236.71917825364301</v>
      </c>
      <c r="BD99" s="117">
        <v>197.47</v>
      </c>
      <c r="BE99" s="143">
        <v>245.32</v>
      </c>
      <c r="BF99" s="117">
        <v>322.92</v>
      </c>
      <c r="BG99" s="117">
        <v>363.69</v>
      </c>
      <c r="BH99" s="86" t="s">
        <v>324</v>
      </c>
    </row>
    <row r="100" spans="1:60" s="154" customFormat="1" x14ac:dyDescent="0.2">
      <c r="A100" s="86" t="s">
        <v>325</v>
      </c>
      <c r="B100" s="117">
        <v>839.65</v>
      </c>
      <c r="C100" s="152">
        <v>5.35</v>
      </c>
      <c r="D100" s="152">
        <v>5.55</v>
      </c>
      <c r="E100" s="152">
        <v>4.96</v>
      </c>
      <c r="F100" s="152">
        <v>2.36</v>
      </c>
      <c r="G100" s="152">
        <v>4.8899999999999997</v>
      </c>
      <c r="H100" s="152">
        <v>5.84</v>
      </c>
      <c r="I100" s="152">
        <v>6.42</v>
      </c>
      <c r="J100" s="152">
        <v>6.61</v>
      </c>
      <c r="K100" s="152">
        <v>5.23</v>
      </c>
      <c r="L100" s="152">
        <v>5.93</v>
      </c>
      <c r="M100" s="152">
        <v>5.38</v>
      </c>
      <c r="N100" s="152">
        <v>5.13</v>
      </c>
      <c r="O100" s="152">
        <v>6.28</v>
      </c>
      <c r="P100" s="152">
        <v>6.93</v>
      </c>
      <c r="Q100" s="152">
        <v>6.13</v>
      </c>
      <c r="R100" s="152">
        <v>5.29</v>
      </c>
      <c r="S100" s="72">
        <v>6.95</v>
      </c>
      <c r="T100" s="152">
        <v>5.53</v>
      </c>
      <c r="U100" s="152">
        <v>6.65</v>
      </c>
      <c r="V100" s="152">
        <v>5.6</v>
      </c>
      <c r="W100" s="152">
        <v>6.79</v>
      </c>
      <c r="X100" s="152">
        <v>6.96</v>
      </c>
      <c r="Y100" s="152">
        <v>6.68</v>
      </c>
      <c r="Z100" s="152">
        <v>6.12</v>
      </c>
      <c r="AA100" s="152">
        <v>7.27</v>
      </c>
      <c r="AB100" s="152">
        <v>8.59</v>
      </c>
      <c r="AC100" s="152">
        <v>7.36</v>
      </c>
      <c r="AD100" s="152"/>
      <c r="AE100" s="153"/>
      <c r="AF100" s="153"/>
      <c r="AG100" s="153"/>
      <c r="AH100" s="153"/>
      <c r="AI100" s="153"/>
      <c r="AJ100" s="152">
        <v>18.22</v>
      </c>
      <c r="AK100" s="153">
        <v>16.82</v>
      </c>
      <c r="AL100" s="152">
        <v>23.76</v>
      </c>
      <c r="AM100" s="153">
        <v>15.26</v>
      </c>
      <c r="AN100" s="152">
        <v>21.67</v>
      </c>
      <c r="AO100" s="153">
        <v>17.27</v>
      </c>
      <c r="AP100" s="152">
        <v>24.63</v>
      </c>
      <c r="AQ100" s="153">
        <v>16.649999999999999</v>
      </c>
      <c r="AR100" s="152">
        <v>24.74</v>
      </c>
      <c r="AS100" s="153">
        <v>19.21</v>
      </c>
      <c r="AT100" s="152">
        <v>26.55</v>
      </c>
      <c r="AU100" s="153">
        <v>25</v>
      </c>
      <c r="AV100" s="152"/>
      <c r="AW100" s="153"/>
      <c r="AX100" s="152"/>
      <c r="AY100" s="153"/>
      <c r="AZ100" s="153"/>
      <c r="BA100" s="153">
        <v>306.441464</v>
      </c>
      <c r="BB100" s="153">
        <v>362.62085543049</v>
      </c>
      <c r="BC100" s="153">
        <v>374.18163178383003</v>
      </c>
      <c r="BD100" s="117">
        <v>410.14</v>
      </c>
      <c r="BE100" s="143">
        <v>475.27</v>
      </c>
      <c r="BF100" s="117">
        <v>663.81</v>
      </c>
      <c r="BG100" s="117">
        <v>815.87</v>
      </c>
      <c r="BH100" s="86" t="s">
        <v>325</v>
      </c>
    </row>
    <row r="101" spans="1:60" s="154" customFormat="1" x14ac:dyDescent="0.2">
      <c r="A101" s="86" t="s">
        <v>326</v>
      </c>
      <c r="B101" s="117">
        <v>510.7</v>
      </c>
      <c r="C101" s="152">
        <v>4.9000000000000004</v>
      </c>
      <c r="D101" s="152">
        <v>5.6</v>
      </c>
      <c r="E101" s="152">
        <v>4.93</v>
      </c>
      <c r="F101" s="152">
        <v>1.23</v>
      </c>
      <c r="G101" s="152">
        <v>1.96</v>
      </c>
      <c r="H101" s="152">
        <v>3.22</v>
      </c>
      <c r="I101" s="152">
        <v>2.94</v>
      </c>
      <c r="J101" s="152">
        <v>3.84</v>
      </c>
      <c r="K101" s="152">
        <v>3.29</v>
      </c>
      <c r="L101" s="152">
        <v>4.54</v>
      </c>
      <c r="M101" s="152">
        <v>4.66</v>
      </c>
      <c r="N101" s="152">
        <v>4.57</v>
      </c>
      <c r="O101" s="152">
        <v>4.68</v>
      </c>
      <c r="P101" s="152">
        <v>5.48</v>
      </c>
      <c r="Q101" s="152">
        <v>5.12</v>
      </c>
      <c r="R101" s="152">
        <v>5</v>
      </c>
      <c r="S101" s="72">
        <v>5.49</v>
      </c>
      <c r="T101" s="152">
        <v>6.11</v>
      </c>
      <c r="U101" s="152">
        <v>5.2</v>
      </c>
      <c r="V101" s="152">
        <v>3.9</v>
      </c>
      <c r="W101" s="152">
        <v>5.59</v>
      </c>
      <c r="X101" s="152">
        <v>6.01</v>
      </c>
      <c r="Y101" s="152">
        <v>6.54</v>
      </c>
      <c r="Z101" s="152">
        <v>7.99</v>
      </c>
      <c r="AA101" s="152">
        <v>5.63</v>
      </c>
      <c r="AB101" s="152">
        <v>7</v>
      </c>
      <c r="AC101" s="152">
        <v>6.97</v>
      </c>
      <c r="AD101" s="152"/>
      <c r="AE101" s="153"/>
      <c r="AF101" s="153"/>
      <c r="AG101" s="153"/>
      <c r="AH101" s="153"/>
      <c r="AI101" s="153"/>
      <c r="AJ101" s="152">
        <v>16.66</v>
      </c>
      <c r="AK101" s="153">
        <v>12.83</v>
      </c>
      <c r="AL101" s="152">
        <v>11.96</v>
      </c>
      <c r="AM101" s="153">
        <v>21.15</v>
      </c>
      <c r="AN101" s="152">
        <v>17.07</v>
      </c>
      <c r="AO101" s="153">
        <v>18.48</v>
      </c>
      <c r="AP101" s="152">
        <v>20.28</v>
      </c>
      <c r="AQ101" s="153">
        <v>15.09</v>
      </c>
      <c r="AR101" s="152">
        <v>20.7</v>
      </c>
      <c r="AS101" s="153">
        <v>16.829999999999998</v>
      </c>
      <c r="AT101" s="152">
        <v>26.13</v>
      </c>
      <c r="AU101" s="153">
        <v>18.45</v>
      </c>
      <c r="AV101" s="152"/>
      <c r="AW101" s="153"/>
      <c r="AX101" s="152"/>
      <c r="AY101" s="153"/>
      <c r="AZ101" s="153"/>
      <c r="BA101" s="153">
        <v>213.73174499999999</v>
      </c>
      <c r="BB101" s="153">
        <v>252.96700092362499</v>
      </c>
      <c r="BC101" s="153">
        <v>315.41173690856698</v>
      </c>
      <c r="BD101" s="117">
        <v>306.02999999999997</v>
      </c>
      <c r="BE101" s="143">
        <v>348.35</v>
      </c>
      <c r="BF101" s="117">
        <v>482.23</v>
      </c>
      <c r="BG101" s="117">
        <v>513.05999999999995</v>
      </c>
      <c r="BH101" s="86" t="s">
        <v>326</v>
      </c>
    </row>
    <row r="102" spans="1:60" s="154" customFormat="1" x14ac:dyDescent="0.2">
      <c r="A102" s="86" t="s">
        <v>327</v>
      </c>
      <c r="B102" s="117">
        <v>707.51</v>
      </c>
      <c r="C102" s="152">
        <v>4.1399999999999997</v>
      </c>
      <c r="D102" s="152">
        <v>4.53</v>
      </c>
      <c r="E102" s="152">
        <v>3.72</v>
      </c>
      <c r="F102" s="152">
        <v>-1.95</v>
      </c>
      <c r="G102" s="152">
        <v>1.1100000000000001</v>
      </c>
      <c r="H102" s="152">
        <v>2.85</v>
      </c>
      <c r="I102" s="152">
        <v>4.1900000000000004</v>
      </c>
      <c r="J102" s="152">
        <v>6.17</v>
      </c>
      <c r="K102" s="152">
        <v>5.36</v>
      </c>
      <c r="L102" s="152">
        <v>5.66</v>
      </c>
      <c r="M102" s="152">
        <v>6.71</v>
      </c>
      <c r="N102" s="152">
        <v>7.82</v>
      </c>
      <c r="O102" s="152">
        <v>6.94</v>
      </c>
      <c r="P102" s="152">
        <v>7.32</v>
      </c>
      <c r="Q102" s="152">
        <v>6.21</v>
      </c>
      <c r="R102" s="152">
        <v>8.07</v>
      </c>
      <c r="S102" s="72">
        <v>7.56</v>
      </c>
      <c r="T102" s="152">
        <v>4.5199999999999996</v>
      </c>
      <c r="U102" s="152">
        <v>5.91</v>
      </c>
      <c r="V102" s="152">
        <v>8.83</v>
      </c>
      <c r="W102" s="152">
        <v>7.64</v>
      </c>
      <c r="X102" s="152">
        <v>7.01</v>
      </c>
      <c r="Y102" s="152">
        <v>7.76</v>
      </c>
      <c r="Z102" s="152">
        <v>9.19</v>
      </c>
      <c r="AA102" s="152">
        <v>7.46</v>
      </c>
      <c r="AB102" s="152">
        <v>7.92</v>
      </c>
      <c r="AC102" s="152">
        <v>9.08</v>
      </c>
      <c r="AD102" s="152"/>
      <c r="AE102" s="153"/>
      <c r="AF102" s="153"/>
      <c r="AG102" s="153"/>
      <c r="AH102" s="153"/>
      <c r="AI102" s="153"/>
      <c r="AJ102" s="152">
        <v>10.44</v>
      </c>
      <c r="AK102" s="153">
        <v>22.85</v>
      </c>
      <c r="AL102" s="152">
        <v>14.32</v>
      </c>
      <c r="AM102" s="153">
        <v>26.55</v>
      </c>
      <c r="AN102" s="152">
        <v>25.55</v>
      </c>
      <c r="AO102" s="153">
        <v>16.54</v>
      </c>
      <c r="AP102" s="152">
        <v>28.54</v>
      </c>
      <c r="AQ102" s="153">
        <v>14.82</v>
      </c>
      <c r="AR102" s="152">
        <v>26.82</v>
      </c>
      <c r="AS102" s="153">
        <v>17.850000000000001</v>
      </c>
      <c r="AT102" s="152">
        <v>31.6</v>
      </c>
      <c r="AU102" s="153">
        <v>19.239999999999998</v>
      </c>
      <c r="AV102" s="152"/>
      <c r="AW102" s="153"/>
      <c r="AX102" s="152"/>
      <c r="AY102" s="153"/>
      <c r="AZ102" s="153"/>
      <c r="BA102" s="153">
        <v>238.53137599999999</v>
      </c>
      <c r="BB102" s="153">
        <v>380.15106433751703</v>
      </c>
      <c r="BC102" s="153">
        <v>422.46609634945401</v>
      </c>
      <c r="BD102" s="117">
        <v>423.04</v>
      </c>
      <c r="BE102" s="143">
        <v>478.87</v>
      </c>
      <c r="BF102" s="117">
        <v>608</v>
      </c>
      <c r="BG102" s="117">
        <v>712.45</v>
      </c>
      <c r="BH102" s="86" t="s">
        <v>327</v>
      </c>
    </row>
    <row r="103" spans="1:60" s="154" customFormat="1" x14ac:dyDescent="0.2">
      <c r="A103" s="86" t="s">
        <v>328</v>
      </c>
      <c r="B103" s="117">
        <v>330.87</v>
      </c>
      <c r="C103" s="152">
        <v>4.0599999999999996</v>
      </c>
      <c r="D103" s="152">
        <v>4.38</v>
      </c>
      <c r="E103" s="152">
        <v>3.15</v>
      </c>
      <c r="F103" s="152">
        <v>-10.29</v>
      </c>
      <c r="G103" s="152">
        <v>0.62</v>
      </c>
      <c r="H103" s="152">
        <v>1.44</v>
      </c>
      <c r="I103" s="152">
        <v>2.62</v>
      </c>
      <c r="J103" s="152">
        <v>1.65</v>
      </c>
      <c r="K103" s="152">
        <v>2.63</v>
      </c>
      <c r="L103" s="152">
        <v>3.49</v>
      </c>
      <c r="M103" s="152">
        <v>4.07</v>
      </c>
      <c r="N103" s="152">
        <v>2.93</v>
      </c>
      <c r="O103" s="152">
        <v>4.59</v>
      </c>
      <c r="P103" s="152">
        <v>4.99</v>
      </c>
      <c r="Q103" s="152">
        <v>3.56</v>
      </c>
      <c r="R103" s="152">
        <v>1.22</v>
      </c>
      <c r="S103" s="72">
        <v>3.85</v>
      </c>
      <c r="T103" s="152">
        <v>3.88</v>
      </c>
      <c r="U103" s="152">
        <v>2.21</v>
      </c>
      <c r="V103" s="152">
        <v>1.42</v>
      </c>
      <c r="W103" s="152">
        <v>4.09</v>
      </c>
      <c r="X103" s="152">
        <v>3.7</v>
      </c>
      <c r="Y103" s="152">
        <v>2.57</v>
      </c>
      <c r="Z103" s="152">
        <v>2.11</v>
      </c>
      <c r="AA103" s="152">
        <v>4.1100000000000003</v>
      </c>
      <c r="AB103" s="152">
        <v>4.3499999999999996</v>
      </c>
      <c r="AC103" s="152">
        <v>1.1299999999999999</v>
      </c>
      <c r="AD103" s="152"/>
      <c r="AE103" s="153"/>
      <c r="AF103" s="153"/>
      <c r="AG103" s="153"/>
      <c r="AH103" s="153"/>
      <c r="AI103" s="153"/>
      <c r="AJ103" s="152">
        <v>1.3</v>
      </c>
      <c r="AK103" s="153">
        <v>107.17</v>
      </c>
      <c r="AL103" s="152">
        <v>6.33</v>
      </c>
      <c r="AM103" s="153">
        <v>32.22</v>
      </c>
      <c r="AN103" s="152">
        <v>13.12</v>
      </c>
      <c r="AO103" s="153">
        <v>18.75</v>
      </c>
      <c r="AP103" s="152">
        <v>14.36</v>
      </c>
      <c r="AQ103" s="153">
        <v>15.41</v>
      </c>
      <c r="AR103" s="152">
        <v>11.36</v>
      </c>
      <c r="AS103" s="153">
        <v>22.19</v>
      </c>
      <c r="AT103" s="152">
        <v>12.47</v>
      </c>
      <c r="AU103" s="153">
        <v>24.94</v>
      </c>
      <c r="AV103" s="152"/>
      <c r="AW103" s="153"/>
      <c r="AX103" s="152"/>
      <c r="AY103" s="153"/>
      <c r="AZ103" s="153"/>
      <c r="BA103" s="153">
        <v>139.32307499999999</v>
      </c>
      <c r="BB103" s="153">
        <v>203.967506982814</v>
      </c>
      <c r="BC103" s="153">
        <v>246.06090335991399</v>
      </c>
      <c r="BD103" s="117">
        <v>221.24</v>
      </c>
      <c r="BE103" s="143">
        <v>252.11</v>
      </c>
      <c r="BF103" s="117">
        <v>310.94</v>
      </c>
      <c r="BG103" s="117">
        <v>324.39</v>
      </c>
      <c r="BH103" s="86" t="s">
        <v>328</v>
      </c>
    </row>
    <row r="104" spans="1:60" s="154" customFormat="1" x14ac:dyDescent="0.2">
      <c r="A104" s="86" t="s">
        <v>329</v>
      </c>
      <c r="B104" s="117">
        <v>156.22999999999999</v>
      </c>
      <c r="C104" s="152">
        <v>1.89</v>
      </c>
      <c r="D104" s="152">
        <v>2.21</v>
      </c>
      <c r="E104" s="152">
        <v>1.93</v>
      </c>
      <c r="F104" s="152">
        <v>0.9</v>
      </c>
      <c r="G104" s="152">
        <v>1.78</v>
      </c>
      <c r="H104" s="152">
        <v>1.79</v>
      </c>
      <c r="I104" s="152">
        <v>1.6</v>
      </c>
      <c r="J104" s="152">
        <v>0.66</v>
      </c>
      <c r="K104" s="152">
        <v>0.93</v>
      </c>
      <c r="L104" s="152">
        <v>1.42</v>
      </c>
      <c r="M104" s="152">
        <v>4.24</v>
      </c>
      <c r="N104" s="152">
        <v>1.1000000000000001</v>
      </c>
      <c r="O104" s="152">
        <v>1.78</v>
      </c>
      <c r="P104" s="152">
        <v>1.71</v>
      </c>
      <c r="Q104" s="152">
        <v>1.79</v>
      </c>
      <c r="R104" s="152">
        <v>-3.35</v>
      </c>
      <c r="S104" s="72">
        <v>1.73</v>
      </c>
      <c r="T104" s="152">
        <v>1.72</v>
      </c>
      <c r="U104" s="152">
        <v>1.85</v>
      </c>
      <c r="V104" s="152">
        <v>-3.36</v>
      </c>
      <c r="W104" s="152">
        <v>2</v>
      </c>
      <c r="X104" s="152">
        <v>1.86</v>
      </c>
      <c r="Y104" s="152">
        <v>2.0499999999999998</v>
      </c>
      <c r="Z104" s="152">
        <v>4.9000000000000004</v>
      </c>
      <c r="AA104" s="152">
        <v>3.18</v>
      </c>
      <c r="AB104" s="152">
        <v>2.96</v>
      </c>
      <c r="AC104" s="152">
        <v>2.54</v>
      </c>
      <c r="AD104" s="152"/>
      <c r="AE104" s="153"/>
      <c r="AF104" s="153"/>
      <c r="AG104" s="153"/>
      <c r="AH104" s="153"/>
      <c r="AI104" s="153"/>
      <c r="AJ104" s="152">
        <v>6.93</v>
      </c>
      <c r="AK104" s="153">
        <v>16.079999999999998</v>
      </c>
      <c r="AL104" s="152">
        <v>5.83</v>
      </c>
      <c r="AM104" s="153">
        <v>19.59</v>
      </c>
      <c r="AN104" s="152">
        <v>7.69</v>
      </c>
      <c r="AO104" s="153">
        <v>16.68</v>
      </c>
      <c r="AP104" s="152">
        <v>1.92</v>
      </c>
      <c r="AQ104" s="153">
        <v>67.02</v>
      </c>
      <c r="AR104" s="152">
        <v>1.94</v>
      </c>
      <c r="AS104" s="153">
        <v>74.709999999999994</v>
      </c>
      <c r="AT104" s="152">
        <v>10.82</v>
      </c>
      <c r="AU104" s="153">
        <v>14.3</v>
      </c>
      <c r="AV104" s="152"/>
      <c r="AW104" s="153"/>
      <c r="AX104" s="152"/>
      <c r="AY104" s="153"/>
      <c r="AZ104" s="153"/>
      <c r="BA104" s="153">
        <v>111.414979</v>
      </c>
      <c r="BB104" s="153">
        <v>114.226087996781</v>
      </c>
      <c r="BC104" s="153">
        <v>128.237547632126</v>
      </c>
      <c r="BD104" s="117">
        <v>128.91</v>
      </c>
      <c r="BE104" s="143">
        <v>144.97999999999999</v>
      </c>
      <c r="BF104" s="117">
        <v>154.66999999999999</v>
      </c>
      <c r="BG104" s="117">
        <v>152.32</v>
      </c>
      <c r="BH104" s="86" t="s">
        <v>329</v>
      </c>
    </row>
    <row r="105" spans="1:60" s="154" customFormat="1" x14ac:dyDescent="0.2">
      <c r="A105" s="86" t="s">
        <v>330</v>
      </c>
      <c r="B105" s="117">
        <v>279.31</v>
      </c>
      <c r="C105" s="152">
        <v>3.71</v>
      </c>
      <c r="D105" s="152">
        <v>2.73</v>
      </c>
      <c r="E105" s="152">
        <v>3.97</v>
      </c>
      <c r="F105" s="152">
        <v>1.93</v>
      </c>
      <c r="G105" s="152">
        <v>2.65</v>
      </c>
      <c r="H105" s="152">
        <v>2.4900000000000002</v>
      </c>
      <c r="I105" s="152">
        <v>3.63</v>
      </c>
      <c r="J105" s="152">
        <v>4.22</v>
      </c>
      <c r="K105" s="152">
        <v>3.53</v>
      </c>
      <c r="L105" s="152">
        <v>2.91</v>
      </c>
      <c r="M105" s="152">
        <v>3.44</v>
      </c>
      <c r="N105" s="152">
        <v>2.33</v>
      </c>
      <c r="O105" s="152">
        <v>3.28</v>
      </c>
      <c r="P105" s="152">
        <v>3.25</v>
      </c>
      <c r="Q105" s="152">
        <v>4.03</v>
      </c>
      <c r="R105" s="152">
        <v>1.84</v>
      </c>
      <c r="S105" s="72">
        <v>2.73</v>
      </c>
      <c r="T105" s="152">
        <v>2.68</v>
      </c>
      <c r="U105" s="152">
        <v>3.14</v>
      </c>
      <c r="V105" s="152">
        <v>1.97</v>
      </c>
      <c r="W105" s="152">
        <v>2.5</v>
      </c>
      <c r="X105" s="152">
        <v>2.31</v>
      </c>
      <c r="Y105" s="152">
        <v>4.1100000000000003</v>
      </c>
      <c r="Z105" s="152">
        <v>2.42</v>
      </c>
      <c r="AA105" s="152">
        <v>3.23</v>
      </c>
      <c r="AB105" s="152">
        <v>2.68</v>
      </c>
      <c r="AC105" s="152">
        <v>4.6500000000000004</v>
      </c>
      <c r="AD105" s="152"/>
      <c r="AE105" s="153"/>
      <c r="AF105" s="153"/>
      <c r="AG105" s="153"/>
      <c r="AH105" s="153"/>
      <c r="AI105" s="153"/>
      <c r="AJ105" s="152">
        <v>12.34</v>
      </c>
      <c r="AK105" s="153">
        <v>13.13</v>
      </c>
      <c r="AL105" s="152">
        <v>12.99</v>
      </c>
      <c r="AM105" s="153">
        <v>13.43</v>
      </c>
      <c r="AN105" s="152">
        <v>12.21</v>
      </c>
      <c r="AO105" s="153">
        <v>14.65</v>
      </c>
      <c r="AP105" s="152">
        <v>12.41</v>
      </c>
      <c r="AQ105" s="153">
        <v>16.52</v>
      </c>
      <c r="AR105" s="152">
        <v>10.52</v>
      </c>
      <c r="AS105" s="153">
        <v>19.010000000000002</v>
      </c>
      <c r="AT105" s="152">
        <v>11.33</v>
      </c>
      <c r="AU105" s="153">
        <v>19.53</v>
      </c>
      <c r="AV105" s="152"/>
      <c r="AW105" s="153"/>
      <c r="AX105" s="152"/>
      <c r="AY105" s="153"/>
      <c r="AZ105" s="153"/>
      <c r="BA105" s="153">
        <v>162.06434999999999</v>
      </c>
      <c r="BB105" s="153">
        <v>174.49693655530899</v>
      </c>
      <c r="BC105" s="153">
        <v>178.90484398331199</v>
      </c>
      <c r="BD105" s="117">
        <v>204.99</v>
      </c>
      <c r="BE105" s="143">
        <v>200.04</v>
      </c>
      <c r="BF105" s="117">
        <v>221.38</v>
      </c>
      <c r="BG105" s="117">
        <v>272.12</v>
      </c>
      <c r="BH105" s="86" t="s">
        <v>330</v>
      </c>
    </row>
    <row r="107" spans="1:60" x14ac:dyDescent="0.2">
      <c r="A107" s="86" t="s">
        <v>205</v>
      </c>
    </row>
    <row r="108" spans="1:60" x14ac:dyDescent="0.2">
      <c r="A108" s="86" t="s">
        <v>206</v>
      </c>
    </row>
    <row r="109" spans="1:60" x14ac:dyDescent="0.2">
      <c r="A109" s="86" t="s">
        <v>207</v>
      </c>
    </row>
    <row r="110" spans="1:60" x14ac:dyDescent="0.2">
      <c r="A110" s="86" t="s">
        <v>208</v>
      </c>
    </row>
    <row r="111" spans="1:60" x14ac:dyDescent="0.2">
      <c r="A111" s="86" t="s">
        <v>209</v>
      </c>
    </row>
    <row r="112" spans="1:60" x14ac:dyDescent="0.2">
      <c r="A112" s="86" t="s">
        <v>222</v>
      </c>
    </row>
    <row r="113" spans="1:72" x14ac:dyDescent="0.2">
      <c r="A113" s="86" t="s">
        <v>210</v>
      </c>
    </row>
    <row r="115" spans="1:72" x14ac:dyDescent="0.2">
      <c r="A115" s="86" t="s">
        <v>211</v>
      </c>
    </row>
    <row r="116" spans="1:72" x14ac:dyDescent="0.2">
      <c r="A116" s="86" t="s">
        <v>212</v>
      </c>
    </row>
    <row r="117" spans="1:72" x14ac:dyDescent="0.2">
      <c r="A117" s="86" t="s">
        <v>213</v>
      </c>
    </row>
    <row r="118" spans="1:72" x14ac:dyDescent="0.2">
      <c r="A118" s="86" t="s">
        <v>214</v>
      </c>
    </row>
    <row r="119" spans="1:72" x14ac:dyDescent="0.2">
      <c r="A119" s="86" t="s">
        <v>215</v>
      </c>
    </row>
    <row r="121" spans="1:72" x14ac:dyDescent="0.2">
      <c r="A121" s="91"/>
      <c r="B121" s="91"/>
      <c r="C121" s="91"/>
      <c r="D121" s="91"/>
      <c r="E121" s="91"/>
      <c r="F121" s="91"/>
      <c r="G121" s="91"/>
      <c r="H121" s="91"/>
      <c r="I121" s="91"/>
      <c r="J121" s="91"/>
      <c r="K121" s="91"/>
      <c r="L121" s="91"/>
      <c r="M121" s="86"/>
      <c r="N121"/>
      <c r="AJ121" s="88"/>
      <c r="AL121" s="88"/>
      <c r="AN121" s="88"/>
      <c r="AP121" s="88"/>
      <c r="AR121" s="88"/>
      <c r="AT121" s="88"/>
      <c r="AZ121" s="89"/>
      <c r="BA121" s="88"/>
      <c r="BB121" s="89"/>
      <c r="BC121" s="88"/>
      <c r="BD121" s="89"/>
      <c r="BE121" s="88"/>
      <c r="BF121" s="89"/>
      <c r="BG121" s="91"/>
      <c r="BH121" s="88"/>
      <c r="BI121" s="89"/>
      <c r="BJ121" s="88"/>
      <c r="BK121" s="89"/>
      <c r="BL121" s="88"/>
      <c r="BM121" s="88"/>
      <c r="BN121" s="90"/>
      <c r="BO121" s="90"/>
      <c r="BP121" s="90"/>
      <c r="BQ121" s="117"/>
      <c r="BR121" s="143"/>
      <c r="BS121"/>
      <c r="BT121" s="86"/>
    </row>
    <row r="122" spans="1:72" ht="15.75" x14ac:dyDescent="0.25">
      <c r="A122" s="91"/>
      <c r="B122" s="91"/>
      <c r="C122" s="170" t="s">
        <v>396</v>
      </c>
      <c r="D122" s="21"/>
      <c r="E122" s="21"/>
      <c r="F122" s="22"/>
      <c r="G122" s="21"/>
      <c r="H122" s="21"/>
      <c r="I122" s="21"/>
      <c r="J122" s="21"/>
      <c r="K122" s="23"/>
      <c r="L122" s="23"/>
      <c r="M122" s="23"/>
      <c r="N122" s="23"/>
      <c r="AJ122" s="88"/>
      <c r="AZ122" s="89"/>
      <c r="BA122" s="88"/>
      <c r="BB122" s="88"/>
      <c r="BD122" s="90"/>
      <c r="BE122" s="90"/>
      <c r="BF122" s="117"/>
      <c r="BG122" s="91"/>
      <c r="BH122" s="143"/>
      <c r="BI122"/>
      <c r="BJ122" s="86"/>
    </row>
    <row r="123" spans="1:72" x14ac:dyDescent="0.2">
      <c r="A123" s="91"/>
      <c r="B123" s="91"/>
      <c r="C123" s="252" t="s">
        <v>395</v>
      </c>
      <c r="D123" s="252"/>
      <c r="E123" s="252"/>
      <c r="F123" s="252"/>
      <c r="G123" s="252"/>
      <c r="H123" s="252"/>
      <c r="I123" s="252"/>
      <c r="J123" s="252"/>
      <c r="K123" s="252"/>
      <c r="L123" s="252"/>
      <c r="M123" s="252"/>
      <c r="N123" s="252"/>
      <c r="AJ123" s="88"/>
      <c r="AZ123" s="89"/>
      <c r="BA123" s="88"/>
      <c r="BB123" s="88"/>
      <c r="BD123" s="90"/>
      <c r="BE123" s="90"/>
      <c r="BF123" s="117"/>
      <c r="BG123" s="91"/>
      <c r="BH123" s="143"/>
      <c r="BI123"/>
      <c r="BJ123" s="86"/>
    </row>
    <row r="124" spans="1:72" x14ac:dyDescent="0.2">
      <c r="A124" s="91"/>
      <c r="B124" s="91"/>
      <c r="C124" s="252"/>
      <c r="D124" s="252"/>
      <c r="E124" s="252"/>
      <c r="F124" s="252"/>
      <c r="G124" s="252"/>
      <c r="H124" s="252"/>
      <c r="I124" s="252"/>
      <c r="J124" s="252"/>
      <c r="K124" s="252"/>
      <c r="L124" s="252"/>
      <c r="M124" s="252"/>
      <c r="N124" s="252"/>
      <c r="AJ124" s="88"/>
      <c r="AZ124" s="89"/>
      <c r="BA124" s="88"/>
      <c r="BB124" s="88"/>
      <c r="BD124" s="90"/>
      <c r="BE124" s="90"/>
      <c r="BF124" s="117"/>
      <c r="BG124" s="91"/>
      <c r="BH124" s="143"/>
      <c r="BI124"/>
      <c r="BJ124" s="86"/>
    </row>
    <row r="125" spans="1:72" x14ac:dyDescent="0.2">
      <c r="A125" s="91"/>
      <c r="B125" s="91"/>
      <c r="C125" s="252"/>
      <c r="D125" s="252"/>
      <c r="E125" s="252"/>
      <c r="F125" s="252"/>
      <c r="G125" s="252"/>
      <c r="H125" s="252"/>
      <c r="I125" s="252"/>
      <c r="J125" s="252"/>
      <c r="K125" s="252"/>
      <c r="L125" s="252"/>
      <c r="M125" s="252"/>
      <c r="N125" s="252"/>
      <c r="AJ125" s="88"/>
      <c r="AZ125" s="89"/>
      <c r="BA125" s="88"/>
      <c r="BB125" s="88"/>
      <c r="BD125" s="90"/>
      <c r="BE125" s="90"/>
      <c r="BF125" s="117"/>
      <c r="BG125" s="91"/>
      <c r="BH125" s="143"/>
      <c r="BI125"/>
      <c r="BJ125" s="86"/>
    </row>
    <row r="126" spans="1:72" x14ac:dyDescent="0.2">
      <c r="A126" s="91"/>
      <c r="B126" s="91"/>
      <c r="C126" s="252"/>
      <c r="D126" s="252"/>
      <c r="E126" s="252"/>
      <c r="F126" s="252"/>
      <c r="G126" s="252"/>
      <c r="H126" s="252"/>
      <c r="I126" s="252"/>
      <c r="J126" s="252"/>
      <c r="K126" s="252"/>
      <c r="L126" s="252"/>
      <c r="M126" s="252"/>
      <c r="N126" s="252"/>
      <c r="AJ126" s="88"/>
      <c r="AZ126" s="89"/>
      <c r="BA126" s="88"/>
      <c r="BB126" s="88"/>
      <c r="BD126" s="90"/>
      <c r="BE126" s="90"/>
      <c r="BF126" s="117"/>
      <c r="BG126" s="91"/>
      <c r="BH126" s="143"/>
      <c r="BI126"/>
      <c r="BJ126" s="86"/>
    </row>
    <row r="127" spans="1:72" x14ac:dyDescent="0.2">
      <c r="A127" s="91"/>
      <c r="B127" s="91"/>
      <c r="C127" s="252"/>
      <c r="D127" s="252"/>
      <c r="E127" s="252"/>
      <c r="F127" s="252"/>
      <c r="G127" s="252"/>
      <c r="H127" s="252"/>
      <c r="I127" s="252"/>
      <c r="J127" s="252"/>
      <c r="K127" s="252"/>
      <c r="L127" s="252"/>
      <c r="M127" s="252"/>
      <c r="N127" s="252"/>
      <c r="AJ127" s="88"/>
      <c r="AZ127" s="89"/>
      <c r="BA127" s="88"/>
      <c r="BB127" s="88"/>
      <c r="BD127" s="90"/>
      <c r="BE127" s="90"/>
      <c r="BF127" s="117"/>
      <c r="BG127" s="91"/>
      <c r="BH127" s="143"/>
      <c r="BI127"/>
      <c r="BJ127" s="86"/>
    </row>
    <row r="128" spans="1:72" x14ac:dyDescent="0.2">
      <c r="A128" s="91"/>
      <c r="B128" s="91"/>
      <c r="C128" s="252"/>
      <c r="D128" s="252"/>
      <c r="E128" s="252"/>
      <c r="F128" s="252"/>
      <c r="G128" s="252"/>
      <c r="H128" s="252"/>
      <c r="I128" s="252"/>
      <c r="J128" s="252"/>
      <c r="K128" s="252"/>
      <c r="L128" s="252"/>
      <c r="M128" s="252"/>
      <c r="N128" s="252"/>
      <c r="AJ128" s="88"/>
      <c r="AZ128" s="89"/>
      <c r="BA128" s="88"/>
      <c r="BB128" s="88"/>
      <c r="BD128" s="90"/>
      <c r="BE128" s="90"/>
      <c r="BF128" s="117"/>
      <c r="BG128" s="91"/>
      <c r="BH128" s="143"/>
      <c r="BI128"/>
      <c r="BJ128" s="86"/>
    </row>
    <row r="129" spans="1:62" x14ac:dyDescent="0.2">
      <c r="A129" s="91"/>
      <c r="B129" s="91"/>
      <c r="C129" s="252"/>
      <c r="D129" s="252"/>
      <c r="E129" s="252"/>
      <c r="F129" s="252"/>
      <c r="G129" s="252"/>
      <c r="H129" s="252"/>
      <c r="I129" s="252"/>
      <c r="J129" s="252"/>
      <c r="K129" s="252"/>
      <c r="L129" s="252"/>
      <c r="M129" s="252"/>
      <c r="N129" s="252"/>
      <c r="AJ129" s="88"/>
      <c r="AZ129" s="89"/>
      <c r="BA129" s="88"/>
      <c r="BB129" s="88"/>
      <c r="BD129" s="90"/>
      <c r="BE129" s="90"/>
      <c r="BF129" s="117"/>
      <c r="BG129" s="91"/>
      <c r="BH129" s="143"/>
      <c r="BI129"/>
      <c r="BJ129" s="86"/>
    </row>
    <row r="130" spans="1:62" x14ac:dyDescent="0.2">
      <c r="A130" s="91"/>
      <c r="B130" s="91"/>
      <c r="C130" s="252"/>
      <c r="D130" s="252"/>
      <c r="E130" s="252"/>
      <c r="F130" s="252"/>
      <c r="G130" s="252"/>
      <c r="H130" s="252"/>
      <c r="I130" s="252"/>
      <c r="J130" s="252"/>
      <c r="K130" s="252"/>
      <c r="L130" s="252"/>
      <c r="M130" s="252"/>
      <c r="N130" s="252"/>
      <c r="AJ130" s="88"/>
      <c r="AZ130" s="89"/>
      <c r="BA130" s="88"/>
      <c r="BB130" s="88"/>
      <c r="BD130" s="90"/>
      <c r="BE130" s="90"/>
      <c r="BF130" s="117"/>
      <c r="BG130" s="91"/>
      <c r="BH130" s="143"/>
      <c r="BI130"/>
      <c r="BJ130" s="86"/>
    </row>
    <row r="131" spans="1:62" x14ac:dyDescent="0.2">
      <c r="A131" s="91"/>
      <c r="B131" s="91"/>
      <c r="C131" s="252"/>
      <c r="D131" s="252"/>
      <c r="E131" s="252"/>
      <c r="F131" s="252"/>
      <c r="G131" s="252"/>
      <c r="H131" s="252"/>
      <c r="I131" s="252"/>
      <c r="J131" s="252"/>
      <c r="K131" s="252"/>
      <c r="L131" s="252"/>
      <c r="M131" s="252"/>
      <c r="N131" s="252"/>
      <c r="AJ131" s="88"/>
      <c r="AZ131" s="89"/>
      <c r="BA131" s="88"/>
      <c r="BB131" s="88"/>
      <c r="BD131" s="90"/>
      <c r="BE131" s="90"/>
      <c r="BF131" s="117"/>
      <c r="BG131" s="91"/>
      <c r="BH131" s="143"/>
      <c r="BI131"/>
      <c r="BJ131" s="86"/>
    </row>
    <row r="132" spans="1:62" x14ac:dyDescent="0.2">
      <c r="A132" s="91"/>
      <c r="B132" s="91"/>
      <c r="C132" s="252"/>
      <c r="D132" s="252"/>
      <c r="E132" s="252"/>
      <c r="F132" s="252"/>
      <c r="G132" s="252"/>
      <c r="H132" s="252"/>
      <c r="I132" s="252"/>
      <c r="J132" s="252"/>
      <c r="K132" s="252"/>
      <c r="L132" s="252"/>
      <c r="M132" s="252"/>
      <c r="N132" s="252"/>
      <c r="AJ132" s="88"/>
      <c r="AZ132" s="89"/>
      <c r="BA132" s="88"/>
      <c r="BB132" s="88"/>
      <c r="BD132" s="90"/>
      <c r="BE132" s="90"/>
      <c r="BF132" s="117"/>
      <c r="BG132" s="91"/>
      <c r="BH132" s="143"/>
      <c r="BI132"/>
      <c r="BJ132" s="86"/>
    </row>
    <row r="133" spans="1:62" x14ac:dyDescent="0.2">
      <c r="A133" s="91"/>
      <c r="B133" s="91"/>
      <c r="C133" s="252"/>
      <c r="D133" s="252"/>
      <c r="E133" s="252"/>
      <c r="F133" s="252"/>
      <c r="G133" s="252"/>
      <c r="H133" s="252"/>
      <c r="I133" s="252"/>
      <c r="J133" s="252"/>
      <c r="K133" s="252"/>
      <c r="L133" s="252"/>
      <c r="M133" s="252"/>
      <c r="N133" s="252"/>
      <c r="AJ133" s="88"/>
      <c r="AZ133" s="89"/>
      <c r="BA133" s="88"/>
      <c r="BB133" s="88"/>
      <c r="BD133" s="90"/>
      <c r="BE133" s="90"/>
      <c r="BF133" s="117"/>
      <c r="BG133" s="91"/>
      <c r="BH133" s="143"/>
      <c r="BI133"/>
      <c r="BJ133" s="86"/>
    </row>
    <row r="134" spans="1:62" x14ac:dyDescent="0.2">
      <c r="A134" s="91"/>
      <c r="B134" s="91"/>
      <c r="C134" s="252"/>
      <c r="D134" s="252"/>
      <c r="E134" s="252"/>
      <c r="F134" s="252"/>
      <c r="G134" s="252"/>
      <c r="H134" s="252"/>
      <c r="I134" s="252"/>
      <c r="J134" s="252"/>
      <c r="K134" s="252"/>
      <c r="L134" s="252"/>
      <c r="M134" s="252"/>
      <c r="N134" s="252"/>
      <c r="AJ134" s="88"/>
      <c r="AZ134" s="89"/>
      <c r="BA134" s="88"/>
      <c r="BB134" s="88"/>
      <c r="BD134" s="90"/>
      <c r="BE134" s="90"/>
      <c r="BF134" s="117"/>
      <c r="BG134" s="91"/>
      <c r="BH134" s="143"/>
      <c r="BI134"/>
      <c r="BJ134" s="86"/>
    </row>
    <row r="135" spans="1:62" x14ac:dyDescent="0.2">
      <c r="A135" s="91"/>
      <c r="B135" s="91"/>
      <c r="C135" s="252"/>
      <c r="D135" s="252"/>
      <c r="E135" s="252"/>
      <c r="F135" s="252"/>
      <c r="G135" s="252"/>
      <c r="H135" s="252"/>
      <c r="I135" s="252"/>
      <c r="J135" s="252"/>
      <c r="K135" s="252"/>
      <c r="L135" s="252"/>
      <c r="M135" s="252"/>
      <c r="N135" s="252"/>
      <c r="AJ135" s="88"/>
      <c r="AZ135" s="89"/>
      <c r="BA135" s="88"/>
      <c r="BB135" s="88"/>
      <c r="BD135" s="90"/>
      <c r="BE135" s="90"/>
      <c r="BF135" s="117"/>
      <c r="BG135" s="91"/>
      <c r="BH135" s="143"/>
      <c r="BI135"/>
      <c r="BJ135" s="86"/>
    </row>
    <row r="136" spans="1:62" x14ac:dyDescent="0.2">
      <c r="A136" s="91"/>
      <c r="B136" s="91"/>
      <c r="C136" s="252"/>
      <c r="D136" s="252"/>
      <c r="E136" s="252"/>
      <c r="F136" s="252"/>
      <c r="G136" s="252"/>
      <c r="H136" s="252"/>
      <c r="I136" s="252"/>
      <c r="J136" s="252"/>
      <c r="K136" s="252"/>
      <c r="L136" s="252"/>
      <c r="M136" s="252"/>
      <c r="N136" s="252"/>
      <c r="AJ136" s="88"/>
      <c r="AZ136" s="89"/>
      <c r="BA136" s="88"/>
      <c r="BB136" s="88"/>
      <c r="BD136" s="90"/>
      <c r="BE136" s="90"/>
      <c r="BF136" s="117"/>
      <c r="BG136" s="91"/>
      <c r="BH136" s="143"/>
      <c r="BI136"/>
      <c r="BJ136" s="86"/>
    </row>
    <row r="137" spans="1:62" x14ac:dyDescent="0.2">
      <c r="A137" s="91"/>
      <c r="B137" s="91"/>
      <c r="C137" s="252"/>
      <c r="D137" s="252"/>
      <c r="E137" s="252"/>
      <c r="F137" s="252"/>
      <c r="G137" s="252"/>
      <c r="H137" s="252"/>
      <c r="I137" s="252"/>
      <c r="J137" s="252"/>
      <c r="K137" s="252"/>
      <c r="L137" s="252"/>
      <c r="M137" s="252"/>
      <c r="N137" s="252"/>
      <c r="AJ137" s="88"/>
      <c r="AZ137" s="89"/>
      <c r="BA137" s="88"/>
      <c r="BB137" s="88"/>
      <c r="BD137" s="90"/>
      <c r="BE137" s="90"/>
      <c r="BF137" s="117"/>
      <c r="BG137" s="91"/>
      <c r="BH137" s="143"/>
      <c r="BI137"/>
      <c r="BJ137" s="86"/>
    </row>
    <row r="138" spans="1:62" x14ac:dyDescent="0.2">
      <c r="A138" s="91"/>
      <c r="B138" s="91"/>
      <c r="C138" s="252"/>
      <c r="D138" s="252"/>
      <c r="E138" s="252"/>
      <c r="F138" s="252"/>
      <c r="G138" s="252"/>
      <c r="H138" s="252"/>
      <c r="I138" s="252"/>
      <c r="J138" s="252"/>
      <c r="K138" s="252"/>
      <c r="L138" s="252"/>
      <c r="M138" s="252"/>
      <c r="N138" s="252"/>
      <c r="AJ138" s="88"/>
      <c r="AZ138" s="89"/>
      <c r="BA138" s="88"/>
      <c r="BB138" s="88"/>
      <c r="BD138" s="90"/>
      <c r="BE138" s="90"/>
      <c r="BF138" s="117"/>
      <c r="BG138" s="91"/>
      <c r="BH138" s="143"/>
      <c r="BI138"/>
      <c r="BJ138" s="86"/>
    </row>
    <row r="139" spans="1:62" x14ac:dyDescent="0.2">
      <c r="A139" s="91"/>
      <c r="B139" s="91"/>
      <c r="C139" s="252"/>
      <c r="D139" s="252"/>
      <c r="E139" s="252"/>
      <c r="F139" s="252"/>
      <c r="G139" s="252"/>
      <c r="H139" s="252"/>
      <c r="I139" s="252"/>
      <c r="J139" s="252"/>
      <c r="K139" s="252"/>
      <c r="L139" s="252"/>
      <c r="M139" s="252"/>
      <c r="N139" s="252"/>
      <c r="AJ139" s="88"/>
      <c r="AZ139" s="89"/>
      <c r="BA139" s="88"/>
      <c r="BB139" s="88"/>
      <c r="BD139" s="90"/>
      <c r="BE139" s="90"/>
      <c r="BF139" s="117"/>
      <c r="BG139" s="91"/>
      <c r="BH139" s="143"/>
      <c r="BI139"/>
      <c r="BJ139" s="86"/>
    </row>
    <row r="140" spans="1:62" x14ac:dyDescent="0.2">
      <c r="A140" s="91"/>
      <c r="B140" s="91"/>
      <c r="C140" s="252"/>
      <c r="D140" s="252"/>
      <c r="E140" s="252"/>
      <c r="F140" s="252"/>
      <c r="G140" s="252"/>
      <c r="H140" s="252"/>
      <c r="I140" s="252"/>
      <c r="J140" s="252"/>
      <c r="K140" s="252"/>
      <c r="L140" s="252"/>
      <c r="M140" s="252"/>
      <c r="N140" s="252"/>
      <c r="AJ140" s="88"/>
      <c r="AZ140" s="89"/>
      <c r="BA140" s="88"/>
      <c r="BB140" s="88"/>
      <c r="BD140" s="90"/>
      <c r="BE140" s="90"/>
      <c r="BF140" s="117"/>
      <c r="BG140" s="91"/>
      <c r="BH140" s="143"/>
      <c r="BI140"/>
      <c r="BJ140" s="86"/>
    </row>
    <row r="141" spans="1:62" x14ac:dyDescent="0.2">
      <c r="A141" s="91"/>
      <c r="B141" s="91"/>
      <c r="C141" s="252"/>
      <c r="D141" s="252"/>
      <c r="E141" s="252"/>
      <c r="F141" s="252"/>
      <c r="G141" s="252"/>
      <c r="H141" s="252"/>
      <c r="I141" s="252"/>
      <c r="J141" s="252"/>
      <c r="K141" s="252"/>
      <c r="L141" s="252"/>
      <c r="M141" s="252"/>
      <c r="N141" s="252"/>
      <c r="AJ141" s="88"/>
      <c r="AZ141" s="89"/>
      <c r="BA141" s="88"/>
      <c r="BB141" s="88"/>
      <c r="BD141" s="90"/>
      <c r="BE141" s="90"/>
      <c r="BF141" s="117"/>
      <c r="BG141" s="91"/>
      <c r="BH141" s="143"/>
      <c r="BI141"/>
      <c r="BJ141" s="86"/>
    </row>
    <row r="142" spans="1:62" x14ac:dyDescent="0.2">
      <c r="Z142" s="89"/>
      <c r="AB142" s="89"/>
      <c r="AD142" s="89"/>
      <c r="AF142" s="89"/>
      <c r="AH142" s="89"/>
      <c r="AP142" s="88"/>
      <c r="AQ142" s="90"/>
      <c r="AR142" s="90"/>
      <c r="AS142" s="90"/>
      <c r="AT142" s="117"/>
      <c r="AU142" s="143"/>
      <c r="AV142"/>
      <c r="AW142" s="86"/>
      <c r="AX142"/>
      <c r="AY142" s="86"/>
      <c r="AZ142" s="91"/>
      <c r="BA142" s="91"/>
      <c r="BB142" s="91"/>
      <c r="BC142" s="91"/>
      <c r="BD142" s="91"/>
      <c r="BE142" s="91"/>
      <c r="BF142" s="91"/>
      <c r="BH142" s="91"/>
    </row>
    <row r="143" spans="1:62" x14ac:dyDescent="0.2">
      <c r="Z143" s="89"/>
      <c r="AB143" s="89"/>
      <c r="AD143" s="89"/>
      <c r="AF143" s="89"/>
      <c r="AH143" s="89"/>
      <c r="AP143" s="88"/>
      <c r="AQ143" s="90"/>
      <c r="AR143" s="90"/>
      <c r="AS143" s="90"/>
      <c r="AT143" s="117"/>
      <c r="AU143" s="143"/>
      <c r="AV143"/>
      <c r="AW143" s="86"/>
      <c r="AX143"/>
      <c r="AY143" s="86"/>
      <c r="AZ143" s="91"/>
      <c r="BA143" s="91"/>
      <c r="BB143" s="91"/>
      <c r="BC143" s="91"/>
      <c r="BD143" s="91"/>
      <c r="BE143" s="91"/>
      <c r="BF143" s="91"/>
      <c r="BH143" s="91"/>
    </row>
    <row r="144" spans="1:62" x14ac:dyDescent="0.2">
      <c r="Z144" s="89"/>
      <c r="AB144" s="89"/>
      <c r="AD144" s="89"/>
      <c r="AF144" s="89"/>
      <c r="AH144" s="89"/>
      <c r="AP144" s="88"/>
      <c r="AQ144" s="90"/>
      <c r="AR144" s="90"/>
      <c r="AS144" s="90"/>
      <c r="AT144" s="117"/>
      <c r="AU144" s="143"/>
      <c r="AV144"/>
      <c r="AW144" s="86"/>
      <c r="AX144"/>
      <c r="AY144" s="86"/>
      <c r="AZ144" s="91"/>
      <c r="BA144" s="91"/>
      <c r="BB144" s="91"/>
      <c r="BC144" s="91"/>
      <c r="BD144" s="91"/>
      <c r="BE144" s="91"/>
      <c r="BF144" s="91"/>
      <c r="BH144" s="91"/>
    </row>
  </sheetData>
  <mergeCells count="1">
    <mergeCell ref="C123:N141"/>
  </mergeCells>
  <phoneticPr fontId="10" type="noConversion"/>
  <pageMargins left="0.25" right="0.25" top="0" bottom="0" header="0.5" footer="0.5"/>
  <pageSetup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workbookViewId="0">
      <pane ySplit="6" topLeftCell="A7" activePane="bottomLeft" state="frozen"/>
      <selection pane="bottomLeft" activeCell="B56" sqref="B56"/>
    </sheetView>
  </sheetViews>
  <sheetFormatPr defaultRowHeight="12.75" x14ac:dyDescent="0.2"/>
  <cols>
    <col min="1" max="1" width="16.42578125" customWidth="1"/>
    <col min="2" max="2" width="11.7109375" style="70" bestFit="1" customWidth="1"/>
    <col min="3" max="3" width="14.42578125" style="70" bestFit="1" customWidth="1"/>
    <col min="4" max="4" width="12.140625" style="70" customWidth="1"/>
    <col min="5" max="5" width="8.42578125" style="24" customWidth="1"/>
    <col min="6" max="6" width="10.7109375" style="79" bestFit="1" customWidth="1"/>
    <col min="7" max="7" width="9.140625" style="85"/>
    <col min="8" max="8" width="9.5703125" style="70" customWidth="1"/>
    <col min="9" max="9" width="17.28515625" bestFit="1" customWidth="1"/>
    <col min="10" max="10" width="13.42578125" style="1" customWidth="1"/>
  </cols>
  <sheetData>
    <row r="1" spans="1:12" s="10" customFormat="1" x14ac:dyDescent="0.2">
      <c r="A1" s="6" t="s">
        <v>279</v>
      </c>
      <c r="B1" s="74"/>
      <c r="C1" s="74"/>
      <c r="D1" s="74"/>
      <c r="E1" s="55"/>
      <c r="F1" s="55"/>
      <c r="G1" s="80"/>
      <c r="H1" s="74"/>
      <c r="I1" s="9"/>
      <c r="J1" s="9"/>
      <c r="K1" s="9"/>
      <c r="L1" s="9"/>
    </row>
    <row r="2" spans="1:12" x14ac:dyDescent="0.2">
      <c r="A2" s="6" t="s">
        <v>221</v>
      </c>
      <c r="B2" s="5"/>
      <c r="C2" s="5"/>
      <c r="D2" s="5"/>
      <c r="E2" s="55"/>
      <c r="F2" s="24"/>
      <c r="G2" s="62"/>
      <c r="H2" s="5"/>
      <c r="I2" s="1"/>
      <c r="K2" s="1"/>
      <c r="L2" s="1"/>
    </row>
    <row r="3" spans="1:12" x14ac:dyDescent="0.2">
      <c r="A3" s="13"/>
      <c r="B3" s="5"/>
      <c r="C3" s="5"/>
      <c r="D3" s="5"/>
      <c r="E3" s="55"/>
      <c r="F3" s="24"/>
      <c r="G3" s="62"/>
      <c r="H3" s="5"/>
      <c r="I3" s="1"/>
      <c r="K3" s="1"/>
      <c r="L3" s="1"/>
    </row>
    <row r="4" spans="1:12" s="34" customFormat="1" x14ac:dyDescent="0.2">
      <c r="A4" s="27"/>
      <c r="B4" s="26" t="s">
        <v>84</v>
      </c>
      <c r="C4" s="26" t="s">
        <v>78</v>
      </c>
      <c r="D4" s="26" t="s">
        <v>76</v>
      </c>
      <c r="E4" s="55" t="s">
        <v>119</v>
      </c>
      <c r="F4" s="76" t="s">
        <v>135</v>
      </c>
      <c r="G4" s="81"/>
      <c r="H4" s="26"/>
      <c r="J4" s="26"/>
    </row>
    <row r="5" spans="1:12" s="34" customFormat="1" x14ac:dyDescent="0.2">
      <c r="A5" s="27" t="s">
        <v>0</v>
      </c>
      <c r="B5" s="26" t="s">
        <v>108</v>
      </c>
      <c r="C5" s="26" t="s">
        <v>108</v>
      </c>
      <c r="D5" s="26" t="s">
        <v>61</v>
      </c>
      <c r="E5" s="55" t="s">
        <v>128</v>
      </c>
      <c r="F5" s="76" t="s">
        <v>128</v>
      </c>
      <c r="G5" s="81"/>
      <c r="H5" s="26"/>
      <c r="J5" s="26"/>
    </row>
    <row r="6" spans="1:12" s="34" customFormat="1" x14ac:dyDescent="0.2">
      <c r="A6" s="27" t="s">
        <v>79</v>
      </c>
      <c r="B6" s="26" t="s">
        <v>83</v>
      </c>
      <c r="C6" s="26" t="s">
        <v>83</v>
      </c>
      <c r="D6" s="26" t="s">
        <v>83</v>
      </c>
      <c r="E6" s="55" t="s">
        <v>129</v>
      </c>
      <c r="F6" s="76" t="s">
        <v>129</v>
      </c>
      <c r="G6" s="81" t="s">
        <v>1</v>
      </c>
      <c r="H6" s="26" t="s">
        <v>2</v>
      </c>
      <c r="J6" s="26"/>
    </row>
    <row r="7" spans="1:12" s="34" customFormat="1" x14ac:dyDescent="0.2">
      <c r="A7" s="60">
        <v>42004</v>
      </c>
      <c r="B7" s="26"/>
      <c r="C7" s="26"/>
      <c r="D7" s="36">
        <v>10.471604592804113</v>
      </c>
      <c r="E7" s="55"/>
      <c r="F7" s="76"/>
      <c r="G7" s="82">
        <v>2058.9023788568802</v>
      </c>
      <c r="H7" s="40">
        <v>8861.5968892373949</v>
      </c>
      <c r="J7" s="26"/>
    </row>
    <row r="8" spans="1:12" s="34" customFormat="1" x14ac:dyDescent="0.2">
      <c r="A8" s="60">
        <v>41912</v>
      </c>
      <c r="B8" s="36">
        <v>29.6</v>
      </c>
      <c r="C8" s="36">
        <v>27.47</v>
      </c>
      <c r="D8" s="36">
        <v>10.022504558286219</v>
      </c>
      <c r="E8" s="36">
        <v>293.089996133196</v>
      </c>
      <c r="F8" s="36">
        <v>736.78</v>
      </c>
      <c r="G8" s="82">
        <v>1972.28514504996</v>
      </c>
      <c r="H8" s="40">
        <v>8882.3475999999991</v>
      </c>
      <c r="I8" s="26"/>
      <c r="J8" s="26"/>
    </row>
    <row r="9" spans="1:12" s="34" customFormat="1" x14ac:dyDescent="0.2">
      <c r="A9" s="60">
        <v>41820</v>
      </c>
      <c r="B9" s="36">
        <v>29.34</v>
      </c>
      <c r="C9" s="36">
        <v>27.14</v>
      </c>
      <c r="D9" s="36">
        <v>9.7593969785702033</v>
      </c>
      <c r="E9" s="36">
        <v>292.35472100317702</v>
      </c>
      <c r="F9" s="36">
        <v>733.83600000000001</v>
      </c>
      <c r="G9" s="82">
        <v>1960.23124036383</v>
      </c>
      <c r="H9" s="40">
        <v>8878.5441630212063</v>
      </c>
      <c r="I9" s="26"/>
      <c r="J9" s="26"/>
    </row>
    <row r="10" spans="1:12" s="34" customFormat="1" x14ac:dyDescent="0.2">
      <c r="A10" s="60">
        <v>41729</v>
      </c>
      <c r="B10" s="36">
        <v>27.32</v>
      </c>
      <c r="C10" s="36">
        <v>24.87</v>
      </c>
      <c r="D10" s="36">
        <v>9.1896349630694125</v>
      </c>
      <c r="E10" s="36">
        <v>279.96134939466799</v>
      </c>
      <c r="F10" s="36">
        <v>717.80899999999997</v>
      </c>
      <c r="G10" s="82">
        <v>1872.33517921728</v>
      </c>
      <c r="H10" s="40">
        <v>8919.2166627820607</v>
      </c>
      <c r="J10" s="26"/>
    </row>
    <row r="11" spans="1:12" s="34" customFormat="1" x14ac:dyDescent="0.2">
      <c r="A11" s="60">
        <v>41639</v>
      </c>
      <c r="B11" s="36">
        <v>28.25</v>
      </c>
      <c r="C11" s="36">
        <v>26.48</v>
      </c>
      <c r="D11" s="36">
        <v>9.5230747966072222</v>
      </c>
      <c r="E11" s="36">
        <v>289.458286214927</v>
      </c>
      <c r="F11" s="36">
        <v>715.83617158315599</v>
      </c>
      <c r="G11" s="82">
        <v>1848.3565209419301</v>
      </c>
      <c r="H11" s="40">
        <v>8924.0267757337151</v>
      </c>
      <c r="J11" s="26"/>
    </row>
    <row r="12" spans="1:12" s="34" customFormat="1" x14ac:dyDescent="0.2">
      <c r="A12" s="60">
        <v>41547</v>
      </c>
      <c r="B12" s="36">
        <v>26.92</v>
      </c>
      <c r="C12" s="36">
        <v>24.63</v>
      </c>
      <c r="D12" s="36">
        <v>8.9085700586745507</v>
      </c>
      <c r="E12" s="36">
        <v>279.41131033663498</v>
      </c>
      <c r="F12" s="36">
        <v>693.21969999999999</v>
      </c>
      <c r="G12" s="82">
        <v>1681.54666211214</v>
      </c>
      <c r="H12" s="40">
        <v>8896.8576688014055</v>
      </c>
      <c r="J12" s="26"/>
    </row>
    <row r="13" spans="1:12" s="34" customFormat="1" x14ac:dyDescent="0.2">
      <c r="A13" s="60">
        <v>41453</v>
      </c>
      <c r="B13" s="36">
        <v>26.36</v>
      </c>
      <c r="C13" s="36">
        <v>24.87</v>
      </c>
      <c r="D13" s="36">
        <v>8.6063992544553507</v>
      </c>
      <c r="E13" s="36">
        <v>277.16721895853601</v>
      </c>
      <c r="F13" s="36">
        <v>679.15099999999995</v>
      </c>
      <c r="G13" s="82">
        <v>1606.27760773726</v>
      </c>
      <c r="H13" s="40">
        <v>8908.7683839313977</v>
      </c>
      <c r="I13" s="166"/>
      <c r="J13" s="26"/>
    </row>
    <row r="14" spans="1:12" s="34" customFormat="1" x14ac:dyDescent="0.2">
      <c r="A14" s="60">
        <v>41361</v>
      </c>
      <c r="B14" s="36">
        <v>25.77</v>
      </c>
      <c r="C14" s="36">
        <v>24.22</v>
      </c>
      <c r="D14" s="36">
        <v>7.9539999999999997</v>
      </c>
      <c r="E14" s="36">
        <v>270.77348697590099</v>
      </c>
      <c r="F14" s="36">
        <v>679.08799999999997</v>
      </c>
      <c r="G14" s="82">
        <v>1569.18587246845</v>
      </c>
      <c r="H14" s="40">
        <v>8908.3277121393021</v>
      </c>
      <c r="I14" s="166"/>
      <c r="J14" s="26"/>
    </row>
    <row r="15" spans="1:12" s="34" customFormat="1" x14ac:dyDescent="0.2">
      <c r="A15" s="60">
        <v>41274</v>
      </c>
      <c r="B15" s="36">
        <v>23.15</v>
      </c>
      <c r="C15" s="50">
        <v>20.65</v>
      </c>
      <c r="D15" s="36">
        <v>8.9349420680692422</v>
      </c>
      <c r="E15" s="36">
        <v>288.02527242203701</v>
      </c>
      <c r="F15" s="36">
        <v>666.96554487355195</v>
      </c>
      <c r="G15" s="82">
        <v>1426.18797808055</v>
      </c>
      <c r="H15" s="40">
        <v>8934.6120189386565</v>
      </c>
      <c r="I15" s="166"/>
      <c r="J15" s="26"/>
    </row>
    <row r="16" spans="1:12" s="34" customFormat="1" x14ac:dyDescent="0.2">
      <c r="A16" s="60">
        <v>41180</v>
      </c>
      <c r="B16" s="36">
        <v>24</v>
      </c>
      <c r="C16" s="50">
        <v>21.21</v>
      </c>
      <c r="D16" s="36">
        <v>7.7709999999999999</v>
      </c>
      <c r="E16" s="36">
        <v>268.990078023313</v>
      </c>
      <c r="F16" s="36">
        <v>661.92600000000004</v>
      </c>
      <c r="G16" s="82">
        <v>1440.67450263613</v>
      </c>
      <c r="H16" s="40">
        <v>8940.9645026443904</v>
      </c>
      <c r="I16" s="166"/>
      <c r="J16" s="26"/>
    </row>
    <row r="17" spans="1:10" s="34" customFormat="1" x14ac:dyDescent="0.2">
      <c r="A17" s="60">
        <v>41089</v>
      </c>
      <c r="B17" s="36">
        <v>25.43</v>
      </c>
      <c r="C17" s="50">
        <v>21.62</v>
      </c>
      <c r="D17" s="36">
        <v>7.4520000000000008</v>
      </c>
      <c r="E17" s="36">
        <v>268.02612885919899</v>
      </c>
      <c r="F17" s="36">
        <v>639.44500000000005</v>
      </c>
      <c r="G17" s="82">
        <v>1362.1587454406599</v>
      </c>
      <c r="H17" s="40">
        <v>9032.0668731581882</v>
      </c>
      <c r="I17" s="166"/>
      <c r="J17" s="26"/>
    </row>
    <row r="18" spans="1:10" s="41" customFormat="1" x14ac:dyDescent="0.2">
      <c r="A18" s="60">
        <v>40998</v>
      </c>
      <c r="B18" s="33">
        <v>24.24</v>
      </c>
      <c r="C18" s="50">
        <v>23.03</v>
      </c>
      <c r="D18" s="36">
        <v>7.0889999999999995</v>
      </c>
      <c r="E18" s="122">
        <v>267.32911421688101</v>
      </c>
      <c r="F18" s="36">
        <v>633.04399999999998</v>
      </c>
      <c r="G18" s="82">
        <v>1408.46786041941</v>
      </c>
      <c r="H18" s="40">
        <v>9038.3664138794684</v>
      </c>
      <c r="I18" s="166"/>
      <c r="J18" s="26"/>
    </row>
    <row r="19" spans="1:10" s="116" customFormat="1" x14ac:dyDescent="0.2">
      <c r="A19" s="15">
        <v>40907</v>
      </c>
      <c r="B19" s="33">
        <v>23.73</v>
      </c>
      <c r="C19" s="33">
        <v>20.64</v>
      </c>
      <c r="D19" s="33">
        <v>7.2779999999999996</v>
      </c>
      <c r="E19" s="118">
        <v>272.64031390908002</v>
      </c>
      <c r="F19" s="33">
        <v>613.14099999999996</v>
      </c>
      <c r="G19" s="115">
        <v>1257.60480453436</v>
      </c>
      <c r="H19" s="16">
        <v>9052.9295525719863</v>
      </c>
      <c r="I19" s="166"/>
      <c r="J19" s="26"/>
    </row>
    <row r="20" spans="1:10" s="34" customFormat="1" x14ac:dyDescent="0.2">
      <c r="A20" s="7" t="s">
        <v>125</v>
      </c>
      <c r="B20" s="33">
        <v>25.29</v>
      </c>
      <c r="C20" s="33">
        <v>22.63</v>
      </c>
      <c r="D20" s="33">
        <v>6.5010000000000003</v>
      </c>
      <c r="E20" s="33">
        <v>265.98951123115501</v>
      </c>
      <c r="F20" s="33">
        <v>613.1832917151894</v>
      </c>
      <c r="G20" s="82">
        <v>1131.42036008329</v>
      </c>
      <c r="H20" s="40">
        <v>9106.3778823031171</v>
      </c>
      <c r="I20" s="166"/>
      <c r="J20" s="26"/>
    </row>
    <row r="21" spans="1:10" s="34" customFormat="1" x14ac:dyDescent="0.2">
      <c r="A21" s="7" t="s">
        <v>264</v>
      </c>
      <c r="B21" s="33">
        <v>24.86</v>
      </c>
      <c r="C21" s="33">
        <v>22.24</v>
      </c>
      <c r="D21" s="33">
        <v>6.4849999999999994</v>
      </c>
      <c r="E21" s="33">
        <v>263.31438175987398</v>
      </c>
      <c r="F21" s="36">
        <v>613.08012017590318</v>
      </c>
      <c r="G21" s="82">
        <v>1320.63904926284</v>
      </c>
      <c r="H21" s="40">
        <v>9102.5309256209111</v>
      </c>
      <c r="I21" s="166"/>
      <c r="J21" s="26"/>
    </row>
    <row r="22" spans="1:10" s="34" customFormat="1" x14ac:dyDescent="0.2">
      <c r="A22" s="39" t="s">
        <v>133</v>
      </c>
      <c r="B22" s="36">
        <v>22.56</v>
      </c>
      <c r="C22" s="36">
        <v>21.44</v>
      </c>
      <c r="D22" s="36">
        <v>6.1609999999999996</v>
      </c>
      <c r="E22" s="36">
        <v>250.89030199550999</v>
      </c>
      <c r="F22" s="36">
        <v>594.04829271969299</v>
      </c>
      <c r="G22" s="82">
        <v>1325.82671751112</v>
      </c>
      <c r="H22" s="40">
        <v>9102.0463785836964</v>
      </c>
      <c r="I22" s="166"/>
      <c r="J22" s="36"/>
    </row>
    <row r="23" spans="1:10" s="41" customFormat="1" x14ac:dyDescent="0.2">
      <c r="A23" s="60">
        <v>40543</v>
      </c>
      <c r="B23" s="36">
        <v>21.93</v>
      </c>
      <c r="C23" s="36">
        <v>20.67</v>
      </c>
      <c r="D23" s="36">
        <v>6.0340000000000007</v>
      </c>
      <c r="E23" s="36">
        <v>252.73245271247052</v>
      </c>
      <c r="F23" s="36">
        <v>579.14031982866686</v>
      </c>
      <c r="G23" s="82">
        <v>1257.63598797798</v>
      </c>
      <c r="H23" s="40">
        <v>9088.3485396189699</v>
      </c>
      <c r="I23" s="166"/>
      <c r="J23" s="36"/>
    </row>
    <row r="24" spans="1:10" s="41" customFormat="1" x14ac:dyDescent="0.2">
      <c r="A24" s="39" t="s">
        <v>113</v>
      </c>
      <c r="B24" s="36">
        <v>21.56</v>
      </c>
      <c r="C24" s="36">
        <v>19.52</v>
      </c>
      <c r="D24" s="36">
        <v>5.6609999999999996</v>
      </c>
      <c r="E24" s="36">
        <v>240.83775488503525</v>
      </c>
      <c r="F24" s="24">
        <v>567.94647979018941</v>
      </c>
      <c r="G24" s="62">
        <v>1141.20115690593</v>
      </c>
      <c r="H24" s="40">
        <v>9057.378058469867</v>
      </c>
      <c r="I24" s="166"/>
      <c r="J24" s="36"/>
    </row>
    <row r="25" spans="1:10" s="41" customFormat="1" x14ac:dyDescent="0.2">
      <c r="A25" s="39" t="s">
        <v>112</v>
      </c>
      <c r="B25" s="36">
        <v>20.9</v>
      </c>
      <c r="C25" s="36">
        <v>19.68</v>
      </c>
      <c r="D25" s="36">
        <v>5.5750000000000002</v>
      </c>
      <c r="E25" s="36">
        <v>236.75355514653191</v>
      </c>
      <c r="F25" s="36">
        <v>541.60259896188109</v>
      </c>
      <c r="G25" s="82">
        <v>1030.71008330308</v>
      </c>
      <c r="H25" s="40">
        <v>9044.8147006774816</v>
      </c>
      <c r="I25" s="166"/>
      <c r="J25" s="36"/>
    </row>
    <row r="26" spans="1:10" s="41" customFormat="1" x14ac:dyDescent="0.2">
      <c r="A26" s="39" t="s">
        <v>130</v>
      </c>
      <c r="B26" s="36">
        <v>19.38</v>
      </c>
      <c r="C26" s="36">
        <v>17.48</v>
      </c>
      <c r="D26" s="36">
        <v>5.4589999999999996</v>
      </c>
      <c r="E26" s="36">
        <v>232.38219753036418</v>
      </c>
      <c r="F26" s="36">
        <v>530.94691410645248</v>
      </c>
      <c r="G26" s="82">
        <v>1169.43119269817</v>
      </c>
      <c r="H26" s="40">
        <v>9030.0347000000002</v>
      </c>
      <c r="I26" s="166"/>
      <c r="J26" s="36"/>
    </row>
    <row r="27" spans="1:10" s="34" customFormat="1" x14ac:dyDescent="0.2">
      <c r="A27" s="60">
        <v>40178</v>
      </c>
      <c r="B27" s="30">
        <v>17.16</v>
      </c>
      <c r="C27" s="30">
        <v>15.18</v>
      </c>
      <c r="D27" s="36">
        <v>5.6579999999999995</v>
      </c>
      <c r="E27" s="36">
        <v>236.01673819999999</v>
      </c>
      <c r="F27" s="77">
        <v>513.57730084661841</v>
      </c>
      <c r="G27" s="83">
        <v>1115.0999999999999</v>
      </c>
      <c r="H27" s="40">
        <v>8902.8253557231092</v>
      </c>
      <c r="I27" s="166"/>
      <c r="J27" s="36"/>
    </row>
    <row r="28" spans="1:10" s="41" customFormat="1" x14ac:dyDescent="0.2">
      <c r="A28" s="39" t="s">
        <v>104</v>
      </c>
      <c r="B28" s="75">
        <v>15.78</v>
      </c>
      <c r="C28" s="75">
        <v>14.76</v>
      </c>
      <c r="D28" s="36">
        <v>5.3449999999999998</v>
      </c>
      <c r="E28" s="36">
        <v>227.34055003206151</v>
      </c>
      <c r="F28" s="36">
        <v>498.42921196649672</v>
      </c>
      <c r="G28" s="82">
        <v>1057.0786000000001</v>
      </c>
      <c r="H28" s="40">
        <v>8832.3742000000002</v>
      </c>
      <c r="I28" s="166"/>
      <c r="J28" s="36"/>
    </row>
    <row r="29" spans="1:10" s="41" customFormat="1" x14ac:dyDescent="0.2">
      <c r="A29" s="39" t="s">
        <v>105</v>
      </c>
      <c r="B29" s="36">
        <v>13.81</v>
      </c>
      <c r="C29" s="36">
        <v>13.51</v>
      </c>
      <c r="D29" s="36">
        <v>5.4420000000000002</v>
      </c>
      <c r="E29" s="36">
        <v>223.24161849502852</v>
      </c>
      <c r="F29" s="36">
        <v>487.68598366842139</v>
      </c>
      <c r="G29" s="82">
        <v>919.32</v>
      </c>
      <c r="H29" s="40">
        <v>8750.8333000000002</v>
      </c>
      <c r="I29" s="166"/>
      <c r="J29" s="36"/>
    </row>
    <row r="30" spans="1:10" s="41" customFormat="1" x14ac:dyDescent="0.2">
      <c r="A30" s="39" t="s">
        <v>120</v>
      </c>
      <c r="B30" s="36">
        <v>10.11</v>
      </c>
      <c r="C30" s="36">
        <v>7.52</v>
      </c>
      <c r="D30" s="36">
        <v>5.96</v>
      </c>
      <c r="E30" s="24">
        <v>221.79686295628164</v>
      </c>
      <c r="F30" s="36">
        <v>449.42648592524574</v>
      </c>
      <c r="G30" s="82">
        <v>797.86699999999996</v>
      </c>
      <c r="H30" s="40">
        <v>8682.6355000000003</v>
      </c>
      <c r="I30" s="166"/>
      <c r="J30" s="36"/>
    </row>
    <row r="31" spans="1:10" s="2" customFormat="1" x14ac:dyDescent="0.2">
      <c r="A31" s="14">
        <v>39813</v>
      </c>
      <c r="B31" s="30">
        <v>-0.09</v>
      </c>
      <c r="C31" s="32">
        <v>-23.25</v>
      </c>
      <c r="D31" s="24">
        <v>7.1540000000000008</v>
      </c>
      <c r="E31" s="24">
        <v>230.21</v>
      </c>
      <c r="F31" s="24">
        <v>451.37291648250073</v>
      </c>
      <c r="G31" s="62">
        <v>903.25</v>
      </c>
      <c r="H31" s="16">
        <v>8692.8475999999991</v>
      </c>
      <c r="I31" s="166"/>
      <c r="J31" s="36"/>
    </row>
    <row r="32" spans="1:10" s="2" customFormat="1" x14ac:dyDescent="0.2">
      <c r="A32" s="8" t="s">
        <v>100</v>
      </c>
      <c r="B32" s="31">
        <v>15.96</v>
      </c>
      <c r="C32" s="31">
        <v>9.73</v>
      </c>
      <c r="D32" s="24">
        <v>7.0380000000000003</v>
      </c>
      <c r="E32" s="24">
        <v>268</v>
      </c>
      <c r="F32" s="24">
        <v>514.60126886877242</v>
      </c>
      <c r="G32" s="62">
        <v>1166.361418</v>
      </c>
      <c r="H32" s="5">
        <v>8729.2458999999999</v>
      </c>
      <c r="I32" s="166"/>
      <c r="J32" s="36"/>
    </row>
    <row r="33" spans="1:10" s="2" customFormat="1" x14ac:dyDescent="0.2">
      <c r="A33" s="8" t="s">
        <v>98</v>
      </c>
      <c r="B33" s="31">
        <v>17.02</v>
      </c>
      <c r="C33" s="31">
        <v>12.86</v>
      </c>
      <c r="D33" s="24">
        <v>7.1029999999999998</v>
      </c>
      <c r="E33" s="24">
        <v>278.52999999999997</v>
      </c>
      <c r="F33" s="24">
        <v>530.69654458236732</v>
      </c>
      <c r="G33" s="62">
        <v>1280.001</v>
      </c>
      <c r="H33" s="5">
        <v>8720.7541000000001</v>
      </c>
      <c r="I33" s="166"/>
      <c r="J33" s="36"/>
    </row>
    <row r="34" spans="1:10" s="2" customFormat="1" x14ac:dyDescent="0.2">
      <c r="A34" s="8" t="s">
        <v>99</v>
      </c>
      <c r="B34" s="24">
        <v>16.62</v>
      </c>
      <c r="C34" s="32">
        <v>15.54</v>
      </c>
      <c r="D34" s="24">
        <v>7.0920000000000005</v>
      </c>
      <c r="E34" s="24">
        <v>265.72000000000003</v>
      </c>
      <c r="F34" s="24">
        <v>530.94319319221881</v>
      </c>
      <c r="G34" s="62">
        <v>1322.703</v>
      </c>
      <c r="H34" s="5">
        <v>8702.3924999999999</v>
      </c>
      <c r="I34" s="166"/>
      <c r="J34" s="36"/>
    </row>
    <row r="35" spans="1:10" s="2" customFormat="1" x14ac:dyDescent="0.2">
      <c r="A35" s="14">
        <v>39447</v>
      </c>
      <c r="B35" s="30">
        <v>15.22</v>
      </c>
      <c r="C35" s="24">
        <v>7.82</v>
      </c>
      <c r="D35" s="24">
        <v>7.6209999999999996</v>
      </c>
      <c r="E35" s="24">
        <v>268.16000000000003</v>
      </c>
      <c r="F35" s="24">
        <v>529.59494130262988</v>
      </c>
      <c r="G35" s="62">
        <v>1468.3552</v>
      </c>
      <c r="H35" s="5">
        <v>8763.4436999999998</v>
      </c>
      <c r="I35" s="166"/>
      <c r="J35" s="36"/>
    </row>
    <row r="36" spans="1:10" s="2" customFormat="1" x14ac:dyDescent="0.2">
      <c r="A36" s="8" t="s">
        <v>94</v>
      </c>
      <c r="B36" s="30">
        <v>20.87</v>
      </c>
      <c r="C36" s="24">
        <v>15.15</v>
      </c>
      <c r="D36" s="24">
        <v>6.8960000000000008</v>
      </c>
      <c r="E36" s="24">
        <v>258.81</v>
      </c>
      <c r="F36" s="24">
        <v>524.00041600880786</v>
      </c>
      <c r="G36" s="62">
        <v>1526.7470000000001</v>
      </c>
      <c r="H36" s="5">
        <v>8822.4987000000001</v>
      </c>
      <c r="I36" s="166"/>
      <c r="J36" s="36"/>
    </row>
    <row r="37" spans="1:10" s="2" customFormat="1" x14ac:dyDescent="0.2">
      <c r="A37" s="8" t="s">
        <v>93</v>
      </c>
      <c r="B37" s="24">
        <v>24.06</v>
      </c>
      <c r="C37" s="24">
        <v>21.880744314722936</v>
      </c>
      <c r="D37" s="24">
        <v>6.6930000000000005</v>
      </c>
      <c r="E37" s="24">
        <v>255.63</v>
      </c>
      <c r="F37" s="24">
        <v>516.91282982492737</v>
      </c>
      <c r="G37" s="62">
        <v>1503.3486</v>
      </c>
      <c r="H37" s="5">
        <v>8879.9933999999994</v>
      </c>
      <c r="I37" s="166"/>
      <c r="J37" s="36"/>
    </row>
    <row r="38" spans="1:10" s="2" customFormat="1" x14ac:dyDescent="0.2">
      <c r="A38" s="8" t="s">
        <v>92</v>
      </c>
      <c r="B38" s="30">
        <v>22.39</v>
      </c>
      <c r="C38" s="24">
        <v>21.33</v>
      </c>
      <c r="D38" s="24">
        <v>6.5220000000000002</v>
      </c>
      <c r="E38" s="24">
        <v>242.48</v>
      </c>
      <c r="F38" s="24">
        <v>508.99357409777878</v>
      </c>
      <c r="G38" s="62">
        <v>1420.864</v>
      </c>
      <c r="H38" s="5">
        <v>8942.6689999999999</v>
      </c>
      <c r="I38" s="166"/>
      <c r="J38" s="36"/>
    </row>
    <row r="39" spans="1:10" s="2" customFormat="1" x14ac:dyDescent="0.2">
      <c r="A39" s="14">
        <v>39082</v>
      </c>
      <c r="B39" s="30">
        <v>21.99</v>
      </c>
      <c r="C39" s="24">
        <v>20.239999999999998</v>
      </c>
      <c r="D39" s="24">
        <v>6.867</v>
      </c>
      <c r="E39" s="24">
        <v>248.2</v>
      </c>
      <c r="F39" s="24">
        <v>504.39474860000001</v>
      </c>
      <c r="G39" s="62">
        <v>1418.3005000000001</v>
      </c>
      <c r="H39" s="5">
        <v>8974.7255000000005</v>
      </c>
      <c r="I39" s="166"/>
      <c r="J39" s="36"/>
    </row>
    <row r="40" spans="1:10" s="2" customFormat="1" x14ac:dyDescent="0.2">
      <c r="A40" s="8" t="s">
        <v>90</v>
      </c>
      <c r="B40" s="24">
        <v>23.03</v>
      </c>
      <c r="C40" s="24">
        <v>21.47</v>
      </c>
      <c r="D40" s="24">
        <v>6.0879999999999992</v>
      </c>
      <c r="E40" s="24">
        <v>239.8</v>
      </c>
      <c r="F40" s="24">
        <v>491.9583404</v>
      </c>
      <c r="G40" s="62">
        <v>1335.847</v>
      </c>
      <c r="H40" s="5">
        <v>8997.9269999999997</v>
      </c>
      <c r="I40" s="166"/>
      <c r="J40" s="36"/>
    </row>
    <row r="41" spans="1:10" s="2" customFormat="1" x14ac:dyDescent="0.2">
      <c r="A41" s="8" t="s">
        <v>89</v>
      </c>
      <c r="B41" s="24">
        <v>21.95</v>
      </c>
      <c r="C41" s="24">
        <v>20.11</v>
      </c>
      <c r="D41" s="24">
        <v>6.0170000000000003</v>
      </c>
      <c r="E41" s="24">
        <v>234.71</v>
      </c>
      <c r="F41" s="78">
        <v>474.91132299999998</v>
      </c>
      <c r="G41" s="84">
        <v>1270.2</v>
      </c>
      <c r="H41" s="5">
        <v>9051.2029000000002</v>
      </c>
      <c r="I41" s="166"/>
      <c r="J41" s="36"/>
    </row>
    <row r="42" spans="1:10" s="2" customFormat="1" x14ac:dyDescent="0.2">
      <c r="A42" s="8" t="s">
        <v>88</v>
      </c>
      <c r="B42" s="24">
        <v>20.75</v>
      </c>
      <c r="C42" s="24">
        <v>19.690000000000001</v>
      </c>
      <c r="D42" s="24">
        <v>5.9119999999999999</v>
      </c>
      <c r="E42" s="24">
        <v>229.8</v>
      </c>
      <c r="F42" s="24">
        <v>468.62847649999998</v>
      </c>
      <c r="G42" s="62">
        <v>1294.83</v>
      </c>
      <c r="H42" s="5">
        <v>9004.8040999999994</v>
      </c>
      <c r="I42" s="166"/>
      <c r="J42" s="36"/>
    </row>
    <row r="43" spans="1:10" s="2" customFormat="1" x14ac:dyDescent="0.2">
      <c r="A43" s="14">
        <v>38717</v>
      </c>
      <c r="B43" s="24">
        <v>20.190000000000001</v>
      </c>
      <c r="C43" s="24">
        <v>17.3</v>
      </c>
      <c r="D43" s="24">
        <v>6.0790000000000006</v>
      </c>
      <c r="E43" s="24">
        <v>232.52</v>
      </c>
      <c r="F43" s="24">
        <v>453.06040000000002</v>
      </c>
      <c r="G43" s="62">
        <v>1248.29</v>
      </c>
      <c r="H43" s="5">
        <v>9015.9647999999997</v>
      </c>
      <c r="J43" s="36"/>
    </row>
    <row r="44" spans="1:10" s="2" customFormat="1" x14ac:dyDescent="0.2">
      <c r="A44" s="8" t="s">
        <v>74</v>
      </c>
      <c r="B44" s="24">
        <v>18.84</v>
      </c>
      <c r="C44" s="24">
        <v>17.39</v>
      </c>
      <c r="D44" s="24">
        <v>5.4290000000000003</v>
      </c>
      <c r="E44" s="24">
        <v>220.9</v>
      </c>
      <c r="F44" s="24">
        <v>441.76600000000002</v>
      </c>
      <c r="G44" s="62">
        <v>1228.81</v>
      </c>
      <c r="H44" s="5">
        <v>9018.9580000000005</v>
      </c>
      <c r="I44" s="4" t="s">
        <v>110</v>
      </c>
      <c r="J44" s="36"/>
    </row>
    <row r="45" spans="1:10" s="2" customFormat="1" x14ac:dyDescent="0.2">
      <c r="A45" s="8" t="s">
        <v>73</v>
      </c>
      <c r="B45" s="24">
        <v>19.420000000000002</v>
      </c>
      <c r="C45" s="24">
        <v>18.29</v>
      </c>
      <c r="D45" s="24">
        <v>5.3639999999999999</v>
      </c>
      <c r="E45" s="24">
        <v>214.8</v>
      </c>
      <c r="F45" s="24">
        <v>436.89609999999999</v>
      </c>
      <c r="G45" s="62">
        <v>1191.33</v>
      </c>
      <c r="H45" s="5">
        <v>9141.0503000000008</v>
      </c>
      <c r="I45" s="4"/>
      <c r="J45" s="36"/>
    </row>
    <row r="46" spans="1:10" s="2" customFormat="1" x14ac:dyDescent="0.2">
      <c r="A46" s="8" t="s">
        <v>72</v>
      </c>
      <c r="B46" s="24">
        <v>18</v>
      </c>
      <c r="C46" s="24">
        <v>16.850000000000001</v>
      </c>
      <c r="D46" s="24">
        <v>5.3440000000000003</v>
      </c>
      <c r="E46" s="24">
        <v>206.1</v>
      </c>
      <c r="F46" s="24">
        <v>426.7921</v>
      </c>
      <c r="G46" s="62">
        <v>1180.5899999999999</v>
      </c>
      <c r="H46" s="5">
        <v>9164.7469000000001</v>
      </c>
      <c r="I46" s="4" t="s">
        <v>111</v>
      </c>
      <c r="J46" s="36"/>
    </row>
    <row r="47" spans="1:10" s="2" customFormat="1" x14ac:dyDescent="0.2">
      <c r="A47" s="14">
        <v>38352</v>
      </c>
      <c r="B47" s="24">
        <v>17.95</v>
      </c>
      <c r="C47" s="24">
        <v>13.94</v>
      </c>
      <c r="D47" s="24">
        <v>5.3339999999999996</v>
      </c>
      <c r="E47" s="24">
        <v>210.14</v>
      </c>
      <c r="F47" s="24">
        <v>414.74900000000002</v>
      </c>
      <c r="G47" s="62">
        <v>1211.92</v>
      </c>
      <c r="H47" s="5">
        <v>9314.6450000000004</v>
      </c>
      <c r="J47" s="36"/>
    </row>
    <row r="48" spans="1:10" s="2" customFormat="1" x14ac:dyDescent="0.2">
      <c r="A48" s="8" t="s">
        <v>71</v>
      </c>
      <c r="B48" s="24">
        <v>16.88</v>
      </c>
      <c r="C48" s="24">
        <v>14.18</v>
      </c>
      <c r="D48" s="24">
        <v>4.8830000000000009</v>
      </c>
      <c r="E48" s="24">
        <v>197.06</v>
      </c>
      <c r="F48" s="24">
        <v>402.51560000000001</v>
      </c>
      <c r="G48" s="62">
        <v>1114.58</v>
      </c>
      <c r="H48" s="5">
        <v>9328.8960999999999</v>
      </c>
      <c r="J48" s="36"/>
    </row>
    <row r="49" spans="1:10" s="2" customFormat="1" x14ac:dyDescent="0.2">
      <c r="A49" s="3" t="s">
        <v>70</v>
      </c>
      <c r="B49" s="24">
        <v>16.98</v>
      </c>
      <c r="C49" s="24">
        <v>15.25</v>
      </c>
      <c r="D49" s="24">
        <v>4.6639999999999997</v>
      </c>
      <c r="E49" s="24">
        <v>193.64</v>
      </c>
      <c r="F49" s="24">
        <v>386.22980000000001</v>
      </c>
      <c r="G49" s="62">
        <v>1140.8399999999999</v>
      </c>
      <c r="H49" s="5">
        <v>9311.9321999999993</v>
      </c>
      <c r="J49" s="36"/>
    </row>
    <row r="50" spans="1:10" s="2" customFormat="1" x14ac:dyDescent="0.2">
      <c r="A50" s="3" t="s">
        <v>87</v>
      </c>
      <c r="B50" s="24">
        <v>15.87</v>
      </c>
      <c r="C50" s="24">
        <v>15.18</v>
      </c>
      <c r="D50" s="24">
        <v>4.5609999999999999</v>
      </c>
      <c r="E50" s="24">
        <v>187.33</v>
      </c>
      <c r="F50" s="24">
        <v>376.47480000000002</v>
      </c>
      <c r="G50" s="62">
        <v>1126.21</v>
      </c>
      <c r="H50" s="5">
        <v>9288.9621999999999</v>
      </c>
      <c r="J50" s="36"/>
    </row>
    <row r="51" spans="1:10" s="2" customFormat="1" x14ac:dyDescent="0.2">
      <c r="A51" s="14">
        <v>37986</v>
      </c>
      <c r="B51" s="24">
        <v>14.88</v>
      </c>
      <c r="C51" s="24">
        <v>13.16</v>
      </c>
      <c r="D51" s="24">
        <v>5.0549999999999997</v>
      </c>
      <c r="E51" s="24">
        <v>178.85</v>
      </c>
      <c r="F51" s="24">
        <v>367.1737</v>
      </c>
      <c r="G51" s="62">
        <v>1111.92</v>
      </c>
      <c r="H51" s="5">
        <v>9250.5098999999991</v>
      </c>
      <c r="J51" s="36"/>
    </row>
    <row r="52" spans="1:10" s="2" customFormat="1" x14ac:dyDescent="0.2">
      <c r="A52" s="8" t="s">
        <v>64</v>
      </c>
      <c r="B52" s="24">
        <v>14.41</v>
      </c>
      <c r="C52" s="24">
        <v>12.56</v>
      </c>
      <c r="D52" s="24">
        <v>4.3220000000000001</v>
      </c>
      <c r="E52" s="24">
        <v>179.6</v>
      </c>
      <c r="F52" s="24">
        <v>351.89240000000001</v>
      </c>
      <c r="G52" s="62">
        <v>995.97</v>
      </c>
      <c r="H52" s="5">
        <v>9244.9465999999993</v>
      </c>
      <c r="J52" s="36"/>
    </row>
    <row r="53" spans="1:10" s="2" customFormat="1" x14ac:dyDescent="0.2">
      <c r="A53" s="3" t="s">
        <v>65</v>
      </c>
      <c r="B53" s="24">
        <v>12.92</v>
      </c>
      <c r="C53" s="24">
        <v>11.1</v>
      </c>
      <c r="D53" s="24">
        <v>4.0860000000000003</v>
      </c>
      <c r="E53" s="24">
        <v>181.15</v>
      </c>
      <c r="F53" s="24">
        <v>346.3186</v>
      </c>
      <c r="G53" s="62">
        <v>974.5</v>
      </c>
      <c r="H53" s="5">
        <v>9236.5445</v>
      </c>
      <c r="J53" s="36"/>
    </row>
    <row r="54" spans="1:10" x14ac:dyDescent="0.2">
      <c r="A54" s="3" t="s">
        <v>85</v>
      </c>
      <c r="B54" s="24">
        <v>12.48</v>
      </c>
      <c r="C54" s="24">
        <v>11.92</v>
      </c>
      <c r="D54" s="24">
        <v>3.9220000000000002</v>
      </c>
      <c r="E54" s="24">
        <v>171.21</v>
      </c>
      <c r="F54" s="24">
        <v>328.72280000000001</v>
      </c>
      <c r="G54" s="62">
        <v>848.18</v>
      </c>
      <c r="H54" s="5">
        <v>9227.6358</v>
      </c>
      <c r="I54" s="1"/>
      <c r="J54" s="36"/>
    </row>
    <row r="55" spans="1:10" x14ac:dyDescent="0.2">
      <c r="A55" s="14">
        <v>37621</v>
      </c>
      <c r="B55" s="24">
        <v>11.94</v>
      </c>
      <c r="C55" s="24">
        <v>3</v>
      </c>
      <c r="D55" s="24">
        <v>4.2560000000000002</v>
      </c>
      <c r="E55" s="24">
        <v>165.94</v>
      </c>
      <c r="F55" s="24">
        <v>321.71940000000001</v>
      </c>
      <c r="G55" s="62">
        <v>879.82</v>
      </c>
      <c r="H55" s="5">
        <v>9214.8461000000007</v>
      </c>
      <c r="J55" s="36"/>
    </row>
    <row r="56" spans="1:10" x14ac:dyDescent="0.2">
      <c r="A56" s="8" t="s">
        <v>62</v>
      </c>
      <c r="B56" s="24">
        <v>11.61</v>
      </c>
      <c r="C56" s="24">
        <v>8.5299999999999994</v>
      </c>
      <c r="D56" s="24">
        <v>3.9009999999999998</v>
      </c>
      <c r="E56" s="24">
        <v>166.12</v>
      </c>
      <c r="F56" s="24">
        <v>334.91730000000001</v>
      </c>
      <c r="G56" s="62">
        <v>815.28</v>
      </c>
      <c r="H56" s="5">
        <v>9221.83</v>
      </c>
      <c r="J56" s="36"/>
    </row>
    <row r="57" spans="1:10" x14ac:dyDescent="0.2">
      <c r="A57" t="s">
        <v>63</v>
      </c>
      <c r="B57" s="24">
        <v>11.64</v>
      </c>
      <c r="C57" s="24">
        <v>6.87</v>
      </c>
      <c r="D57" s="24">
        <v>4.1449999999999996</v>
      </c>
      <c r="E57" s="24">
        <v>175.33</v>
      </c>
      <c r="F57" s="24">
        <v>329.5215</v>
      </c>
      <c r="G57" s="62">
        <v>989.81</v>
      </c>
      <c r="H57" s="5">
        <v>9184.1200000000008</v>
      </c>
      <c r="J57" s="36"/>
    </row>
    <row r="58" spans="1:10" x14ac:dyDescent="0.2">
      <c r="A58" t="s">
        <v>4</v>
      </c>
      <c r="B58" s="24">
        <v>10.85</v>
      </c>
      <c r="C58" s="24">
        <v>9.19</v>
      </c>
      <c r="D58" s="24">
        <v>3.7720000000000002</v>
      </c>
      <c r="E58" s="24">
        <v>167.2</v>
      </c>
      <c r="F58" s="24">
        <v>332.74009999999998</v>
      </c>
      <c r="G58" s="62">
        <v>1147.3900000000001</v>
      </c>
      <c r="H58" s="5">
        <v>9152.85</v>
      </c>
      <c r="J58" s="36"/>
    </row>
    <row r="59" spans="1:10" x14ac:dyDescent="0.2">
      <c r="A59" t="s">
        <v>5</v>
      </c>
      <c r="B59" s="24">
        <v>9.94</v>
      </c>
      <c r="C59" s="24">
        <v>5.45</v>
      </c>
      <c r="D59" s="24">
        <v>3.9809999999999999</v>
      </c>
      <c r="E59" s="24">
        <v>189.1</v>
      </c>
      <c r="F59" s="24">
        <v>338.37380000000002</v>
      </c>
      <c r="G59" s="62">
        <v>1148.08</v>
      </c>
      <c r="H59" s="5">
        <v>9113.82</v>
      </c>
      <c r="J59" s="36"/>
    </row>
    <row r="60" spans="1:10" x14ac:dyDescent="0.2">
      <c r="A60" t="s">
        <v>6</v>
      </c>
      <c r="B60" s="24">
        <v>9.16</v>
      </c>
      <c r="C60" s="24">
        <v>5.23</v>
      </c>
      <c r="D60" s="24">
        <v>4.141</v>
      </c>
      <c r="E60" s="24">
        <v>178.68</v>
      </c>
      <c r="F60" s="24">
        <v>339.3972</v>
      </c>
      <c r="G60" s="62">
        <v>1040.94</v>
      </c>
      <c r="H60" s="5">
        <v>9065.58</v>
      </c>
      <c r="J60" s="36"/>
    </row>
    <row r="61" spans="1:10" x14ac:dyDescent="0.2">
      <c r="A61" t="s">
        <v>7</v>
      </c>
      <c r="B61" s="24">
        <v>9.02</v>
      </c>
      <c r="C61" s="24">
        <v>4.83</v>
      </c>
      <c r="D61" s="24">
        <v>3.8359999999999999</v>
      </c>
      <c r="E61" s="24">
        <v>183.03</v>
      </c>
      <c r="F61" s="24">
        <v>345.87369999999999</v>
      </c>
      <c r="G61" s="62">
        <v>1224.3800000000001</v>
      </c>
      <c r="H61" s="5">
        <v>9006.43</v>
      </c>
      <c r="J61" s="36"/>
    </row>
    <row r="62" spans="1:10" x14ac:dyDescent="0.2">
      <c r="A62" t="s">
        <v>8</v>
      </c>
      <c r="B62" s="24">
        <v>10.73</v>
      </c>
      <c r="C62" s="24">
        <v>9.18</v>
      </c>
      <c r="D62" s="24">
        <v>3.782</v>
      </c>
      <c r="E62" s="24">
        <v>186.07</v>
      </c>
      <c r="F62" s="24">
        <v>347.25170000000003</v>
      </c>
      <c r="G62" s="62">
        <v>1160.33</v>
      </c>
      <c r="H62" s="5">
        <v>8949.76</v>
      </c>
      <c r="I62" s="1"/>
      <c r="J62" s="36"/>
    </row>
    <row r="63" spans="1:10" x14ac:dyDescent="0.2">
      <c r="A63" t="s">
        <v>9</v>
      </c>
      <c r="B63" s="24">
        <v>13.11</v>
      </c>
      <c r="C63" s="24">
        <v>9.07</v>
      </c>
      <c r="D63" s="24">
        <v>3.9769999999999999</v>
      </c>
      <c r="E63" s="24">
        <v>191.03</v>
      </c>
      <c r="F63" s="24">
        <v>325.79849999999999</v>
      </c>
      <c r="G63" s="62">
        <v>1320.28</v>
      </c>
      <c r="H63" s="5">
        <v>8872.7800000000007</v>
      </c>
      <c r="J63" s="36"/>
    </row>
    <row r="64" spans="1:10" x14ac:dyDescent="0.2">
      <c r="A64" t="s">
        <v>10</v>
      </c>
      <c r="B64" s="24">
        <v>14.17</v>
      </c>
      <c r="C64" s="24">
        <v>13.71</v>
      </c>
      <c r="D64" s="24">
        <v>4.0909999999999993</v>
      </c>
      <c r="E64" s="24">
        <v>188.1</v>
      </c>
      <c r="F64" s="24">
        <v>319.59530000000001</v>
      </c>
      <c r="G64" s="62">
        <v>1436.51</v>
      </c>
      <c r="H64" s="5">
        <v>8770.4</v>
      </c>
      <c r="J64" s="36"/>
    </row>
    <row r="65" spans="1:10" x14ac:dyDescent="0.2">
      <c r="A65" t="s">
        <v>11</v>
      </c>
      <c r="B65" s="24">
        <v>14.88</v>
      </c>
      <c r="C65" s="24">
        <v>13.48</v>
      </c>
      <c r="D65" s="24">
        <v>4.1230000000000002</v>
      </c>
      <c r="E65" s="24">
        <v>186.07</v>
      </c>
      <c r="F65" s="24">
        <v>312.93709999999999</v>
      </c>
      <c r="G65" s="62">
        <v>1454.6</v>
      </c>
      <c r="H65" s="5">
        <v>8582.7099999999991</v>
      </c>
      <c r="J65" s="36"/>
    </row>
    <row r="66" spans="1:10" x14ac:dyDescent="0.2">
      <c r="A66" t="s">
        <v>12</v>
      </c>
      <c r="B66" s="24">
        <v>13.97</v>
      </c>
      <c r="C66" s="24">
        <v>13.74</v>
      </c>
      <c r="D66" s="24">
        <v>4.08</v>
      </c>
      <c r="E66" s="24">
        <v>180.5</v>
      </c>
      <c r="F66" s="24">
        <v>295.93579999999997</v>
      </c>
      <c r="G66" s="62">
        <v>1498.58</v>
      </c>
      <c r="H66" s="5">
        <v>8465.4599999999991</v>
      </c>
      <c r="J66" s="36"/>
    </row>
    <row r="67" spans="1:10" x14ac:dyDescent="0.2">
      <c r="A67" t="s">
        <v>13</v>
      </c>
      <c r="B67" s="24">
        <v>13.77</v>
      </c>
      <c r="C67" s="24">
        <v>12.77</v>
      </c>
      <c r="D67" s="24">
        <v>4.0529999999999999</v>
      </c>
      <c r="F67" s="24">
        <v>290.68329999999997</v>
      </c>
      <c r="G67" s="62">
        <v>1469.25</v>
      </c>
      <c r="H67" s="5">
        <v>8381.82</v>
      </c>
      <c r="J67" s="36"/>
    </row>
    <row r="68" spans="1:10" x14ac:dyDescent="0.2">
      <c r="A68" t="s">
        <v>14</v>
      </c>
      <c r="B68" s="24">
        <v>12.97</v>
      </c>
      <c r="C68" s="24">
        <v>11.93</v>
      </c>
      <c r="D68" s="24">
        <v>4.4480000000000004</v>
      </c>
      <c r="F68" s="24"/>
      <c r="G68" s="62">
        <v>1282.71</v>
      </c>
      <c r="H68" s="5">
        <v>8227.74</v>
      </c>
      <c r="J68" s="36"/>
    </row>
    <row r="69" spans="1:10" x14ac:dyDescent="0.2">
      <c r="A69" t="s">
        <v>15</v>
      </c>
      <c r="B69" s="24">
        <v>13.21</v>
      </c>
      <c r="C69" s="24">
        <v>12.51</v>
      </c>
      <c r="D69" s="24">
        <v>4.181</v>
      </c>
      <c r="F69" s="24"/>
      <c r="G69" s="62">
        <v>1372.71</v>
      </c>
      <c r="H69" s="5">
        <v>8182</v>
      </c>
      <c r="J69" s="36"/>
    </row>
    <row r="70" spans="1:10" x14ac:dyDescent="0.2">
      <c r="A70" t="s">
        <v>16</v>
      </c>
      <c r="B70" s="24">
        <v>11.73</v>
      </c>
      <c r="C70" s="24">
        <v>10.96</v>
      </c>
      <c r="D70" s="24">
        <v>4.01</v>
      </c>
      <c r="F70" s="24"/>
      <c r="G70" s="62">
        <v>1286.3699999999999</v>
      </c>
      <c r="H70" s="5">
        <v>8172.68</v>
      </c>
      <c r="J70" s="36"/>
    </row>
    <row r="71" spans="1:10" x14ac:dyDescent="0.2">
      <c r="A71" t="s">
        <v>17</v>
      </c>
      <c r="B71" s="24">
        <v>11.47</v>
      </c>
      <c r="C71" s="24">
        <v>8.56</v>
      </c>
      <c r="D71" s="24">
        <v>4.0019999999999998</v>
      </c>
      <c r="F71" s="24"/>
      <c r="G71" s="62">
        <v>1229.23</v>
      </c>
      <c r="H71" s="5">
        <v>8088.29</v>
      </c>
      <c r="J71" s="36"/>
    </row>
    <row r="72" spans="1:10" x14ac:dyDescent="0.2">
      <c r="A72" t="s">
        <v>18</v>
      </c>
      <c r="B72" s="24">
        <v>10.45</v>
      </c>
      <c r="C72" s="24">
        <v>8.99</v>
      </c>
      <c r="D72" s="24">
        <v>4.2549999999999999</v>
      </c>
      <c r="F72" s="24"/>
      <c r="G72" s="62">
        <v>1017.01</v>
      </c>
      <c r="H72" s="5">
        <v>7989.24</v>
      </c>
      <c r="J72" s="36"/>
    </row>
    <row r="73" spans="1:10" x14ac:dyDescent="0.2">
      <c r="A73" t="s">
        <v>19</v>
      </c>
      <c r="B73" s="24">
        <v>11.43</v>
      </c>
      <c r="C73" s="24">
        <v>9.8699999999999992</v>
      </c>
      <c r="D73" s="24">
        <v>4.1819999999999995</v>
      </c>
      <c r="F73" s="24"/>
      <c r="G73" s="62">
        <v>1133.8399999999999</v>
      </c>
      <c r="H73" s="5">
        <v>7898.5</v>
      </c>
      <c r="J73" s="36"/>
    </row>
    <row r="74" spans="1:10" x14ac:dyDescent="0.2">
      <c r="A74" t="s">
        <v>20</v>
      </c>
      <c r="B74" s="24">
        <v>10.92</v>
      </c>
      <c r="C74" s="24">
        <v>10.29</v>
      </c>
      <c r="D74" s="24">
        <v>3.7560000000000002</v>
      </c>
      <c r="F74" s="24"/>
      <c r="G74" s="62">
        <v>1101.75</v>
      </c>
      <c r="H74" s="5">
        <v>7829.71</v>
      </c>
      <c r="J74" s="36"/>
    </row>
    <row r="75" spans="1:10" x14ac:dyDescent="0.2">
      <c r="A75" t="s">
        <v>21</v>
      </c>
      <c r="B75" s="24">
        <v>11.29</v>
      </c>
      <c r="C75" s="24">
        <v>8.94</v>
      </c>
      <c r="D75" s="24">
        <v>3.95</v>
      </c>
      <c r="F75" s="24"/>
      <c r="G75" s="62">
        <v>970.43</v>
      </c>
      <c r="H75" s="5">
        <v>7784.88</v>
      </c>
      <c r="J75" s="36"/>
    </row>
    <row r="76" spans="1:10" x14ac:dyDescent="0.2">
      <c r="A76" t="s">
        <v>22</v>
      </c>
      <c r="B76" s="24">
        <v>11.03</v>
      </c>
      <c r="C76" s="24">
        <v>9.8699999999999992</v>
      </c>
      <c r="D76" s="24">
        <v>4.0620000000000003</v>
      </c>
      <c r="F76" s="24"/>
      <c r="G76" s="62">
        <v>947.28</v>
      </c>
      <c r="H76" s="5">
        <v>7741.54</v>
      </c>
      <c r="J76" s="36"/>
    </row>
    <row r="77" spans="1:10" x14ac:dyDescent="0.2">
      <c r="A77" t="s">
        <v>23</v>
      </c>
      <c r="B77" s="24">
        <v>11.13</v>
      </c>
      <c r="C77" s="24">
        <v>10.44</v>
      </c>
      <c r="D77" s="24">
        <v>3.8730000000000002</v>
      </c>
      <c r="F77" s="24"/>
      <c r="G77" s="62">
        <v>885.14</v>
      </c>
      <c r="H77" s="5">
        <v>7673.57</v>
      </c>
      <c r="J77" s="36"/>
    </row>
    <row r="78" spans="1:10" x14ac:dyDescent="0.2">
      <c r="A78" t="s">
        <v>24</v>
      </c>
      <c r="B78" s="24">
        <v>10.56</v>
      </c>
      <c r="C78" s="24">
        <v>10.47</v>
      </c>
      <c r="D78" s="24">
        <v>3.6120000000000001</v>
      </c>
      <c r="F78" s="24"/>
      <c r="G78" s="62">
        <v>757.12</v>
      </c>
      <c r="H78" s="5">
        <v>7655.79</v>
      </c>
      <c r="J78" s="36"/>
    </row>
    <row r="79" spans="1:10" x14ac:dyDescent="0.2">
      <c r="A79" t="s">
        <v>25</v>
      </c>
      <c r="B79" s="24">
        <v>11.01</v>
      </c>
      <c r="C79" s="24">
        <v>9.86</v>
      </c>
      <c r="D79" s="24">
        <v>3.7859999999999996</v>
      </c>
      <c r="F79" s="24"/>
      <c r="G79" s="62">
        <v>740.74</v>
      </c>
      <c r="H79" s="5">
        <v>7594.79</v>
      </c>
      <c r="J79" s="36"/>
    </row>
    <row r="80" spans="1:10" x14ac:dyDescent="0.2">
      <c r="A80" t="s">
        <v>26</v>
      </c>
      <c r="B80" s="24">
        <v>9.92</v>
      </c>
      <c r="C80" s="24">
        <v>9.7799999999999994</v>
      </c>
      <c r="D80" s="24">
        <v>3.89</v>
      </c>
      <c r="F80" s="24"/>
      <c r="G80" s="62">
        <v>687.33</v>
      </c>
      <c r="H80" s="5">
        <v>7573.12</v>
      </c>
      <c r="J80" s="36"/>
    </row>
    <row r="81" spans="1:10" x14ac:dyDescent="0.2">
      <c r="A81" t="s">
        <v>27</v>
      </c>
      <c r="B81" s="24">
        <v>10.31</v>
      </c>
      <c r="C81" s="24">
        <v>10.130000000000001</v>
      </c>
      <c r="D81" s="24">
        <v>3.7709999999999999</v>
      </c>
      <c r="F81" s="24"/>
      <c r="G81" s="62">
        <v>670.63</v>
      </c>
      <c r="H81" s="5">
        <v>7550.72</v>
      </c>
      <c r="J81" s="36"/>
    </row>
    <row r="82" spans="1:10" x14ac:dyDescent="0.2">
      <c r="A82" t="s">
        <v>28</v>
      </c>
      <c r="B82" s="24">
        <v>9.39</v>
      </c>
      <c r="C82" s="24">
        <v>8.9600000000000009</v>
      </c>
      <c r="D82" s="24">
        <v>3.452</v>
      </c>
      <c r="F82" s="24"/>
      <c r="G82" s="62">
        <v>645.5</v>
      </c>
      <c r="H82" s="5">
        <v>7511.21</v>
      </c>
      <c r="J82" s="36"/>
    </row>
    <row r="83" spans="1:10" x14ac:dyDescent="0.2">
      <c r="A83" t="s">
        <v>29</v>
      </c>
      <c r="B83" s="24">
        <v>9.7799999999999994</v>
      </c>
      <c r="C83" s="24">
        <v>7.13</v>
      </c>
      <c r="D83" s="24">
        <v>3.5510000000000002</v>
      </c>
      <c r="F83" s="24"/>
      <c r="G83" s="62">
        <v>615.92999999999995</v>
      </c>
      <c r="H83" s="5">
        <v>7449.38</v>
      </c>
      <c r="J83" s="36"/>
    </row>
    <row r="84" spans="1:10" x14ac:dyDescent="0.2">
      <c r="A84" t="s">
        <v>30</v>
      </c>
      <c r="B84" s="24">
        <v>9.7799999999999994</v>
      </c>
      <c r="C84" s="24">
        <v>8.69</v>
      </c>
      <c r="D84" s="24">
        <v>3.4989999999999997</v>
      </c>
      <c r="F84" s="24"/>
      <c r="G84" s="62">
        <v>584.41</v>
      </c>
      <c r="H84" s="5">
        <v>7373.75</v>
      </c>
      <c r="J84" s="36"/>
    </row>
    <row r="85" spans="1:10" x14ac:dyDescent="0.2">
      <c r="A85" t="s">
        <v>31</v>
      </c>
      <c r="B85" s="24">
        <v>9.5</v>
      </c>
      <c r="C85" s="24">
        <v>9.26</v>
      </c>
      <c r="D85" s="24">
        <v>3.6019999999999999</v>
      </c>
      <c r="F85" s="24"/>
      <c r="G85" s="62">
        <v>544.75</v>
      </c>
      <c r="H85" s="5">
        <v>7340.26</v>
      </c>
      <c r="J85" s="36"/>
    </row>
    <row r="86" spans="1:10" x14ac:dyDescent="0.2">
      <c r="A86" t="s">
        <v>32</v>
      </c>
      <c r="B86" s="24">
        <v>8.64</v>
      </c>
      <c r="C86" s="24">
        <v>8.8800000000000008</v>
      </c>
      <c r="D86" s="24">
        <v>3.1360000000000001</v>
      </c>
      <c r="F86" s="24"/>
      <c r="G86" s="62">
        <v>500.71</v>
      </c>
      <c r="H86" s="5">
        <v>7331.51</v>
      </c>
      <c r="J86" s="36"/>
    </row>
    <row r="87" spans="1:10" x14ac:dyDescent="0.2">
      <c r="A87" t="s">
        <v>33</v>
      </c>
      <c r="B87" s="24">
        <v>8.8000000000000007</v>
      </c>
      <c r="C87" s="24">
        <v>8.35</v>
      </c>
      <c r="D87" s="24">
        <v>3.3380000000000001</v>
      </c>
      <c r="F87" s="24"/>
      <c r="G87" s="62">
        <v>459.27</v>
      </c>
      <c r="H87" s="5">
        <v>7285.82</v>
      </c>
      <c r="J87" s="36"/>
    </row>
    <row r="88" spans="1:10" x14ac:dyDescent="0.2">
      <c r="A88" t="s">
        <v>34</v>
      </c>
      <c r="B88" s="24">
        <v>8.0299999999999994</v>
      </c>
      <c r="C88" s="24">
        <v>7.94</v>
      </c>
      <c r="D88" s="24">
        <v>3.2850000000000001</v>
      </c>
      <c r="F88" s="24"/>
      <c r="G88" s="62">
        <v>462.71</v>
      </c>
      <c r="H88" s="5">
        <v>7265.69</v>
      </c>
      <c r="J88" s="36"/>
    </row>
    <row r="89" spans="1:10" x14ac:dyDescent="0.2">
      <c r="A89" t="s">
        <v>35</v>
      </c>
      <c r="B89" s="24">
        <v>7.75</v>
      </c>
      <c r="C89" s="24">
        <v>7.38</v>
      </c>
      <c r="D89" s="24">
        <v>3.4109999999999996</v>
      </c>
      <c r="F89" s="24"/>
      <c r="G89" s="62">
        <v>444.27</v>
      </c>
      <c r="H89" s="5">
        <v>7211.87</v>
      </c>
      <c r="J89" s="36"/>
    </row>
    <row r="90" spans="1:10" x14ac:dyDescent="0.2">
      <c r="A90" t="s">
        <v>36</v>
      </c>
      <c r="B90" s="24">
        <v>7.17</v>
      </c>
      <c r="C90" s="24">
        <v>6.93</v>
      </c>
      <c r="D90" s="24">
        <v>3.1360000000000001</v>
      </c>
      <c r="F90" s="24"/>
      <c r="G90" s="62">
        <v>445.77</v>
      </c>
      <c r="H90" s="5">
        <v>7127.98</v>
      </c>
      <c r="J90" s="36"/>
    </row>
    <row r="91" spans="1:10" x14ac:dyDescent="0.2">
      <c r="A91" t="s">
        <v>37</v>
      </c>
      <c r="B91" s="24">
        <v>7.16</v>
      </c>
      <c r="C91" s="24">
        <v>5.08</v>
      </c>
      <c r="D91" s="24">
        <v>3.0910000000000002</v>
      </c>
      <c r="F91" s="24"/>
      <c r="G91" s="62">
        <v>466.45</v>
      </c>
      <c r="H91" s="5">
        <v>7086.53</v>
      </c>
      <c r="J91" s="36"/>
    </row>
    <row r="92" spans="1:10" x14ac:dyDescent="0.2">
      <c r="A92" t="s">
        <v>38</v>
      </c>
      <c r="B92" s="24">
        <v>6.92</v>
      </c>
      <c r="C92" s="24">
        <v>5.81</v>
      </c>
      <c r="D92" s="24">
        <v>3.1969999999999996</v>
      </c>
      <c r="F92" s="24"/>
      <c r="G92" s="62">
        <v>458.93</v>
      </c>
      <c r="H92" s="5">
        <v>7011.06</v>
      </c>
      <c r="J92" s="36"/>
    </row>
    <row r="93" spans="1:10" x14ac:dyDescent="0.2">
      <c r="A93" t="s">
        <v>39</v>
      </c>
      <c r="B93" s="24">
        <v>6.57</v>
      </c>
      <c r="C93" s="24">
        <v>4.8899999999999997</v>
      </c>
      <c r="D93" s="24">
        <v>3.2829999999999995</v>
      </c>
      <c r="F93" s="24"/>
      <c r="G93" s="62">
        <v>450.53</v>
      </c>
      <c r="H93" s="5">
        <v>6974.55</v>
      </c>
      <c r="J93" s="36"/>
    </row>
    <row r="94" spans="1:10" x14ac:dyDescent="0.2">
      <c r="A94" t="s">
        <v>40</v>
      </c>
      <c r="B94" s="24">
        <v>6.25</v>
      </c>
      <c r="C94" s="24">
        <v>6.11</v>
      </c>
      <c r="D94" s="24">
        <v>3.0059999999999998</v>
      </c>
      <c r="F94" s="24"/>
      <c r="G94" s="62">
        <v>451.67</v>
      </c>
      <c r="H94" s="5">
        <v>6947.24</v>
      </c>
      <c r="J94" s="36"/>
    </row>
    <row r="95" spans="1:10" x14ac:dyDescent="0.2">
      <c r="A95" t="s">
        <v>41</v>
      </c>
      <c r="B95" s="24">
        <v>5.61</v>
      </c>
      <c r="C95" s="24">
        <v>3.6</v>
      </c>
      <c r="D95" s="24">
        <v>3.0330000000000004</v>
      </c>
      <c r="F95" s="24"/>
      <c r="G95" s="62">
        <v>435.71</v>
      </c>
      <c r="H95" s="5">
        <v>6918.99</v>
      </c>
      <c r="J95" s="36"/>
    </row>
    <row r="96" spans="1:10" x14ac:dyDescent="0.2">
      <c r="A96" t="s">
        <v>42</v>
      </c>
      <c r="B96" s="24">
        <v>5.12</v>
      </c>
      <c r="C96" s="24">
        <v>4.7300000000000004</v>
      </c>
      <c r="D96" s="24">
        <v>3.2009999999999996</v>
      </c>
      <c r="F96" s="24"/>
      <c r="G96" s="62">
        <v>417.8</v>
      </c>
      <c r="H96" s="5">
        <v>6900.48</v>
      </c>
      <c r="J96" s="36"/>
    </row>
    <row r="97" spans="1:10" x14ac:dyDescent="0.2">
      <c r="A97" t="s">
        <v>43</v>
      </c>
      <c r="B97" s="24">
        <v>5.21</v>
      </c>
      <c r="C97" s="24">
        <v>5.4</v>
      </c>
      <c r="D97" s="24">
        <v>3.2389999999999999</v>
      </c>
      <c r="E97" s="33"/>
      <c r="F97" s="24"/>
      <c r="G97" s="62">
        <v>408.14</v>
      </c>
      <c r="H97" s="5">
        <v>6867.07</v>
      </c>
      <c r="J97" s="36"/>
    </row>
    <row r="98" spans="1:10" x14ac:dyDescent="0.2">
      <c r="A98" t="s">
        <v>44</v>
      </c>
      <c r="B98" s="24">
        <v>4.93</v>
      </c>
      <c r="C98" s="24">
        <v>5.36</v>
      </c>
      <c r="D98" s="24">
        <v>2.9119999999999999</v>
      </c>
      <c r="F98" s="24"/>
      <c r="G98" s="62">
        <v>403.69</v>
      </c>
      <c r="H98" s="5">
        <v>6833.95</v>
      </c>
      <c r="J98" s="36"/>
    </row>
    <row r="99" spans="1:10" x14ac:dyDescent="0.2">
      <c r="A99" t="s">
        <v>45</v>
      </c>
      <c r="B99" s="24">
        <v>4.63</v>
      </c>
      <c r="C99" s="24">
        <v>2.5499999999999998</v>
      </c>
      <c r="D99" s="24">
        <v>3.0430000000000001</v>
      </c>
      <c r="F99" s="24"/>
      <c r="G99" s="62">
        <v>417.09</v>
      </c>
      <c r="H99" s="5">
        <v>6770.28</v>
      </c>
      <c r="J99" s="36"/>
    </row>
    <row r="100" spans="1:10" x14ac:dyDescent="0.2">
      <c r="A100" t="s">
        <v>46</v>
      </c>
      <c r="B100" s="24">
        <v>5.1100000000000003</v>
      </c>
      <c r="C100" s="24">
        <v>3.74</v>
      </c>
      <c r="D100" s="24">
        <v>3.1259999999999994</v>
      </c>
      <c r="F100" s="24"/>
      <c r="G100" s="62">
        <v>387.86</v>
      </c>
      <c r="H100" s="5">
        <v>6723.09</v>
      </c>
      <c r="J100" s="36"/>
    </row>
    <row r="101" spans="1:10" x14ac:dyDescent="0.2">
      <c r="A101" t="s">
        <v>47</v>
      </c>
      <c r="B101" s="24">
        <v>4.79</v>
      </c>
      <c r="C101" s="24">
        <v>4.54</v>
      </c>
      <c r="D101" s="24">
        <v>3.2429999999999999</v>
      </c>
      <c r="F101" s="24"/>
      <c r="G101" s="62">
        <v>371.16</v>
      </c>
      <c r="H101" s="5">
        <v>6685.13</v>
      </c>
      <c r="J101" s="36"/>
    </row>
    <row r="102" spans="1:10" x14ac:dyDescent="0.2">
      <c r="A102" t="s">
        <v>48</v>
      </c>
      <c r="B102" s="24">
        <v>4.7699999999999996</v>
      </c>
      <c r="C102" s="24">
        <v>5.14</v>
      </c>
      <c r="D102" s="24">
        <v>2.7909999999999995</v>
      </c>
      <c r="F102" s="24"/>
      <c r="G102" s="62">
        <v>375.22</v>
      </c>
      <c r="H102" s="5">
        <v>6666.67</v>
      </c>
      <c r="J102" s="36"/>
    </row>
    <row r="103" spans="1:10" x14ac:dyDescent="0.2">
      <c r="A103" t="s">
        <v>49</v>
      </c>
      <c r="B103" s="24">
        <v>5.01</v>
      </c>
      <c r="C103" s="24">
        <v>4.4000000000000004</v>
      </c>
      <c r="D103" s="24">
        <v>3.1150000000000002</v>
      </c>
      <c r="F103" s="24"/>
      <c r="G103" s="62">
        <v>330.22</v>
      </c>
      <c r="H103" s="5">
        <v>6647.01</v>
      </c>
      <c r="J103" s="36"/>
    </row>
    <row r="104" spans="1:10" x14ac:dyDescent="0.2">
      <c r="A104" t="s">
        <v>50</v>
      </c>
      <c r="B104" s="24">
        <v>5.97</v>
      </c>
      <c r="C104" s="24">
        <v>5.33</v>
      </c>
      <c r="D104" s="24">
        <v>2.9980000000000002</v>
      </c>
      <c r="F104" s="24"/>
      <c r="G104" s="62">
        <v>306.05</v>
      </c>
      <c r="H104" s="5">
        <v>6653.1</v>
      </c>
      <c r="J104" s="36"/>
    </row>
    <row r="105" spans="1:10" x14ac:dyDescent="0.2">
      <c r="A105" t="s">
        <v>51</v>
      </c>
      <c r="B105" s="24">
        <v>6.06</v>
      </c>
      <c r="C105" s="24">
        <v>6.07</v>
      </c>
      <c r="D105" s="24">
        <v>3.206</v>
      </c>
      <c r="F105" s="24"/>
      <c r="G105" s="62">
        <v>358.02</v>
      </c>
      <c r="H105" s="5">
        <v>6656.02</v>
      </c>
      <c r="J105" s="36"/>
    </row>
    <row r="106" spans="1:10" x14ac:dyDescent="0.2">
      <c r="A106" t="s">
        <v>52</v>
      </c>
      <c r="B106" s="24">
        <v>5.61</v>
      </c>
      <c r="C106" s="24">
        <v>5.54</v>
      </c>
      <c r="D106" s="24">
        <v>2.7669999999999999</v>
      </c>
      <c r="F106" s="24"/>
      <c r="G106" s="62">
        <v>339.94</v>
      </c>
      <c r="H106" s="5">
        <v>6669.89</v>
      </c>
      <c r="J106" s="36"/>
    </row>
    <row r="107" spans="1:10" x14ac:dyDescent="0.2">
      <c r="A107" t="s">
        <v>53</v>
      </c>
      <c r="B107" s="24">
        <v>5.84</v>
      </c>
      <c r="C107" s="24">
        <v>4.8</v>
      </c>
      <c r="D107" s="24">
        <v>2.863</v>
      </c>
      <c r="F107" s="24"/>
      <c r="G107" s="62">
        <v>353.4</v>
      </c>
      <c r="H107" s="5">
        <v>6697.81</v>
      </c>
      <c r="J107" s="36"/>
    </row>
    <row r="108" spans="1:10" x14ac:dyDescent="0.2">
      <c r="A108" t="s">
        <v>54</v>
      </c>
      <c r="B108" s="24">
        <v>5.54</v>
      </c>
      <c r="C108" s="24">
        <v>4.8499999999999996</v>
      </c>
      <c r="D108" s="24">
        <v>2.827</v>
      </c>
      <c r="F108" s="24"/>
      <c r="G108" s="62">
        <v>349.15</v>
      </c>
      <c r="H108" s="5">
        <v>6684.33</v>
      </c>
      <c r="J108" s="36"/>
    </row>
    <row r="109" spans="1:10" x14ac:dyDescent="0.2">
      <c r="A109" t="s">
        <v>55</v>
      </c>
      <c r="B109" s="24">
        <v>6.53</v>
      </c>
      <c r="C109" s="24">
        <v>6.48</v>
      </c>
      <c r="D109" s="24">
        <v>2.8609999999999998</v>
      </c>
      <c r="F109" s="24"/>
      <c r="G109" s="62">
        <v>317.98</v>
      </c>
      <c r="H109" s="5">
        <v>6723.45</v>
      </c>
      <c r="J109" s="36"/>
    </row>
    <row r="110" spans="1:10" x14ac:dyDescent="0.2">
      <c r="A110" t="s">
        <v>56</v>
      </c>
      <c r="B110" s="24">
        <v>6.41</v>
      </c>
      <c r="C110" s="24">
        <v>6.74</v>
      </c>
      <c r="D110" s="24">
        <v>2.5039999999999996</v>
      </c>
      <c r="F110" s="24"/>
      <c r="G110" s="62">
        <v>294.87</v>
      </c>
      <c r="H110" s="5">
        <v>6731.88</v>
      </c>
      <c r="J110" s="36"/>
    </row>
    <row r="111" spans="1:10" x14ac:dyDescent="0.2">
      <c r="A111" t="s">
        <v>57</v>
      </c>
      <c r="B111" s="24">
        <v>6.37</v>
      </c>
      <c r="C111" s="24">
        <v>5.62</v>
      </c>
      <c r="D111" s="24">
        <v>2.5419999999999998</v>
      </c>
      <c r="F111" s="24"/>
      <c r="G111" s="62">
        <v>277.72000000000003</v>
      </c>
      <c r="H111" s="5">
        <v>6829.56</v>
      </c>
      <c r="J111" s="36"/>
    </row>
    <row r="112" spans="1:10" x14ac:dyDescent="0.2">
      <c r="A112" t="s">
        <v>58</v>
      </c>
      <c r="B112" s="24">
        <v>6.22</v>
      </c>
      <c r="C112" s="24">
        <v>6.38</v>
      </c>
      <c r="D112" s="24">
        <v>2.4609999999999999</v>
      </c>
      <c r="F112" s="24"/>
      <c r="G112" s="62">
        <v>271.91000000000003</v>
      </c>
      <c r="H112" s="5">
        <v>6930.89</v>
      </c>
      <c r="J112" s="36"/>
    </row>
    <row r="113" spans="1:12" x14ac:dyDescent="0.2">
      <c r="A113" t="s">
        <v>59</v>
      </c>
      <c r="B113" s="24">
        <v>6.05</v>
      </c>
      <c r="C113" s="24">
        <v>6.22</v>
      </c>
      <c r="D113" s="24">
        <v>2.504</v>
      </c>
      <c r="F113" s="24"/>
      <c r="G113" s="62">
        <v>273.5</v>
      </c>
      <c r="H113" s="5">
        <v>6956.73</v>
      </c>
      <c r="J113" s="36"/>
    </row>
    <row r="114" spans="1:12" x14ac:dyDescent="0.2">
      <c r="A114" t="s">
        <v>60</v>
      </c>
      <c r="B114" s="24">
        <v>5.48</v>
      </c>
      <c r="C114" s="24">
        <v>5.53</v>
      </c>
      <c r="D114" s="24">
        <v>2.2430000000000003</v>
      </c>
      <c r="F114" s="24"/>
      <c r="G114" s="62">
        <v>258.89</v>
      </c>
      <c r="H114" s="5">
        <v>6977.4</v>
      </c>
      <c r="J114" s="36"/>
    </row>
    <row r="118" spans="1:12" ht="15.75" x14ac:dyDescent="0.25">
      <c r="A118" s="170" t="s">
        <v>396</v>
      </c>
      <c r="B118" s="21"/>
      <c r="C118" s="21"/>
      <c r="D118" s="22"/>
      <c r="E118" s="21"/>
      <c r="F118" s="21"/>
      <c r="G118" s="21"/>
      <c r="H118" s="21"/>
      <c r="I118" s="23"/>
      <c r="J118" s="23"/>
      <c r="K118" s="23"/>
      <c r="L118" s="23"/>
    </row>
    <row r="119" spans="1:12" x14ac:dyDescent="0.2">
      <c r="A119" s="252" t="s">
        <v>395</v>
      </c>
      <c r="B119" s="252"/>
      <c r="C119" s="252"/>
      <c r="D119" s="252"/>
      <c r="E119" s="252"/>
      <c r="F119" s="252"/>
      <c r="G119" s="252"/>
      <c r="H119" s="252"/>
      <c r="I119" s="252"/>
      <c r="J119" s="252"/>
      <c r="K119" s="252"/>
      <c r="L119" s="252"/>
    </row>
    <row r="120" spans="1:12" x14ac:dyDescent="0.2">
      <c r="A120" s="252"/>
      <c r="B120" s="252"/>
      <c r="C120" s="252"/>
      <c r="D120" s="252"/>
      <c r="E120" s="252"/>
      <c r="F120" s="252"/>
      <c r="G120" s="252"/>
      <c r="H120" s="252"/>
      <c r="I120" s="252"/>
      <c r="J120" s="252"/>
      <c r="K120" s="252"/>
      <c r="L120" s="252"/>
    </row>
    <row r="121" spans="1:12" x14ac:dyDescent="0.2">
      <c r="A121" s="252"/>
      <c r="B121" s="252"/>
      <c r="C121" s="252"/>
      <c r="D121" s="252"/>
      <c r="E121" s="252"/>
      <c r="F121" s="252"/>
      <c r="G121" s="252"/>
      <c r="H121" s="252"/>
      <c r="I121" s="252"/>
      <c r="J121" s="252"/>
      <c r="K121" s="252"/>
      <c r="L121" s="252"/>
    </row>
    <row r="122" spans="1:12" x14ac:dyDescent="0.2">
      <c r="A122" s="252"/>
      <c r="B122" s="252"/>
      <c r="C122" s="252"/>
      <c r="D122" s="252"/>
      <c r="E122" s="252"/>
      <c r="F122" s="252"/>
      <c r="G122" s="252"/>
      <c r="H122" s="252"/>
      <c r="I122" s="252"/>
      <c r="J122" s="252"/>
      <c r="K122" s="252"/>
      <c r="L122" s="252"/>
    </row>
    <row r="123" spans="1:12" x14ac:dyDescent="0.2">
      <c r="A123" s="252"/>
      <c r="B123" s="252"/>
      <c r="C123" s="252"/>
      <c r="D123" s="252"/>
      <c r="E123" s="252"/>
      <c r="F123" s="252"/>
      <c r="G123" s="252"/>
      <c r="H123" s="252"/>
      <c r="I123" s="252"/>
      <c r="J123" s="252"/>
      <c r="K123" s="252"/>
      <c r="L123" s="252"/>
    </row>
    <row r="124" spans="1:12" x14ac:dyDescent="0.2">
      <c r="A124" s="252"/>
      <c r="B124" s="252"/>
      <c r="C124" s="252"/>
      <c r="D124" s="252"/>
      <c r="E124" s="252"/>
      <c r="F124" s="252"/>
      <c r="G124" s="252"/>
      <c r="H124" s="252"/>
      <c r="I124" s="252"/>
      <c r="J124" s="252"/>
      <c r="K124" s="252"/>
      <c r="L124" s="252"/>
    </row>
    <row r="125" spans="1:12" x14ac:dyDescent="0.2">
      <c r="A125" s="252"/>
      <c r="B125" s="252"/>
      <c r="C125" s="252"/>
      <c r="D125" s="252"/>
      <c r="E125" s="252"/>
      <c r="F125" s="252"/>
      <c r="G125" s="252"/>
      <c r="H125" s="252"/>
      <c r="I125" s="252"/>
      <c r="J125" s="252"/>
      <c r="K125" s="252"/>
      <c r="L125" s="252"/>
    </row>
    <row r="126" spans="1:12" x14ac:dyDescent="0.2">
      <c r="A126" s="252"/>
      <c r="B126" s="252"/>
      <c r="C126" s="252"/>
      <c r="D126" s="252"/>
      <c r="E126" s="252"/>
      <c r="F126" s="252"/>
      <c r="G126" s="252"/>
      <c r="H126" s="252"/>
      <c r="I126" s="252"/>
      <c r="J126" s="252"/>
      <c r="K126" s="252"/>
      <c r="L126" s="252"/>
    </row>
    <row r="127" spans="1:12" x14ac:dyDescent="0.2">
      <c r="A127" s="252"/>
      <c r="B127" s="252"/>
      <c r="C127" s="252"/>
      <c r="D127" s="252"/>
      <c r="E127" s="252"/>
      <c r="F127" s="252"/>
      <c r="G127" s="252"/>
      <c r="H127" s="252"/>
      <c r="I127" s="252"/>
      <c r="J127" s="252"/>
      <c r="K127" s="252"/>
      <c r="L127" s="252"/>
    </row>
    <row r="128" spans="1:12" x14ac:dyDescent="0.2">
      <c r="A128" s="252"/>
      <c r="B128" s="252"/>
      <c r="C128" s="252"/>
      <c r="D128" s="252"/>
      <c r="E128" s="252"/>
      <c r="F128" s="252"/>
      <c r="G128" s="252"/>
      <c r="H128" s="252"/>
      <c r="I128" s="252"/>
      <c r="J128" s="252"/>
      <c r="K128" s="252"/>
      <c r="L128" s="252"/>
    </row>
    <row r="129" spans="1:12" x14ac:dyDescent="0.2">
      <c r="A129" s="252"/>
      <c r="B129" s="252"/>
      <c r="C129" s="252"/>
      <c r="D129" s="252"/>
      <c r="E129" s="252"/>
      <c r="F129" s="252"/>
      <c r="G129" s="252"/>
      <c r="H129" s="252"/>
      <c r="I129" s="252"/>
      <c r="J129" s="252"/>
      <c r="K129" s="252"/>
      <c r="L129" s="252"/>
    </row>
    <row r="130" spans="1:12" x14ac:dyDescent="0.2">
      <c r="A130" s="252"/>
      <c r="B130" s="252"/>
      <c r="C130" s="252"/>
      <c r="D130" s="252"/>
      <c r="E130" s="252"/>
      <c r="F130" s="252"/>
      <c r="G130" s="252"/>
      <c r="H130" s="252"/>
      <c r="I130" s="252"/>
      <c r="J130" s="252"/>
      <c r="K130" s="252"/>
      <c r="L130" s="252"/>
    </row>
    <row r="131" spans="1:12" x14ac:dyDescent="0.2">
      <c r="A131" s="252"/>
      <c r="B131" s="252"/>
      <c r="C131" s="252"/>
      <c r="D131" s="252"/>
      <c r="E131" s="252"/>
      <c r="F131" s="252"/>
      <c r="G131" s="252"/>
      <c r="H131" s="252"/>
      <c r="I131" s="252"/>
      <c r="J131" s="252"/>
      <c r="K131" s="252"/>
      <c r="L131" s="252"/>
    </row>
    <row r="132" spans="1:12" x14ac:dyDescent="0.2">
      <c r="A132" s="252"/>
      <c r="B132" s="252"/>
      <c r="C132" s="252"/>
      <c r="D132" s="252"/>
      <c r="E132" s="252"/>
      <c r="F132" s="252"/>
      <c r="G132" s="252"/>
      <c r="H132" s="252"/>
      <c r="I132" s="252"/>
      <c r="J132" s="252"/>
      <c r="K132" s="252"/>
      <c r="L132" s="252"/>
    </row>
    <row r="133" spans="1:12" x14ac:dyDescent="0.2">
      <c r="A133" s="252"/>
      <c r="B133" s="252"/>
      <c r="C133" s="252"/>
      <c r="D133" s="252"/>
      <c r="E133" s="252"/>
      <c r="F133" s="252"/>
      <c r="G133" s="252"/>
      <c r="H133" s="252"/>
      <c r="I133" s="252"/>
      <c r="J133" s="252"/>
      <c r="K133" s="252"/>
      <c r="L133" s="252"/>
    </row>
    <row r="134" spans="1:12" x14ac:dyDescent="0.2">
      <c r="A134" s="252"/>
      <c r="B134" s="252"/>
      <c r="C134" s="252"/>
      <c r="D134" s="252"/>
      <c r="E134" s="252"/>
      <c r="F134" s="252"/>
      <c r="G134" s="252"/>
      <c r="H134" s="252"/>
      <c r="I134" s="252"/>
      <c r="J134" s="252"/>
      <c r="K134" s="252"/>
      <c r="L134" s="252"/>
    </row>
    <row r="135" spans="1:12" x14ac:dyDescent="0.2">
      <c r="A135" s="252"/>
      <c r="B135" s="252"/>
      <c r="C135" s="252"/>
      <c r="D135" s="252"/>
      <c r="E135" s="252"/>
      <c r="F135" s="252"/>
      <c r="G135" s="252"/>
      <c r="H135" s="252"/>
      <c r="I135" s="252"/>
      <c r="J135" s="252"/>
      <c r="K135" s="252"/>
      <c r="L135" s="252"/>
    </row>
    <row r="136" spans="1:12" x14ac:dyDescent="0.2">
      <c r="A136" s="252"/>
      <c r="B136" s="252"/>
      <c r="C136" s="252"/>
      <c r="D136" s="252"/>
      <c r="E136" s="252"/>
      <c r="F136" s="252"/>
      <c r="G136" s="252"/>
      <c r="H136" s="252"/>
      <c r="I136" s="252"/>
      <c r="J136" s="252"/>
      <c r="K136" s="252"/>
      <c r="L136" s="252"/>
    </row>
    <row r="137" spans="1:12" x14ac:dyDescent="0.2">
      <c r="A137" s="252"/>
      <c r="B137" s="252"/>
      <c r="C137" s="252"/>
      <c r="D137" s="252"/>
      <c r="E137" s="252"/>
      <c r="F137" s="252"/>
      <c r="G137" s="252"/>
      <c r="H137" s="252"/>
      <c r="I137" s="252"/>
      <c r="J137" s="252"/>
      <c r="K137" s="252"/>
      <c r="L137" s="252"/>
    </row>
  </sheetData>
  <mergeCells count="1">
    <mergeCell ref="A119:L137"/>
  </mergeCells>
  <phoneticPr fontId="0" type="noConversion"/>
  <pageMargins left="0.25" right="0.25" top="0.25" bottom="0.2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18"/>
  <sheetViews>
    <sheetView workbookViewId="0"/>
  </sheetViews>
  <sheetFormatPr defaultRowHeight="12.75" x14ac:dyDescent="0.2"/>
  <cols>
    <col min="1" max="1" width="6.28515625" customWidth="1"/>
    <col min="2" max="2" width="7.85546875" customWidth="1"/>
    <col min="3" max="3" width="33.28515625" bestFit="1" customWidth="1"/>
    <col min="4" max="5" width="13.7109375" style="79" bestFit="1" customWidth="1"/>
    <col min="6" max="6" width="12" style="79" bestFit="1" customWidth="1"/>
    <col min="7" max="7" width="9.5703125" style="79" bestFit="1" customWidth="1"/>
    <col min="8" max="8" width="14.28515625" style="79" bestFit="1" customWidth="1"/>
    <col min="9" max="9" width="9.5703125" style="79" bestFit="1" customWidth="1"/>
    <col min="10" max="10" width="25" style="221" bestFit="1" customWidth="1"/>
    <col min="11" max="11" width="8.140625" customWidth="1"/>
    <col min="12" max="12" width="7.7109375" bestFit="1" customWidth="1"/>
    <col min="13" max="13" width="10.85546875" customWidth="1"/>
    <col min="14" max="14" width="11.5703125" bestFit="1" customWidth="1"/>
    <col min="15" max="15" width="7.140625" customWidth="1"/>
    <col min="16" max="16" width="7.5703125" customWidth="1"/>
    <col min="17" max="17" width="6.85546875" bestFit="1" customWidth="1"/>
    <col min="18" max="18" width="10" customWidth="1"/>
    <col min="19" max="19" width="5.85546875" customWidth="1"/>
    <col min="20" max="20" width="4.42578125" customWidth="1"/>
    <col min="21" max="21" width="5.28515625" customWidth="1"/>
    <col min="22" max="22" width="4.28515625" customWidth="1"/>
    <col min="23" max="23" width="5.5703125" customWidth="1"/>
  </cols>
  <sheetData>
    <row r="1" spans="1:23" s="12" customFormat="1" x14ac:dyDescent="0.2">
      <c r="A1" s="6" t="s">
        <v>279</v>
      </c>
      <c r="B1" s="6"/>
      <c r="D1" s="33"/>
      <c r="E1" s="55"/>
      <c r="F1" s="33"/>
      <c r="G1" s="33"/>
      <c r="H1" s="33"/>
      <c r="I1" s="33"/>
      <c r="J1" s="220"/>
      <c r="K1" s="99"/>
      <c r="L1" s="33"/>
      <c r="M1" s="33"/>
      <c r="N1" s="99"/>
      <c r="O1" s="33"/>
      <c r="P1" s="33"/>
      <c r="Q1" s="99"/>
      <c r="R1" s="33"/>
    </row>
    <row r="2" spans="1:23" s="12" customFormat="1" x14ac:dyDescent="0.2">
      <c r="A2" s="23" t="s">
        <v>1054</v>
      </c>
      <c r="B2" s="23"/>
      <c r="D2" s="33"/>
      <c r="E2" s="33"/>
      <c r="F2" s="33"/>
      <c r="G2" s="33"/>
      <c r="H2" s="33"/>
      <c r="I2" s="33"/>
      <c r="J2" s="220"/>
      <c r="K2" s="99"/>
      <c r="L2" s="10"/>
      <c r="M2" s="33"/>
      <c r="N2" s="99"/>
      <c r="O2" s="33"/>
      <c r="P2" s="33"/>
      <c r="Q2" s="99"/>
      <c r="R2" s="33"/>
    </row>
    <row r="3" spans="1:23" s="12" customFormat="1" x14ac:dyDescent="0.2">
      <c r="A3" s="23" t="s">
        <v>349</v>
      </c>
      <c r="B3" s="23"/>
      <c r="D3" s="33"/>
      <c r="E3" s="33"/>
      <c r="F3" s="33"/>
      <c r="G3" s="33"/>
      <c r="H3" s="33"/>
      <c r="I3" s="33"/>
      <c r="J3" s="220"/>
      <c r="K3" s="99"/>
      <c r="L3" s="33"/>
      <c r="M3" s="33"/>
      <c r="N3" s="99"/>
      <c r="O3" s="33"/>
      <c r="P3" s="33"/>
      <c r="Q3" s="99"/>
      <c r="R3" s="33"/>
    </row>
    <row r="4" spans="1:23" s="12" customFormat="1" x14ac:dyDescent="0.2">
      <c r="A4" s="12" t="s">
        <v>232</v>
      </c>
      <c r="D4" s="33"/>
      <c r="E4" s="33"/>
      <c r="F4" s="33"/>
      <c r="G4" s="33"/>
      <c r="H4" s="33"/>
      <c r="I4" s="33"/>
      <c r="J4" s="218"/>
      <c r="K4" s="33"/>
      <c r="L4" s="33"/>
      <c r="M4" s="99"/>
      <c r="N4" s="33"/>
      <c r="O4" s="33"/>
      <c r="P4" s="99"/>
      <c r="Q4" s="33"/>
    </row>
    <row r="5" spans="1:23" s="12" customFormat="1" x14ac:dyDescent="0.2">
      <c r="D5" s="33"/>
      <c r="E5" s="33"/>
      <c r="F5" s="33"/>
      <c r="G5" s="33"/>
      <c r="H5" s="33"/>
      <c r="I5" s="33"/>
      <c r="J5" s="218"/>
      <c r="K5" s="33"/>
      <c r="L5" s="33"/>
      <c r="M5" s="99"/>
      <c r="N5" s="33"/>
      <c r="O5" s="33"/>
      <c r="P5" s="99"/>
      <c r="Q5" s="33"/>
    </row>
    <row r="6" spans="1:23" s="10" customFormat="1" ht="15.75" x14ac:dyDescent="0.25">
      <c r="B6" s="100"/>
      <c r="C6" s="100"/>
      <c r="D6" s="55" t="s">
        <v>119</v>
      </c>
      <c r="E6" s="55" t="s">
        <v>233</v>
      </c>
      <c r="F6" s="55" t="s">
        <v>84</v>
      </c>
      <c r="G6" s="55" t="s">
        <v>234</v>
      </c>
      <c r="H6" s="55" t="s">
        <v>78</v>
      </c>
      <c r="I6" s="55" t="s">
        <v>234</v>
      </c>
      <c r="J6" s="124" t="s">
        <v>262</v>
      </c>
      <c r="L6" s="170" t="s">
        <v>396</v>
      </c>
      <c r="M6" s="21"/>
      <c r="N6" s="21"/>
      <c r="O6" s="22"/>
      <c r="P6" s="21"/>
      <c r="Q6" s="21"/>
      <c r="R6" s="21"/>
      <c r="S6" s="21"/>
      <c r="T6" s="23"/>
      <c r="U6" s="23"/>
      <c r="V6" s="23"/>
      <c r="W6" s="23"/>
    </row>
    <row r="7" spans="1:23" s="10" customFormat="1" ht="14.25" customHeight="1" x14ac:dyDescent="0.2">
      <c r="A7" s="10" t="s">
        <v>471</v>
      </c>
      <c r="B7" s="100" t="s">
        <v>235</v>
      </c>
      <c r="C7" s="100" t="s">
        <v>236</v>
      </c>
      <c r="D7" s="55" t="s">
        <v>239</v>
      </c>
      <c r="E7" s="55" t="s">
        <v>239</v>
      </c>
      <c r="F7" s="55" t="s">
        <v>240</v>
      </c>
      <c r="G7" s="55" t="s">
        <v>237</v>
      </c>
      <c r="H7" s="55" t="s">
        <v>240</v>
      </c>
      <c r="I7" s="55" t="s">
        <v>238</v>
      </c>
      <c r="J7" s="124"/>
      <c r="L7" s="252" t="s">
        <v>395</v>
      </c>
      <c r="M7" s="252"/>
      <c r="N7" s="252"/>
      <c r="O7" s="252"/>
      <c r="P7" s="252"/>
      <c r="Q7" s="252"/>
      <c r="R7" s="252"/>
      <c r="S7" s="252"/>
      <c r="T7" s="252"/>
      <c r="U7" s="252"/>
      <c r="V7" s="252"/>
      <c r="W7" s="252"/>
    </row>
    <row r="8" spans="1:23" x14ac:dyDescent="0.2">
      <c r="A8" t="s">
        <v>471</v>
      </c>
      <c r="B8" s="101" t="s">
        <v>548</v>
      </c>
      <c r="C8" s="101" t="s">
        <v>549</v>
      </c>
      <c r="D8" s="72">
        <v>7719</v>
      </c>
      <c r="E8" s="72">
        <v>7569</v>
      </c>
      <c r="F8" s="72">
        <v>1.85</v>
      </c>
      <c r="G8" s="72">
        <v>1.65</v>
      </c>
      <c r="H8" s="72">
        <v>1.81</v>
      </c>
      <c r="I8" s="72">
        <v>1.62</v>
      </c>
      <c r="J8" s="101" t="s">
        <v>298</v>
      </c>
      <c r="L8" s="252"/>
      <c r="M8" s="252"/>
      <c r="N8" s="252"/>
      <c r="O8" s="252"/>
      <c r="P8" s="252"/>
      <c r="Q8" s="252"/>
      <c r="R8" s="252"/>
      <c r="S8" s="252"/>
      <c r="T8" s="252"/>
      <c r="U8" s="252"/>
      <c r="V8" s="252"/>
      <c r="W8" s="252"/>
    </row>
    <row r="9" spans="1:23" x14ac:dyDescent="0.2">
      <c r="B9" s="101" t="s">
        <v>629</v>
      </c>
      <c r="C9" s="101" t="s">
        <v>630</v>
      </c>
      <c r="D9" s="72">
        <v>5356</v>
      </c>
      <c r="E9" s="72">
        <v>5654.94</v>
      </c>
      <c r="F9" s="72">
        <v>0.54</v>
      </c>
      <c r="G9" s="72">
        <v>0.39</v>
      </c>
      <c r="H9" s="72">
        <v>0.41</v>
      </c>
      <c r="I9" s="72">
        <v>0.37</v>
      </c>
      <c r="J9" s="101" t="s">
        <v>257</v>
      </c>
      <c r="L9" s="252"/>
      <c r="M9" s="252"/>
      <c r="N9" s="252"/>
      <c r="O9" s="252"/>
      <c r="P9" s="252"/>
      <c r="Q9" s="252"/>
      <c r="R9" s="252"/>
      <c r="S9" s="252"/>
      <c r="T9" s="252"/>
      <c r="U9" s="252"/>
      <c r="V9" s="252"/>
      <c r="W9" s="252"/>
    </row>
    <row r="10" spans="1:23" x14ac:dyDescent="0.2">
      <c r="B10" s="101" t="s">
        <v>1016</v>
      </c>
      <c r="C10" s="101" t="s">
        <v>1017</v>
      </c>
      <c r="D10" s="72">
        <v>5452</v>
      </c>
      <c r="E10" s="72">
        <v>5111</v>
      </c>
      <c r="F10" s="72">
        <v>0.89</v>
      </c>
      <c r="G10" s="72">
        <v>0.77</v>
      </c>
      <c r="H10" s="72">
        <v>-0.51</v>
      </c>
      <c r="I10" s="72">
        <v>0.7</v>
      </c>
      <c r="J10" s="101" t="s">
        <v>257</v>
      </c>
      <c r="L10" s="252"/>
      <c r="M10" s="252"/>
      <c r="N10" s="252"/>
      <c r="O10" s="252"/>
      <c r="P10" s="252"/>
      <c r="Q10" s="252"/>
      <c r="R10" s="252"/>
      <c r="S10" s="252"/>
      <c r="T10" s="252"/>
      <c r="U10" s="252"/>
      <c r="V10" s="252"/>
      <c r="W10" s="252"/>
    </row>
    <row r="11" spans="1:23" x14ac:dyDescent="0.2">
      <c r="B11" s="101" t="s">
        <v>282</v>
      </c>
      <c r="C11" s="101" t="s">
        <v>283</v>
      </c>
      <c r="D11" s="72">
        <v>8343.25</v>
      </c>
      <c r="E11" s="72">
        <v>7799.69</v>
      </c>
      <c r="F11" s="72">
        <v>1.32</v>
      </c>
      <c r="G11" s="72">
        <v>1.1599999999999999</v>
      </c>
      <c r="H11" s="72">
        <v>1.29</v>
      </c>
      <c r="I11" s="72">
        <v>1.1499999999999999</v>
      </c>
      <c r="J11" s="101" t="s">
        <v>284</v>
      </c>
      <c r="L11" s="252"/>
      <c r="M11" s="252"/>
      <c r="N11" s="252"/>
      <c r="O11" s="252"/>
      <c r="P11" s="252"/>
      <c r="Q11" s="252"/>
      <c r="R11" s="252"/>
      <c r="S11" s="252"/>
      <c r="T11" s="252"/>
      <c r="U11" s="252"/>
      <c r="V11" s="252"/>
      <c r="W11" s="252"/>
    </row>
    <row r="12" spans="1:23" x14ac:dyDescent="0.2">
      <c r="B12" s="101" t="s">
        <v>577</v>
      </c>
      <c r="C12" s="101" t="s">
        <v>578</v>
      </c>
      <c r="D12" s="72">
        <v>4737</v>
      </c>
      <c r="E12" s="72">
        <v>5090</v>
      </c>
      <c r="F12" s="72">
        <v>1.66</v>
      </c>
      <c r="G12" s="72">
        <v>2.93</v>
      </c>
      <c r="H12" s="72">
        <v>1.66</v>
      </c>
      <c r="I12" s="72">
        <v>2.9</v>
      </c>
      <c r="J12" s="101" t="s">
        <v>295</v>
      </c>
      <c r="L12" s="252"/>
      <c r="M12" s="252"/>
      <c r="N12" s="252"/>
      <c r="O12" s="252"/>
      <c r="P12" s="252"/>
      <c r="Q12" s="252"/>
      <c r="R12" s="252"/>
      <c r="S12" s="252"/>
      <c r="T12" s="252"/>
      <c r="U12" s="252"/>
      <c r="V12" s="252"/>
      <c r="W12" s="252"/>
    </row>
    <row r="13" spans="1:23" x14ac:dyDescent="0.2">
      <c r="B13" s="101" t="s">
        <v>285</v>
      </c>
      <c r="C13" s="101" t="s">
        <v>286</v>
      </c>
      <c r="D13" s="72">
        <v>1073.33</v>
      </c>
      <c r="E13" s="72">
        <v>1041.7</v>
      </c>
      <c r="F13" s="72">
        <v>0.2</v>
      </c>
      <c r="G13" s="72">
        <v>0.13</v>
      </c>
      <c r="H13" s="72">
        <v>0.17</v>
      </c>
      <c r="I13" s="72">
        <v>0.13</v>
      </c>
      <c r="J13" s="101" t="s">
        <v>284</v>
      </c>
      <c r="L13" s="252"/>
      <c r="M13" s="252"/>
      <c r="N13" s="252"/>
      <c r="O13" s="252"/>
      <c r="P13" s="252"/>
      <c r="Q13" s="252"/>
      <c r="R13" s="252"/>
      <c r="S13" s="252"/>
      <c r="T13" s="252"/>
      <c r="U13" s="252"/>
      <c r="V13" s="252"/>
      <c r="W13" s="252"/>
    </row>
    <row r="14" spans="1:23" x14ac:dyDescent="0.2">
      <c r="B14" s="101" t="s">
        <v>592</v>
      </c>
      <c r="C14" s="101" t="s">
        <v>768</v>
      </c>
      <c r="D14" s="72">
        <v>887</v>
      </c>
      <c r="E14" s="72">
        <v>839</v>
      </c>
      <c r="F14" s="72">
        <v>0.51</v>
      </c>
      <c r="G14" s="72">
        <v>0.44</v>
      </c>
      <c r="H14" s="72">
        <v>0.41</v>
      </c>
      <c r="I14" s="72">
        <v>0.39</v>
      </c>
      <c r="J14" s="101" t="s">
        <v>298</v>
      </c>
      <c r="L14" s="252"/>
      <c r="M14" s="252"/>
      <c r="N14" s="252"/>
      <c r="O14" s="252"/>
      <c r="P14" s="252"/>
      <c r="Q14" s="252"/>
      <c r="R14" s="252"/>
      <c r="S14" s="252"/>
      <c r="T14" s="252"/>
      <c r="U14" s="252"/>
      <c r="V14" s="252"/>
      <c r="W14" s="252"/>
    </row>
    <row r="15" spans="1:23" x14ac:dyDescent="0.2">
      <c r="B15" s="101" t="s">
        <v>859</v>
      </c>
      <c r="C15" s="101" t="s">
        <v>860</v>
      </c>
      <c r="D15" s="72">
        <v>14771.2</v>
      </c>
      <c r="E15" s="72">
        <v>13182.7</v>
      </c>
      <c r="F15" s="72">
        <v>1.1299999999999999</v>
      </c>
      <c r="G15" s="72">
        <v>1.36</v>
      </c>
      <c r="H15" s="72">
        <v>0.65</v>
      </c>
      <c r="I15" s="72">
        <v>1</v>
      </c>
      <c r="J15" s="101" t="s">
        <v>257</v>
      </c>
      <c r="L15" s="252"/>
      <c r="M15" s="252"/>
      <c r="N15" s="252"/>
      <c r="O15" s="252"/>
      <c r="P15" s="252"/>
      <c r="Q15" s="252"/>
      <c r="R15" s="252"/>
      <c r="S15" s="252"/>
      <c r="T15" s="252"/>
      <c r="U15" s="252"/>
      <c r="V15" s="252"/>
      <c r="W15" s="252"/>
    </row>
    <row r="16" spans="1:23" x14ac:dyDescent="0.2">
      <c r="B16" s="101" t="s">
        <v>752</v>
      </c>
      <c r="C16" s="101" t="s">
        <v>753</v>
      </c>
      <c r="D16" s="72">
        <v>641.20000000000005</v>
      </c>
      <c r="E16" s="72">
        <v>594</v>
      </c>
      <c r="F16" s="72">
        <v>3.12</v>
      </c>
      <c r="G16" s="72">
        <v>2.97</v>
      </c>
      <c r="H16" s="72">
        <v>3.02</v>
      </c>
      <c r="I16" s="72">
        <v>2.79</v>
      </c>
      <c r="J16" s="101" t="s">
        <v>295</v>
      </c>
      <c r="L16" s="252"/>
      <c r="M16" s="252"/>
      <c r="N16" s="252"/>
      <c r="O16" s="252"/>
      <c r="P16" s="252"/>
      <c r="Q16" s="252"/>
      <c r="R16" s="252"/>
      <c r="S16" s="252"/>
      <c r="T16" s="252"/>
      <c r="U16" s="252"/>
      <c r="V16" s="252"/>
      <c r="W16" s="252"/>
    </row>
    <row r="17" spans="1:23" x14ac:dyDescent="0.2">
      <c r="B17" s="101" t="s">
        <v>883</v>
      </c>
      <c r="C17" s="101" t="s">
        <v>884</v>
      </c>
      <c r="D17" s="72">
        <v>5514</v>
      </c>
      <c r="E17" s="72">
        <v>5801</v>
      </c>
      <c r="F17" s="72">
        <v>1.49</v>
      </c>
      <c r="G17" s="72">
        <v>1.46</v>
      </c>
      <c r="H17" s="72">
        <v>1.57</v>
      </c>
      <c r="I17" s="72">
        <v>1.45</v>
      </c>
      <c r="J17" s="101" t="s">
        <v>295</v>
      </c>
      <c r="L17" s="252"/>
      <c r="M17" s="252"/>
      <c r="N17" s="252"/>
      <c r="O17" s="252"/>
      <c r="P17" s="252"/>
      <c r="Q17" s="252"/>
      <c r="R17" s="252"/>
      <c r="S17" s="252"/>
      <c r="T17" s="252"/>
      <c r="U17" s="252"/>
      <c r="V17" s="252"/>
      <c r="W17" s="252"/>
    </row>
    <row r="18" spans="1:23" x14ac:dyDescent="0.2">
      <c r="B18" s="101" t="s">
        <v>631</v>
      </c>
      <c r="C18" s="101" t="s">
        <v>804</v>
      </c>
      <c r="D18" s="72">
        <v>2560.8000000000002</v>
      </c>
      <c r="E18" s="72">
        <v>2545.5</v>
      </c>
      <c r="F18" s="72">
        <v>1.56</v>
      </c>
      <c r="G18" s="72">
        <v>1.36</v>
      </c>
      <c r="H18" s="72">
        <v>1.5</v>
      </c>
      <c r="I18" s="72">
        <v>1.34</v>
      </c>
      <c r="J18" s="101" t="s">
        <v>304</v>
      </c>
      <c r="L18" s="252"/>
      <c r="M18" s="252"/>
      <c r="N18" s="252"/>
      <c r="O18" s="252"/>
      <c r="P18" s="252"/>
      <c r="Q18" s="252"/>
      <c r="R18" s="252"/>
      <c r="S18" s="252"/>
      <c r="T18" s="252"/>
      <c r="U18" s="252"/>
      <c r="V18" s="252"/>
      <c r="W18" s="252"/>
    </row>
    <row r="19" spans="1:23" x14ac:dyDescent="0.2">
      <c r="B19" s="101" t="s">
        <v>861</v>
      </c>
      <c r="C19" s="101" t="s">
        <v>862</v>
      </c>
      <c r="D19" s="72">
        <v>1331.82</v>
      </c>
      <c r="E19" s="72">
        <v>1242.8499999999999</v>
      </c>
      <c r="F19" s="72">
        <v>1.25</v>
      </c>
      <c r="G19" s="72">
        <v>1.2</v>
      </c>
      <c r="H19" s="72">
        <v>1.23</v>
      </c>
      <c r="I19" s="72">
        <v>1.1000000000000001</v>
      </c>
      <c r="J19" s="101" t="s">
        <v>304</v>
      </c>
      <c r="L19" s="252"/>
      <c r="M19" s="252"/>
      <c r="N19" s="252"/>
      <c r="O19" s="252"/>
      <c r="P19" s="252"/>
      <c r="Q19" s="252"/>
      <c r="R19" s="252"/>
      <c r="S19" s="252"/>
      <c r="T19" s="252"/>
      <c r="U19" s="252"/>
      <c r="V19" s="252"/>
      <c r="W19" s="252"/>
    </row>
    <row r="20" spans="1:23" x14ac:dyDescent="0.2">
      <c r="B20" s="101" t="s">
        <v>355</v>
      </c>
      <c r="C20" s="101" t="s">
        <v>356</v>
      </c>
      <c r="D20" s="72">
        <v>6377</v>
      </c>
      <c r="E20" s="72">
        <v>5585</v>
      </c>
      <c r="F20" s="72">
        <v>0.3</v>
      </c>
      <c r="G20" s="72">
        <v>-0.28999999999999998</v>
      </c>
      <c r="H20" s="72">
        <v>0.11</v>
      </c>
      <c r="I20" s="72">
        <v>-2.19</v>
      </c>
      <c r="J20" s="101" t="s">
        <v>304</v>
      </c>
      <c r="L20" s="252"/>
      <c r="M20" s="252"/>
      <c r="N20" s="252"/>
      <c r="O20" s="252"/>
      <c r="P20" s="252"/>
      <c r="Q20" s="252"/>
      <c r="R20" s="252"/>
      <c r="S20" s="252"/>
      <c r="T20" s="252"/>
      <c r="U20" s="252"/>
      <c r="V20" s="252"/>
      <c r="W20" s="252"/>
    </row>
    <row r="21" spans="1:23" x14ac:dyDescent="0.2">
      <c r="B21" s="101" t="s">
        <v>632</v>
      </c>
      <c r="C21" s="101" t="s">
        <v>805</v>
      </c>
      <c r="D21" s="72">
        <v>599.48</v>
      </c>
      <c r="E21" s="72">
        <v>441.91</v>
      </c>
      <c r="F21" s="72">
        <v>0.88</v>
      </c>
      <c r="G21" s="72">
        <v>7.0000000000000007E-2</v>
      </c>
      <c r="H21" s="72">
        <v>0.76</v>
      </c>
      <c r="I21" s="72">
        <v>-0.1</v>
      </c>
      <c r="J21" s="101" t="s">
        <v>257</v>
      </c>
      <c r="L21" s="252"/>
      <c r="M21" s="252"/>
      <c r="N21" s="252"/>
      <c r="O21" s="252"/>
      <c r="P21" s="252"/>
      <c r="Q21" s="252"/>
      <c r="R21" s="252"/>
      <c r="S21" s="252"/>
      <c r="T21" s="252"/>
      <c r="U21" s="252"/>
      <c r="V21" s="252"/>
      <c r="W21" s="252"/>
    </row>
    <row r="22" spans="1:23" x14ac:dyDescent="0.2">
      <c r="B22" s="101" t="s">
        <v>501</v>
      </c>
      <c r="C22" s="101" t="s">
        <v>519</v>
      </c>
      <c r="D22" s="72">
        <v>1047.5</v>
      </c>
      <c r="E22" s="72">
        <v>915.3</v>
      </c>
      <c r="F22" s="72">
        <v>0.14000000000000001</v>
      </c>
      <c r="G22" s="72">
        <v>-0.08</v>
      </c>
      <c r="H22" s="72">
        <v>0.18</v>
      </c>
      <c r="I22" s="72">
        <v>-0.79</v>
      </c>
      <c r="J22" s="101" t="s">
        <v>304</v>
      </c>
      <c r="L22" s="252"/>
      <c r="M22" s="252"/>
      <c r="N22" s="252"/>
      <c r="O22" s="252"/>
      <c r="P22" s="252"/>
      <c r="Q22" s="252"/>
      <c r="R22" s="252"/>
      <c r="S22" s="252"/>
      <c r="T22" s="252"/>
      <c r="U22" s="252"/>
      <c r="V22" s="252"/>
      <c r="W22" s="252"/>
    </row>
    <row r="23" spans="1:23" x14ac:dyDescent="0.2">
      <c r="B23" s="101" t="s">
        <v>903</v>
      </c>
      <c r="C23" s="101" t="s">
        <v>904</v>
      </c>
      <c r="D23" s="72">
        <v>1910.5</v>
      </c>
      <c r="E23" s="72">
        <v>1684.4</v>
      </c>
      <c r="F23" s="72">
        <v>2.1800000000000002</v>
      </c>
      <c r="G23" s="72">
        <v>1.3</v>
      </c>
      <c r="H23" s="72">
        <v>1.77</v>
      </c>
      <c r="I23" s="72">
        <v>1.04</v>
      </c>
      <c r="J23" s="101" t="s">
        <v>257</v>
      </c>
      <c r="L23" s="252"/>
      <c r="M23" s="252"/>
      <c r="N23" s="252"/>
      <c r="O23" s="252"/>
      <c r="P23" s="252"/>
      <c r="Q23" s="252"/>
      <c r="R23" s="252"/>
      <c r="S23" s="252"/>
      <c r="T23" s="252"/>
      <c r="U23" s="252"/>
      <c r="V23" s="252"/>
      <c r="W23" s="252"/>
    </row>
    <row r="24" spans="1:23" x14ac:dyDescent="0.2">
      <c r="B24" s="101" t="s">
        <v>962</v>
      </c>
      <c r="C24" s="101" t="s">
        <v>963</v>
      </c>
      <c r="D24" s="72">
        <v>1485.8</v>
      </c>
      <c r="E24" s="72">
        <v>1141.0899999999999</v>
      </c>
      <c r="F24" s="72">
        <v>2.94</v>
      </c>
      <c r="G24" s="72">
        <v>2.4</v>
      </c>
      <c r="H24" s="72">
        <v>0.86</v>
      </c>
      <c r="I24" s="72">
        <v>1.79</v>
      </c>
      <c r="J24" s="101" t="s">
        <v>284</v>
      </c>
      <c r="L24" s="252"/>
      <c r="M24" s="252"/>
      <c r="N24" s="252"/>
      <c r="O24" s="252"/>
      <c r="P24" s="252"/>
      <c r="Q24" s="252"/>
      <c r="R24" s="252"/>
      <c r="S24" s="252"/>
      <c r="T24" s="252"/>
      <c r="U24" s="252"/>
      <c r="V24" s="252"/>
      <c r="W24" s="252"/>
    </row>
    <row r="25" spans="1:23" x14ac:dyDescent="0.2">
      <c r="B25" s="101" t="s">
        <v>935</v>
      </c>
      <c r="C25" s="101" t="s">
        <v>936</v>
      </c>
      <c r="D25" s="72">
        <v>8704</v>
      </c>
      <c r="E25" s="72">
        <v>8670</v>
      </c>
      <c r="F25" s="72">
        <v>1.9</v>
      </c>
      <c r="G25" s="72">
        <v>1.91</v>
      </c>
      <c r="H25" s="72">
        <v>1.86</v>
      </c>
      <c r="I25" s="72">
        <v>1.76</v>
      </c>
      <c r="J25" s="101" t="s">
        <v>295</v>
      </c>
      <c r="L25" s="252"/>
      <c r="M25" s="252"/>
      <c r="N25" s="252"/>
      <c r="O25" s="252"/>
      <c r="P25" s="252"/>
      <c r="Q25" s="252"/>
      <c r="R25" s="252"/>
      <c r="S25" s="252"/>
      <c r="T25" s="252"/>
      <c r="U25" s="252"/>
      <c r="V25" s="252"/>
      <c r="W25" s="252"/>
    </row>
    <row r="26" spans="1:23" x14ac:dyDescent="0.2">
      <c r="B26" s="101" t="s">
        <v>694</v>
      </c>
      <c r="C26" s="101" t="s">
        <v>695</v>
      </c>
      <c r="D26" s="72">
        <v>479.87</v>
      </c>
      <c r="E26" s="72">
        <v>454.37</v>
      </c>
      <c r="F26" s="72">
        <v>0.37</v>
      </c>
      <c r="G26" s="72">
        <v>0.31</v>
      </c>
      <c r="H26" s="72">
        <v>0.36</v>
      </c>
      <c r="I26" s="72">
        <v>0.31</v>
      </c>
      <c r="J26" s="101" t="s">
        <v>284</v>
      </c>
    </row>
    <row r="27" spans="1:23" x14ac:dyDescent="0.2">
      <c r="B27" s="101" t="s">
        <v>1018</v>
      </c>
      <c r="C27" s="101" t="s">
        <v>1019</v>
      </c>
      <c r="D27" s="72">
        <v>4613</v>
      </c>
      <c r="E27" s="72">
        <v>4404</v>
      </c>
      <c r="F27" s="72">
        <v>0.65</v>
      </c>
      <c r="G27" s="72">
        <v>0.56999999999999995</v>
      </c>
      <c r="H27" s="72">
        <v>0.63</v>
      </c>
      <c r="I27" s="72">
        <v>0.24</v>
      </c>
      <c r="J27" s="101" t="s">
        <v>256</v>
      </c>
    </row>
    <row r="28" spans="1:23" x14ac:dyDescent="0.2">
      <c r="B28" s="101" t="s">
        <v>673</v>
      </c>
      <c r="C28" s="101" t="s">
        <v>674</v>
      </c>
      <c r="D28" s="72">
        <v>29329</v>
      </c>
      <c r="E28" s="72">
        <v>25587</v>
      </c>
      <c r="F28" s="72">
        <v>0.46</v>
      </c>
      <c r="G28" s="72">
        <v>0.52</v>
      </c>
      <c r="H28" s="72">
        <v>0.45</v>
      </c>
      <c r="I28" s="72">
        <v>0.51</v>
      </c>
      <c r="J28" s="101" t="s">
        <v>255</v>
      </c>
    </row>
    <row r="29" spans="1:23" x14ac:dyDescent="0.2">
      <c r="B29" s="101" t="s">
        <v>550</v>
      </c>
      <c r="C29" s="101" t="s">
        <v>769</v>
      </c>
      <c r="D29" s="72">
        <v>4026</v>
      </c>
      <c r="E29" s="72">
        <v>3773</v>
      </c>
      <c r="F29" s="72">
        <v>0.47</v>
      </c>
      <c r="G29" s="72">
        <v>0.54</v>
      </c>
      <c r="H29" s="72">
        <v>0.39</v>
      </c>
      <c r="I29" s="72">
        <v>0.71</v>
      </c>
      <c r="J29" s="101" t="s">
        <v>551</v>
      </c>
    </row>
    <row r="30" spans="1:23" x14ac:dyDescent="0.2">
      <c r="A30" t="s">
        <v>471</v>
      </c>
      <c r="B30" s="101" t="s">
        <v>424</v>
      </c>
      <c r="C30" s="101" t="s">
        <v>520</v>
      </c>
      <c r="D30" s="72">
        <v>8793</v>
      </c>
      <c r="E30" s="72">
        <v>9010</v>
      </c>
      <c r="F30" s="72">
        <v>1.1599999999999999</v>
      </c>
      <c r="G30" s="72">
        <v>1.25</v>
      </c>
      <c r="H30" s="72">
        <v>1.39</v>
      </c>
      <c r="I30" s="72">
        <v>1.21</v>
      </c>
      <c r="J30" s="101" t="s">
        <v>295</v>
      </c>
    </row>
    <row r="31" spans="1:23" x14ac:dyDescent="0.2">
      <c r="B31" s="101" t="s">
        <v>618</v>
      </c>
      <c r="C31" s="101" t="s">
        <v>770</v>
      </c>
      <c r="D31" s="72">
        <v>3096</v>
      </c>
      <c r="E31" s="72">
        <v>2953</v>
      </c>
      <c r="F31" s="72">
        <v>2.27</v>
      </c>
      <c r="G31" s="72">
        <v>1.6</v>
      </c>
      <c r="H31" s="72">
        <v>2.23</v>
      </c>
      <c r="I31" s="72">
        <v>1.47</v>
      </c>
      <c r="J31" s="101" t="s">
        <v>295</v>
      </c>
    </row>
    <row r="32" spans="1:23" x14ac:dyDescent="0.2">
      <c r="B32" s="101" t="s">
        <v>771</v>
      </c>
      <c r="C32" s="101" t="s">
        <v>772</v>
      </c>
      <c r="D32" s="72">
        <v>33588.6</v>
      </c>
      <c r="E32" s="72">
        <v>29176.36</v>
      </c>
      <c r="F32" s="72">
        <v>-0.9</v>
      </c>
      <c r="G32" s="72">
        <v>0.17</v>
      </c>
      <c r="H32" s="72">
        <v>-0.91</v>
      </c>
      <c r="I32" s="72">
        <v>0.21</v>
      </c>
      <c r="J32" s="101" t="s">
        <v>257</v>
      </c>
    </row>
    <row r="33" spans="1:10" x14ac:dyDescent="0.2">
      <c r="B33" s="101" t="s">
        <v>593</v>
      </c>
      <c r="C33" s="101" t="s">
        <v>773</v>
      </c>
      <c r="D33" s="72">
        <v>1024.1400000000001</v>
      </c>
      <c r="E33" s="72">
        <v>942.47</v>
      </c>
      <c r="F33" s="72">
        <v>0.64</v>
      </c>
      <c r="G33" s="72">
        <v>0.55000000000000004</v>
      </c>
      <c r="H33" s="72">
        <v>0.62</v>
      </c>
      <c r="I33" s="72">
        <v>0.55000000000000004</v>
      </c>
      <c r="J33" s="101" t="s">
        <v>298</v>
      </c>
    </row>
    <row r="34" spans="1:10" x14ac:dyDescent="0.2">
      <c r="B34" s="101" t="s">
        <v>579</v>
      </c>
      <c r="C34" s="101" t="s">
        <v>580</v>
      </c>
      <c r="D34" s="72">
        <v>5331</v>
      </c>
      <c r="E34" s="72">
        <v>5011</v>
      </c>
      <c r="F34" s="72">
        <v>1.73</v>
      </c>
      <c r="G34" s="72">
        <v>1.59</v>
      </c>
      <c r="H34" s="72">
        <v>1.68</v>
      </c>
      <c r="I34" s="72">
        <v>1.33</v>
      </c>
      <c r="J34" s="101" t="s">
        <v>257</v>
      </c>
    </row>
    <row r="35" spans="1:10" x14ac:dyDescent="0.2">
      <c r="B35" s="101" t="s">
        <v>419</v>
      </c>
      <c r="C35" s="101" t="s">
        <v>521</v>
      </c>
      <c r="D35" s="72">
        <v>1426.5</v>
      </c>
      <c r="E35" s="72">
        <v>1245.73</v>
      </c>
      <c r="F35" s="72">
        <v>0.65</v>
      </c>
      <c r="G35" s="72">
        <v>0.54</v>
      </c>
      <c r="H35" s="72">
        <v>0.61</v>
      </c>
      <c r="I35" s="72">
        <v>0.52</v>
      </c>
      <c r="J35" s="101" t="s">
        <v>284</v>
      </c>
    </row>
    <row r="36" spans="1:10" x14ac:dyDescent="0.2">
      <c r="B36" s="101" t="s">
        <v>848</v>
      </c>
      <c r="C36" s="101" t="s">
        <v>849</v>
      </c>
      <c r="D36" s="72">
        <v>3422</v>
      </c>
      <c r="E36" s="72">
        <v>3920</v>
      </c>
      <c r="F36" s="72">
        <v>-0.77</v>
      </c>
      <c r="G36" s="72">
        <v>-0.37</v>
      </c>
      <c r="H36" s="72">
        <v>-0.78</v>
      </c>
      <c r="I36" s="72">
        <v>-1.53</v>
      </c>
      <c r="J36" s="101" t="s">
        <v>316</v>
      </c>
    </row>
    <row r="37" spans="1:10" x14ac:dyDescent="0.2">
      <c r="B37" s="101" t="s">
        <v>594</v>
      </c>
      <c r="C37" s="101" t="s">
        <v>595</v>
      </c>
      <c r="D37" s="72">
        <v>18984.3</v>
      </c>
      <c r="E37" s="72">
        <v>17901.7</v>
      </c>
      <c r="F37" s="72">
        <v>1.86</v>
      </c>
      <c r="G37" s="72">
        <v>1.05</v>
      </c>
      <c r="H37" s="72">
        <v>1.8</v>
      </c>
      <c r="I37" s="72">
        <v>1.02</v>
      </c>
      <c r="J37" s="101" t="s">
        <v>257</v>
      </c>
    </row>
    <row r="38" spans="1:10" x14ac:dyDescent="0.2">
      <c r="B38" s="101" t="s">
        <v>1000</v>
      </c>
      <c r="C38" s="101" t="s">
        <v>1001</v>
      </c>
      <c r="D38" s="72">
        <v>243.87</v>
      </c>
      <c r="E38" s="72">
        <v>254.06</v>
      </c>
      <c r="F38" s="72">
        <v>0.25</v>
      </c>
      <c r="G38" s="72">
        <v>0.25</v>
      </c>
      <c r="H38" s="72">
        <v>0.25</v>
      </c>
      <c r="I38" s="72">
        <v>0.25</v>
      </c>
      <c r="J38" s="101" t="s">
        <v>295</v>
      </c>
    </row>
    <row r="39" spans="1:10" x14ac:dyDescent="0.2">
      <c r="B39" s="101" t="s">
        <v>581</v>
      </c>
      <c r="C39" s="101" t="s">
        <v>754</v>
      </c>
      <c r="D39" s="72">
        <v>74599</v>
      </c>
      <c r="E39" s="72">
        <v>57594</v>
      </c>
      <c r="F39" s="72">
        <v>3.08</v>
      </c>
      <c r="G39" s="72">
        <v>2.08</v>
      </c>
      <c r="H39" s="72">
        <v>3.06</v>
      </c>
      <c r="I39" s="72">
        <v>2.0699999999999998</v>
      </c>
      <c r="J39" s="101" t="s">
        <v>284</v>
      </c>
    </row>
    <row r="40" spans="1:10" x14ac:dyDescent="0.2">
      <c r="B40" s="101" t="s">
        <v>863</v>
      </c>
      <c r="C40" s="101" t="s">
        <v>864</v>
      </c>
      <c r="D40" s="72">
        <v>20894</v>
      </c>
      <c r="E40" s="72">
        <v>24143</v>
      </c>
      <c r="F40" s="72">
        <v>1.21</v>
      </c>
      <c r="G40" s="72">
        <v>0.77</v>
      </c>
      <c r="H40" s="72">
        <v>1.08</v>
      </c>
      <c r="I40" s="72">
        <v>0.56000000000000005</v>
      </c>
      <c r="J40" s="101" t="s">
        <v>256</v>
      </c>
    </row>
    <row r="41" spans="1:10" x14ac:dyDescent="0.2">
      <c r="A41" t="s">
        <v>471</v>
      </c>
      <c r="B41" s="101" t="s">
        <v>582</v>
      </c>
      <c r="C41" s="101" t="s">
        <v>583</v>
      </c>
      <c r="D41" s="72">
        <v>34439</v>
      </c>
      <c r="E41" s="72">
        <v>33163</v>
      </c>
      <c r="F41" s="72">
        <v>-0.46</v>
      </c>
      <c r="G41" s="72">
        <v>1.42</v>
      </c>
      <c r="H41" s="72">
        <v>-0.77</v>
      </c>
      <c r="I41" s="72">
        <v>1.31</v>
      </c>
      <c r="J41" s="101" t="s">
        <v>317</v>
      </c>
    </row>
    <row r="42" spans="1:10" x14ac:dyDescent="0.2">
      <c r="B42" s="101" t="s">
        <v>905</v>
      </c>
      <c r="C42" s="101" t="s">
        <v>906</v>
      </c>
      <c r="D42" s="72">
        <v>2661.3</v>
      </c>
      <c r="E42" s="72">
        <v>3450.7</v>
      </c>
      <c r="F42" s="72">
        <v>0.7</v>
      </c>
      <c r="G42" s="72">
        <v>0.91</v>
      </c>
      <c r="H42" s="72">
        <v>0.7</v>
      </c>
      <c r="I42" s="72">
        <v>0.9</v>
      </c>
      <c r="J42" s="101" t="s">
        <v>284</v>
      </c>
    </row>
    <row r="43" spans="1:10" x14ac:dyDescent="0.2">
      <c r="B43" s="101" t="s">
        <v>865</v>
      </c>
      <c r="C43" s="101" t="s">
        <v>866</v>
      </c>
      <c r="D43" s="72">
        <v>5047.8</v>
      </c>
      <c r="E43" s="72">
        <v>4523.8999999999996</v>
      </c>
      <c r="F43" s="72">
        <v>1.03</v>
      </c>
      <c r="G43" s="72">
        <v>0.87</v>
      </c>
      <c r="H43" s="72">
        <v>1.02</v>
      </c>
      <c r="I43" s="72">
        <v>0.89</v>
      </c>
      <c r="J43" s="101" t="s">
        <v>255</v>
      </c>
    </row>
    <row r="44" spans="1:10" x14ac:dyDescent="0.2">
      <c r="B44" s="101" t="s">
        <v>287</v>
      </c>
      <c r="C44" s="101" t="s">
        <v>288</v>
      </c>
      <c r="D44" s="72">
        <v>2260.2600000000002</v>
      </c>
      <c r="E44" s="72">
        <v>2093.58</v>
      </c>
      <c r="F44" s="72">
        <v>7.42</v>
      </c>
      <c r="G44" s="72">
        <v>6.39</v>
      </c>
      <c r="H44" s="72">
        <v>7.27</v>
      </c>
      <c r="I44" s="72">
        <v>6.29</v>
      </c>
      <c r="J44" s="101" t="s">
        <v>255</v>
      </c>
    </row>
    <row r="45" spans="1:10" x14ac:dyDescent="0.2">
      <c r="B45" s="101" t="s">
        <v>1050</v>
      </c>
      <c r="C45" s="101" t="s">
        <v>1051</v>
      </c>
      <c r="D45" s="72">
        <v>1604.8</v>
      </c>
      <c r="E45" s="72">
        <v>1583.9</v>
      </c>
      <c r="F45" s="72">
        <v>0.9</v>
      </c>
      <c r="G45" s="72">
        <v>0.71</v>
      </c>
      <c r="H45" s="72">
        <v>0.75</v>
      </c>
      <c r="I45" s="72">
        <v>0.45</v>
      </c>
      <c r="J45" s="101" t="s">
        <v>304</v>
      </c>
    </row>
    <row r="46" spans="1:10" x14ac:dyDescent="0.2">
      <c r="B46" s="101" t="s">
        <v>425</v>
      </c>
      <c r="C46" s="101" t="s">
        <v>426</v>
      </c>
      <c r="D46" s="72">
        <v>6635</v>
      </c>
      <c r="E46" s="72">
        <v>5860</v>
      </c>
      <c r="F46" s="72">
        <v>1.45</v>
      </c>
      <c r="G46" s="72">
        <v>0.76</v>
      </c>
      <c r="H46" s="72">
        <v>1.52</v>
      </c>
      <c r="I46" s="72">
        <v>0.56000000000000005</v>
      </c>
      <c r="J46" s="101" t="s">
        <v>316</v>
      </c>
    </row>
    <row r="47" spans="1:10" x14ac:dyDescent="0.2">
      <c r="B47" s="101" t="s">
        <v>964</v>
      </c>
      <c r="C47" s="101" t="s">
        <v>965</v>
      </c>
      <c r="D47" s="72">
        <v>2032.4</v>
      </c>
      <c r="E47" s="72">
        <v>1996.8</v>
      </c>
      <c r="F47" s="72">
        <v>0.86</v>
      </c>
      <c r="G47" s="72">
        <v>0.89</v>
      </c>
      <c r="H47" s="72">
        <v>0.54</v>
      </c>
      <c r="I47" s="72">
        <v>0.85</v>
      </c>
      <c r="J47" s="101" t="s">
        <v>304</v>
      </c>
    </row>
    <row r="48" spans="1:10" s="119" customFormat="1" x14ac:dyDescent="0.2">
      <c r="B48" s="233" t="s">
        <v>427</v>
      </c>
      <c r="C48" s="233" t="s">
        <v>428</v>
      </c>
      <c r="D48" s="36">
        <v>21242</v>
      </c>
      <c r="E48" s="36">
        <v>24414</v>
      </c>
      <c r="F48" s="36">
        <v>0.28999999999999998</v>
      </c>
      <c r="G48" s="36">
        <v>0.45</v>
      </c>
      <c r="H48" s="36">
        <v>0.25</v>
      </c>
      <c r="I48" s="36">
        <v>0.28999999999999998</v>
      </c>
      <c r="J48" s="235" t="s">
        <v>295</v>
      </c>
    </row>
    <row r="49" spans="1:10" x14ac:dyDescent="0.2">
      <c r="B49" s="101" t="s">
        <v>696</v>
      </c>
      <c r="C49" s="101" t="s">
        <v>697</v>
      </c>
      <c r="D49" s="79">
        <v>3779</v>
      </c>
      <c r="E49" s="79">
        <v>3679</v>
      </c>
      <c r="F49" s="79">
        <v>0.57999999999999996</v>
      </c>
      <c r="G49" s="79">
        <v>0.44</v>
      </c>
      <c r="H49" s="79">
        <v>0.7</v>
      </c>
      <c r="I49" s="72">
        <v>0.44</v>
      </c>
      <c r="J49" s="217" t="s">
        <v>295</v>
      </c>
    </row>
    <row r="50" spans="1:10" x14ac:dyDescent="0.2">
      <c r="B50" s="101" t="s">
        <v>676</v>
      </c>
      <c r="C50" s="101" t="s">
        <v>806</v>
      </c>
      <c r="D50" s="79">
        <v>867.2</v>
      </c>
      <c r="E50" s="79">
        <v>791.3</v>
      </c>
      <c r="F50" s="79">
        <v>2.12</v>
      </c>
      <c r="G50" s="79">
        <v>1.42</v>
      </c>
      <c r="H50" s="79">
        <v>1.72</v>
      </c>
      <c r="I50" s="72">
        <v>8.2799999999999994</v>
      </c>
      <c r="J50" s="217" t="s">
        <v>257</v>
      </c>
    </row>
    <row r="51" spans="1:10" x14ac:dyDescent="0.2">
      <c r="B51" s="101" t="s">
        <v>633</v>
      </c>
      <c r="C51" s="101" t="s">
        <v>807</v>
      </c>
      <c r="D51" s="79">
        <v>4472</v>
      </c>
      <c r="E51" s="79">
        <v>4368</v>
      </c>
      <c r="F51" s="79">
        <v>1.17</v>
      </c>
      <c r="G51" s="79">
        <v>1.26</v>
      </c>
      <c r="H51" s="79">
        <v>0.96</v>
      </c>
      <c r="I51" s="72">
        <v>0.59</v>
      </c>
      <c r="J51" s="217" t="s">
        <v>257</v>
      </c>
    </row>
    <row r="52" spans="1:10" x14ac:dyDescent="0.2">
      <c r="B52" s="101" t="s">
        <v>698</v>
      </c>
      <c r="C52" s="101" t="s">
        <v>699</v>
      </c>
      <c r="D52" s="79">
        <v>2522</v>
      </c>
      <c r="E52" s="79">
        <v>2520</v>
      </c>
      <c r="F52" s="79">
        <v>0.79</v>
      </c>
      <c r="G52" s="79">
        <v>0.74</v>
      </c>
      <c r="H52" s="79">
        <v>0.76</v>
      </c>
      <c r="I52" s="72">
        <v>0.75</v>
      </c>
      <c r="J52" s="217" t="s">
        <v>295</v>
      </c>
    </row>
    <row r="53" spans="1:10" x14ac:dyDescent="0.2">
      <c r="B53" s="101" t="s">
        <v>966</v>
      </c>
      <c r="C53" s="101" t="s">
        <v>967</v>
      </c>
      <c r="D53" s="79">
        <v>2051</v>
      </c>
      <c r="E53" s="79">
        <v>2015</v>
      </c>
      <c r="F53" s="79">
        <v>1.5</v>
      </c>
      <c r="G53" s="79">
        <v>1.4</v>
      </c>
      <c r="H53" s="79">
        <v>1.2</v>
      </c>
      <c r="I53" s="72">
        <v>1.37</v>
      </c>
      <c r="J53" s="217" t="s">
        <v>257</v>
      </c>
    </row>
    <row r="54" spans="1:10" x14ac:dyDescent="0.2">
      <c r="B54" s="101" t="s">
        <v>392</v>
      </c>
      <c r="C54" s="101" t="s">
        <v>393</v>
      </c>
      <c r="D54" s="79">
        <v>2942.98</v>
      </c>
      <c r="E54" s="79">
        <v>2864.84</v>
      </c>
      <c r="F54" s="79">
        <v>1.2</v>
      </c>
      <c r="G54" s="79">
        <v>1.1299999999999999</v>
      </c>
      <c r="H54" s="79">
        <v>1.23</v>
      </c>
      <c r="I54" s="72">
        <v>1.1200000000000001</v>
      </c>
      <c r="J54" s="217" t="s">
        <v>255</v>
      </c>
    </row>
    <row r="55" spans="1:10" x14ac:dyDescent="0.2">
      <c r="B55" s="101" t="s">
        <v>596</v>
      </c>
      <c r="C55" s="101" t="s">
        <v>808</v>
      </c>
      <c r="D55" s="79">
        <v>2640.68</v>
      </c>
      <c r="E55" s="79">
        <v>1965.85</v>
      </c>
      <c r="F55" s="79">
        <v>3.77</v>
      </c>
      <c r="G55" s="79">
        <v>2.02</v>
      </c>
      <c r="H55" s="79">
        <v>3.74</v>
      </c>
      <c r="I55" s="72">
        <v>1.92</v>
      </c>
      <c r="J55" s="217" t="s">
        <v>257</v>
      </c>
    </row>
    <row r="56" spans="1:10" x14ac:dyDescent="0.2">
      <c r="B56" s="101" t="s">
        <v>429</v>
      </c>
      <c r="C56" s="101" t="s">
        <v>430</v>
      </c>
      <c r="D56" s="79">
        <v>2784</v>
      </c>
      <c r="E56" s="79">
        <v>2777</v>
      </c>
      <c r="F56" s="79">
        <v>4.8600000000000003</v>
      </c>
      <c r="G56" s="79">
        <v>4.95</v>
      </c>
      <c r="H56" s="79">
        <v>4.7699999999999996</v>
      </c>
      <c r="I56" s="72">
        <v>4.8600000000000003</v>
      </c>
      <c r="J56" s="217" t="s">
        <v>295</v>
      </c>
    </row>
    <row r="57" spans="1:10" x14ac:dyDescent="0.2">
      <c r="A57" t="s">
        <v>471</v>
      </c>
      <c r="B57" s="101" t="s">
        <v>597</v>
      </c>
      <c r="C57" s="101" t="s">
        <v>598</v>
      </c>
      <c r="D57" s="79">
        <v>24468</v>
      </c>
      <c r="E57" s="79">
        <v>23785</v>
      </c>
      <c r="F57" s="79">
        <v>2.0499999999999998</v>
      </c>
      <c r="G57" s="79">
        <v>1.97</v>
      </c>
      <c r="H57" s="79">
        <v>2.02</v>
      </c>
      <c r="I57" s="72">
        <v>1.61</v>
      </c>
      <c r="J57" s="217" t="s">
        <v>298</v>
      </c>
    </row>
    <row r="58" spans="1:10" x14ac:dyDescent="0.2">
      <c r="B58" s="101" t="s">
        <v>584</v>
      </c>
      <c r="C58" s="101" t="s">
        <v>809</v>
      </c>
      <c r="D58" s="79">
        <v>618.72</v>
      </c>
      <c r="E58" s="79">
        <v>581.74</v>
      </c>
      <c r="F58" s="79">
        <v>1.21</v>
      </c>
      <c r="G58" s="79">
        <v>0.42</v>
      </c>
      <c r="H58" s="79">
        <v>1.1399999999999999</v>
      </c>
      <c r="I58" s="72">
        <v>0.42</v>
      </c>
      <c r="J58" s="217" t="s">
        <v>295</v>
      </c>
    </row>
    <row r="59" spans="1:10" x14ac:dyDescent="0.2">
      <c r="B59" s="101" t="s">
        <v>907</v>
      </c>
      <c r="C59" s="101" t="s">
        <v>908</v>
      </c>
      <c r="D59" s="79">
        <v>1887</v>
      </c>
      <c r="E59" s="79">
        <v>1838</v>
      </c>
      <c r="F59" s="79">
        <v>0.17</v>
      </c>
      <c r="G59" s="79">
        <v>0.15</v>
      </c>
      <c r="H59" s="79">
        <v>0.06</v>
      </c>
      <c r="I59" s="72">
        <v>0.08</v>
      </c>
      <c r="J59" s="217" t="s">
        <v>257</v>
      </c>
    </row>
    <row r="60" spans="1:10" x14ac:dyDescent="0.2">
      <c r="B60" s="101" t="s">
        <v>552</v>
      </c>
      <c r="C60" s="101" t="s">
        <v>553</v>
      </c>
      <c r="D60" s="79">
        <v>4258</v>
      </c>
      <c r="E60" s="79">
        <v>4441</v>
      </c>
      <c r="F60" s="79">
        <v>0.28000000000000003</v>
      </c>
      <c r="G60" s="79">
        <v>0.47</v>
      </c>
      <c r="H60" s="79">
        <v>0.01</v>
      </c>
      <c r="I60" s="72">
        <v>0.44</v>
      </c>
      <c r="J60" s="217" t="s">
        <v>257</v>
      </c>
    </row>
    <row r="61" spans="1:10" x14ac:dyDescent="0.2">
      <c r="B61" s="101" t="s">
        <v>675</v>
      </c>
      <c r="C61" s="101" t="s">
        <v>810</v>
      </c>
      <c r="D61" s="79">
        <v>2143</v>
      </c>
      <c r="E61" s="79">
        <v>2064</v>
      </c>
      <c r="F61" s="79">
        <v>0.68</v>
      </c>
      <c r="G61" s="79">
        <v>0.32</v>
      </c>
      <c r="H61" s="79">
        <v>0.64</v>
      </c>
      <c r="I61" s="72">
        <v>0.28999999999999998</v>
      </c>
      <c r="J61" s="217" t="s">
        <v>284</v>
      </c>
    </row>
    <row r="62" spans="1:10" x14ac:dyDescent="0.2">
      <c r="B62" s="101" t="s">
        <v>885</v>
      </c>
      <c r="C62" s="101" t="s">
        <v>886</v>
      </c>
      <c r="D62" s="79">
        <v>3357.2</v>
      </c>
      <c r="E62" s="79">
        <v>3152.88</v>
      </c>
      <c r="F62" s="79">
        <v>0.77</v>
      </c>
      <c r="G62" s="79">
        <v>0.62</v>
      </c>
      <c r="H62" s="79">
        <v>0.77</v>
      </c>
      <c r="I62" s="72">
        <v>0.62</v>
      </c>
      <c r="J62" s="217" t="s">
        <v>298</v>
      </c>
    </row>
    <row r="63" spans="1:10" x14ac:dyDescent="0.2">
      <c r="B63" s="101" t="s">
        <v>422</v>
      </c>
      <c r="C63" s="101" t="s">
        <v>423</v>
      </c>
      <c r="D63" s="79">
        <v>1091</v>
      </c>
      <c r="E63" s="79">
        <v>1128</v>
      </c>
      <c r="F63" s="79">
        <v>0.51</v>
      </c>
      <c r="G63" s="79">
        <v>0.54</v>
      </c>
      <c r="H63" s="79">
        <v>0.49</v>
      </c>
      <c r="I63" s="72">
        <v>0.5</v>
      </c>
      <c r="J63" s="217" t="s">
        <v>284</v>
      </c>
    </row>
    <row r="64" spans="1:10" x14ac:dyDescent="0.2">
      <c r="B64" s="101" t="s">
        <v>634</v>
      </c>
      <c r="C64" s="101" t="s">
        <v>811</v>
      </c>
      <c r="D64" s="79">
        <v>2804</v>
      </c>
      <c r="E64" s="79">
        <v>2937.5</v>
      </c>
      <c r="F64" s="79">
        <v>1.35</v>
      </c>
      <c r="G64" s="79">
        <v>1.01</v>
      </c>
      <c r="H64" s="79">
        <v>1.3</v>
      </c>
      <c r="I64" s="72">
        <v>0.95</v>
      </c>
      <c r="J64" s="217" t="s">
        <v>316</v>
      </c>
    </row>
    <row r="65" spans="1:10" x14ac:dyDescent="0.2">
      <c r="B65" s="101" t="s">
        <v>700</v>
      </c>
      <c r="C65" s="101" t="s">
        <v>701</v>
      </c>
      <c r="D65" s="79">
        <v>6202</v>
      </c>
      <c r="E65" s="79">
        <v>5960</v>
      </c>
      <c r="F65" s="79">
        <v>1.72</v>
      </c>
      <c r="G65" s="79">
        <v>1.56</v>
      </c>
      <c r="H65" s="79">
        <v>1.68</v>
      </c>
      <c r="I65" s="72">
        <v>1.46</v>
      </c>
      <c r="J65" s="217" t="s">
        <v>295</v>
      </c>
    </row>
    <row r="66" spans="1:10" x14ac:dyDescent="0.2">
      <c r="B66" s="101" t="s">
        <v>635</v>
      </c>
      <c r="C66" s="101" t="s">
        <v>812</v>
      </c>
      <c r="D66" s="79">
        <v>25537</v>
      </c>
      <c r="E66" s="79">
        <v>22240</v>
      </c>
      <c r="F66" s="79">
        <v>1.1200000000000001</v>
      </c>
      <c r="G66" s="79">
        <v>0.99</v>
      </c>
      <c r="H66" s="79">
        <v>0.86</v>
      </c>
      <c r="I66" s="72">
        <v>0.79</v>
      </c>
      <c r="J66" s="217" t="s">
        <v>257</v>
      </c>
    </row>
    <row r="67" spans="1:10" x14ac:dyDescent="0.2">
      <c r="B67" s="101" t="s">
        <v>851</v>
      </c>
      <c r="C67" s="101" t="s">
        <v>852</v>
      </c>
      <c r="D67" s="79">
        <v>1069</v>
      </c>
      <c r="E67" s="79">
        <v>922</v>
      </c>
      <c r="F67" s="79">
        <v>0.95</v>
      </c>
      <c r="G67" s="79">
        <v>0.52</v>
      </c>
      <c r="H67" s="79">
        <v>0.83</v>
      </c>
      <c r="I67" s="72">
        <v>0.45</v>
      </c>
      <c r="J67" s="217" t="s">
        <v>257</v>
      </c>
    </row>
    <row r="68" spans="1:10" x14ac:dyDescent="0.2">
      <c r="B68" s="101" t="s">
        <v>343</v>
      </c>
      <c r="C68" s="101" t="s">
        <v>344</v>
      </c>
      <c r="D68" s="79">
        <v>3558.06</v>
      </c>
      <c r="E68" s="79">
        <v>3079.71</v>
      </c>
      <c r="F68" s="79">
        <v>0.61</v>
      </c>
      <c r="G68" s="79">
        <v>0.48</v>
      </c>
      <c r="H68" s="79">
        <v>0.6</v>
      </c>
      <c r="I68" s="72">
        <v>0.47</v>
      </c>
      <c r="J68" s="217" t="s">
        <v>255</v>
      </c>
    </row>
    <row r="69" spans="1:10" x14ac:dyDescent="0.2">
      <c r="B69" s="101" t="s">
        <v>289</v>
      </c>
      <c r="C69" s="101" t="s">
        <v>290</v>
      </c>
      <c r="D69" s="79">
        <v>3719</v>
      </c>
      <c r="E69" s="79">
        <v>3658</v>
      </c>
      <c r="F69" s="79">
        <v>-0.11</v>
      </c>
      <c r="G69" s="79">
        <v>0.09</v>
      </c>
      <c r="H69" s="79">
        <v>-0.13</v>
      </c>
      <c r="I69" s="72">
        <v>0.08</v>
      </c>
      <c r="J69" s="217" t="s">
        <v>255</v>
      </c>
    </row>
    <row r="70" spans="1:10" x14ac:dyDescent="0.2">
      <c r="A70" t="s">
        <v>471</v>
      </c>
      <c r="B70" s="101" t="s">
        <v>554</v>
      </c>
      <c r="C70" s="101" t="s">
        <v>555</v>
      </c>
      <c r="D70" s="79">
        <v>14244</v>
      </c>
      <c r="E70" s="79">
        <v>14402</v>
      </c>
      <c r="F70" s="79">
        <v>1.36</v>
      </c>
      <c r="G70" s="79">
        <v>1.64</v>
      </c>
      <c r="H70" s="79">
        <v>1.23</v>
      </c>
      <c r="I70" s="72">
        <v>1.54</v>
      </c>
      <c r="J70" s="217" t="s">
        <v>298</v>
      </c>
    </row>
    <row r="71" spans="1:10" x14ac:dyDescent="0.2">
      <c r="B71" s="101" t="s">
        <v>937</v>
      </c>
      <c r="C71" s="101" t="s">
        <v>938</v>
      </c>
      <c r="D71" s="79">
        <v>2787.19</v>
      </c>
      <c r="E71" s="79">
        <v>2233.85</v>
      </c>
      <c r="F71" s="79">
        <v>0.62</v>
      </c>
      <c r="G71" s="79">
        <v>0.64</v>
      </c>
      <c r="H71" s="79">
        <v>0.61</v>
      </c>
      <c r="I71" s="72">
        <v>0.34</v>
      </c>
      <c r="J71" s="217" t="s">
        <v>295</v>
      </c>
    </row>
    <row r="72" spans="1:10" x14ac:dyDescent="0.2">
      <c r="B72" s="101" t="s">
        <v>636</v>
      </c>
      <c r="C72" s="101" t="s">
        <v>637</v>
      </c>
      <c r="D72" s="79">
        <v>2085.5</v>
      </c>
      <c r="E72" s="79">
        <v>1755.9</v>
      </c>
      <c r="F72" s="79">
        <v>0.8</v>
      </c>
      <c r="G72" s="79">
        <v>0.39</v>
      </c>
      <c r="H72" s="79">
        <v>0.74</v>
      </c>
      <c r="I72" s="72">
        <v>0.25</v>
      </c>
      <c r="J72" s="217" t="s">
        <v>257</v>
      </c>
    </row>
    <row r="73" spans="1:10" x14ac:dyDescent="0.2">
      <c r="A73" t="s">
        <v>471</v>
      </c>
      <c r="B73" s="101" t="s">
        <v>1020</v>
      </c>
      <c r="C73" s="101" t="s">
        <v>1021</v>
      </c>
      <c r="D73" s="79">
        <v>40107</v>
      </c>
      <c r="E73" s="79">
        <v>51822</v>
      </c>
      <c r="F73" s="79">
        <v>1.86</v>
      </c>
      <c r="G73" s="79">
        <v>2.6</v>
      </c>
      <c r="H73" s="79">
        <v>1.85</v>
      </c>
      <c r="I73" s="72">
        <v>2.57</v>
      </c>
      <c r="J73" s="217" t="s">
        <v>316</v>
      </c>
    </row>
    <row r="74" spans="1:10" x14ac:dyDescent="0.2">
      <c r="B74" s="101" t="s">
        <v>887</v>
      </c>
      <c r="C74" s="101" t="s">
        <v>888</v>
      </c>
      <c r="D74" s="79">
        <v>1069.81</v>
      </c>
      <c r="E74" s="79">
        <v>844.15</v>
      </c>
      <c r="F74" s="79">
        <v>3.91</v>
      </c>
      <c r="G74" s="79">
        <v>2.57</v>
      </c>
      <c r="H74" s="79">
        <v>3.84</v>
      </c>
      <c r="I74" s="72">
        <v>2.5299999999999998</v>
      </c>
      <c r="J74" s="217" t="s">
        <v>255</v>
      </c>
    </row>
    <row r="75" spans="1:10" x14ac:dyDescent="0.2">
      <c r="B75" s="101" t="s">
        <v>677</v>
      </c>
      <c r="C75" s="101" t="s">
        <v>678</v>
      </c>
      <c r="D75" s="79">
        <v>3468</v>
      </c>
      <c r="E75" s="79">
        <v>3464</v>
      </c>
      <c r="F75" s="79">
        <v>2.35</v>
      </c>
      <c r="G75" s="79">
        <v>2.25</v>
      </c>
      <c r="H75" s="79">
        <v>2.35</v>
      </c>
      <c r="I75" s="72">
        <v>2.2400000000000002</v>
      </c>
      <c r="J75" s="217" t="s">
        <v>295</v>
      </c>
    </row>
    <row r="76" spans="1:10" x14ac:dyDescent="0.2">
      <c r="B76" s="101" t="s">
        <v>968</v>
      </c>
      <c r="C76" s="101" t="s">
        <v>969</v>
      </c>
      <c r="D76" s="79">
        <v>8928</v>
      </c>
      <c r="E76" s="79">
        <v>8151</v>
      </c>
      <c r="F76" s="79">
        <v>1.77</v>
      </c>
      <c r="G76" s="79">
        <v>1.47</v>
      </c>
      <c r="H76" s="79">
        <v>1.77</v>
      </c>
      <c r="I76" s="72">
        <v>1.29</v>
      </c>
      <c r="J76" s="217" t="s">
        <v>257</v>
      </c>
    </row>
    <row r="77" spans="1:10" x14ac:dyDescent="0.2">
      <c r="B77" s="101" t="s">
        <v>939</v>
      </c>
      <c r="C77" s="101" t="s">
        <v>940</v>
      </c>
      <c r="D77" s="79">
        <v>1262</v>
      </c>
      <c r="E77" s="79">
        <v>1172</v>
      </c>
      <c r="F77" s="79">
        <v>1.03</v>
      </c>
      <c r="G77" s="79">
        <v>0.75</v>
      </c>
      <c r="H77" s="79">
        <v>1.02</v>
      </c>
      <c r="I77" s="72">
        <v>0.74</v>
      </c>
      <c r="J77" s="217" t="s">
        <v>295</v>
      </c>
    </row>
    <row r="78" spans="1:10" x14ac:dyDescent="0.2">
      <c r="B78" s="101" t="s">
        <v>403</v>
      </c>
      <c r="C78" s="101" t="s">
        <v>404</v>
      </c>
      <c r="D78" s="79">
        <v>1123.3800000000001</v>
      </c>
      <c r="E78" s="79">
        <v>1123.93</v>
      </c>
      <c r="F78" s="79">
        <v>0.87</v>
      </c>
      <c r="G78" s="79">
        <v>0.7</v>
      </c>
      <c r="H78" s="79">
        <v>0.86</v>
      </c>
      <c r="I78" s="72">
        <v>0.69</v>
      </c>
      <c r="J78" s="217" t="s">
        <v>298</v>
      </c>
    </row>
    <row r="79" spans="1:10" x14ac:dyDescent="0.2">
      <c r="B79" s="101" t="s">
        <v>431</v>
      </c>
      <c r="C79" s="101" t="s">
        <v>432</v>
      </c>
      <c r="D79" s="79">
        <v>20971</v>
      </c>
      <c r="E79" s="79">
        <v>21517</v>
      </c>
      <c r="F79" s="79">
        <v>0.2</v>
      </c>
      <c r="G79" s="79">
        <v>0.92</v>
      </c>
      <c r="H79" s="79">
        <v>0.06</v>
      </c>
      <c r="I79" s="72">
        <v>0.71</v>
      </c>
      <c r="J79" s="217" t="s">
        <v>295</v>
      </c>
    </row>
    <row r="80" spans="1:10" x14ac:dyDescent="0.2">
      <c r="B80" s="101" t="s">
        <v>619</v>
      </c>
      <c r="C80" s="101" t="s">
        <v>774</v>
      </c>
      <c r="D80" s="79">
        <v>851.48</v>
      </c>
      <c r="E80" s="79">
        <v>802.42</v>
      </c>
      <c r="F80" s="79">
        <v>0.72</v>
      </c>
      <c r="G80" s="79">
        <v>0.74</v>
      </c>
      <c r="H80" s="79">
        <v>0.57999999999999996</v>
      </c>
      <c r="I80" s="72">
        <v>0.74</v>
      </c>
      <c r="J80" s="217" t="s">
        <v>284</v>
      </c>
    </row>
    <row r="81" spans="2:10" x14ac:dyDescent="0.2">
      <c r="B81" s="101" t="s">
        <v>909</v>
      </c>
      <c r="C81" s="101" t="s">
        <v>910</v>
      </c>
      <c r="D81" s="79">
        <v>1345</v>
      </c>
      <c r="E81" s="79">
        <v>1330</v>
      </c>
      <c r="F81" s="79">
        <v>0.98</v>
      </c>
      <c r="G81" s="79">
        <v>0.9</v>
      </c>
      <c r="H81" s="79">
        <v>0.97</v>
      </c>
      <c r="I81" s="72">
        <v>0.88</v>
      </c>
      <c r="J81" s="217" t="s">
        <v>256</v>
      </c>
    </row>
    <row r="82" spans="2:10" x14ac:dyDescent="0.2">
      <c r="B82" s="101" t="s">
        <v>1002</v>
      </c>
      <c r="C82" s="101" t="s">
        <v>1003</v>
      </c>
      <c r="D82" s="79">
        <v>851.2</v>
      </c>
      <c r="E82" s="79">
        <v>697</v>
      </c>
      <c r="F82" s="79">
        <v>0.95</v>
      </c>
      <c r="G82" s="79">
        <v>0.64</v>
      </c>
      <c r="H82" s="79">
        <v>0.91</v>
      </c>
      <c r="I82" s="72">
        <v>0.57999999999999996</v>
      </c>
      <c r="J82" s="217" t="s">
        <v>295</v>
      </c>
    </row>
    <row r="83" spans="2:10" x14ac:dyDescent="0.2">
      <c r="B83" s="101" t="s">
        <v>638</v>
      </c>
      <c r="C83" s="101" t="s">
        <v>813</v>
      </c>
      <c r="D83" s="79">
        <v>1758</v>
      </c>
      <c r="E83" s="79">
        <v>1736</v>
      </c>
      <c r="F83" s="79">
        <v>0.35</v>
      </c>
      <c r="G83" s="79">
        <v>0.38</v>
      </c>
      <c r="H83" s="79">
        <v>0.35</v>
      </c>
      <c r="I83" s="72">
        <v>0.37</v>
      </c>
      <c r="J83" s="217" t="s">
        <v>551</v>
      </c>
    </row>
    <row r="84" spans="2:10" x14ac:dyDescent="0.2">
      <c r="B84" s="101" t="s">
        <v>556</v>
      </c>
      <c r="C84" s="101" t="s">
        <v>557</v>
      </c>
      <c r="D84" s="79">
        <v>1219.4000000000001</v>
      </c>
      <c r="E84" s="79">
        <v>1419.62</v>
      </c>
      <c r="F84" s="79">
        <v>0.73</v>
      </c>
      <c r="G84" s="79">
        <v>1.07</v>
      </c>
      <c r="H84" s="79">
        <v>0.66</v>
      </c>
      <c r="I84" s="72">
        <v>1.06</v>
      </c>
      <c r="J84" s="217" t="s">
        <v>255</v>
      </c>
    </row>
    <row r="85" spans="2:10" x14ac:dyDescent="0.2">
      <c r="B85" s="101" t="s">
        <v>911</v>
      </c>
      <c r="C85" s="101" t="s">
        <v>912</v>
      </c>
      <c r="D85" s="79">
        <v>2742.23</v>
      </c>
      <c r="E85" s="79">
        <v>2355.4899999999998</v>
      </c>
      <c r="F85" s="79">
        <v>0.6</v>
      </c>
      <c r="G85" s="79">
        <v>0.54</v>
      </c>
      <c r="H85" s="79">
        <v>0.59</v>
      </c>
      <c r="I85" s="72">
        <v>0.53</v>
      </c>
      <c r="J85" s="217" t="s">
        <v>284</v>
      </c>
    </row>
    <row r="86" spans="2:10" x14ac:dyDescent="0.2">
      <c r="B86" s="101" t="s">
        <v>639</v>
      </c>
      <c r="C86" s="101" t="s">
        <v>814</v>
      </c>
      <c r="D86" s="79">
        <v>4221</v>
      </c>
      <c r="E86" s="79">
        <v>4361</v>
      </c>
      <c r="F86" s="79">
        <v>0.77</v>
      </c>
      <c r="G86" s="79">
        <v>0.75</v>
      </c>
      <c r="H86" s="79">
        <v>0.68</v>
      </c>
      <c r="I86" s="72">
        <v>0.6</v>
      </c>
      <c r="J86" s="217" t="s">
        <v>256</v>
      </c>
    </row>
    <row r="87" spans="2:10" x14ac:dyDescent="0.2">
      <c r="B87" s="101" t="s">
        <v>509</v>
      </c>
      <c r="C87" s="101" t="s">
        <v>510</v>
      </c>
      <c r="D87" s="79">
        <v>664</v>
      </c>
      <c r="E87" s="79">
        <v>660</v>
      </c>
      <c r="F87" s="79">
        <v>0.83</v>
      </c>
      <c r="G87" s="79">
        <v>0.64</v>
      </c>
      <c r="H87" s="79">
        <v>0.8</v>
      </c>
      <c r="I87" s="72">
        <v>0.62</v>
      </c>
      <c r="J87" s="217" t="s">
        <v>295</v>
      </c>
    </row>
    <row r="88" spans="2:10" x14ac:dyDescent="0.2">
      <c r="B88" s="101" t="s">
        <v>291</v>
      </c>
      <c r="C88" s="101" t="s">
        <v>292</v>
      </c>
      <c r="D88" s="79">
        <v>4150</v>
      </c>
      <c r="E88" s="79">
        <v>4221.1000000000004</v>
      </c>
      <c r="F88" s="79">
        <v>0.57999999999999996</v>
      </c>
      <c r="G88" s="79">
        <v>0.53</v>
      </c>
      <c r="H88" s="79">
        <v>0.05</v>
      </c>
      <c r="I88" s="72">
        <v>0.48</v>
      </c>
      <c r="J88" s="217" t="s">
        <v>256</v>
      </c>
    </row>
    <row r="89" spans="2:10" x14ac:dyDescent="0.2">
      <c r="B89" s="101" t="s">
        <v>640</v>
      </c>
      <c r="C89" s="101" t="s">
        <v>641</v>
      </c>
      <c r="D89" s="79">
        <v>11684</v>
      </c>
      <c r="E89" s="79">
        <v>13254</v>
      </c>
      <c r="F89" s="79">
        <v>0.37</v>
      </c>
      <c r="G89" s="79">
        <v>1.22</v>
      </c>
      <c r="H89" s="79">
        <v>-0.03</v>
      </c>
      <c r="I89" s="72">
        <v>1.2</v>
      </c>
      <c r="J89" s="217" t="s">
        <v>316</v>
      </c>
    </row>
    <row r="90" spans="2:10" x14ac:dyDescent="0.2">
      <c r="B90" s="101" t="s">
        <v>1022</v>
      </c>
      <c r="C90" s="101" t="s">
        <v>1023</v>
      </c>
      <c r="D90" s="79">
        <v>863.39</v>
      </c>
      <c r="E90" s="79">
        <v>776.2</v>
      </c>
      <c r="F90" s="79">
        <v>0.31</v>
      </c>
      <c r="G90" s="79">
        <v>0.62</v>
      </c>
      <c r="H90" s="79">
        <v>0.32</v>
      </c>
      <c r="I90" s="72">
        <v>0.64</v>
      </c>
      <c r="J90" s="217" t="s">
        <v>316</v>
      </c>
    </row>
    <row r="91" spans="2:10" x14ac:dyDescent="0.2">
      <c r="B91" s="101" t="s">
        <v>410</v>
      </c>
      <c r="C91" s="101" t="s">
        <v>411</v>
      </c>
      <c r="D91" s="79">
        <v>1541.5</v>
      </c>
      <c r="E91" s="79">
        <v>1443.3</v>
      </c>
      <c r="F91" s="79">
        <v>1.22</v>
      </c>
      <c r="G91" s="79">
        <v>1.1499999999999999</v>
      </c>
      <c r="H91" s="79">
        <v>1.1000000000000001</v>
      </c>
      <c r="I91" s="72">
        <v>1.07</v>
      </c>
      <c r="J91" s="217" t="s">
        <v>256</v>
      </c>
    </row>
    <row r="92" spans="2:10" x14ac:dyDescent="0.2">
      <c r="B92" s="101" t="s">
        <v>558</v>
      </c>
      <c r="C92" s="101" t="s">
        <v>559</v>
      </c>
      <c r="D92" s="79">
        <v>2404</v>
      </c>
      <c r="E92" s="79">
        <v>1956</v>
      </c>
      <c r="F92" s="79">
        <v>0.7</v>
      </c>
      <c r="G92" s="79">
        <v>0.33</v>
      </c>
      <c r="H92" s="79">
        <v>0.7</v>
      </c>
      <c r="I92" s="72">
        <v>0.3</v>
      </c>
      <c r="J92" s="217" t="s">
        <v>284</v>
      </c>
    </row>
    <row r="93" spans="2:10" x14ac:dyDescent="0.2">
      <c r="B93" s="101" t="s">
        <v>370</v>
      </c>
      <c r="C93" s="101" t="s">
        <v>412</v>
      </c>
      <c r="D93" s="79">
        <v>26866</v>
      </c>
      <c r="E93" s="79">
        <v>25017</v>
      </c>
      <c r="F93" s="79">
        <v>1.1299999999999999</v>
      </c>
      <c r="G93" s="79">
        <v>0.97</v>
      </c>
      <c r="H93" s="79">
        <v>1.1200000000000001</v>
      </c>
      <c r="I93" s="72">
        <v>0.96</v>
      </c>
      <c r="J93" s="217" t="s">
        <v>256</v>
      </c>
    </row>
    <row r="94" spans="2:10" x14ac:dyDescent="0.2">
      <c r="B94" s="101" t="s">
        <v>702</v>
      </c>
      <c r="C94" s="101" t="s">
        <v>703</v>
      </c>
      <c r="D94" s="79">
        <v>2686</v>
      </c>
      <c r="E94" s="79">
        <v>2639</v>
      </c>
      <c r="F94" s="79">
        <v>1.1200000000000001</v>
      </c>
      <c r="G94" s="79">
        <v>0.99</v>
      </c>
      <c r="H94" s="79">
        <v>1.1200000000000001</v>
      </c>
      <c r="I94" s="72">
        <v>0.87</v>
      </c>
      <c r="J94" s="217" t="s">
        <v>257</v>
      </c>
    </row>
    <row r="95" spans="2:10" x14ac:dyDescent="0.2">
      <c r="B95" s="101" t="s">
        <v>503</v>
      </c>
      <c r="C95" s="101" t="s">
        <v>522</v>
      </c>
      <c r="D95" s="79">
        <v>967.56</v>
      </c>
      <c r="E95" s="79">
        <v>798.42</v>
      </c>
      <c r="F95" s="79">
        <v>0.42</v>
      </c>
      <c r="G95" s="79">
        <v>0.13</v>
      </c>
      <c r="H95" s="79">
        <v>0.41</v>
      </c>
      <c r="I95" s="72">
        <v>-0.11</v>
      </c>
      <c r="J95" s="217" t="s">
        <v>295</v>
      </c>
    </row>
    <row r="96" spans="2:10" x14ac:dyDescent="0.2">
      <c r="B96" s="101" t="s">
        <v>433</v>
      </c>
      <c r="C96" s="101" t="s">
        <v>434</v>
      </c>
      <c r="D96" s="79">
        <v>3192</v>
      </c>
      <c r="E96" s="79">
        <v>3032</v>
      </c>
      <c r="F96" s="79">
        <v>0.52</v>
      </c>
      <c r="G96" s="79">
        <v>0.42</v>
      </c>
      <c r="H96" s="79">
        <v>0.49</v>
      </c>
      <c r="I96" s="72">
        <v>0.42</v>
      </c>
      <c r="J96" s="217" t="s">
        <v>298</v>
      </c>
    </row>
    <row r="97" spans="1:10" x14ac:dyDescent="0.2">
      <c r="B97" s="101" t="s">
        <v>970</v>
      </c>
      <c r="C97" s="101" t="s">
        <v>971</v>
      </c>
      <c r="D97" s="79">
        <v>5090</v>
      </c>
      <c r="E97" s="79">
        <v>4593</v>
      </c>
      <c r="F97" s="79">
        <v>2.44</v>
      </c>
      <c r="G97" s="79">
        <v>1.95</v>
      </c>
      <c r="H97" s="79">
        <v>2.44</v>
      </c>
      <c r="I97" s="72">
        <v>2.3199999999999998</v>
      </c>
      <c r="J97" s="217" t="s">
        <v>298</v>
      </c>
    </row>
    <row r="98" spans="1:10" x14ac:dyDescent="0.2">
      <c r="B98" s="101" t="s">
        <v>536</v>
      </c>
      <c r="C98" s="101" t="s">
        <v>742</v>
      </c>
      <c r="D98" s="79">
        <v>2305.4</v>
      </c>
      <c r="E98" s="79">
        <v>1673.2</v>
      </c>
      <c r="F98" s="79">
        <v>0.39</v>
      </c>
      <c r="G98" s="79">
        <v>0.38</v>
      </c>
      <c r="H98" s="79">
        <v>0.39</v>
      </c>
      <c r="I98" s="72">
        <v>0.36</v>
      </c>
      <c r="J98" s="217" t="s">
        <v>255</v>
      </c>
    </row>
    <row r="99" spans="1:10" x14ac:dyDescent="0.2">
      <c r="B99" s="101" t="s">
        <v>560</v>
      </c>
      <c r="C99" s="101" t="s">
        <v>561</v>
      </c>
      <c r="D99" s="79">
        <v>5417.2</v>
      </c>
      <c r="E99" s="79">
        <v>5266.7</v>
      </c>
      <c r="F99" s="79">
        <v>1.06</v>
      </c>
      <c r="G99" s="79">
        <v>0.98</v>
      </c>
      <c r="H99" s="79">
        <v>0.92</v>
      </c>
      <c r="I99" s="72">
        <v>1.1100000000000001</v>
      </c>
      <c r="J99" s="217" t="s">
        <v>298</v>
      </c>
    </row>
    <row r="100" spans="1:10" x14ac:dyDescent="0.2">
      <c r="B100" s="101" t="s">
        <v>293</v>
      </c>
      <c r="C100" s="101" t="s">
        <v>294</v>
      </c>
      <c r="D100" s="79">
        <v>1559</v>
      </c>
      <c r="E100" s="79">
        <v>1485.6</v>
      </c>
      <c r="F100" s="79">
        <v>-0.05</v>
      </c>
      <c r="G100" s="79">
        <v>0.1</v>
      </c>
      <c r="H100" s="79">
        <v>-0.24</v>
      </c>
      <c r="I100" s="72">
        <v>0.05</v>
      </c>
      <c r="J100" s="217" t="s">
        <v>255</v>
      </c>
    </row>
    <row r="101" spans="1:10" x14ac:dyDescent="0.2">
      <c r="B101" s="101" t="s">
        <v>972</v>
      </c>
      <c r="C101" s="101" t="s">
        <v>973</v>
      </c>
      <c r="D101" s="79">
        <v>4152</v>
      </c>
      <c r="E101" s="79">
        <v>4182</v>
      </c>
      <c r="F101" s="79">
        <v>1.33</v>
      </c>
      <c r="G101" s="79">
        <v>1.1200000000000001</v>
      </c>
      <c r="H101" s="79">
        <v>1.1599999999999999</v>
      </c>
      <c r="I101" s="72">
        <v>0.97</v>
      </c>
      <c r="J101" s="217" t="s">
        <v>255</v>
      </c>
    </row>
    <row r="102" spans="1:10" x14ac:dyDescent="0.2">
      <c r="B102" s="101" t="s">
        <v>435</v>
      </c>
      <c r="C102" s="101" t="s">
        <v>436</v>
      </c>
      <c r="D102" s="79">
        <v>9647</v>
      </c>
      <c r="E102" s="79">
        <v>9076</v>
      </c>
      <c r="F102" s="79">
        <v>-0.81</v>
      </c>
      <c r="G102" s="79">
        <v>0.77</v>
      </c>
      <c r="H102" s="79">
        <v>-0.86</v>
      </c>
      <c r="I102" s="72">
        <v>9.89</v>
      </c>
      <c r="J102" s="217" t="s">
        <v>298</v>
      </c>
    </row>
    <row r="103" spans="1:10" x14ac:dyDescent="0.2">
      <c r="B103" s="101" t="s">
        <v>418</v>
      </c>
      <c r="C103" s="101" t="s">
        <v>523</v>
      </c>
      <c r="D103" s="79">
        <v>2339</v>
      </c>
      <c r="E103" s="79">
        <v>2402</v>
      </c>
      <c r="F103" s="79">
        <v>1.2</v>
      </c>
      <c r="G103" s="79">
        <v>1.24</v>
      </c>
      <c r="H103" s="79">
        <v>0.87</v>
      </c>
      <c r="I103" s="72">
        <v>1.23</v>
      </c>
      <c r="J103" s="217" t="s">
        <v>295</v>
      </c>
    </row>
    <row r="104" spans="1:10" x14ac:dyDescent="0.2">
      <c r="A104" t="s">
        <v>471</v>
      </c>
      <c r="B104" s="101" t="s">
        <v>901</v>
      </c>
      <c r="C104" s="101" t="s">
        <v>902</v>
      </c>
      <c r="D104" s="79">
        <v>13391</v>
      </c>
      <c r="E104" s="79">
        <v>12309</v>
      </c>
      <c r="F104" s="79">
        <v>1.28</v>
      </c>
      <c r="G104" s="79">
        <v>1.05</v>
      </c>
      <c r="H104" s="79">
        <v>1.27</v>
      </c>
      <c r="I104" s="72">
        <v>1.03</v>
      </c>
      <c r="J104" s="217" t="s">
        <v>255</v>
      </c>
    </row>
    <row r="105" spans="1:10" x14ac:dyDescent="0.2">
      <c r="B105" s="101" t="s">
        <v>562</v>
      </c>
      <c r="C105" s="101" t="s">
        <v>563</v>
      </c>
      <c r="D105" s="79">
        <v>1977.95</v>
      </c>
      <c r="E105" s="79">
        <v>2209.13</v>
      </c>
      <c r="F105" s="79">
        <v>1.21</v>
      </c>
      <c r="G105" s="79">
        <v>1.29</v>
      </c>
      <c r="H105" s="79">
        <v>1.03</v>
      </c>
      <c r="I105" s="72">
        <v>1.22</v>
      </c>
      <c r="J105" s="217" t="s">
        <v>298</v>
      </c>
    </row>
    <row r="106" spans="1:10" x14ac:dyDescent="0.2">
      <c r="B106" s="101" t="s">
        <v>642</v>
      </c>
      <c r="C106" s="101" t="s">
        <v>643</v>
      </c>
      <c r="D106" s="79">
        <v>14384</v>
      </c>
      <c r="E106" s="79">
        <v>14386</v>
      </c>
      <c r="F106" s="79">
        <v>0.78</v>
      </c>
      <c r="G106" s="79">
        <v>0.66</v>
      </c>
      <c r="H106" s="79">
        <v>0.63</v>
      </c>
      <c r="I106" s="72">
        <v>0.79</v>
      </c>
      <c r="J106" s="217" t="s">
        <v>304</v>
      </c>
    </row>
    <row r="107" spans="1:10" x14ac:dyDescent="0.2">
      <c r="A107" t="s">
        <v>471</v>
      </c>
      <c r="B107" s="101" t="s">
        <v>564</v>
      </c>
      <c r="C107" s="101" t="s">
        <v>755</v>
      </c>
      <c r="D107" s="79">
        <v>7378</v>
      </c>
      <c r="E107" s="79">
        <v>7812</v>
      </c>
      <c r="F107" s="79">
        <v>0.69</v>
      </c>
      <c r="G107" s="79">
        <v>0.5</v>
      </c>
      <c r="H107" s="79">
        <v>0.73</v>
      </c>
      <c r="I107" s="72">
        <v>0.19</v>
      </c>
      <c r="J107" s="217" t="s">
        <v>304</v>
      </c>
    </row>
    <row r="108" spans="1:10" x14ac:dyDescent="0.2">
      <c r="B108" s="101" t="s">
        <v>704</v>
      </c>
      <c r="C108" s="101" t="s">
        <v>705</v>
      </c>
      <c r="D108" s="79">
        <v>508</v>
      </c>
      <c r="E108" s="79">
        <v>507.12</v>
      </c>
      <c r="F108" s="79">
        <v>0.28000000000000003</v>
      </c>
      <c r="G108" s="79">
        <v>0.22</v>
      </c>
      <c r="H108" s="79">
        <v>0.14000000000000001</v>
      </c>
      <c r="I108" s="72">
        <v>0.2</v>
      </c>
      <c r="J108" s="217" t="s">
        <v>295</v>
      </c>
    </row>
    <row r="109" spans="1:10" x14ac:dyDescent="0.2">
      <c r="B109" s="101" t="s">
        <v>679</v>
      </c>
      <c r="C109" s="101" t="s">
        <v>815</v>
      </c>
      <c r="D109" s="79">
        <v>2349</v>
      </c>
      <c r="E109" s="79">
        <v>2265</v>
      </c>
      <c r="F109" s="79">
        <v>0.3</v>
      </c>
      <c r="G109" s="79">
        <v>2.5499999999999998</v>
      </c>
      <c r="H109" s="79">
        <v>0.11</v>
      </c>
      <c r="I109" s="72">
        <v>2.2200000000000002</v>
      </c>
      <c r="J109" s="217" t="s">
        <v>304</v>
      </c>
    </row>
    <row r="110" spans="1:10" x14ac:dyDescent="0.2">
      <c r="B110" s="101" t="s">
        <v>867</v>
      </c>
      <c r="C110" s="101" t="s">
        <v>868</v>
      </c>
      <c r="D110" s="79">
        <v>5565</v>
      </c>
      <c r="E110" s="79">
        <v>5527</v>
      </c>
      <c r="F110" s="79">
        <v>1.28</v>
      </c>
      <c r="G110" s="79">
        <v>1.0900000000000001</v>
      </c>
      <c r="H110" s="79">
        <v>1.23</v>
      </c>
      <c r="I110" s="72">
        <v>1</v>
      </c>
      <c r="J110" s="217" t="s">
        <v>298</v>
      </c>
    </row>
    <row r="111" spans="1:10" x14ac:dyDescent="0.2">
      <c r="B111" s="101" t="s">
        <v>437</v>
      </c>
      <c r="C111" s="101" t="s">
        <v>524</v>
      </c>
      <c r="D111" s="79">
        <v>4921</v>
      </c>
      <c r="E111" s="79">
        <v>4530</v>
      </c>
      <c r="F111" s="79">
        <v>0.78</v>
      </c>
      <c r="G111" s="79">
        <v>0.66</v>
      </c>
      <c r="H111" s="79">
        <v>0.75</v>
      </c>
      <c r="I111" s="72">
        <v>0.65</v>
      </c>
      <c r="J111" s="217" t="s">
        <v>284</v>
      </c>
    </row>
    <row r="112" spans="1:10" x14ac:dyDescent="0.2">
      <c r="B112" s="101" t="s">
        <v>889</v>
      </c>
      <c r="C112" s="101" t="s">
        <v>890</v>
      </c>
      <c r="D112" s="79">
        <v>618</v>
      </c>
      <c r="E112" s="79">
        <v>551.20000000000005</v>
      </c>
      <c r="F112" s="79">
        <v>1.1000000000000001</v>
      </c>
      <c r="G112" s="79">
        <v>0.93</v>
      </c>
      <c r="H112" s="79">
        <v>1</v>
      </c>
      <c r="I112" s="72">
        <v>0.68</v>
      </c>
      <c r="J112" s="217" t="s">
        <v>257</v>
      </c>
    </row>
    <row r="113" spans="1:10" x14ac:dyDescent="0.2">
      <c r="B113" s="101" t="s">
        <v>585</v>
      </c>
      <c r="C113" s="101" t="s">
        <v>586</v>
      </c>
      <c r="D113" s="79">
        <v>1126</v>
      </c>
      <c r="E113" s="79">
        <v>808</v>
      </c>
      <c r="F113" s="79">
        <v>0.48</v>
      </c>
      <c r="G113" s="79">
        <v>-1</v>
      </c>
      <c r="H113" s="79">
        <v>0.44</v>
      </c>
      <c r="I113" s="72">
        <v>-1</v>
      </c>
      <c r="J113" s="217" t="s">
        <v>284</v>
      </c>
    </row>
    <row r="114" spans="1:10" x14ac:dyDescent="0.2">
      <c r="B114" s="101" t="s">
        <v>599</v>
      </c>
      <c r="C114" s="101" t="s">
        <v>600</v>
      </c>
      <c r="D114" s="79">
        <v>7049</v>
      </c>
      <c r="E114" s="79">
        <v>6682</v>
      </c>
      <c r="F114" s="79">
        <v>0.59</v>
      </c>
      <c r="G114" s="79">
        <v>0.51</v>
      </c>
      <c r="H114" s="79">
        <v>0.56000000000000005</v>
      </c>
      <c r="I114" s="72">
        <v>0.48</v>
      </c>
      <c r="J114" s="217" t="s">
        <v>284</v>
      </c>
    </row>
    <row r="115" spans="1:10" x14ac:dyDescent="0.2">
      <c r="B115" s="101" t="s">
        <v>869</v>
      </c>
      <c r="C115" s="101" t="s">
        <v>870</v>
      </c>
      <c r="D115" s="79">
        <v>5587</v>
      </c>
      <c r="E115" s="79">
        <v>5606</v>
      </c>
      <c r="F115" s="79">
        <v>0.77</v>
      </c>
      <c r="G115" s="79">
        <v>0.67</v>
      </c>
      <c r="H115" s="79">
        <v>0.75</v>
      </c>
      <c r="I115" s="72">
        <v>0.65</v>
      </c>
      <c r="J115" s="217" t="s">
        <v>298</v>
      </c>
    </row>
    <row r="116" spans="1:10" x14ac:dyDescent="0.2">
      <c r="B116" s="101" t="s">
        <v>974</v>
      </c>
      <c r="C116" s="101" t="s">
        <v>975</v>
      </c>
      <c r="D116" s="79">
        <v>2831.32</v>
      </c>
      <c r="E116" s="79">
        <v>2691.91</v>
      </c>
      <c r="F116" s="79">
        <v>0.85</v>
      </c>
      <c r="G116" s="79">
        <v>0.85</v>
      </c>
      <c r="H116" s="79">
        <v>0.66</v>
      </c>
      <c r="I116" s="72">
        <v>0.82</v>
      </c>
      <c r="J116" s="217" t="s">
        <v>551</v>
      </c>
    </row>
    <row r="117" spans="1:10" x14ac:dyDescent="0.2">
      <c r="B117" s="101" t="s">
        <v>976</v>
      </c>
      <c r="C117" s="101" t="s">
        <v>977</v>
      </c>
      <c r="D117" s="79">
        <v>703.19</v>
      </c>
      <c r="E117" s="79">
        <v>493.43</v>
      </c>
      <c r="F117" s="79">
        <v>1.1499999999999999</v>
      </c>
      <c r="G117" s="79">
        <v>0.33</v>
      </c>
      <c r="H117" s="79">
        <v>-0.1</v>
      </c>
      <c r="I117" s="72">
        <v>0.4</v>
      </c>
      <c r="J117" s="217" t="s">
        <v>316</v>
      </c>
    </row>
    <row r="118" spans="1:10" x14ac:dyDescent="0.2">
      <c r="B118" s="101" t="s">
        <v>891</v>
      </c>
      <c r="C118" s="101" t="s">
        <v>892</v>
      </c>
      <c r="D118" s="79">
        <v>668.16</v>
      </c>
      <c r="E118" s="79">
        <v>641.29</v>
      </c>
      <c r="F118" s="79">
        <v>0.6</v>
      </c>
      <c r="G118" s="79">
        <v>0.26</v>
      </c>
      <c r="H118" s="79">
        <v>0.59</v>
      </c>
      <c r="I118" s="72">
        <v>0.18</v>
      </c>
      <c r="J118" s="217" t="s">
        <v>295</v>
      </c>
    </row>
    <row r="119" spans="1:10" x14ac:dyDescent="0.2">
      <c r="B119" s="101" t="s">
        <v>941</v>
      </c>
      <c r="C119" s="101" t="s">
        <v>942</v>
      </c>
      <c r="D119" s="79">
        <v>0</v>
      </c>
      <c r="E119" s="79">
        <v>164.42</v>
      </c>
      <c r="F119" s="79">
        <v>0.75</v>
      </c>
      <c r="G119" s="79">
        <v>0.55000000000000004</v>
      </c>
      <c r="H119" s="79">
        <v>0.63</v>
      </c>
      <c r="I119" s="72">
        <v>0.4</v>
      </c>
      <c r="J119" s="217" t="s">
        <v>295</v>
      </c>
    </row>
    <row r="120" spans="1:10" x14ac:dyDescent="0.2">
      <c r="B120" s="101" t="s">
        <v>1004</v>
      </c>
      <c r="C120" s="101" t="s">
        <v>1005</v>
      </c>
      <c r="D120" s="79">
        <v>1355.98</v>
      </c>
      <c r="E120" s="79">
        <v>1152.02</v>
      </c>
      <c r="F120" s="79">
        <v>0.66</v>
      </c>
      <c r="G120" s="79">
        <v>0.75</v>
      </c>
      <c r="H120" s="79">
        <v>0.5</v>
      </c>
      <c r="I120" s="72">
        <v>0.7</v>
      </c>
      <c r="J120" s="217" t="s">
        <v>255</v>
      </c>
    </row>
    <row r="121" spans="1:10" x14ac:dyDescent="0.2">
      <c r="A121" t="s">
        <v>471</v>
      </c>
      <c r="B121" s="101" t="s">
        <v>842</v>
      </c>
      <c r="C121" s="101" t="s">
        <v>843</v>
      </c>
      <c r="D121" s="79">
        <v>80740</v>
      </c>
      <c r="E121" s="79">
        <v>98355</v>
      </c>
      <c r="F121" s="79">
        <v>1.56</v>
      </c>
      <c r="G121" s="79">
        <v>1.91</v>
      </c>
      <c r="H121" s="79">
        <v>1.56</v>
      </c>
      <c r="I121" s="72">
        <v>1.91</v>
      </c>
      <c r="J121" s="217" t="s">
        <v>316</v>
      </c>
    </row>
    <row r="122" spans="1:10" x14ac:dyDescent="0.2">
      <c r="B122" s="101" t="s">
        <v>470</v>
      </c>
      <c r="C122" s="101" t="s">
        <v>525</v>
      </c>
      <c r="D122" s="79">
        <v>462.79</v>
      </c>
      <c r="E122" s="79">
        <v>406.45</v>
      </c>
      <c r="F122" s="79">
        <v>1.21</v>
      </c>
      <c r="G122" s="79">
        <v>0.89</v>
      </c>
      <c r="H122" s="79">
        <v>1.21</v>
      </c>
      <c r="I122" s="72">
        <v>0.87</v>
      </c>
      <c r="J122" s="217" t="s">
        <v>284</v>
      </c>
    </row>
    <row r="123" spans="1:10" x14ac:dyDescent="0.2">
      <c r="B123" s="101" t="s">
        <v>620</v>
      </c>
      <c r="C123" s="101" t="s">
        <v>775</v>
      </c>
      <c r="D123" s="79">
        <v>3851</v>
      </c>
      <c r="E123" s="79">
        <v>2586</v>
      </c>
      <c r="F123" s="79">
        <v>0.25</v>
      </c>
      <c r="G123" s="79">
        <v>0.21</v>
      </c>
      <c r="H123" s="79">
        <v>0.25</v>
      </c>
      <c r="I123" s="72">
        <v>0.2</v>
      </c>
      <c r="J123" s="217" t="s">
        <v>284</v>
      </c>
    </row>
    <row r="124" spans="1:10" x14ac:dyDescent="0.2">
      <c r="B124" s="101" t="s">
        <v>402</v>
      </c>
      <c r="C124" s="101" t="s">
        <v>413</v>
      </c>
      <c r="D124" s="79">
        <v>2556.42</v>
      </c>
      <c r="E124" s="79">
        <v>2499.69</v>
      </c>
      <c r="F124" s="79">
        <v>0.44</v>
      </c>
      <c r="G124" s="79">
        <v>0.68</v>
      </c>
      <c r="H124" s="79">
        <v>0.36</v>
      </c>
      <c r="I124" s="72">
        <v>0.68</v>
      </c>
      <c r="J124" s="217" t="s">
        <v>255</v>
      </c>
    </row>
    <row r="125" spans="1:10" x14ac:dyDescent="0.2">
      <c r="B125" s="101" t="s">
        <v>438</v>
      </c>
      <c r="C125" s="101" t="s">
        <v>439</v>
      </c>
      <c r="D125" s="79">
        <v>926.25</v>
      </c>
      <c r="E125" s="79">
        <v>813.76</v>
      </c>
      <c r="F125" s="79">
        <v>0.4</v>
      </c>
      <c r="G125" s="79">
        <v>0.33</v>
      </c>
      <c r="H125" s="79">
        <v>0.4</v>
      </c>
      <c r="I125" s="72">
        <v>0.33</v>
      </c>
      <c r="J125" s="217" t="s">
        <v>298</v>
      </c>
    </row>
    <row r="126" spans="1:10" x14ac:dyDescent="0.2">
      <c r="B126" s="101" t="s">
        <v>296</v>
      </c>
      <c r="C126" s="101" t="s">
        <v>297</v>
      </c>
      <c r="D126" s="79">
        <v>11939</v>
      </c>
      <c r="E126" s="79">
        <v>11403</v>
      </c>
      <c r="F126" s="79">
        <v>2.17</v>
      </c>
      <c r="G126" s="79">
        <v>1.58</v>
      </c>
      <c r="H126" s="79">
        <v>2.14</v>
      </c>
      <c r="I126" s="72">
        <v>1.57</v>
      </c>
      <c r="J126" s="217" t="s">
        <v>298</v>
      </c>
    </row>
    <row r="127" spans="1:10" x14ac:dyDescent="0.2">
      <c r="B127" s="101" t="s">
        <v>980</v>
      </c>
      <c r="C127" s="101" t="s">
        <v>981</v>
      </c>
      <c r="D127" s="79">
        <v>1689.1</v>
      </c>
      <c r="E127" s="79">
        <v>1578.5</v>
      </c>
      <c r="F127" s="79">
        <v>0.76</v>
      </c>
      <c r="G127" s="79">
        <v>0.64</v>
      </c>
      <c r="H127" s="79">
        <v>0.71</v>
      </c>
      <c r="I127" s="72">
        <v>0.26</v>
      </c>
      <c r="J127" s="217" t="s">
        <v>284</v>
      </c>
    </row>
    <row r="128" spans="1:10" x14ac:dyDescent="0.2">
      <c r="B128" s="101" t="s">
        <v>440</v>
      </c>
      <c r="C128" s="101" t="s">
        <v>526</v>
      </c>
      <c r="D128" s="79">
        <v>1663</v>
      </c>
      <c r="E128" s="79">
        <v>1696</v>
      </c>
      <c r="F128" s="79">
        <v>0.44</v>
      </c>
      <c r="G128" s="79">
        <v>0.44</v>
      </c>
      <c r="H128" s="79">
        <v>0.43</v>
      </c>
      <c r="I128" s="72">
        <v>0.43</v>
      </c>
      <c r="J128" s="217" t="s">
        <v>295</v>
      </c>
    </row>
    <row r="129" spans="1:10" x14ac:dyDescent="0.2">
      <c r="B129" s="101" t="s">
        <v>893</v>
      </c>
      <c r="C129" s="101" t="s">
        <v>894</v>
      </c>
      <c r="D129" s="79">
        <v>1316</v>
      </c>
      <c r="E129" s="79">
        <v>1263</v>
      </c>
      <c r="F129" s="79">
        <v>0.73</v>
      </c>
      <c r="G129" s="79">
        <v>0.88</v>
      </c>
      <c r="H129" s="79">
        <v>0.73</v>
      </c>
      <c r="I129" s="72">
        <v>0.84</v>
      </c>
      <c r="J129" s="217" t="s">
        <v>284</v>
      </c>
    </row>
    <row r="130" spans="1:10" x14ac:dyDescent="0.2">
      <c r="B130" s="101" t="s">
        <v>943</v>
      </c>
      <c r="C130" s="101" t="s">
        <v>944</v>
      </c>
      <c r="D130" s="79">
        <v>1092.2</v>
      </c>
      <c r="E130" s="79">
        <v>1130.7</v>
      </c>
      <c r="F130" s="79">
        <v>0.68</v>
      </c>
      <c r="G130" s="79">
        <v>0.96</v>
      </c>
      <c r="H130" s="79">
        <v>0.62</v>
      </c>
      <c r="I130" s="72">
        <v>0.95</v>
      </c>
      <c r="J130" s="217" t="s">
        <v>304</v>
      </c>
    </row>
    <row r="131" spans="1:10" x14ac:dyDescent="0.2">
      <c r="B131" s="101" t="s">
        <v>644</v>
      </c>
      <c r="C131" s="101" t="s">
        <v>816</v>
      </c>
      <c r="D131" s="79">
        <v>35900</v>
      </c>
      <c r="E131" s="79">
        <v>37036</v>
      </c>
      <c r="F131" s="79">
        <v>0.27</v>
      </c>
      <c r="G131" s="79">
        <v>0.32</v>
      </c>
      <c r="H131" s="79">
        <v>0.01</v>
      </c>
      <c r="I131" s="72">
        <v>0.74</v>
      </c>
      <c r="J131" s="217" t="s">
        <v>255</v>
      </c>
    </row>
    <row r="132" spans="1:10" x14ac:dyDescent="0.2">
      <c r="B132" s="101" t="s">
        <v>1024</v>
      </c>
      <c r="C132" s="101" t="s">
        <v>1025</v>
      </c>
      <c r="D132" s="79">
        <v>2064.3000000000002</v>
      </c>
      <c r="E132" s="79">
        <v>2109.5</v>
      </c>
      <c r="F132" s="79">
        <v>0.92</v>
      </c>
      <c r="G132" s="79">
        <v>0.96</v>
      </c>
      <c r="H132" s="79">
        <v>0.91</v>
      </c>
      <c r="I132" s="72">
        <v>0.96</v>
      </c>
      <c r="J132" s="217" t="s">
        <v>295</v>
      </c>
    </row>
    <row r="133" spans="1:10" x14ac:dyDescent="0.2">
      <c r="B133" s="101" t="s">
        <v>756</v>
      </c>
      <c r="C133" s="101" t="s">
        <v>757</v>
      </c>
      <c r="D133" s="79">
        <v>5235</v>
      </c>
      <c r="E133" s="79">
        <v>5885</v>
      </c>
      <c r="F133" s="79">
        <v>-1.0900000000000001</v>
      </c>
      <c r="G133" s="79">
        <v>0.68</v>
      </c>
      <c r="H133" s="79">
        <v>-2.75</v>
      </c>
      <c r="I133" s="72">
        <v>0.68</v>
      </c>
      <c r="J133" s="217" t="s">
        <v>304</v>
      </c>
    </row>
    <row r="134" spans="1:10" x14ac:dyDescent="0.2">
      <c r="B134" s="101" t="s">
        <v>913</v>
      </c>
      <c r="C134" s="101" t="s">
        <v>914</v>
      </c>
      <c r="D134" s="79">
        <v>1700.97</v>
      </c>
      <c r="E134" s="79">
        <v>1368.04</v>
      </c>
      <c r="F134" s="79">
        <v>0.92</v>
      </c>
      <c r="G134" s="79">
        <v>0.67</v>
      </c>
      <c r="H134" s="79">
        <v>2.92</v>
      </c>
      <c r="I134" s="72">
        <v>0.39</v>
      </c>
      <c r="J134" s="217" t="s">
        <v>255</v>
      </c>
    </row>
    <row r="135" spans="1:10" x14ac:dyDescent="0.2">
      <c r="B135" s="101" t="s">
        <v>915</v>
      </c>
      <c r="C135" s="101" t="s">
        <v>916</v>
      </c>
      <c r="D135" s="79">
        <v>39617</v>
      </c>
      <c r="E135" s="79">
        <v>40485</v>
      </c>
      <c r="F135" s="79">
        <v>0.84</v>
      </c>
      <c r="G135" s="79">
        <v>0.51</v>
      </c>
      <c r="H135" s="79">
        <v>0.66</v>
      </c>
      <c r="I135" s="72">
        <v>0.56999999999999995</v>
      </c>
      <c r="J135" s="217" t="s">
        <v>255</v>
      </c>
    </row>
    <row r="136" spans="1:10" x14ac:dyDescent="0.2">
      <c r="B136" s="101" t="s">
        <v>776</v>
      </c>
      <c r="C136" s="101" t="s">
        <v>777</v>
      </c>
      <c r="D136" s="79">
        <v>8362</v>
      </c>
      <c r="E136" s="79">
        <v>8107</v>
      </c>
      <c r="F136" s="79">
        <v>2.23</v>
      </c>
      <c r="G136" s="79">
        <v>1.78</v>
      </c>
      <c r="H136" s="79">
        <v>2.19</v>
      </c>
      <c r="I136" s="72">
        <v>1.76</v>
      </c>
      <c r="J136" s="217" t="s">
        <v>298</v>
      </c>
    </row>
    <row r="137" spans="1:10" x14ac:dyDescent="0.2">
      <c r="A137" t="s">
        <v>471</v>
      </c>
      <c r="B137" s="101" t="s">
        <v>706</v>
      </c>
      <c r="C137" s="101" t="s">
        <v>707</v>
      </c>
      <c r="D137" s="79">
        <v>42018</v>
      </c>
      <c r="E137" s="79">
        <v>39356</v>
      </c>
      <c r="F137" s="79">
        <v>0.56999999999999995</v>
      </c>
      <c r="G137" s="79">
        <v>0.55000000000000004</v>
      </c>
      <c r="H137" s="79">
        <v>0.52</v>
      </c>
      <c r="I137" s="72">
        <v>0.49</v>
      </c>
      <c r="J137" s="217" t="s">
        <v>298</v>
      </c>
    </row>
    <row r="138" spans="1:10" x14ac:dyDescent="0.2">
      <c r="B138" s="101" t="s">
        <v>621</v>
      </c>
      <c r="C138" s="101" t="s">
        <v>778</v>
      </c>
      <c r="D138" s="79">
        <v>709.24</v>
      </c>
      <c r="E138" s="79">
        <v>714.73</v>
      </c>
      <c r="F138" s="79">
        <v>0.23</v>
      </c>
      <c r="G138" s="79">
        <v>0.09</v>
      </c>
      <c r="H138" s="79">
        <v>0.22</v>
      </c>
      <c r="I138" s="72">
        <v>0.08</v>
      </c>
      <c r="J138" s="217" t="s">
        <v>295</v>
      </c>
    </row>
    <row r="139" spans="1:10" x14ac:dyDescent="0.2">
      <c r="B139" s="101" t="s">
        <v>299</v>
      </c>
      <c r="C139" s="101" t="s">
        <v>300</v>
      </c>
      <c r="D139" s="79">
        <v>4712.2</v>
      </c>
      <c r="E139" s="79">
        <v>4875.7</v>
      </c>
      <c r="F139" s="79">
        <v>0.82</v>
      </c>
      <c r="G139" s="79">
        <v>0.87</v>
      </c>
      <c r="H139" s="79">
        <v>0.56000000000000005</v>
      </c>
      <c r="I139" s="72">
        <v>0.84</v>
      </c>
      <c r="J139" s="217" t="s">
        <v>256</v>
      </c>
    </row>
    <row r="140" spans="1:10" x14ac:dyDescent="0.2">
      <c r="B140" s="101" t="s">
        <v>895</v>
      </c>
      <c r="C140" s="101" t="s">
        <v>896</v>
      </c>
      <c r="D140" s="79">
        <v>7314</v>
      </c>
      <c r="E140" s="79">
        <v>3119.83</v>
      </c>
      <c r="F140" s="79">
        <v>2.38</v>
      </c>
      <c r="G140" s="79">
        <v>0.52</v>
      </c>
      <c r="H140" s="79">
        <v>2.1800000000000002</v>
      </c>
      <c r="I140" s="72">
        <v>0.47</v>
      </c>
      <c r="J140" s="217" t="s">
        <v>257</v>
      </c>
    </row>
    <row r="141" spans="1:10" x14ac:dyDescent="0.2">
      <c r="A141" t="s">
        <v>471</v>
      </c>
      <c r="B141" s="101" t="s">
        <v>511</v>
      </c>
      <c r="C141" s="101" t="s">
        <v>512</v>
      </c>
      <c r="D141" s="79">
        <v>8861</v>
      </c>
      <c r="E141" s="79">
        <v>10161</v>
      </c>
      <c r="F141" s="79">
        <v>4.5</v>
      </c>
      <c r="G141" s="79">
        <v>4.51</v>
      </c>
      <c r="H141" s="79">
        <v>4.38</v>
      </c>
      <c r="I141" s="72">
        <v>4.5999999999999996</v>
      </c>
      <c r="J141" s="217" t="s">
        <v>295</v>
      </c>
    </row>
    <row r="142" spans="1:10" x14ac:dyDescent="0.2">
      <c r="B142" s="101" t="s">
        <v>680</v>
      </c>
      <c r="C142" s="101" t="s">
        <v>817</v>
      </c>
      <c r="D142" s="79">
        <v>18103</v>
      </c>
      <c r="E142" s="79">
        <v>16858</v>
      </c>
      <c r="F142" s="79">
        <v>5.58</v>
      </c>
      <c r="G142" s="79">
        <v>5.0199999999999996</v>
      </c>
      <c r="H142" s="79">
        <v>5.5</v>
      </c>
      <c r="I142" s="72">
        <v>4.96</v>
      </c>
      <c r="J142" s="217" t="s">
        <v>284</v>
      </c>
    </row>
    <row r="143" spans="1:10" x14ac:dyDescent="0.2">
      <c r="B143" s="101" t="s">
        <v>541</v>
      </c>
      <c r="C143" s="101" t="s">
        <v>743</v>
      </c>
      <c r="D143" s="79">
        <v>2510.96</v>
      </c>
      <c r="E143" s="79">
        <v>2377.23</v>
      </c>
      <c r="F143" s="79">
        <v>2.85</v>
      </c>
      <c r="G143" s="79">
        <v>2.64</v>
      </c>
      <c r="H143" s="79">
        <v>2.14</v>
      </c>
      <c r="I143" s="72">
        <v>2.2000000000000002</v>
      </c>
      <c r="J143" s="217" t="s">
        <v>298</v>
      </c>
    </row>
    <row r="144" spans="1:10" x14ac:dyDescent="0.2">
      <c r="B144" s="101" t="s">
        <v>415</v>
      </c>
      <c r="C144" s="101" t="s">
        <v>416</v>
      </c>
      <c r="D144" s="79">
        <v>8770</v>
      </c>
      <c r="E144" s="79">
        <v>7639</v>
      </c>
      <c r="F144" s="79">
        <v>1.19</v>
      </c>
      <c r="G144" s="79">
        <v>0.94</v>
      </c>
      <c r="H144" s="79">
        <v>1.06</v>
      </c>
      <c r="I144" s="72">
        <v>0.9</v>
      </c>
      <c r="J144" s="217" t="s">
        <v>316</v>
      </c>
    </row>
    <row r="145" spans="1:10" x14ac:dyDescent="0.2">
      <c r="B145" s="101" t="s">
        <v>645</v>
      </c>
      <c r="C145" s="101" t="s">
        <v>818</v>
      </c>
      <c r="D145" s="79">
        <v>1200.1600000000001</v>
      </c>
      <c r="E145" s="79">
        <v>1190.6300000000001</v>
      </c>
      <c r="F145" s="79">
        <v>0.35</v>
      </c>
      <c r="G145" s="79">
        <v>0.34</v>
      </c>
      <c r="H145" s="79">
        <v>0.35</v>
      </c>
      <c r="I145" s="72">
        <v>0.34</v>
      </c>
      <c r="J145" s="217" t="s">
        <v>255</v>
      </c>
    </row>
    <row r="146" spans="1:10" x14ac:dyDescent="0.2">
      <c r="B146" s="101" t="s">
        <v>646</v>
      </c>
      <c r="C146" s="101" t="s">
        <v>819</v>
      </c>
      <c r="D146" s="79">
        <v>1583.55</v>
      </c>
      <c r="E146" s="79">
        <v>1328.02</v>
      </c>
      <c r="F146" s="79">
        <v>1.81</v>
      </c>
      <c r="G146" s="79">
        <v>1.1100000000000001</v>
      </c>
      <c r="H146" s="79">
        <v>1.65</v>
      </c>
      <c r="I146" s="72">
        <v>1.03</v>
      </c>
      <c r="J146" s="217" t="s">
        <v>255</v>
      </c>
    </row>
    <row r="147" spans="1:10" x14ac:dyDescent="0.2">
      <c r="B147" s="101" t="s">
        <v>853</v>
      </c>
      <c r="C147" s="101" t="s">
        <v>854</v>
      </c>
      <c r="D147" s="79">
        <v>4573</v>
      </c>
      <c r="E147" s="79">
        <v>6007</v>
      </c>
      <c r="F147" s="79">
        <v>1</v>
      </c>
      <c r="G147" s="79">
        <v>0.72</v>
      </c>
      <c r="H147" s="79">
        <v>0.78</v>
      </c>
      <c r="I147" s="72">
        <v>0.65</v>
      </c>
      <c r="J147" s="217" t="s">
        <v>295</v>
      </c>
    </row>
    <row r="148" spans="1:10" x14ac:dyDescent="0.2">
      <c r="B148" s="101" t="s">
        <v>647</v>
      </c>
      <c r="C148" s="101" t="s">
        <v>820</v>
      </c>
      <c r="D148" s="79">
        <v>1056.5899999999999</v>
      </c>
      <c r="E148" s="79">
        <v>889.15</v>
      </c>
      <c r="F148" s="79">
        <v>1.87</v>
      </c>
      <c r="G148" s="79">
        <v>1.61</v>
      </c>
      <c r="H148" s="79">
        <v>1.85</v>
      </c>
      <c r="I148" s="72">
        <v>1.59</v>
      </c>
      <c r="J148" s="217" t="s">
        <v>316</v>
      </c>
    </row>
    <row r="149" spans="1:10" x14ac:dyDescent="0.2">
      <c r="B149" s="101" t="s">
        <v>648</v>
      </c>
      <c r="C149" s="101" t="s">
        <v>821</v>
      </c>
      <c r="D149" s="79">
        <v>2010.03</v>
      </c>
      <c r="E149" s="79">
        <v>1956.25</v>
      </c>
      <c r="F149" s="79">
        <v>1.1200000000000001</v>
      </c>
      <c r="G149" s="79">
        <v>0.86</v>
      </c>
      <c r="H149" s="79">
        <v>0.91</v>
      </c>
      <c r="I149" s="72">
        <v>0.82</v>
      </c>
      <c r="J149" s="217" t="s">
        <v>256</v>
      </c>
    </row>
    <row r="150" spans="1:10" x14ac:dyDescent="0.2">
      <c r="B150" s="101" t="s">
        <v>601</v>
      </c>
      <c r="C150" s="101" t="s">
        <v>602</v>
      </c>
      <c r="D150" s="79">
        <v>2557</v>
      </c>
      <c r="E150" s="79">
        <v>5183</v>
      </c>
      <c r="F150" s="79">
        <v>-0.01</v>
      </c>
      <c r="G150" s="79">
        <v>2.84</v>
      </c>
      <c r="H150" s="79">
        <v>-0.02</v>
      </c>
      <c r="I150" s="72">
        <v>2.58</v>
      </c>
      <c r="J150" s="217" t="s">
        <v>316</v>
      </c>
    </row>
    <row r="151" spans="1:10" x14ac:dyDescent="0.2">
      <c r="B151" s="101" t="s">
        <v>708</v>
      </c>
      <c r="C151" s="101" t="s">
        <v>709</v>
      </c>
      <c r="D151" s="79">
        <v>10266</v>
      </c>
      <c r="E151" s="79">
        <v>10387</v>
      </c>
      <c r="F151" s="79">
        <v>1.34</v>
      </c>
      <c r="G151" s="79">
        <v>1.41</v>
      </c>
      <c r="H151" s="79">
        <v>1.2</v>
      </c>
      <c r="I151" s="72">
        <v>1.19</v>
      </c>
      <c r="J151" s="217" t="s">
        <v>298</v>
      </c>
    </row>
    <row r="152" spans="1:10" x14ac:dyDescent="0.2">
      <c r="B152" s="101" t="s">
        <v>603</v>
      </c>
      <c r="C152" s="101" t="s">
        <v>604</v>
      </c>
      <c r="D152" s="79">
        <v>315.86</v>
      </c>
      <c r="E152" s="79">
        <v>334.82</v>
      </c>
      <c r="F152" s="79">
        <v>0.08</v>
      </c>
      <c r="G152" s="79">
        <v>0.09</v>
      </c>
      <c r="H152" s="79">
        <v>0.08</v>
      </c>
      <c r="I152" s="72">
        <v>0.09</v>
      </c>
      <c r="J152" s="217" t="s">
        <v>295</v>
      </c>
    </row>
    <row r="153" spans="1:10" x14ac:dyDescent="0.2">
      <c r="B153" s="101" t="s">
        <v>917</v>
      </c>
      <c r="C153" s="101" t="s">
        <v>918</v>
      </c>
      <c r="D153" s="79">
        <v>12328</v>
      </c>
      <c r="E153" s="79">
        <v>10187</v>
      </c>
      <c r="F153" s="79">
        <v>1.1100000000000001</v>
      </c>
      <c r="G153" s="79">
        <v>-0.19</v>
      </c>
      <c r="H153" s="79">
        <v>0.94</v>
      </c>
      <c r="I153" s="72">
        <v>-0.19</v>
      </c>
      <c r="J153" s="217" t="s">
        <v>257</v>
      </c>
    </row>
    <row r="154" spans="1:10" x14ac:dyDescent="0.2">
      <c r="B154" s="101" t="s">
        <v>710</v>
      </c>
      <c r="C154" s="101" t="s">
        <v>711</v>
      </c>
      <c r="D154" s="79">
        <v>740.9</v>
      </c>
      <c r="E154" s="79">
        <v>716.45</v>
      </c>
      <c r="F154" s="79">
        <v>0.19</v>
      </c>
      <c r="G154" s="79">
        <v>0.19</v>
      </c>
      <c r="H154" s="79">
        <v>0.19</v>
      </c>
      <c r="I154" s="72">
        <v>0.18</v>
      </c>
      <c r="J154" s="217" t="s">
        <v>295</v>
      </c>
    </row>
    <row r="155" spans="1:10" x14ac:dyDescent="0.2">
      <c r="B155" s="101" t="s">
        <v>565</v>
      </c>
      <c r="C155" s="101" t="s">
        <v>758</v>
      </c>
      <c r="D155" s="79">
        <v>3504</v>
      </c>
      <c r="E155" s="79">
        <v>3554</v>
      </c>
      <c r="F155" s="79">
        <v>1.19</v>
      </c>
      <c r="G155" s="79">
        <v>0.93</v>
      </c>
      <c r="H155" s="79">
        <v>1.18</v>
      </c>
      <c r="I155" s="72">
        <v>0.92</v>
      </c>
      <c r="J155" s="217" t="s">
        <v>298</v>
      </c>
    </row>
    <row r="156" spans="1:10" x14ac:dyDescent="0.2">
      <c r="B156" s="101" t="s">
        <v>1026</v>
      </c>
      <c r="C156" s="101" t="s">
        <v>1027</v>
      </c>
      <c r="D156" s="79">
        <v>3240.5</v>
      </c>
      <c r="E156" s="79">
        <v>3098.9</v>
      </c>
      <c r="F156" s="79">
        <v>0.82</v>
      </c>
      <c r="G156" s="79">
        <v>0.62</v>
      </c>
      <c r="H156" s="79">
        <v>0.79</v>
      </c>
      <c r="I156" s="72">
        <v>0.26</v>
      </c>
      <c r="J156" s="217" t="s">
        <v>298</v>
      </c>
    </row>
    <row r="157" spans="1:10" x14ac:dyDescent="0.2">
      <c r="A157" t="s">
        <v>471</v>
      </c>
      <c r="B157" s="101" t="s">
        <v>441</v>
      </c>
      <c r="C157" s="101" t="s">
        <v>442</v>
      </c>
      <c r="D157" s="79">
        <v>14721</v>
      </c>
      <c r="E157" s="79">
        <v>13834</v>
      </c>
      <c r="F157" s="79">
        <v>0.78</v>
      </c>
      <c r="G157" s="79">
        <v>0.54</v>
      </c>
      <c r="H157" s="79">
        <v>0.74</v>
      </c>
      <c r="I157" s="72">
        <v>0.51</v>
      </c>
      <c r="J157" s="217" t="s">
        <v>284</v>
      </c>
    </row>
    <row r="158" spans="1:10" x14ac:dyDescent="0.2">
      <c r="B158" s="101" t="s">
        <v>982</v>
      </c>
      <c r="C158" s="101" t="s">
        <v>983</v>
      </c>
      <c r="D158" s="79">
        <v>1132</v>
      </c>
      <c r="E158" s="79">
        <v>733.62</v>
      </c>
      <c r="F158" s="79">
        <v>2.72</v>
      </c>
      <c r="G158" s="79">
        <v>0.69</v>
      </c>
      <c r="H158" s="79">
        <v>2.54</v>
      </c>
      <c r="I158" s="72">
        <v>-1.83</v>
      </c>
      <c r="J158" s="217" t="s">
        <v>295</v>
      </c>
    </row>
    <row r="159" spans="1:10" x14ac:dyDescent="0.2">
      <c r="A159" t="s">
        <v>471</v>
      </c>
      <c r="B159" s="101" t="s">
        <v>409</v>
      </c>
      <c r="C159" s="101" t="s">
        <v>527</v>
      </c>
      <c r="D159" s="79">
        <v>24113</v>
      </c>
      <c r="E159" s="79">
        <v>27699</v>
      </c>
      <c r="F159" s="79">
        <v>4.8499999999999996</v>
      </c>
      <c r="G159" s="79">
        <v>5.78</v>
      </c>
      <c r="H159" s="79">
        <v>5.54</v>
      </c>
      <c r="I159" s="72">
        <v>5.73</v>
      </c>
      <c r="J159" s="217" t="s">
        <v>284</v>
      </c>
    </row>
    <row r="160" spans="1:10" x14ac:dyDescent="0.2">
      <c r="B160" s="101" t="s">
        <v>605</v>
      </c>
      <c r="C160" s="101" t="s">
        <v>779</v>
      </c>
      <c r="D160" s="79">
        <v>5943</v>
      </c>
      <c r="E160" s="79">
        <v>5848</v>
      </c>
      <c r="F160" s="79">
        <v>0.89</v>
      </c>
      <c r="G160" s="79">
        <v>0.71</v>
      </c>
      <c r="H160" s="79">
        <v>0.34</v>
      </c>
      <c r="I160" s="72">
        <v>1.78</v>
      </c>
      <c r="J160" s="217" t="s">
        <v>304</v>
      </c>
    </row>
    <row r="161" spans="1:10" x14ac:dyDescent="0.2">
      <c r="B161" s="101" t="s">
        <v>712</v>
      </c>
      <c r="C161" s="101" t="s">
        <v>713</v>
      </c>
      <c r="D161" s="79">
        <v>604.70000000000005</v>
      </c>
      <c r="E161" s="79">
        <v>576.20000000000005</v>
      </c>
      <c r="F161" s="79">
        <v>4.21</v>
      </c>
      <c r="G161" s="79">
        <v>4.3600000000000003</v>
      </c>
      <c r="H161" s="79">
        <v>3.94</v>
      </c>
      <c r="I161" s="72">
        <v>4.28</v>
      </c>
      <c r="J161" s="217" t="s">
        <v>257</v>
      </c>
    </row>
    <row r="162" spans="1:10" x14ac:dyDescent="0.2">
      <c r="B162" s="101" t="s">
        <v>649</v>
      </c>
      <c r="C162" s="101" t="s">
        <v>822</v>
      </c>
      <c r="D162" s="79">
        <v>1276.7</v>
      </c>
      <c r="E162" s="79">
        <v>1225.0999999999999</v>
      </c>
      <c r="F162" s="79">
        <v>0.62</v>
      </c>
      <c r="G162" s="79">
        <v>0.52</v>
      </c>
      <c r="H162" s="79">
        <v>0.62</v>
      </c>
      <c r="I162" s="72">
        <v>0.5</v>
      </c>
      <c r="J162" s="217" t="s">
        <v>295</v>
      </c>
    </row>
    <row r="163" spans="1:10" x14ac:dyDescent="0.2">
      <c r="B163" s="101" t="s">
        <v>823</v>
      </c>
      <c r="C163" s="101" t="s">
        <v>824</v>
      </c>
      <c r="D163" s="79">
        <v>3187.01</v>
      </c>
      <c r="E163" s="79">
        <v>3068.89</v>
      </c>
      <c r="F163" s="79">
        <v>0.78</v>
      </c>
      <c r="G163" s="79">
        <v>0.71</v>
      </c>
      <c r="H163" s="79">
        <v>0.77</v>
      </c>
      <c r="I163" s="72">
        <v>0.71</v>
      </c>
      <c r="J163" s="217" t="s">
        <v>298</v>
      </c>
    </row>
    <row r="164" spans="1:10" x14ac:dyDescent="0.2">
      <c r="A164" t="s">
        <v>471</v>
      </c>
      <c r="B164" s="101" t="s">
        <v>443</v>
      </c>
      <c r="C164" s="101" t="s">
        <v>444</v>
      </c>
      <c r="D164" s="79">
        <v>18254</v>
      </c>
      <c r="E164" s="79">
        <v>18355</v>
      </c>
      <c r="F164" s="79">
        <v>1.27</v>
      </c>
      <c r="G164" s="79">
        <v>1.52</v>
      </c>
      <c r="H164" s="79">
        <v>0.89</v>
      </c>
      <c r="I164" s="72">
        <v>1.23</v>
      </c>
      <c r="J164" s="217" t="s">
        <v>257</v>
      </c>
    </row>
    <row r="165" spans="1:10" x14ac:dyDescent="0.2">
      <c r="B165" s="101" t="s">
        <v>714</v>
      </c>
      <c r="C165" s="101" t="s">
        <v>715</v>
      </c>
      <c r="D165" s="79">
        <v>10666</v>
      </c>
      <c r="E165" s="79">
        <v>10574</v>
      </c>
      <c r="F165" s="79">
        <v>0.8</v>
      </c>
      <c r="G165" s="79">
        <v>0.65</v>
      </c>
      <c r="H165" s="79">
        <v>0.76</v>
      </c>
      <c r="I165" s="72">
        <v>0.66</v>
      </c>
      <c r="J165" s="217" t="s">
        <v>255</v>
      </c>
    </row>
    <row r="166" spans="1:10" x14ac:dyDescent="0.2">
      <c r="A166" t="s">
        <v>471</v>
      </c>
      <c r="B166" s="101" t="s">
        <v>445</v>
      </c>
      <c r="C166" s="101" t="s">
        <v>446</v>
      </c>
      <c r="D166" s="79">
        <v>24401</v>
      </c>
      <c r="E166" s="79">
        <v>25018</v>
      </c>
      <c r="F166" s="79">
        <v>1.46</v>
      </c>
      <c r="G166" s="79">
        <v>1.37</v>
      </c>
      <c r="H166" s="79">
        <v>1.19</v>
      </c>
      <c r="I166" s="72">
        <v>1.3</v>
      </c>
      <c r="J166" s="217" t="s">
        <v>295</v>
      </c>
    </row>
    <row r="167" spans="1:10" x14ac:dyDescent="0.2">
      <c r="B167" s="101" t="s">
        <v>587</v>
      </c>
      <c r="C167" s="101" t="s">
        <v>759</v>
      </c>
      <c r="D167" s="79">
        <v>1101.5999999999999</v>
      </c>
      <c r="E167" s="79">
        <v>1273.5999999999999</v>
      </c>
      <c r="F167" s="79">
        <v>0.21</v>
      </c>
      <c r="G167" s="79">
        <v>0.32</v>
      </c>
      <c r="H167" s="79">
        <v>-1.81</v>
      </c>
      <c r="I167" s="72">
        <v>0.3</v>
      </c>
      <c r="J167" s="217" t="s">
        <v>284</v>
      </c>
    </row>
    <row r="168" spans="1:10" x14ac:dyDescent="0.2">
      <c r="B168" s="101" t="s">
        <v>716</v>
      </c>
      <c r="C168" s="101" t="s">
        <v>717</v>
      </c>
      <c r="D168" s="79">
        <v>642.5</v>
      </c>
      <c r="E168" s="79">
        <v>615.6</v>
      </c>
      <c r="F168" s="79">
        <v>1.28</v>
      </c>
      <c r="G168" s="79">
        <v>1.07</v>
      </c>
      <c r="H168" s="79">
        <v>1.28</v>
      </c>
      <c r="I168" s="72">
        <v>1.03</v>
      </c>
      <c r="J168" s="217" t="s">
        <v>298</v>
      </c>
    </row>
    <row r="169" spans="1:10" x14ac:dyDescent="0.2">
      <c r="B169" s="101" t="s">
        <v>945</v>
      </c>
      <c r="C169" s="101" t="s">
        <v>946</v>
      </c>
      <c r="D169" s="79">
        <v>1386.36</v>
      </c>
      <c r="E169" s="79">
        <v>1386.67</v>
      </c>
      <c r="F169" s="79">
        <v>0.85</v>
      </c>
      <c r="G169" s="79">
        <v>0.93</v>
      </c>
      <c r="H169" s="79">
        <v>0.82</v>
      </c>
      <c r="I169" s="72">
        <v>0.91</v>
      </c>
      <c r="J169" s="217" t="s">
        <v>256</v>
      </c>
    </row>
    <row r="170" spans="1:10" x14ac:dyDescent="0.2">
      <c r="B170" s="101" t="s">
        <v>718</v>
      </c>
      <c r="C170" s="101" t="s">
        <v>719</v>
      </c>
      <c r="D170" s="79">
        <v>1136</v>
      </c>
      <c r="E170" s="79">
        <v>1102</v>
      </c>
      <c r="F170" s="79">
        <v>0.28999999999999998</v>
      </c>
      <c r="G170" s="79">
        <v>0.26</v>
      </c>
      <c r="H170" s="79">
        <v>0.28000000000000003</v>
      </c>
      <c r="I170" s="72">
        <v>0.26</v>
      </c>
      <c r="J170" s="217" t="s">
        <v>295</v>
      </c>
    </row>
    <row r="171" spans="1:10" x14ac:dyDescent="0.2">
      <c r="B171" s="101" t="s">
        <v>720</v>
      </c>
      <c r="C171" s="101" t="s">
        <v>721</v>
      </c>
      <c r="D171" s="79">
        <v>4828</v>
      </c>
      <c r="E171" s="79">
        <v>5305</v>
      </c>
      <c r="F171" s="79">
        <v>1.35</v>
      </c>
      <c r="G171" s="79">
        <v>1.44</v>
      </c>
      <c r="H171" s="79">
        <v>-0.18</v>
      </c>
      <c r="I171" s="72">
        <v>1.4</v>
      </c>
      <c r="J171" s="217" t="s">
        <v>256</v>
      </c>
    </row>
    <row r="172" spans="1:10" x14ac:dyDescent="0.2">
      <c r="B172" s="101" t="s">
        <v>1006</v>
      </c>
      <c r="C172" s="101" t="s">
        <v>1007</v>
      </c>
      <c r="D172" s="79">
        <v>296.55</v>
      </c>
      <c r="E172" s="79">
        <v>286.82</v>
      </c>
      <c r="F172" s="79">
        <v>0.14000000000000001</v>
      </c>
      <c r="G172" s="79">
        <v>0.1</v>
      </c>
      <c r="H172" s="79">
        <v>0.14000000000000001</v>
      </c>
      <c r="I172" s="72">
        <v>0.1</v>
      </c>
      <c r="J172" s="217" t="s">
        <v>295</v>
      </c>
    </row>
    <row r="173" spans="1:10" x14ac:dyDescent="0.2">
      <c r="B173" s="101" t="s">
        <v>447</v>
      </c>
      <c r="C173" s="101" t="s">
        <v>528</v>
      </c>
      <c r="D173" s="79">
        <v>3951</v>
      </c>
      <c r="E173" s="79">
        <v>3872</v>
      </c>
      <c r="F173" s="79">
        <v>0.21</v>
      </c>
      <c r="G173" s="79">
        <v>0.33</v>
      </c>
      <c r="H173" s="79">
        <v>0.08</v>
      </c>
      <c r="I173" s="72">
        <v>0.33</v>
      </c>
      <c r="J173" s="217" t="s">
        <v>316</v>
      </c>
    </row>
    <row r="174" spans="1:10" x14ac:dyDescent="0.2">
      <c r="B174" s="101" t="s">
        <v>722</v>
      </c>
      <c r="C174" s="101" t="s">
        <v>723</v>
      </c>
      <c r="D174" s="79">
        <v>676.36</v>
      </c>
      <c r="E174" s="79">
        <v>705.13</v>
      </c>
      <c r="F174" s="79">
        <v>0.67</v>
      </c>
      <c r="G174" s="79">
        <v>0.84</v>
      </c>
      <c r="H174" s="79">
        <v>0.12</v>
      </c>
      <c r="I174" s="72">
        <v>0.83</v>
      </c>
      <c r="J174" s="217" t="s">
        <v>284</v>
      </c>
    </row>
    <row r="175" spans="1:10" x14ac:dyDescent="0.2">
      <c r="B175" s="101" t="s">
        <v>650</v>
      </c>
      <c r="C175" s="101" t="s">
        <v>825</v>
      </c>
      <c r="D175" s="79">
        <v>3208</v>
      </c>
      <c r="E175" s="79">
        <v>3249</v>
      </c>
      <c r="F175" s="79">
        <v>2.42</v>
      </c>
      <c r="G175" s="79">
        <v>2.36</v>
      </c>
      <c r="H175" s="79">
        <v>2.36</v>
      </c>
      <c r="I175" s="72">
        <v>1.87</v>
      </c>
      <c r="J175" s="217" t="s">
        <v>298</v>
      </c>
    </row>
    <row r="176" spans="1:10" x14ac:dyDescent="0.2">
      <c r="B176" s="101" t="s">
        <v>622</v>
      </c>
      <c r="C176" s="101" t="s">
        <v>780</v>
      </c>
      <c r="D176" s="79">
        <v>1232.24</v>
      </c>
      <c r="E176" s="79">
        <v>1116.06</v>
      </c>
      <c r="F176" s="79">
        <v>1.06</v>
      </c>
      <c r="G176" s="79">
        <v>0.91</v>
      </c>
      <c r="H176" s="79">
        <v>1</v>
      </c>
      <c r="I176" s="72">
        <v>0.87</v>
      </c>
      <c r="J176" s="217" t="s">
        <v>284</v>
      </c>
    </row>
    <row r="177" spans="2:10" x14ac:dyDescent="0.2">
      <c r="B177" s="101" t="s">
        <v>978</v>
      </c>
      <c r="C177" s="101" t="s">
        <v>979</v>
      </c>
      <c r="D177" s="79">
        <v>3044.5</v>
      </c>
      <c r="E177" s="79">
        <v>3018.6</v>
      </c>
      <c r="F177" s="79">
        <v>1.1499999999999999</v>
      </c>
      <c r="G177" s="79">
        <v>1.1100000000000001</v>
      </c>
      <c r="H177" s="79">
        <v>1.1299999999999999</v>
      </c>
      <c r="I177" s="72">
        <v>1.0900000000000001</v>
      </c>
      <c r="J177" s="217" t="s">
        <v>256</v>
      </c>
    </row>
    <row r="178" spans="2:10" x14ac:dyDescent="0.2">
      <c r="B178" s="101" t="s">
        <v>1028</v>
      </c>
      <c r="C178" s="101" t="s">
        <v>1029</v>
      </c>
      <c r="D178" s="79">
        <v>718.98</v>
      </c>
      <c r="E178" s="79">
        <v>720.09</v>
      </c>
      <c r="F178" s="79">
        <v>0.71</v>
      </c>
      <c r="G178" s="79">
        <v>0.79</v>
      </c>
      <c r="H178" s="79">
        <v>0.67</v>
      </c>
      <c r="I178" s="72">
        <v>0.67</v>
      </c>
      <c r="J178" s="217" t="s">
        <v>295</v>
      </c>
    </row>
    <row r="179" spans="2:10" x14ac:dyDescent="0.2">
      <c r="B179" s="101" t="s">
        <v>681</v>
      </c>
      <c r="C179" s="101" t="s">
        <v>682</v>
      </c>
      <c r="D179" s="79">
        <v>953.3</v>
      </c>
      <c r="E179" s="79">
        <v>896.8</v>
      </c>
      <c r="F179" s="79">
        <v>0.41</v>
      </c>
      <c r="G179" s="79">
        <v>0.36</v>
      </c>
      <c r="H179" s="79">
        <v>0.32</v>
      </c>
      <c r="I179" s="72">
        <v>0.04</v>
      </c>
      <c r="J179" s="217" t="s">
        <v>255</v>
      </c>
    </row>
    <row r="180" spans="2:10" x14ac:dyDescent="0.2">
      <c r="B180" s="101" t="s">
        <v>301</v>
      </c>
      <c r="C180" s="101" t="s">
        <v>302</v>
      </c>
      <c r="D180" s="79">
        <v>2578.14</v>
      </c>
      <c r="E180" s="79">
        <v>1915.2</v>
      </c>
      <c r="F180" s="79">
        <v>1.17</v>
      </c>
      <c r="G180" s="79">
        <v>0.77</v>
      </c>
      <c r="H180" s="79">
        <v>1.07</v>
      </c>
      <c r="I180" s="72">
        <v>0.73</v>
      </c>
      <c r="J180" s="217" t="s">
        <v>255</v>
      </c>
    </row>
    <row r="181" spans="2:10" x14ac:dyDescent="0.2">
      <c r="B181" s="101" t="s">
        <v>919</v>
      </c>
      <c r="C181" s="101" t="s">
        <v>920</v>
      </c>
      <c r="D181" s="79">
        <v>1914</v>
      </c>
      <c r="E181" s="79">
        <v>1602</v>
      </c>
      <c r="F181" s="79">
        <v>0.35</v>
      </c>
      <c r="G181" s="79">
        <v>0.28000000000000003</v>
      </c>
      <c r="H181" s="79">
        <v>0.21</v>
      </c>
      <c r="I181" s="72">
        <v>0.06</v>
      </c>
      <c r="J181" s="217" t="s">
        <v>317</v>
      </c>
    </row>
    <row r="182" spans="2:10" x14ac:dyDescent="0.2">
      <c r="B182" s="101" t="s">
        <v>1030</v>
      </c>
      <c r="C182" s="101" t="s">
        <v>1031</v>
      </c>
      <c r="D182" s="79">
        <v>5121.3</v>
      </c>
      <c r="E182" s="79">
        <v>5808.8</v>
      </c>
      <c r="F182" s="79">
        <v>0.75</v>
      </c>
      <c r="G182" s="79">
        <v>0.72</v>
      </c>
      <c r="H182" s="79">
        <v>0.4</v>
      </c>
      <c r="I182" s="72">
        <v>0.67</v>
      </c>
      <c r="J182" s="217" t="s">
        <v>257</v>
      </c>
    </row>
    <row r="183" spans="2:10" x14ac:dyDescent="0.2">
      <c r="B183" s="101" t="s">
        <v>947</v>
      </c>
      <c r="C183" s="101" t="s">
        <v>948</v>
      </c>
      <c r="D183" s="79">
        <v>3685</v>
      </c>
      <c r="E183" s="79">
        <v>3122</v>
      </c>
      <c r="F183" s="79">
        <v>1.35</v>
      </c>
      <c r="G183" s="79">
        <v>1.34</v>
      </c>
      <c r="H183" s="79">
        <v>1.32</v>
      </c>
      <c r="I183" s="72">
        <v>1.29</v>
      </c>
      <c r="J183" s="217" t="s">
        <v>295</v>
      </c>
    </row>
    <row r="184" spans="2:10" x14ac:dyDescent="0.2">
      <c r="B184" s="101" t="s">
        <v>448</v>
      </c>
      <c r="C184" s="101" t="s">
        <v>449</v>
      </c>
      <c r="D184" s="79">
        <v>352.57</v>
      </c>
      <c r="E184" s="79">
        <v>334.6</v>
      </c>
      <c r="F184" s="79">
        <v>0.51</v>
      </c>
      <c r="G184" s="79">
        <v>0.44</v>
      </c>
      <c r="H184" s="79">
        <v>0.51</v>
      </c>
      <c r="I184" s="72">
        <v>0.44</v>
      </c>
      <c r="J184" s="217" t="s">
        <v>284</v>
      </c>
    </row>
    <row r="185" spans="2:10" x14ac:dyDescent="0.2">
      <c r="B185" s="101" t="s">
        <v>566</v>
      </c>
      <c r="C185" s="101" t="s">
        <v>567</v>
      </c>
      <c r="D185" s="79">
        <v>12530</v>
      </c>
      <c r="E185" s="79">
        <v>11533</v>
      </c>
      <c r="F185" s="79">
        <v>3.21</v>
      </c>
      <c r="G185" s="79">
        <v>2.42</v>
      </c>
      <c r="H185" s="79">
        <v>2.82</v>
      </c>
      <c r="I185" s="72">
        <v>1.5</v>
      </c>
      <c r="J185" s="217" t="s">
        <v>298</v>
      </c>
    </row>
    <row r="186" spans="2:10" x14ac:dyDescent="0.2">
      <c r="B186" s="101" t="s">
        <v>871</v>
      </c>
      <c r="C186" s="101" t="s">
        <v>872</v>
      </c>
      <c r="D186" s="79">
        <v>10290</v>
      </c>
      <c r="E186" s="79">
        <v>11138</v>
      </c>
      <c r="F186" s="79">
        <v>2.5</v>
      </c>
      <c r="G186" s="79">
        <v>2.1</v>
      </c>
      <c r="H186" s="79">
        <v>1.57</v>
      </c>
      <c r="I186" s="72">
        <v>2.11</v>
      </c>
      <c r="J186" s="217" t="s">
        <v>304</v>
      </c>
    </row>
    <row r="187" spans="2:10" x14ac:dyDescent="0.2">
      <c r="B187" s="101" t="s">
        <v>529</v>
      </c>
      <c r="C187" s="101" t="s">
        <v>530</v>
      </c>
      <c r="D187" s="79">
        <v>1208.26</v>
      </c>
      <c r="E187" s="79">
        <v>1180.71</v>
      </c>
      <c r="F187" s="79">
        <v>1.93</v>
      </c>
      <c r="G187" s="79">
        <v>1.57</v>
      </c>
      <c r="H187" s="79">
        <v>1.92</v>
      </c>
      <c r="I187" s="72">
        <v>1.56</v>
      </c>
      <c r="J187" s="217" t="s">
        <v>295</v>
      </c>
    </row>
    <row r="188" spans="2:10" x14ac:dyDescent="0.2">
      <c r="B188" s="101" t="s">
        <v>949</v>
      </c>
      <c r="C188" s="101" t="s">
        <v>950</v>
      </c>
      <c r="D188" s="79">
        <v>335.61</v>
      </c>
      <c r="E188" s="79">
        <v>301.61</v>
      </c>
      <c r="F188" s="79">
        <v>9.56</v>
      </c>
      <c r="G188" s="79">
        <v>-0.06</v>
      </c>
      <c r="H188" s="79">
        <v>9.51</v>
      </c>
      <c r="I188" s="72">
        <v>-7.0000000000000007E-2</v>
      </c>
      <c r="J188" s="217" t="s">
        <v>295</v>
      </c>
    </row>
    <row r="189" spans="2:10" x14ac:dyDescent="0.2">
      <c r="B189" s="101" t="s">
        <v>873</v>
      </c>
      <c r="C189" s="101" t="s">
        <v>874</v>
      </c>
      <c r="D189" s="79">
        <v>866.3</v>
      </c>
      <c r="E189" s="79">
        <v>540.20000000000005</v>
      </c>
      <c r="F189" s="79">
        <v>1.1299999999999999</v>
      </c>
      <c r="G189" s="79">
        <v>0.89</v>
      </c>
      <c r="H189" s="79">
        <v>0.78</v>
      </c>
      <c r="I189" s="72">
        <v>0.79</v>
      </c>
      <c r="J189" s="217" t="s">
        <v>257</v>
      </c>
    </row>
    <row r="190" spans="2:10" x14ac:dyDescent="0.2">
      <c r="B190" s="101" t="s">
        <v>921</v>
      </c>
      <c r="C190" s="101" t="s">
        <v>922</v>
      </c>
      <c r="D190" s="79">
        <v>20301</v>
      </c>
      <c r="E190" s="79">
        <v>23319</v>
      </c>
      <c r="F190" s="79">
        <v>2.88</v>
      </c>
      <c r="G190" s="79">
        <v>2.09</v>
      </c>
      <c r="H190" s="79">
        <v>2.86</v>
      </c>
      <c r="I190" s="72">
        <v>2.0699999999999998</v>
      </c>
      <c r="J190" s="217" t="s">
        <v>316</v>
      </c>
    </row>
    <row r="191" spans="2:10" x14ac:dyDescent="0.2">
      <c r="B191" s="101" t="s">
        <v>1032</v>
      </c>
      <c r="C191" s="101" t="s">
        <v>1033</v>
      </c>
      <c r="D191" s="79">
        <v>2416</v>
      </c>
      <c r="E191" s="79">
        <v>2126</v>
      </c>
      <c r="F191" s="79">
        <v>0.7</v>
      </c>
      <c r="G191" s="79">
        <v>0.56999999999999995</v>
      </c>
      <c r="H191" s="79">
        <v>0.69</v>
      </c>
      <c r="I191" s="72">
        <v>0.52</v>
      </c>
      <c r="J191" s="217" t="s">
        <v>284</v>
      </c>
    </row>
    <row r="192" spans="2:10" x14ac:dyDescent="0.2">
      <c r="B192" s="101" t="s">
        <v>1034</v>
      </c>
      <c r="C192" s="101" t="s">
        <v>1035</v>
      </c>
      <c r="D192" s="79">
        <v>1994</v>
      </c>
      <c r="E192" s="79">
        <v>2113.2199999999998</v>
      </c>
      <c r="F192" s="79">
        <v>0.49</v>
      </c>
      <c r="G192" s="79">
        <v>1.08</v>
      </c>
      <c r="H192" s="79">
        <v>0.44</v>
      </c>
      <c r="I192" s="72">
        <v>1.07</v>
      </c>
      <c r="J192" s="217" t="s">
        <v>255</v>
      </c>
    </row>
    <row r="193" spans="1:10" x14ac:dyDescent="0.2">
      <c r="B193" s="101" t="s">
        <v>606</v>
      </c>
      <c r="C193" s="101" t="s">
        <v>607</v>
      </c>
      <c r="D193" s="79">
        <v>1173.5999999999999</v>
      </c>
      <c r="E193" s="79">
        <v>1170</v>
      </c>
      <c r="F193" s="79">
        <v>1.17</v>
      </c>
      <c r="G193" s="79">
        <v>1.21</v>
      </c>
      <c r="H193" s="79">
        <v>1.1399999999999999</v>
      </c>
      <c r="I193" s="72">
        <v>0.98</v>
      </c>
      <c r="J193" s="217" t="s">
        <v>256</v>
      </c>
    </row>
    <row r="194" spans="1:10" x14ac:dyDescent="0.2">
      <c r="A194" t="s">
        <v>471</v>
      </c>
      <c r="B194" s="101" t="s">
        <v>724</v>
      </c>
      <c r="C194" s="101" t="s">
        <v>725</v>
      </c>
      <c r="D194" s="79">
        <v>6572.2</v>
      </c>
      <c r="E194" s="79">
        <v>7093.2</v>
      </c>
      <c r="F194" s="79">
        <v>1.26</v>
      </c>
      <c r="G194" s="79">
        <v>1.41</v>
      </c>
      <c r="H194" s="79">
        <v>1.1299999999999999</v>
      </c>
      <c r="I194" s="72">
        <v>1.4</v>
      </c>
      <c r="J194" s="217" t="s">
        <v>255</v>
      </c>
    </row>
    <row r="195" spans="1:10" x14ac:dyDescent="0.2">
      <c r="B195" s="101" t="s">
        <v>683</v>
      </c>
      <c r="C195" s="101" t="s">
        <v>684</v>
      </c>
      <c r="D195" s="79">
        <v>47005</v>
      </c>
      <c r="E195" s="79">
        <v>34306</v>
      </c>
      <c r="F195" s="79">
        <v>2.2000000000000002</v>
      </c>
      <c r="G195" s="79">
        <v>1.53</v>
      </c>
      <c r="H195" s="79">
        <v>2.0099999999999998</v>
      </c>
      <c r="I195" s="72">
        <v>0.67</v>
      </c>
      <c r="J195" s="217" t="s">
        <v>257</v>
      </c>
    </row>
    <row r="196" spans="1:10" x14ac:dyDescent="0.2">
      <c r="B196" s="101" t="s">
        <v>651</v>
      </c>
      <c r="C196" s="101" t="s">
        <v>826</v>
      </c>
      <c r="D196" s="79">
        <v>1094.2</v>
      </c>
      <c r="E196" s="79">
        <v>1060.7</v>
      </c>
      <c r="F196" s="79">
        <v>0.79</v>
      </c>
      <c r="G196" s="79">
        <v>0.78</v>
      </c>
      <c r="H196" s="79">
        <v>0.78</v>
      </c>
      <c r="I196" s="72">
        <v>0.75</v>
      </c>
      <c r="J196" s="217" t="s">
        <v>256</v>
      </c>
    </row>
    <row r="197" spans="1:10" x14ac:dyDescent="0.2">
      <c r="B197" s="101" t="s">
        <v>608</v>
      </c>
      <c r="C197" s="101" t="s">
        <v>609</v>
      </c>
      <c r="D197" s="79">
        <v>1374</v>
      </c>
      <c r="E197" s="79">
        <v>1310</v>
      </c>
      <c r="F197" s="79">
        <v>0.51</v>
      </c>
      <c r="G197" s="79">
        <v>1.22</v>
      </c>
      <c r="H197" s="79">
        <v>0.31</v>
      </c>
      <c r="I197" s="72">
        <v>1.1599999999999999</v>
      </c>
      <c r="J197" s="217" t="s">
        <v>304</v>
      </c>
    </row>
    <row r="198" spans="1:10" x14ac:dyDescent="0.2">
      <c r="A198" t="s">
        <v>471</v>
      </c>
      <c r="B198" s="101" t="s">
        <v>923</v>
      </c>
      <c r="C198" s="101" t="s">
        <v>924</v>
      </c>
      <c r="D198" s="79">
        <v>10482</v>
      </c>
      <c r="E198" s="79">
        <v>11320</v>
      </c>
      <c r="F198" s="79">
        <v>0.27</v>
      </c>
      <c r="G198" s="79">
        <v>0.53</v>
      </c>
      <c r="H198" s="79">
        <v>2.54</v>
      </c>
      <c r="I198" s="72">
        <v>0.26</v>
      </c>
      <c r="J198" s="217" t="s">
        <v>257</v>
      </c>
    </row>
    <row r="199" spans="1:10" x14ac:dyDescent="0.2">
      <c r="B199" s="101" t="s">
        <v>984</v>
      </c>
      <c r="C199" s="101" t="s">
        <v>985</v>
      </c>
      <c r="D199" s="79">
        <v>1314.73</v>
      </c>
      <c r="E199" s="79">
        <v>1012.23</v>
      </c>
      <c r="F199" s="79">
        <v>1.5</v>
      </c>
      <c r="G199" s="79">
        <v>1.1299999999999999</v>
      </c>
      <c r="H199" s="79">
        <v>1.48</v>
      </c>
      <c r="I199" s="72">
        <v>1.1100000000000001</v>
      </c>
      <c r="J199" s="217" t="s">
        <v>255</v>
      </c>
    </row>
    <row r="200" spans="1:10" x14ac:dyDescent="0.2">
      <c r="B200" s="101" t="s">
        <v>685</v>
      </c>
      <c r="C200" s="101" t="s">
        <v>827</v>
      </c>
      <c r="D200" s="79">
        <v>528.71</v>
      </c>
      <c r="E200" s="79">
        <v>482.37</v>
      </c>
      <c r="F200" s="79">
        <v>0.43</v>
      </c>
      <c r="G200" s="79">
        <v>0.5</v>
      </c>
      <c r="H200" s="79">
        <v>0.39</v>
      </c>
      <c r="I200" s="72">
        <v>0.48</v>
      </c>
      <c r="J200" s="217" t="s">
        <v>284</v>
      </c>
    </row>
    <row r="201" spans="1:10" x14ac:dyDescent="0.2">
      <c r="B201" s="101" t="s">
        <v>371</v>
      </c>
      <c r="C201" s="101" t="s">
        <v>372</v>
      </c>
      <c r="D201" s="79">
        <v>4573</v>
      </c>
      <c r="E201" s="79">
        <v>4042</v>
      </c>
      <c r="F201" s="79">
        <v>0.96</v>
      </c>
      <c r="G201" s="79">
        <v>0.53</v>
      </c>
      <c r="H201" s="79">
        <v>0.84</v>
      </c>
      <c r="I201" s="72">
        <v>0.3</v>
      </c>
      <c r="J201" s="217" t="s">
        <v>284</v>
      </c>
    </row>
    <row r="202" spans="1:10" x14ac:dyDescent="0.2">
      <c r="A202" t="s">
        <v>471</v>
      </c>
      <c r="B202" s="101" t="s">
        <v>542</v>
      </c>
      <c r="C202" s="101" t="s">
        <v>543</v>
      </c>
      <c r="D202" s="79">
        <v>26470</v>
      </c>
      <c r="E202" s="79">
        <v>24519</v>
      </c>
      <c r="F202" s="79">
        <v>0.78</v>
      </c>
      <c r="G202" s="79">
        <v>0.79</v>
      </c>
      <c r="H202" s="79">
        <v>0.71</v>
      </c>
      <c r="I202" s="72">
        <v>0.78</v>
      </c>
      <c r="J202" s="217" t="s">
        <v>284</v>
      </c>
    </row>
    <row r="203" spans="1:10" x14ac:dyDescent="0.2">
      <c r="B203" s="101" t="s">
        <v>303</v>
      </c>
      <c r="C203" s="101" t="s">
        <v>414</v>
      </c>
      <c r="D203" s="79">
        <v>2870</v>
      </c>
      <c r="E203" s="79">
        <v>3143</v>
      </c>
      <c r="F203" s="79">
        <v>0.47</v>
      </c>
      <c r="G203" s="79">
        <v>0.68</v>
      </c>
      <c r="H203" s="79">
        <v>0.47</v>
      </c>
      <c r="I203" s="72">
        <v>0.67</v>
      </c>
      <c r="J203" s="217" t="s">
        <v>304</v>
      </c>
    </row>
    <row r="204" spans="1:10" x14ac:dyDescent="0.2">
      <c r="B204" s="101" t="s">
        <v>468</v>
      </c>
      <c r="C204" s="101" t="s">
        <v>469</v>
      </c>
      <c r="D204" s="79">
        <v>8597</v>
      </c>
      <c r="E204" s="79">
        <v>8647</v>
      </c>
      <c r="F204" s="79">
        <v>-0.24</v>
      </c>
      <c r="G204" s="79">
        <v>0.44</v>
      </c>
      <c r="H204" s="79">
        <v>0.47</v>
      </c>
      <c r="I204" s="72">
        <v>0.02</v>
      </c>
      <c r="J204" s="217" t="s">
        <v>295</v>
      </c>
    </row>
    <row r="205" spans="1:10" x14ac:dyDescent="0.2">
      <c r="B205" s="101" t="s">
        <v>925</v>
      </c>
      <c r="C205" s="101" t="s">
        <v>926</v>
      </c>
      <c r="D205" s="79">
        <v>1823</v>
      </c>
      <c r="E205" s="79">
        <v>2504</v>
      </c>
      <c r="F205" s="79">
        <v>1.17</v>
      </c>
      <c r="G205" s="79">
        <v>1.49</v>
      </c>
      <c r="H205" s="79">
        <v>-4.0199999999999996</v>
      </c>
      <c r="I205" s="72">
        <v>1.31</v>
      </c>
      <c r="J205" s="217" t="s">
        <v>284</v>
      </c>
    </row>
    <row r="206" spans="1:10" x14ac:dyDescent="0.2">
      <c r="B206" s="101" t="s">
        <v>623</v>
      </c>
      <c r="C206" s="101" t="s">
        <v>781</v>
      </c>
      <c r="D206" s="79">
        <v>0</v>
      </c>
      <c r="E206" s="79">
        <v>1331.73</v>
      </c>
      <c r="F206" s="79">
        <v>2.4900000000000002</v>
      </c>
      <c r="G206" s="79">
        <v>0.98</v>
      </c>
      <c r="H206" s="79">
        <v>2.48</v>
      </c>
      <c r="I206" s="72">
        <v>0.96</v>
      </c>
      <c r="J206" s="217" t="s">
        <v>316</v>
      </c>
    </row>
    <row r="207" spans="1:10" x14ac:dyDescent="0.2">
      <c r="B207" s="101" t="s">
        <v>652</v>
      </c>
      <c r="C207" s="101" t="s">
        <v>828</v>
      </c>
      <c r="D207" s="79">
        <v>920</v>
      </c>
      <c r="E207" s="79">
        <v>849</v>
      </c>
      <c r="F207" s="79">
        <v>0.7</v>
      </c>
      <c r="G207" s="79">
        <v>0.65</v>
      </c>
      <c r="H207" s="79">
        <v>0.5</v>
      </c>
      <c r="I207" s="72">
        <v>0.81</v>
      </c>
      <c r="J207" s="217" t="s">
        <v>295</v>
      </c>
    </row>
    <row r="208" spans="1:10" x14ac:dyDescent="0.2">
      <c r="B208" s="101" t="s">
        <v>875</v>
      </c>
      <c r="C208" s="101" t="s">
        <v>876</v>
      </c>
      <c r="D208" s="79">
        <v>5709</v>
      </c>
      <c r="E208" s="79">
        <v>6172</v>
      </c>
      <c r="F208" s="79">
        <v>1.7</v>
      </c>
      <c r="G208" s="79">
        <v>1.57</v>
      </c>
      <c r="H208" s="79">
        <v>1.39</v>
      </c>
      <c r="I208" s="72">
        <v>1.53</v>
      </c>
      <c r="J208" s="217" t="s">
        <v>316</v>
      </c>
    </row>
    <row r="209" spans="1:10" x14ac:dyDescent="0.2">
      <c r="B209" s="101" t="s">
        <v>450</v>
      </c>
      <c r="C209" s="101" t="s">
        <v>451</v>
      </c>
      <c r="D209" s="79">
        <v>1321</v>
      </c>
      <c r="E209" s="79">
        <v>1537</v>
      </c>
      <c r="F209" s="79">
        <v>0.67</v>
      </c>
      <c r="G209" s="79">
        <v>0.62</v>
      </c>
      <c r="H209" s="79">
        <v>0.64</v>
      </c>
      <c r="I209" s="72">
        <v>0.47</v>
      </c>
      <c r="J209" s="217" t="s">
        <v>295</v>
      </c>
    </row>
    <row r="210" spans="1:10" x14ac:dyDescent="0.2">
      <c r="B210" s="101" t="s">
        <v>452</v>
      </c>
      <c r="C210" s="101" t="s">
        <v>453</v>
      </c>
      <c r="D210" s="79">
        <v>1484.73</v>
      </c>
      <c r="E210" s="79">
        <v>1175.23</v>
      </c>
      <c r="F210" s="79">
        <v>0.74</v>
      </c>
      <c r="G210" s="79">
        <v>0.81</v>
      </c>
      <c r="H210" s="79">
        <v>1.35</v>
      </c>
      <c r="I210" s="72">
        <v>0.79</v>
      </c>
      <c r="J210" s="217" t="s">
        <v>255</v>
      </c>
    </row>
    <row r="211" spans="1:10" x14ac:dyDescent="0.2">
      <c r="B211" s="101" t="s">
        <v>1036</v>
      </c>
      <c r="C211" s="101" t="s">
        <v>1037</v>
      </c>
      <c r="D211" s="79">
        <v>1526</v>
      </c>
      <c r="E211" s="79">
        <v>1489.8</v>
      </c>
      <c r="F211" s="79">
        <v>0.5</v>
      </c>
      <c r="G211" s="79">
        <v>0.42</v>
      </c>
      <c r="H211" s="79">
        <v>0.18</v>
      </c>
      <c r="I211" s="72">
        <v>0.41</v>
      </c>
      <c r="J211" s="217" t="s">
        <v>255</v>
      </c>
    </row>
    <row r="212" spans="1:10" x14ac:dyDescent="0.2">
      <c r="B212" s="101" t="s">
        <v>951</v>
      </c>
      <c r="C212" s="101" t="s">
        <v>952</v>
      </c>
      <c r="D212" s="79">
        <v>2280</v>
      </c>
      <c r="E212" s="79">
        <v>2238</v>
      </c>
      <c r="F212" s="79">
        <v>0.26</v>
      </c>
      <c r="G212" s="79">
        <v>0.56999999999999995</v>
      </c>
      <c r="H212" s="79">
        <v>0.24</v>
      </c>
      <c r="I212" s="72">
        <v>0.26</v>
      </c>
      <c r="J212" s="217" t="s">
        <v>255</v>
      </c>
    </row>
    <row r="213" spans="1:10" x14ac:dyDescent="0.2">
      <c r="B213" s="101" t="s">
        <v>691</v>
      </c>
      <c r="C213" s="101" t="s">
        <v>760</v>
      </c>
      <c r="D213" s="79">
        <v>4664</v>
      </c>
      <c r="E213" s="79">
        <v>3630</v>
      </c>
      <c r="F213" s="79">
        <v>2.0099999999999998</v>
      </c>
      <c r="G213" s="79">
        <v>0.76</v>
      </c>
      <c r="H213" s="79">
        <v>2</v>
      </c>
      <c r="I213" s="72">
        <v>0.75</v>
      </c>
      <c r="J213" s="217" t="s">
        <v>551</v>
      </c>
    </row>
    <row r="214" spans="1:10" x14ac:dyDescent="0.2">
      <c r="A214" t="s">
        <v>471</v>
      </c>
      <c r="B214" s="101" t="s">
        <v>305</v>
      </c>
      <c r="C214" s="101" t="s">
        <v>306</v>
      </c>
      <c r="D214" s="79">
        <v>7380</v>
      </c>
      <c r="E214" s="79">
        <v>6431</v>
      </c>
      <c r="F214" s="79">
        <v>0.76</v>
      </c>
      <c r="G214" s="79">
        <v>0.6</v>
      </c>
      <c r="H214" s="79">
        <v>0.74</v>
      </c>
      <c r="I214" s="72">
        <v>0.59</v>
      </c>
      <c r="J214" s="217" t="s">
        <v>255</v>
      </c>
    </row>
    <row r="215" spans="1:10" x14ac:dyDescent="0.2">
      <c r="B215" s="101" t="s">
        <v>953</v>
      </c>
      <c r="C215" s="101" t="s">
        <v>954</v>
      </c>
      <c r="D215" s="79">
        <v>804.74</v>
      </c>
      <c r="E215" s="79">
        <v>1167.05</v>
      </c>
      <c r="F215" s="79">
        <v>0.47</v>
      </c>
      <c r="G215" s="79">
        <v>0.7</v>
      </c>
      <c r="H215" s="79">
        <v>-2.38</v>
      </c>
      <c r="I215" s="72">
        <v>0.68</v>
      </c>
      <c r="J215" s="217" t="s">
        <v>316</v>
      </c>
    </row>
    <row r="216" spans="1:10" x14ac:dyDescent="0.2">
      <c r="B216" s="101" t="s">
        <v>537</v>
      </c>
      <c r="C216" s="101" t="s">
        <v>744</v>
      </c>
      <c r="D216" s="79">
        <v>2870</v>
      </c>
      <c r="E216" s="79">
        <v>2881</v>
      </c>
      <c r="F216" s="79">
        <v>1.65</v>
      </c>
      <c r="G216" s="79">
        <v>1.66</v>
      </c>
      <c r="H216" s="79">
        <v>1.64</v>
      </c>
      <c r="I216" s="72">
        <v>1.64</v>
      </c>
      <c r="J216" s="217" t="s">
        <v>298</v>
      </c>
    </row>
    <row r="217" spans="1:10" x14ac:dyDescent="0.2">
      <c r="B217" s="101" t="s">
        <v>420</v>
      </c>
      <c r="C217" s="101" t="s">
        <v>531</v>
      </c>
      <c r="D217" s="79">
        <v>1170.0999999999999</v>
      </c>
      <c r="E217" s="79">
        <v>1097.7</v>
      </c>
      <c r="F217" s="79">
        <v>0.94</v>
      </c>
      <c r="G217" s="79">
        <v>0.75</v>
      </c>
      <c r="H217" s="79">
        <v>0.98</v>
      </c>
      <c r="I217" s="72">
        <v>0.7</v>
      </c>
      <c r="J217" s="217" t="s">
        <v>295</v>
      </c>
    </row>
    <row r="218" spans="1:10" x14ac:dyDescent="0.2">
      <c r="B218" s="101" t="s">
        <v>610</v>
      </c>
      <c r="C218" s="101" t="s">
        <v>829</v>
      </c>
      <c r="D218" s="79">
        <v>6033</v>
      </c>
      <c r="E218" s="79">
        <v>6157</v>
      </c>
      <c r="F218" s="79">
        <v>2.2799999999999998</v>
      </c>
      <c r="G218" s="79">
        <v>2.17</v>
      </c>
      <c r="H218" s="79">
        <v>2.48</v>
      </c>
      <c r="I218" s="72">
        <v>2.12</v>
      </c>
      <c r="J218" s="217" t="s">
        <v>298</v>
      </c>
    </row>
    <row r="219" spans="1:10" x14ac:dyDescent="0.2">
      <c r="B219" s="101" t="s">
        <v>568</v>
      </c>
      <c r="C219" s="101" t="s">
        <v>569</v>
      </c>
      <c r="D219" s="79">
        <v>5003.75</v>
      </c>
      <c r="E219" s="79">
        <v>4894.75</v>
      </c>
      <c r="F219" s="79">
        <v>0.66</v>
      </c>
      <c r="G219" s="79">
        <v>0.47</v>
      </c>
      <c r="H219" s="79">
        <v>0.65</v>
      </c>
      <c r="I219" s="72">
        <v>0.53</v>
      </c>
      <c r="J219" s="217" t="s">
        <v>304</v>
      </c>
    </row>
    <row r="220" spans="1:10" x14ac:dyDescent="0.2">
      <c r="B220" s="101" t="s">
        <v>955</v>
      </c>
      <c r="C220" s="101" t="s">
        <v>956</v>
      </c>
      <c r="D220" s="79">
        <v>1764.18</v>
      </c>
      <c r="E220" s="79">
        <v>1621.23</v>
      </c>
      <c r="F220" s="79">
        <v>1.79</v>
      </c>
      <c r="G220" s="79">
        <v>1.43</v>
      </c>
      <c r="H220" s="79">
        <v>1.76</v>
      </c>
      <c r="I220" s="72">
        <v>1.4</v>
      </c>
      <c r="J220" s="217" t="s">
        <v>255</v>
      </c>
    </row>
    <row r="221" spans="1:10" x14ac:dyDescent="0.2">
      <c r="B221" s="101" t="s">
        <v>653</v>
      </c>
      <c r="C221" s="101" t="s">
        <v>654</v>
      </c>
      <c r="D221" s="79">
        <v>4307</v>
      </c>
      <c r="E221" s="79">
        <v>6172</v>
      </c>
      <c r="F221" s="79">
        <v>-5.55</v>
      </c>
      <c r="G221" s="79">
        <v>1.2</v>
      </c>
      <c r="H221" s="79">
        <v>-4.4400000000000004</v>
      </c>
      <c r="I221" s="72">
        <v>2.0499999999999998</v>
      </c>
      <c r="J221" s="217" t="s">
        <v>316</v>
      </c>
    </row>
    <row r="222" spans="1:10" x14ac:dyDescent="0.2">
      <c r="B222" s="101" t="s">
        <v>307</v>
      </c>
      <c r="C222" s="101" t="s">
        <v>308</v>
      </c>
      <c r="D222" s="79">
        <v>9598</v>
      </c>
      <c r="E222" s="79">
        <v>9275</v>
      </c>
      <c r="F222" s="79">
        <v>0.56999999999999995</v>
      </c>
      <c r="G222" s="79">
        <v>0.56999999999999995</v>
      </c>
      <c r="H222" s="79">
        <v>0.56000000000000005</v>
      </c>
      <c r="I222" s="72">
        <v>0.56000000000000005</v>
      </c>
      <c r="J222" s="217" t="s">
        <v>284</v>
      </c>
    </row>
    <row r="223" spans="1:10" x14ac:dyDescent="0.2">
      <c r="B223" s="101" t="s">
        <v>855</v>
      </c>
      <c r="C223" s="101" t="s">
        <v>856</v>
      </c>
      <c r="D223" s="79">
        <v>1603</v>
      </c>
      <c r="E223" s="79">
        <v>1761</v>
      </c>
      <c r="F223" s="79">
        <v>0.11</v>
      </c>
      <c r="G223" s="79">
        <v>0.51</v>
      </c>
      <c r="H223" s="79">
        <v>-0.79</v>
      </c>
      <c r="I223" s="72">
        <v>-0.88</v>
      </c>
      <c r="J223" s="217" t="s">
        <v>304</v>
      </c>
    </row>
    <row r="224" spans="1:10" x14ac:dyDescent="0.2">
      <c r="B224" s="101" t="s">
        <v>1038</v>
      </c>
      <c r="C224" s="101" t="s">
        <v>1039</v>
      </c>
      <c r="D224" s="79">
        <v>5119.1000000000004</v>
      </c>
      <c r="E224" s="79">
        <v>4598.8999999999996</v>
      </c>
      <c r="F224" s="79">
        <v>1.1100000000000001</v>
      </c>
      <c r="G224" s="79">
        <v>0.94</v>
      </c>
      <c r="H224" s="79">
        <v>1.1100000000000001</v>
      </c>
      <c r="I224" s="72">
        <v>0.94</v>
      </c>
      <c r="J224" s="217" t="s">
        <v>298</v>
      </c>
    </row>
    <row r="225" spans="1:10" x14ac:dyDescent="0.2">
      <c r="B225" s="101" t="s">
        <v>570</v>
      </c>
      <c r="C225" s="101" t="s">
        <v>761</v>
      </c>
      <c r="D225" s="79">
        <v>3134.99</v>
      </c>
      <c r="E225" s="79">
        <v>3106.01</v>
      </c>
      <c r="F225" s="79">
        <v>1.88</v>
      </c>
      <c r="G225" s="79">
        <v>1.34</v>
      </c>
      <c r="H225" s="79">
        <v>1.8</v>
      </c>
      <c r="I225" s="72">
        <v>1.66</v>
      </c>
      <c r="J225" s="217" t="s">
        <v>298</v>
      </c>
    </row>
    <row r="226" spans="1:10" x14ac:dyDescent="0.2">
      <c r="B226" s="101" t="s">
        <v>309</v>
      </c>
      <c r="C226" s="101" t="s">
        <v>310</v>
      </c>
      <c r="D226" s="79">
        <v>676.3</v>
      </c>
      <c r="E226" s="79">
        <v>616.4</v>
      </c>
      <c r="F226" s="79">
        <v>0.48</v>
      </c>
      <c r="G226" s="79">
        <v>0.43</v>
      </c>
      <c r="H226" s="79">
        <v>0.47</v>
      </c>
      <c r="I226" s="72">
        <v>0.43</v>
      </c>
      <c r="J226" s="217" t="s">
        <v>284</v>
      </c>
    </row>
    <row r="227" spans="1:10" x14ac:dyDescent="0.2">
      <c r="B227" s="101" t="s">
        <v>877</v>
      </c>
      <c r="C227" s="101" t="s">
        <v>878</v>
      </c>
      <c r="D227" s="79">
        <v>1802.5</v>
      </c>
      <c r="E227" s="79">
        <v>1916.7</v>
      </c>
      <c r="F227" s="79">
        <v>0.75</v>
      </c>
      <c r="G227" s="79">
        <v>1.02</v>
      </c>
      <c r="H227" s="79">
        <v>0.74</v>
      </c>
      <c r="I227" s="72">
        <v>0.78</v>
      </c>
      <c r="J227" s="217" t="s">
        <v>298</v>
      </c>
    </row>
    <row r="228" spans="1:10" x14ac:dyDescent="0.2">
      <c r="B228" s="101" t="s">
        <v>454</v>
      </c>
      <c r="C228" s="101" t="s">
        <v>455</v>
      </c>
      <c r="D228" s="79">
        <v>346.4</v>
      </c>
      <c r="E228" s="79">
        <v>333.6</v>
      </c>
      <c r="F228" s="79">
        <v>0.22</v>
      </c>
      <c r="G228" s="79">
        <v>0.19</v>
      </c>
      <c r="H228" s="79">
        <v>0.22</v>
      </c>
      <c r="I228" s="72">
        <v>0.19</v>
      </c>
      <c r="J228" s="217" t="s">
        <v>295</v>
      </c>
    </row>
    <row r="229" spans="1:10" x14ac:dyDescent="0.2">
      <c r="B229" s="101" t="s">
        <v>686</v>
      </c>
      <c r="C229" s="101" t="s">
        <v>687</v>
      </c>
      <c r="D229" s="79">
        <v>608.62</v>
      </c>
      <c r="E229" s="79">
        <v>592.61</v>
      </c>
      <c r="F229" s="79">
        <v>0.31</v>
      </c>
      <c r="G229" s="79">
        <v>0.81</v>
      </c>
      <c r="H229" s="79">
        <v>0.28000000000000003</v>
      </c>
      <c r="I229" s="72">
        <v>0.65</v>
      </c>
      <c r="J229" s="217" t="s">
        <v>257</v>
      </c>
    </row>
    <row r="230" spans="1:10" x14ac:dyDescent="0.2">
      <c r="B230" s="101" t="s">
        <v>986</v>
      </c>
      <c r="C230" s="101" t="s">
        <v>987</v>
      </c>
      <c r="D230" s="79">
        <v>1071.5999999999999</v>
      </c>
      <c r="E230" s="79">
        <v>979</v>
      </c>
      <c r="F230" s="79">
        <v>0.97</v>
      </c>
      <c r="G230" s="79">
        <v>1.02</v>
      </c>
      <c r="H230" s="79">
        <v>0.51</v>
      </c>
      <c r="I230" s="72">
        <v>-0.87</v>
      </c>
      <c r="J230" s="217" t="s">
        <v>257</v>
      </c>
    </row>
    <row r="231" spans="1:10" x14ac:dyDescent="0.2">
      <c r="A231" t="s">
        <v>471</v>
      </c>
      <c r="B231" s="101" t="s">
        <v>571</v>
      </c>
      <c r="C231" s="101" t="s">
        <v>762</v>
      </c>
      <c r="D231" s="79">
        <v>13118</v>
      </c>
      <c r="E231" s="79">
        <v>13558</v>
      </c>
      <c r="F231" s="79">
        <v>0.28000000000000003</v>
      </c>
      <c r="G231" s="79">
        <v>0.49</v>
      </c>
      <c r="H231" s="79">
        <v>0.2</v>
      </c>
      <c r="I231" s="72">
        <v>0.4</v>
      </c>
      <c r="J231" s="217" t="s">
        <v>257</v>
      </c>
    </row>
    <row r="232" spans="1:10" x14ac:dyDescent="0.2">
      <c r="B232" s="101" t="s">
        <v>988</v>
      </c>
      <c r="C232" s="101" t="s">
        <v>989</v>
      </c>
      <c r="D232" s="79">
        <v>7197</v>
      </c>
      <c r="E232" s="79">
        <v>7789</v>
      </c>
      <c r="F232" s="79">
        <v>1.03</v>
      </c>
      <c r="G232" s="79">
        <v>1.37</v>
      </c>
      <c r="H232" s="79">
        <v>1.03</v>
      </c>
      <c r="I232" s="72">
        <v>1.24</v>
      </c>
      <c r="J232" s="217" t="s">
        <v>256</v>
      </c>
    </row>
    <row r="233" spans="1:10" x14ac:dyDescent="0.2">
      <c r="B233" s="101" t="s">
        <v>655</v>
      </c>
      <c r="C233" s="101" t="s">
        <v>656</v>
      </c>
      <c r="D233" s="79">
        <v>31311</v>
      </c>
      <c r="E233" s="79">
        <v>39437</v>
      </c>
      <c r="F233" s="79">
        <v>1.64</v>
      </c>
      <c r="G233" s="79">
        <v>1.35</v>
      </c>
      <c r="H233" s="79">
        <v>2.0499999999999998</v>
      </c>
      <c r="I233" s="72">
        <v>1.34</v>
      </c>
      <c r="J233" s="217" t="s">
        <v>316</v>
      </c>
    </row>
    <row r="234" spans="1:10" x14ac:dyDescent="0.2">
      <c r="B234" s="101" t="s">
        <v>844</v>
      </c>
      <c r="C234" s="101" t="s">
        <v>845</v>
      </c>
      <c r="D234" s="79">
        <v>983.91</v>
      </c>
      <c r="E234" s="79">
        <v>1031.19</v>
      </c>
      <c r="F234" s="79">
        <v>0.51</v>
      </c>
      <c r="G234" s="79">
        <v>0.53</v>
      </c>
      <c r="H234" s="79">
        <v>0.28999999999999998</v>
      </c>
      <c r="I234" s="72">
        <v>0.39</v>
      </c>
      <c r="J234" s="217" t="s">
        <v>298</v>
      </c>
    </row>
    <row r="235" spans="1:10" x14ac:dyDescent="0.2">
      <c r="B235" s="101" t="s">
        <v>544</v>
      </c>
      <c r="C235" s="101" t="s">
        <v>745</v>
      </c>
      <c r="D235" s="79">
        <v>428</v>
      </c>
      <c r="E235" s="79">
        <v>331</v>
      </c>
      <c r="F235" s="79">
        <v>0.37</v>
      </c>
      <c r="G235" s="79">
        <v>0.28999999999999998</v>
      </c>
      <c r="H235" s="79">
        <v>0.39</v>
      </c>
      <c r="I235" s="72">
        <v>0.24</v>
      </c>
      <c r="J235" s="217" t="s">
        <v>295</v>
      </c>
    </row>
    <row r="236" spans="1:10" x14ac:dyDescent="0.2">
      <c r="B236" s="101" t="s">
        <v>513</v>
      </c>
      <c r="C236" s="101" t="s">
        <v>514</v>
      </c>
      <c r="D236" s="79">
        <v>4093</v>
      </c>
      <c r="E236" s="79">
        <v>4286</v>
      </c>
      <c r="F236" s="79">
        <v>1.77</v>
      </c>
      <c r="G236" s="79">
        <v>1.87</v>
      </c>
      <c r="H236" s="79">
        <v>1.84</v>
      </c>
      <c r="I236" s="72">
        <v>1.85</v>
      </c>
      <c r="J236" s="217" t="s">
        <v>295</v>
      </c>
    </row>
    <row r="237" spans="1:10" x14ac:dyDescent="0.2">
      <c r="B237" s="101" t="s">
        <v>456</v>
      </c>
      <c r="C237" s="101" t="s">
        <v>457</v>
      </c>
      <c r="D237" s="79">
        <v>3707</v>
      </c>
      <c r="E237" s="79">
        <v>3702</v>
      </c>
      <c r="F237" s="79">
        <v>2.15</v>
      </c>
      <c r="G237" s="79">
        <v>1.84</v>
      </c>
      <c r="H237" s="79">
        <v>0.62</v>
      </c>
      <c r="I237" s="72">
        <v>1.78</v>
      </c>
      <c r="J237" s="217" t="s">
        <v>304</v>
      </c>
    </row>
    <row r="238" spans="1:10" x14ac:dyDescent="0.2">
      <c r="B238" s="101" t="s">
        <v>990</v>
      </c>
      <c r="C238" s="101" t="s">
        <v>991</v>
      </c>
      <c r="D238" s="79">
        <v>4023</v>
      </c>
      <c r="E238" s="79">
        <v>2848</v>
      </c>
      <c r="F238" s="79">
        <v>0.62</v>
      </c>
      <c r="G238" s="79">
        <v>0.51</v>
      </c>
      <c r="H238" s="79">
        <v>0.82</v>
      </c>
      <c r="I238" s="72">
        <v>-0.16</v>
      </c>
      <c r="J238" s="217" t="s">
        <v>551</v>
      </c>
    </row>
    <row r="239" spans="1:10" x14ac:dyDescent="0.2">
      <c r="B239" s="101" t="s">
        <v>611</v>
      </c>
      <c r="C239" s="101" t="s">
        <v>612</v>
      </c>
      <c r="D239" s="79">
        <v>2990</v>
      </c>
      <c r="E239" s="79">
        <v>3010</v>
      </c>
      <c r="F239" s="79">
        <v>1.58</v>
      </c>
      <c r="G239" s="79">
        <v>1.57</v>
      </c>
      <c r="H239" s="79">
        <v>1.03</v>
      </c>
      <c r="I239" s="72">
        <v>1.59</v>
      </c>
      <c r="J239" s="217" t="s">
        <v>304</v>
      </c>
    </row>
    <row r="240" spans="1:10" x14ac:dyDescent="0.2">
      <c r="B240" s="101" t="s">
        <v>726</v>
      </c>
      <c r="C240" s="101" t="s">
        <v>727</v>
      </c>
      <c r="D240" s="79">
        <v>2459</v>
      </c>
      <c r="E240" s="79">
        <v>2338</v>
      </c>
      <c r="F240" s="79">
        <v>3.11</v>
      </c>
      <c r="G240" s="79">
        <v>2.96</v>
      </c>
      <c r="H240" s="79">
        <v>3.09</v>
      </c>
      <c r="I240" s="72">
        <v>2.94</v>
      </c>
      <c r="J240" s="217" t="s">
        <v>298</v>
      </c>
    </row>
    <row r="241" spans="1:10" x14ac:dyDescent="0.2">
      <c r="B241" s="101" t="s">
        <v>688</v>
      </c>
      <c r="C241" s="101" t="s">
        <v>830</v>
      </c>
      <c r="D241" s="79">
        <v>2908</v>
      </c>
      <c r="E241" s="79">
        <v>2672.6</v>
      </c>
      <c r="F241" s="79">
        <v>0.91</v>
      </c>
      <c r="G241" s="79">
        <v>0.79</v>
      </c>
      <c r="H241" s="79">
        <v>0.91</v>
      </c>
      <c r="I241" s="72">
        <v>0.78</v>
      </c>
      <c r="J241" s="217" t="s">
        <v>295</v>
      </c>
    </row>
    <row r="242" spans="1:10" x14ac:dyDescent="0.2">
      <c r="A242" t="s">
        <v>471</v>
      </c>
      <c r="B242" s="101" t="s">
        <v>572</v>
      </c>
      <c r="C242" s="101" t="s">
        <v>573</v>
      </c>
      <c r="D242" s="79">
        <v>20161</v>
      </c>
      <c r="E242" s="79">
        <v>21099</v>
      </c>
      <c r="F242" s="79">
        <v>1.1100000000000001</v>
      </c>
      <c r="G242" s="79">
        <v>1.2</v>
      </c>
      <c r="H242" s="79">
        <v>1.02</v>
      </c>
      <c r="I242" s="72">
        <v>1.1200000000000001</v>
      </c>
      <c r="J242" s="217" t="s">
        <v>256</v>
      </c>
    </row>
    <row r="243" spans="1:10" x14ac:dyDescent="0.2">
      <c r="B243" s="101" t="s">
        <v>613</v>
      </c>
      <c r="C243" s="101" t="s">
        <v>782</v>
      </c>
      <c r="D243" s="79">
        <v>5171.3</v>
      </c>
      <c r="E243" s="79">
        <v>4614.5</v>
      </c>
      <c r="F243" s="79">
        <v>0.63</v>
      </c>
      <c r="G243" s="79">
        <v>0.51</v>
      </c>
      <c r="H243" s="79">
        <v>0.62</v>
      </c>
      <c r="I243" s="72">
        <v>0.5</v>
      </c>
      <c r="J243" s="217" t="s">
        <v>295</v>
      </c>
    </row>
    <row r="244" spans="1:10" x14ac:dyDescent="0.2">
      <c r="B244" s="101" t="s">
        <v>574</v>
      </c>
      <c r="C244" s="101" t="s">
        <v>763</v>
      </c>
      <c r="D244" s="79">
        <v>505.74</v>
      </c>
      <c r="E244" s="79">
        <v>478.58</v>
      </c>
      <c r="F244" s="79">
        <v>0.82</v>
      </c>
      <c r="G244" s="79">
        <v>0.15</v>
      </c>
      <c r="H244" s="79">
        <v>0.81</v>
      </c>
      <c r="I244" s="72">
        <v>0</v>
      </c>
      <c r="J244" s="217" t="s">
        <v>295</v>
      </c>
    </row>
    <row r="245" spans="1:10" x14ac:dyDescent="0.2">
      <c r="B245" s="101" t="s">
        <v>957</v>
      </c>
      <c r="C245" s="101" t="s">
        <v>958</v>
      </c>
      <c r="D245" s="79">
        <v>15725</v>
      </c>
      <c r="E245" s="79">
        <v>9939</v>
      </c>
      <c r="F245" s="79">
        <v>-2.7</v>
      </c>
      <c r="G245" s="79">
        <v>-0.9</v>
      </c>
      <c r="H245" s="79">
        <v>-2.7</v>
      </c>
      <c r="I245" s="72">
        <v>-0.93</v>
      </c>
      <c r="J245" s="217" t="s">
        <v>295</v>
      </c>
    </row>
    <row r="246" spans="1:10" x14ac:dyDescent="0.2">
      <c r="B246" s="101" t="s">
        <v>657</v>
      </c>
      <c r="C246" s="101" t="s">
        <v>831</v>
      </c>
      <c r="D246" s="79">
        <v>1822.56</v>
      </c>
      <c r="E246" s="79">
        <v>1655.34</v>
      </c>
      <c r="F246" s="79">
        <v>0.56999999999999995</v>
      </c>
      <c r="G246" s="79">
        <v>0.59</v>
      </c>
      <c r="H246" s="79">
        <v>0.57999999999999996</v>
      </c>
      <c r="I246" s="72">
        <v>0.56999999999999995</v>
      </c>
      <c r="J246" s="217" t="s">
        <v>255</v>
      </c>
    </row>
    <row r="247" spans="1:10" x14ac:dyDescent="0.2">
      <c r="B247" s="101" t="s">
        <v>624</v>
      </c>
      <c r="C247" s="101" t="s">
        <v>625</v>
      </c>
      <c r="D247" s="79">
        <v>7099</v>
      </c>
      <c r="E247" s="79">
        <v>6622</v>
      </c>
      <c r="F247" s="79">
        <v>1.25</v>
      </c>
      <c r="G247" s="79">
        <v>0.91</v>
      </c>
      <c r="H247" s="79">
        <v>1.17</v>
      </c>
      <c r="I247" s="72">
        <v>0.84</v>
      </c>
      <c r="J247" s="217" t="s">
        <v>284</v>
      </c>
    </row>
    <row r="248" spans="1:10" x14ac:dyDescent="0.2">
      <c r="B248" s="101" t="s">
        <v>658</v>
      </c>
      <c r="C248" s="101" t="s">
        <v>659</v>
      </c>
      <c r="D248" s="79">
        <v>1883</v>
      </c>
      <c r="E248" s="79">
        <v>1756.47</v>
      </c>
      <c r="F248" s="79">
        <v>1.39</v>
      </c>
      <c r="G248" s="79">
        <v>1.03</v>
      </c>
      <c r="H248" s="79">
        <v>1.26</v>
      </c>
      <c r="I248" s="72">
        <v>0.97</v>
      </c>
      <c r="J248" s="217" t="s">
        <v>257</v>
      </c>
    </row>
    <row r="249" spans="1:10" x14ac:dyDescent="0.2">
      <c r="B249" s="101" t="s">
        <v>927</v>
      </c>
      <c r="C249" s="101" t="s">
        <v>928</v>
      </c>
      <c r="D249" s="79">
        <v>2033</v>
      </c>
      <c r="E249" s="79">
        <v>2015</v>
      </c>
      <c r="F249" s="79">
        <v>2.4500000000000002</v>
      </c>
      <c r="G249" s="79">
        <v>2.75</v>
      </c>
      <c r="H249" s="79">
        <v>2.41</v>
      </c>
      <c r="I249" s="72">
        <v>2.57</v>
      </c>
      <c r="J249" s="217" t="s">
        <v>255</v>
      </c>
    </row>
    <row r="250" spans="1:10" x14ac:dyDescent="0.2">
      <c r="B250" s="101" t="s">
        <v>660</v>
      </c>
      <c r="C250" s="101" t="s">
        <v>661</v>
      </c>
      <c r="D250" s="79">
        <v>6143</v>
      </c>
      <c r="E250" s="79">
        <v>5870</v>
      </c>
      <c r="F250" s="79">
        <v>1.86</v>
      </c>
      <c r="G250" s="79">
        <v>1.48</v>
      </c>
      <c r="H250" s="79">
        <v>1.86</v>
      </c>
      <c r="I250" s="72">
        <v>1.46</v>
      </c>
      <c r="J250" s="217" t="s">
        <v>298</v>
      </c>
    </row>
    <row r="251" spans="1:10" x14ac:dyDescent="0.2">
      <c r="B251" s="101" t="s">
        <v>311</v>
      </c>
      <c r="C251" s="101" t="s">
        <v>312</v>
      </c>
      <c r="D251" s="79">
        <v>455.89</v>
      </c>
      <c r="E251" s="79">
        <v>396.54</v>
      </c>
      <c r="F251" s="79">
        <v>0.26</v>
      </c>
      <c r="G251" s="79">
        <v>0.27</v>
      </c>
      <c r="H251" s="79">
        <v>0.26</v>
      </c>
      <c r="I251" s="72">
        <v>0.27</v>
      </c>
      <c r="J251" s="217" t="s">
        <v>284</v>
      </c>
    </row>
    <row r="252" spans="1:10" x14ac:dyDescent="0.2">
      <c r="B252" s="101" t="s">
        <v>417</v>
      </c>
      <c r="C252" s="101" t="s">
        <v>532</v>
      </c>
      <c r="D252" s="79">
        <v>1342</v>
      </c>
      <c r="E252" s="79">
        <v>1404</v>
      </c>
      <c r="F252" s="79">
        <v>0.2</v>
      </c>
      <c r="G252" s="79">
        <v>0.21</v>
      </c>
      <c r="H252" s="79">
        <v>0.14000000000000001</v>
      </c>
      <c r="I252" s="72">
        <v>0.17</v>
      </c>
      <c r="J252" s="217" t="s">
        <v>295</v>
      </c>
    </row>
    <row r="253" spans="1:10" x14ac:dyDescent="0.2">
      <c r="B253" s="101" t="s">
        <v>689</v>
      </c>
      <c r="C253" s="101" t="s">
        <v>832</v>
      </c>
      <c r="D253" s="79">
        <v>1221.45</v>
      </c>
      <c r="E253" s="79">
        <v>1083.8599999999999</v>
      </c>
      <c r="F253" s="79">
        <v>0.63</v>
      </c>
      <c r="G253" s="79">
        <v>0.49</v>
      </c>
      <c r="H253" s="79">
        <v>0.62</v>
      </c>
      <c r="I253" s="72">
        <v>0.49</v>
      </c>
      <c r="J253" s="217" t="s">
        <v>298</v>
      </c>
    </row>
    <row r="254" spans="1:10" x14ac:dyDescent="0.2">
      <c r="B254" s="101" t="s">
        <v>614</v>
      </c>
      <c r="C254" s="101" t="s">
        <v>783</v>
      </c>
      <c r="D254" s="79">
        <v>1574.4</v>
      </c>
      <c r="E254" s="79">
        <v>1591.7</v>
      </c>
      <c r="F254" s="79">
        <v>1.58</v>
      </c>
      <c r="G254" s="79">
        <v>1.39</v>
      </c>
      <c r="H254" s="79">
        <v>1.56</v>
      </c>
      <c r="I254" s="72">
        <v>1.41</v>
      </c>
      <c r="J254" s="217" t="s">
        <v>298</v>
      </c>
    </row>
    <row r="255" spans="1:10" x14ac:dyDescent="0.2">
      <c r="B255" s="101" t="s">
        <v>728</v>
      </c>
      <c r="C255" s="101" t="s">
        <v>729</v>
      </c>
      <c r="D255" s="79">
        <v>1226</v>
      </c>
      <c r="E255" s="79">
        <v>1054</v>
      </c>
      <c r="F255" s="79">
        <v>1.28</v>
      </c>
      <c r="G255" s="79">
        <v>1.01</v>
      </c>
      <c r="H255" s="79">
        <v>1.26</v>
      </c>
      <c r="I255" s="72">
        <v>0.98</v>
      </c>
      <c r="J255" s="217" t="s">
        <v>298</v>
      </c>
    </row>
    <row r="256" spans="1:10" x14ac:dyDescent="0.2">
      <c r="B256" s="101" t="s">
        <v>538</v>
      </c>
      <c r="C256" s="101" t="s">
        <v>746</v>
      </c>
      <c r="D256" s="79">
        <v>947.45</v>
      </c>
      <c r="E256" s="79">
        <v>889.17</v>
      </c>
      <c r="F256" s="79">
        <v>1.87</v>
      </c>
      <c r="G256" s="79">
        <v>1.67</v>
      </c>
      <c r="H256" s="79">
        <v>1.84</v>
      </c>
      <c r="I256" s="72">
        <v>1.65</v>
      </c>
      <c r="J256" s="217" t="s">
        <v>298</v>
      </c>
    </row>
    <row r="257" spans="2:10" x14ac:dyDescent="0.2">
      <c r="B257" s="101" t="s">
        <v>539</v>
      </c>
      <c r="C257" s="101" t="s">
        <v>833</v>
      </c>
      <c r="D257" s="79">
        <v>1817.83</v>
      </c>
      <c r="E257" s="79">
        <v>1854.16</v>
      </c>
      <c r="F257" s="79">
        <v>0.45</v>
      </c>
      <c r="G257" s="79">
        <v>0.23</v>
      </c>
      <c r="H257" s="79">
        <v>0.49</v>
      </c>
      <c r="I257" s="72">
        <v>0.03</v>
      </c>
      <c r="J257" s="217" t="s">
        <v>255</v>
      </c>
    </row>
    <row r="258" spans="2:10" x14ac:dyDescent="0.2">
      <c r="B258" s="101" t="s">
        <v>879</v>
      </c>
      <c r="C258" s="101" t="s">
        <v>880</v>
      </c>
      <c r="D258" s="79">
        <v>1656.3</v>
      </c>
      <c r="E258" s="79">
        <v>1617.73</v>
      </c>
      <c r="F258" s="79">
        <v>1.57</v>
      </c>
      <c r="G258" s="79">
        <v>1.27</v>
      </c>
      <c r="H258" s="79">
        <v>0.22</v>
      </c>
      <c r="I258" s="72">
        <v>1.24</v>
      </c>
      <c r="J258" s="217" t="s">
        <v>298</v>
      </c>
    </row>
    <row r="259" spans="2:10" x14ac:dyDescent="0.2">
      <c r="B259" s="101" t="s">
        <v>458</v>
      </c>
      <c r="C259" s="101" t="s">
        <v>459</v>
      </c>
      <c r="D259" s="79">
        <v>1735.25</v>
      </c>
      <c r="E259" s="79">
        <v>1727.86</v>
      </c>
      <c r="F259" s="79">
        <v>0.96</v>
      </c>
      <c r="G259" s="79">
        <v>1.5</v>
      </c>
      <c r="H259" s="79">
        <v>0.86</v>
      </c>
      <c r="I259" s="72">
        <v>1.45</v>
      </c>
      <c r="J259" s="217" t="s">
        <v>284</v>
      </c>
    </row>
    <row r="260" spans="2:10" x14ac:dyDescent="0.2">
      <c r="B260" s="101" t="s">
        <v>460</v>
      </c>
      <c r="C260" s="101" t="s">
        <v>461</v>
      </c>
      <c r="D260" s="79">
        <v>12641</v>
      </c>
      <c r="E260" s="79">
        <v>11906</v>
      </c>
      <c r="F260" s="79">
        <v>1.51</v>
      </c>
      <c r="G260" s="79">
        <v>1.36</v>
      </c>
      <c r="H260" s="79">
        <v>0.23</v>
      </c>
      <c r="I260" s="72">
        <v>1.26</v>
      </c>
      <c r="J260" s="217" t="s">
        <v>316</v>
      </c>
    </row>
    <row r="261" spans="2:10" x14ac:dyDescent="0.2">
      <c r="B261" s="101" t="s">
        <v>515</v>
      </c>
      <c r="C261" s="101" t="s">
        <v>516</v>
      </c>
      <c r="D261" s="79">
        <v>1577</v>
      </c>
      <c r="E261" s="79">
        <v>1459</v>
      </c>
      <c r="F261" s="79">
        <v>0.24</v>
      </c>
      <c r="G261" s="79">
        <v>0.23</v>
      </c>
      <c r="H261" s="79">
        <v>0.25</v>
      </c>
      <c r="I261" s="72">
        <v>0.23</v>
      </c>
      <c r="J261" s="217" t="s">
        <v>295</v>
      </c>
    </row>
    <row r="262" spans="2:10" x14ac:dyDescent="0.2">
      <c r="B262" s="101" t="s">
        <v>540</v>
      </c>
      <c r="C262" s="101" t="s">
        <v>747</v>
      </c>
      <c r="D262" s="79">
        <v>3696</v>
      </c>
      <c r="E262" s="79">
        <v>3528</v>
      </c>
      <c r="F262" s="79">
        <v>1.2</v>
      </c>
      <c r="G262" s="79">
        <v>1.23</v>
      </c>
      <c r="H262" s="79">
        <v>2.78</v>
      </c>
      <c r="I262" s="72">
        <v>1.24</v>
      </c>
      <c r="J262" s="217" t="s">
        <v>284</v>
      </c>
    </row>
    <row r="263" spans="2:10" x14ac:dyDescent="0.2">
      <c r="B263" s="101" t="s">
        <v>662</v>
      </c>
      <c r="C263" s="101" t="s">
        <v>834</v>
      </c>
      <c r="D263" s="79">
        <v>2569.41</v>
      </c>
      <c r="E263" s="79">
        <v>2457.06</v>
      </c>
      <c r="F263" s="79">
        <v>1.53</v>
      </c>
      <c r="G263" s="79">
        <v>1.58</v>
      </c>
      <c r="H263" s="79">
        <v>1.37</v>
      </c>
      <c r="I263" s="72">
        <v>1.1399999999999999</v>
      </c>
      <c r="J263" s="217" t="s">
        <v>304</v>
      </c>
    </row>
    <row r="264" spans="2:10" x14ac:dyDescent="0.2">
      <c r="B264" s="101" t="s">
        <v>1040</v>
      </c>
      <c r="C264" s="101" t="s">
        <v>1041</v>
      </c>
      <c r="D264" s="79">
        <v>1355.42</v>
      </c>
      <c r="E264" s="79">
        <v>1462.86</v>
      </c>
      <c r="F264" s="79">
        <v>1.3</v>
      </c>
      <c r="G264" s="79">
        <v>1.23</v>
      </c>
      <c r="H264" s="79">
        <v>1.3</v>
      </c>
      <c r="I264" s="72">
        <v>1.23</v>
      </c>
      <c r="J264" s="217" t="s">
        <v>295</v>
      </c>
    </row>
    <row r="265" spans="2:10" x14ac:dyDescent="0.2">
      <c r="B265" s="101" t="s">
        <v>992</v>
      </c>
      <c r="C265" s="101" t="s">
        <v>993</v>
      </c>
      <c r="D265" s="79">
        <v>916.8</v>
      </c>
      <c r="E265" s="79">
        <v>844.9</v>
      </c>
      <c r="F265" s="79">
        <v>2</v>
      </c>
      <c r="G265" s="79">
        <v>1.63</v>
      </c>
      <c r="H265" s="79">
        <v>1.97</v>
      </c>
      <c r="I265" s="72">
        <v>1.6</v>
      </c>
      <c r="J265" s="217" t="s">
        <v>298</v>
      </c>
    </row>
    <row r="266" spans="2:10" x14ac:dyDescent="0.2">
      <c r="B266" s="101" t="s">
        <v>929</v>
      </c>
      <c r="C266" s="101" t="s">
        <v>930</v>
      </c>
      <c r="D266" s="79">
        <v>4049</v>
      </c>
      <c r="E266" s="79">
        <v>3927</v>
      </c>
      <c r="F266" s="79">
        <v>0.38</v>
      </c>
      <c r="G266" s="79">
        <v>0.48</v>
      </c>
      <c r="H266" s="79">
        <v>0.33</v>
      </c>
      <c r="I266" s="72">
        <v>0.47</v>
      </c>
      <c r="J266" s="217" t="s">
        <v>551</v>
      </c>
    </row>
    <row r="267" spans="2:10" x14ac:dyDescent="0.2">
      <c r="B267" s="101" t="s">
        <v>730</v>
      </c>
      <c r="C267" s="101" t="s">
        <v>731</v>
      </c>
      <c r="D267" s="79">
        <v>4628</v>
      </c>
      <c r="E267" s="79">
        <v>4428</v>
      </c>
      <c r="F267" s="79">
        <v>0.33</v>
      </c>
      <c r="G267" s="79">
        <v>0.32</v>
      </c>
      <c r="H267" s="79">
        <v>0.28000000000000003</v>
      </c>
      <c r="I267" s="72">
        <v>0.3</v>
      </c>
      <c r="J267" s="217" t="s">
        <v>298</v>
      </c>
    </row>
    <row r="268" spans="2:10" x14ac:dyDescent="0.2">
      <c r="B268" s="101" t="s">
        <v>931</v>
      </c>
      <c r="C268" s="101" t="s">
        <v>932</v>
      </c>
      <c r="D268" s="79">
        <v>1600</v>
      </c>
      <c r="E268" s="79">
        <v>1565</v>
      </c>
      <c r="F268" s="79">
        <v>0.47</v>
      </c>
      <c r="G268" s="79">
        <v>0.41</v>
      </c>
      <c r="H268" s="79">
        <v>0.47</v>
      </c>
      <c r="I268" s="72">
        <v>0.35</v>
      </c>
      <c r="J268" s="217" t="s">
        <v>316</v>
      </c>
    </row>
    <row r="269" spans="2:10" x14ac:dyDescent="0.2">
      <c r="B269" s="101" t="s">
        <v>615</v>
      </c>
      <c r="C269" s="101" t="s">
        <v>784</v>
      </c>
      <c r="D269" s="79">
        <v>1439</v>
      </c>
      <c r="E269" s="79">
        <v>1422</v>
      </c>
      <c r="F269" s="79">
        <v>1.07</v>
      </c>
      <c r="G269" s="79">
        <v>0.96</v>
      </c>
      <c r="H269" s="79">
        <v>0.84</v>
      </c>
      <c r="I269" s="72">
        <v>0.42</v>
      </c>
      <c r="J269" s="217" t="s">
        <v>257</v>
      </c>
    </row>
    <row r="270" spans="2:10" x14ac:dyDescent="0.2">
      <c r="B270" s="101" t="s">
        <v>663</v>
      </c>
      <c r="C270" s="101" t="s">
        <v>664</v>
      </c>
      <c r="D270" s="79">
        <v>2982.5</v>
      </c>
      <c r="E270" s="79">
        <v>2906</v>
      </c>
      <c r="F270" s="79">
        <v>1.61</v>
      </c>
      <c r="G270" s="79">
        <v>1.35</v>
      </c>
      <c r="H270" s="79">
        <v>1.37</v>
      </c>
      <c r="I270" s="72">
        <v>0.41</v>
      </c>
      <c r="J270" s="217" t="s">
        <v>298</v>
      </c>
    </row>
    <row r="271" spans="2:10" x14ac:dyDescent="0.2">
      <c r="B271" s="101" t="s">
        <v>732</v>
      </c>
      <c r="C271" s="101" t="s">
        <v>733</v>
      </c>
      <c r="D271" s="79">
        <v>4803.2</v>
      </c>
      <c r="E271" s="79">
        <v>4239.6000000000004</v>
      </c>
      <c r="F271" s="79">
        <v>0.81</v>
      </c>
      <c r="G271" s="79">
        <v>0.7</v>
      </c>
      <c r="H271" s="79">
        <v>1.3</v>
      </c>
      <c r="I271" s="72">
        <v>0.71</v>
      </c>
      <c r="J271" s="217" t="s">
        <v>255</v>
      </c>
    </row>
    <row r="272" spans="2:10" x14ac:dyDescent="0.2">
      <c r="B272" s="101" t="s">
        <v>734</v>
      </c>
      <c r="C272" s="101" t="s">
        <v>735</v>
      </c>
      <c r="D272" s="79">
        <v>2732</v>
      </c>
      <c r="E272" s="79">
        <v>2563</v>
      </c>
      <c r="F272" s="79">
        <v>1.44</v>
      </c>
      <c r="G272" s="79">
        <v>1.37</v>
      </c>
      <c r="H272" s="79">
        <v>1.24</v>
      </c>
      <c r="I272" s="72">
        <v>1.22</v>
      </c>
      <c r="J272" s="217" t="s">
        <v>295</v>
      </c>
    </row>
    <row r="273" spans="1:10" x14ac:dyDescent="0.2">
      <c r="B273" s="101" t="s">
        <v>1008</v>
      </c>
      <c r="C273" s="101" t="s">
        <v>1009</v>
      </c>
      <c r="D273" s="79">
        <v>676.95</v>
      </c>
      <c r="E273" s="79">
        <v>567.9</v>
      </c>
      <c r="F273" s="79">
        <v>1.1200000000000001</v>
      </c>
      <c r="G273" s="79">
        <v>1.01</v>
      </c>
      <c r="H273" s="79">
        <v>0.96</v>
      </c>
      <c r="I273" s="72">
        <v>0.9</v>
      </c>
      <c r="J273" s="217" t="s">
        <v>298</v>
      </c>
    </row>
    <row r="274" spans="1:10" x14ac:dyDescent="0.2">
      <c r="B274" s="101" t="s">
        <v>764</v>
      </c>
      <c r="C274" s="101" t="s">
        <v>765</v>
      </c>
      <c r="D274" s="79">
        <v>2618</v>
      </c>
      <c r="E274" s="79">
        <v>2468</v>
      </c>
      <c r="F274" s="79">
        <v>1.37</v>
      </c>
      <c r="G274" s="79">
        <v>1.36</v>
      </c>
      <c r="H274" s="79">
        <v>0.67</v>
      </c>
      <c r="I274" s="72">
        <v>1.01</v>
      </c>
      <c r="J274" s="217" t="s">
        <v>257</v>
      </c>
    </row>
    <row r="275" spans="1:10" x14ac:dyDescent="0.2">
      <c r="B275" s="101" t="s">
        <v>517</v>
      </c>
      <c r="C275" s="101" t="s">
        <v>518</v>
      </c>
      <c r="D275" s="79">
        <v>2143</v>
      </c>
      <c r="E275" s="79">
        <v>2156</v>
      </c>
      <c r="F275" s="79">
        <v>0.72</v>
      </c>
      <c r="G275" s="79">
        <v>0.78</v>
      </c>
      <c r="H275" s="79">
        <v>0.72</v>
      </c>
      <c r="I275" s="72">
        <v>0.77</v>
      </c>
      <c r="J275" s="217" t="s">
        <v>295</v>
      </c>
    </row>
    <row r="276" spans="1:10" x14ac:dyDescent="0.2">
      <c r="B276" s="101" t="s">
        <v>1010</v>
      </c>
      <c r="C276" s="101" t="s">
        <v>1011</v>
      </c>
      <c r="D276" s="79">
        <v>1638</v>
      </c>
      <c r="E276" s="79">
        <v>1705</v>
      </c>
      <c r="F276" s="79">
        <v>0.4</v>
      </c>
      <c r="G276" s="79">
        <v>0.44</v>
      </c>
      <c r="H276" s="79">
        <v>0.32</v>
      </c>
      <c r="I276" s="72">
        <v>0.4</v>
      </c>
      <c r="J276" s="217" t="s">
        <v>284</v>
      </c>
    </row>
    <row r="277" spans="1:10" x14ac:dyDescent="0.2">
      <c r="B277" s="101" t="s">
        <v>846</v>
      </c>
      <c r="C277" s="101" t="s">
        <v>847</v>
      </c>
      <c r="D277" s="79">
        <v>12087.07</v>
      </c>
      <c r="E277" s="79">
        <v>11237.97</v>
      </c>
      <c r="F277" s="79">
        <v>0.42</v>
      </c>
      <c r="G277" s="79">
        <v>0.39</v>
      </c>
      <c r="H277" s="79">
        <v>0.27</v>
      </c>
      <c r="I277" s="72">
        <v>0.36</v>
      </c>
      <c r="J277" s="217" t="s">
        <v>256</v>
      </c>
    </row>
    <row r="278" spans="1:10" x14ac:dyDescent="0.2">
      <c r="B278" s="101" t="s">
        <v>616</v>
      </c>
      <c r="C278" s="101" t="s">
        <v>785</v>
      </c>
      <c r="D278" s="79">
        <v>1022.4</v>
      </c>
      <c r="E278" s="79">
        <v>929.8</v>
      </c>
      <c r="F278" s="79">
        <v>1.21</v>
      </c>
      <c r="G278" s="79">
        <v>1.0900000000000001</v>
      </c>
      <c r="H278" s="79">
        <v>1.18</v>
      </c>
      <c r="I278" s="72">
        <v>1.06</v>
      </c>
      <c r="J278" s="217" t="s">
        <v>295</v>
      </c>
    </row>
    <row r="279" spans="1:10" x14ac:dyDescent="0.2">
      <c r="B279" s="101" t="s">
        <v>786</v>
      </c>
      <c r="C279" s="101" t="s">
        <v>787</v>
      </c>
      <c r="D279" s="79">
        <v>3466</v>
      </c>
      <c r="E279" s="79">
        <v>3326</v>
      </c>
      <c r="F279" s="79">
        <v>1</v>
      </c>
      <c r="G279" s="79">
        <v>0.84</v>
      </c>
      <c r="H279" s="79">
        <v>1.1399999999999999</v>
      </c>
      <c r="I279" s="72">
        <v>0.85</v>
      </c>
      <c r="J279" s="217" t="s">
        <v>284</v>
      </c>
    </row>
    <row r="280" spans="1:10" x14ac:dyDescent="0.2">
      <c r="B280" s="101" t="s">
        <v>994</v>
      </c>
      <c r="C280" s="101" t="s">
        <v>995</v>
      </c>
      <c r="D280" s="79">
        <v>761</v>
      </c>
      <c r="E280" s="79">
        <v>769</v>
      </c>
      <c r="F280" s="79">
        <v>0.8</v>
      </c>
      <c r="G280" s="79">
        <v>0.72</v>
      </c>
      <c r="H280" s="79">
        <v>0.77</v>
      </c>
      <c r="I280" s="72">
        <v>0.68</v>
      </c>
      <c r="J280" s="217" t="s">
        <v>284</v>
      </c>
    </row>
    <row r="281" spans="1:10" x14ac:dyDescent="0.2">
      <c r="B281" s="101" t="s">
        <v>546</v>
      </c>
      <c r="C281" s="101" t="s">
        <v>748</v>
      </c>
      <c r="D281" s="79">
        <v>3269</v>
      </c>
      <c r="E281" s="79">
        <v>3029</v>
      </c>
      <c r="F281" s="79">
        <v>0.75</v>
      </c>
      <c r="G281" s="79">
        <v>0.5</v>
      </c>
      <c r="H281" s="79">
        <v>0.76</v>
      </c>
      <c r="I281" s="72">
        <v>0.46</v>
      </c>
      <c r="J281" s="217" t="s">
        <v>284</v>
      </c>
    </row>
    <row r="282" spans="1:10" x14ac:dyDescent="0.2">
      <c r="B282" s="101" t="s">
        <v>617</v>
      </c>
      <c r="C282" s="101" t="s">
        <v>788</v>
      </c>
      <c r="D282" s="79">
        <v>4096</v>
      </c>
      <c r="E282" s="79">
        <v>3506</v>
      </c>
      <c r="F282" s="79">
        <v>0.79</v>
      </c>
      <c r="G282" s="79">
        <v>0.6</v>
      </c>
      <c r="H282" s="79">
        <v>0.76</v>
      </c>
      <c r="I282" s="72">
        <v>0.6</v>
      </c>
      <c r="J282" s="217" t="s">
        <v>298</v>
      </c>
    </row>
    <row r="283" spans="1:10" x14ac:dyDescent="0.2">
      <c r="B283" s="101" t="s">
        <v>665</v>
      </c>
      <c r="C283" s="101" t="s">
        <v>666</v>
      </c>
      <c r="D283" s="79">
        <v>4492.8</v>
      </c>
      <c r="E283" s="79">
        <v>3466.9</v>
      </c>
      <c r="F283" s="79">
        <v>1.55</v>
      </c>
      <c r="G283" s="79">
        <v>1.1100000000000001</v>
      </c>
      <c r="H283" s="79">
        <v>1.49</v>
      </c>
      <c r="I283" s="72">
        <v>0.92</v>
      </c>
      <c r="J283" s="217" t="s">
        <v>257</v>
      </c>
    </row>
    <row r="284" spans="1:10" x14ac:dyDescent="0.2">
      <c r="B284" s="101" t="s">
        <v>667</v>
      </c>
      <c r="C284" s="101" t="s">
        <v>835</v>
      </c>
      <c r="D284" s="79">
        <v>5790</v>
      </c>
      <c r="E284" s="79">
        <v>5577</v>
      </c>
      <c r="F284" s="79">
        <v>2.04</v>
      </c>
      <c r="G284" s="79">
        <v>1.84</v>
      </c>
      <c r="H284" s="79">
        <v>1.95</v>
      </c>
      <c r="I284" s="72">
        <v>1.89</v>
      </c>
      <c r="J284" s="217" t="s">
        <v>255</v>
      </c>
    </row>
    <row r="285" spans="1:10" x14ac:dyDescent="0.2">
      <c r="B285" s="101" t="s">
        <v>897</v>
      </c>
      <c r="C285" s="101" t="s">
        <v>898</v>
      </c>
      <c r="D285" s="79">
        <v>996.19</v>
      </c>
      <c r="E285" s="79">
        <v>930.59</v>
      </c>
      <c r="F285" s="79">
        <v>1.1399999999999999</v>
      </c>
      <c r="G285" s="79">
        <v>1.06</v>
      </c>
      <c r="H285" s="79">
        <v>1.1299999999999999</v>
      </c>
      <c r="I285" s="72">
        <v>1.04</v>
      </c>
      <c r="J285" s="217" t="s">
        <v>295</v>
      </c>
    </row>
    <row r="286" spans="1:10" x14ac:dyDescent="0.2">
      <c r="B286" s="101" t="s">
        <v>588</v>
      </c>
      <c r="C286" s="101" t="s">
        <v>766</v>
      </c>
      <c r="D286" s="79">
        <v>635.1</v>
      </c>
      <c r="E286" s="79">
        <v>600.84</v>
      </c>
      <c r="F286" s="79">
        <v>0.48</v>
      </c>
      <c r="G286" s="79">
        <v>0.39</v>
      </c>
      <c r="H286" s="79">
        <v>0.44</v>
      </c>
      <c r="I286" s="72">
        <v>0.34</v>
      </c>
      <c r="J286" s="217" t="s">
        <v>284</v>
      </c>
    </row>
    <row r="287" spans="1:10" x14ac:dyDescent="0.2">
      <c r="B287" s="101" t="s">
        <v>626</v>
      </c>
      <c r="C287" s="101" t="s">
        <v>789</v>
      </c>
      <c r="D287" s="79">
        <v>1584.25</v>
      </c>
      <c r="E287" s="79">
        <v>1415.09</v>
      </c>
      <c r="F287" s="79">
        <v>0.82</v>
      </c>
      <c r="G287" s="79">
        <v>0.69</v>
      </c>
      <c r="H287" s="79">
        <v>0.81</v>
      </c>
      <c r="I287" s="72">
        <v>0.68</v>
      </c>
      <c r="J287" s="217" t="s">
        <v>255</v>
      </c>
    </row>
    <row r="288" spans="1:10" x14ac:dyDescent="0.2">
      <c r="A288" t="s">
        <v>471</v>
      </c>
      <c r="B288" s="101" t="s">
        <v>736</v>
      </c>
      <c r="C288" s="101" t="s">
        <v>737</v>
      </c>
      <c r="D288" s="79">
        <v>6783</v>
      </c>
      <c r="E288" s="79">
        <v>6737</v>
      </c>
      <c r="F288" s="79">
        <v>3.15</v>
      </c>
      <c r="G288" s="79">
        <v>2.73</v>
      </c>
      <c r="H288" s="79">
        <v>3.11</v>
      </c>
      <c r="I288" s="72">
        <v>2.7</v>
      </c>
      <c r="J288" s="217" t="s">
        <v>295</v>
      </c>
    </row>
    <row r="289" spans="1:10" x14ac:dyDescent="0.2">
      <c r="B289" s="101" t="s">
        <v>933</v>
      </c>
      <c r="C289" s="101" t="s">
        <v>934</v>
      </c>
      <c r="D289" s="79">
        <v>8055</v>
      </c>
      <c r="E289" s="79">
        <v>8163</v>
      </c>
      <c r="F289" s="79">
        <v>2.89</v>
      </c>
      <c r="G289" s="79">
        <v>0.37</v>
      </c>
      <c r="H289" s="79">
        <v>2.89</v>
      </c>
      <c r="I289" s="72">
        <v>0.43</v>
      </c>
      <c r="J289" s="217" t="s">
        <v>255</v>
      </c>
    </row>
    <row r="290" spans="1:10" x14ac:dyDescent="0.2">
      <c r="B290" s="101" t="s">
        <v>1042</v>
      </c>
      <c r="C290" s="101" t="s">
        <v>1043</v>
      </c>
      <c r="D290" s="79">
        <v>2479</v>
      </c>
      <c r="E290" s="79">
        <v>2502</v>
      </c>
      <c r="F290" s="79">
        <v>0.5</v>
      </c>
      <c r="G290" s="79">
        <v>0.42</v>
      </c>
      <c r="H290" s="79">
        <v>0.38</v>
      </c>
      <c r="I290" s="72">
        <v>0.52</v>
      </c>
      <c r="J290" s="217" t="s">
        <v>298</v>
      </c>
    </row>
    <row r="291" spans="1:10" x14ac:dyDescent="0.2">
      <c r="B291" s="101" t="s">
        <v>1044</v>
      </c>
      <c r="C291" s="101" t="s">
        <v>1045</v>
      </c>
      <c r="D291" s="79">
        <v>10817</v>
      </c>
      <c r="E291" s="79">
        <v>8761</v>
      </c>
      <c r="F291" s="79">
        <v>0.79</v>
      </c>
      <c r="G291" s="79">
        <v>0.74</v>
      </c>
      <c r="H291" s="79">
        <v>0.74</v>
      </c>
      <c r="I291" s="72">
        <v>0.72</v>
      </c>
      <c r="J291" s="217" t="s">
        <v>256</v>
      </c>
    </row>
    <row r="292" spans="1:10" x14ac:dyDescent="0.2">
      <c r="B292" s="101" t="s">
        <v>421</v>
      </c>
      <c r="C292" s="101" t="s">
        <v>533</v>
      </c>
      <c r="D292" s="79">
        <v>5472</v>
      </c>
      <c r="E292" s="79">
        <v>5224</v>
      </c>
      <c r="F292" s="79">
        <v>0.79</v>
      </c>
      <c r="G292" s="79">
        <v>0.76</v>
      </c>
      <c r="H292" s="79">
        <v>0.79</v>
      </c>
      <c r="I292" s="72">
        <v>0.76</v>
      </c>
      <c r="J292" s="217" t="s">
        <v>295</v>
      </c>
    </row>
    <row r="293" spans="1:10" x14ac:dyDescent="0.2">
      <c r="B293" s="101" t="s">
        <v>668</v>
      </c>
      <c r="C293" s="101" t="s">
        <v>959</v>
      </c>
      <c r="D293" s="79">
        <v>895.2</v>
      </c>
      <c r="E293" s="79">
        <v>682.76</v>
      </c>
      <c r="F293" s="79">
        <v>0.41</v>
      </c>
      <c r="G293" s="79">
        <v>0.31</v>
      </c>
      <c r="H293" s="79">
        <v>0.4</v>
      </c>
      <c r="I293" s="72">
        <v>0.28999999999999998</v>
      </c>
      <c r="J293" s="217" t="s">
        <v>255</v>
      </c>
    </row>
    <row r="294" spans="1:10" x14ac:dyDescent="0.2">
      <c r="B294" s="101" t="s">
        <v>738</v>
      </c>
      <c r="C294" s="101" t="s">
        <v>739</v>
      </c>
      <c r="D294" s="79">
        <v>6153</v>
      </c>
      <c r="E294" s="79">
        <v>5630</v>
      </c>
      <c r="F294" s="79">
        <v>1.62</v>
      </c>
      <c r="G294" s="79">
        <v>1.28</v>
      </c>
      <c r="H294" s="79">
        <v>1.61</v>
      </c>
      <c r="I294" s="72">
        <v>1.27</v>
      </c>
      <c r="J294" s="217" t="s">
        <v>298</v>
      </c>
    </row>
    <row r="295" spans="1:10" x14ac:dyDescent="0.2">
      <c r="B295" s="101" t="s">
        <v>881</v>
      </c>
      <c r="C295" s="101" t="s">
        <v>882</v>
      </c>
      <c r="D295" s="79">
        <v>15895</v>
      </c>
      <c r="E295" s="79">
        <v>14976</v>
      </c>
      <c r="F295" s="79">
        <v>1.26</v>
      </c>
      <c r="G295" s="79">
        <v>1.26</v>
      </c>
      <c r="H295" s="79">
        <v>0.49</v>
      </c>
      <c r="I295" s="72">
        <v>1.25</v>
      </c>
      <c r="J295" s="217" t="s">
        <v>298</v>
      </c>
    </row>
    <row r="296" spans="1:10" x14ac:dyDescent="0.2">
      <c r="B296" s="101" t="s">
        <v>462</v>
      </c>
      <c r="C296" s="101" t="s">
        <v>534</v>
      </c>
      <c r="D296" s="79">
        <v>1564</v>
      </c>
      <c r="E296" s="79">
        <v>1338</v>
      </c>
      <c r="F296" s="79">
        <v>1.99</v>
      </c>
      <c r="G296" s="79">
        <v>1.56</v>
      </c>
      <c r="H296" s="79">
        <v>1.88</v>
      </c>
      <c r="I296" s="72">
        <v>1.31</v>
      </c>
      <c r="J296" s="217" t="s">
        <v>298</v>
      </c>
    </row>
    <row r="297" spans="1:10" x14ac:dyDescent="0.2">
      <c r="A297" t="s">
        <v>471</v>
      </c>
      <c r="B297" s="101" t="s">
        <v>749</v>
      </c>
      <c r="C297" s="101" t="s">
        <v>750</v>
      </c>
      <c r="D297" s="79">
        <v>16996</v>
      </c>
      <c r="E297" s="79">
        <v>16759</v>
      </c>
      <c r="F297" s="79">
        <v>1.91</v>
      </c>
      <c r="G297" s="79">
        <v>1.7</v>
      </c>
      <c r="H297" s="79">
        <v>1.62</v>
      </c>
      <c r="I297" s="72">
        <v>1.58</v>
      </c>
      <c r="J297" s="217" t="s">
        <v>298</v>
      </c>
    </row>
    <row r="298" spans="1:10" x14ac:dyDescent="0.2">
      <c r="A298" t="s">
        <v>471</v>
      </c>
      <c r="B298" s="101" t="s">
        <v>463</v>
      </c>
      <c r="C298" s="101" t="s">
        <v>535</v>
      </c>
      <c r="D298" s="79">
        <v>33433</v>
      </c>
      <c r="E298" s="79">
        <v>31117</v>
      </c>
      <c r="F298" s="79">
        <v>1.55</v>
      </c>
      <c r="G298" s="79">
        <v>1.43</v>
      </c>
      <c r="H298" s="79">
        <v>1.55</v>
      </c>
      <c r="I298" s="72">
        <v>1.41</v>
      </c>
      <c r="J298" s="217" t="s">
        <v>257</v>
      </c>
    </row>
    <row r="299" spans="1:10" x14ac:dyDescent="0.2">
      <c r="B299" s="101" t="s">
        <v>899</v>
      </c>
      <c r="C299" s="101" t="s">
        <v>900</v>
      </c>
      <c r="D299" s="79">
        <v>2635.7</v>
      </c>
      <c r="E299" s="79">
        <v>2586.1999999999998</v>
      </c>
      <c r="F299" s="79">
        <v>-0.94</v>
      </c>
      <c r="G299" s="79">
        <v>0.85</v>
      </c>
      <c r="H299" s="79">
        <v>-1.1100000000000001</v>
      </c>
      <c r="I299" s="72">
        <v>0.84</v>
      </c>
      <c r="J299" s="217" t="s">
        <v>295</v>
      </c>
    </row>
    <row r="300" spans="1:10" x14ac:dyDescent="0.2">
      <c r="B300" s="101" t="s">
        <v>669</v>
      </c>
      <c r="C300" s="101" t="s">
        <v>836</v>
      </c>
      <c r="D300" s="79">
        <v>27859</v>
      </c>
      <c r="E300" s="79">
        <v>34429</v>
      </c>
      <c r="F300" s="79">
        <v>2.2200000000000002</v>
      </c>
      <c r="G300" s="79">
        <v>1.81</v>
      </c>
      <c r="H300" s="79">
        <v>2.2200000000000002</v>
      </c>
      <c r="I300" s="72">
        <v>2.38</v>
      </c>
      <c r="J300" s="217" t="s">
        <v>316</v>
      </c>
    </row>
    <row r="301" spans="1:10" x14ac:dyDescent="0.2">
      <c r="B301" s="101" t="s">
        <v>627</v>
      </c>
      <c r="C301" s="101" t="s">
        <v>790</v>
      </c>
      <c r="D301" s="79">
        <v>737.9</v>
      </c>
      <c r="E301" s="79">
        <v>711.5</v>
      </c>
      <c r="F301" s="79">
        <v>1</v>
      </c>
      <c r="G301" s="79">
        <v>0.92</v>
      </c>
      <c r="H301" s="79">
        <v>0.92</v>
      </c>
      <c r="I301" s="72">
        <v>0.91</v>
      </c>
      <c r="J301" s="217" t="s">
        <v>257</v>
      </c>
    </row>
    <row r="302" spans="1:10" x14ac:dyDescent="0.2">
      <c r="B302" s="101" t="s">
        <v>1012</v>
      </c>
      <c r="C302" s="101" t="s">
        <v>1013</v>
      </c>
      <c r="D302" s="79">
        <v>255.92</v>
      </c>
      <c r="E302" s="79">
        <v>245.63</v>
      </c>
      <c r="F302" s="79">
        <v>0.76</v>
      </c>
      <c r="G302" s="79">
        <v>0.54</v>
      </c>
      <c r="H302" s="79">
        <v>0.48</v>
      </c>
      <c r="I302" s="72">
        <v>1.94</v>
      </c>
      <c r="J302" s="217" t="s">
        <v>284</v>
      </c>
    </row>
    <row r="303" spans="1:10" x14ac:dyDescent="0.2">
      <c r="A303" t="s">
        <v>471</v>
      </c>
      <c r="B303" s="101" t="s">
        <v>740</v>
      </c>
      <c r="C303" s="101" t="s">
        <v>741</v>
      </c>
      <c r="D303" s="79">
        <v>33192</v>
      </c>
      <c r="E303" s="79">
        <v>31065</v>
      </c>
      <c r="F303" s="79">
        <v>-0.54</v>
      </c>
      <c r="G303" s="79">
        <v>1.96</v>
      </c>
      <c r="H303" s="79">
        <v>-0.54</v>
      </c>
      <c r="I303" s="72">
        <v>1.76</v>
      </c>
      <c r="J303" s="217" t="s">
        <v>317</v>
      </c>
    </row>
    <row r="304" spans="1:10" x14ac:dyDescent="0.2">
      <c r="B304" s="101" t="s">
        <v>628</v>
      </c>
      <c r="C304" s="101" t="s">
        <v>791</v>
      </c>
      <c r="D304" s="79">
        <v>144.56</v>
      </c>
      <c r="E304" s="79">
        <v>351.16</v>
      </c>
      <c r="F304" s="79">
        <v>-0.72</v>
      </c>
      <c r="G304" s="79">
        <v>-0.16</v>
      </c>
      <c r="H304" s="79">
        <v>-0.74</v>
      </c>
      <c r="I304" s="72">
        <v>-0.09</v>
      </c>
      <c r="J304" s="217" t="s">
        <v>257</v>
      </c>
    </row>
    <row r="305" spans="1:10" x14ac:dyDescent="0.2">
      <c r="B305" s="101" t="s">
        <v>670</v>
      </c>
      <c r="C305" s="101" t="s">
        <v>837</v>
      </c>
      <c r="D305" s="79">
        <v>3344</v>
      </c>
      <c r="E305" s="79">
        <v>3197</v>
      </c>
      <c r="F305" s="79">
        <v>1.25</v>
      </c>
      <c r="G305" s="79">
        <v>1.23</v>
      </c>
      <c r="H305" s="79">
        <v>1.2</v>
      </c>
      <c r="I305" s="72">
        <v>1.2</v>
      </c>
      <c r="J305" s="217" t="s">
        <v>255</v>
      </c>
    </row>
    <row r="306" spans="1:10" x14ac:dyDescent="0.2">
      <c r="A306" t="s">
        <v>471</v>
      </c>
      <c r="B306" s="101" t="s">
        <v>690</v>
      </c>
      <c r="C306" s="101" t="s">
        <v>838</v>
      </c>
      <c r="D306" s="79">
        <v>3382</v>
      </c>
      <c r="E306" s="79">
        <v>3155</v>
      </c>
      <c r="F306" s="79">
        <v>2.54</v>
      </c>
      <c r="G306" s="79">
        <v>2.21</v>
      </c>
      <c r="H306" s="79">
        <v>2.5299999999999998</v>
      </c>
      <c r="I306" s="72">
        <v>2.2000000000000002</v>
      </c>
      <c r="J306" s="217" t="s">
        <v>284</v>
      </c>
    </row>
    <row r="307" spans="1:10" x14ac:dyDescent="0.2">
      <c r="B307" s="101" t="s">
        <v>996</v>
      </c>
      <c r="C307" s="101" t="s">
        <v>997</v>
      </c>
      <c r="D307" s="79">
        <v>755.03</v>
      </c>
      <c r="E307" s="79">
        <v>680.25</v>
      </c>
      <c r="F307" s="79">
        <v>0.28999999999999998</v>
      </c>
      <c r="G307" s="79">
        <v>0.08</v>
      </c>
      <c r="H307" s="79">
        <v>0.28999999999999998</v>
      </c>
      <c r="I307" s="72">
        <v>0.08</v>
      </c>
      <c r="J307" s="217" t="s">
        <v>304</v>
      </c>
    </row>
    <row r="308" spans="1:10" x14ac:dyDescent="0.2">
      <c r="B308" s="101" t="s">
        <v>496</v>
      </c>
      <c r="C308" s="101" t="s">
        <v>497</v>
      </c>
      <c r="D308" s="79">
        <v>19554</v>
      </c>
      <c r="E308" s="79">
        <v>18329</v>
      </c>
      <c r="F308" s="79">
        <v>0.84</v>
      </c>
      <c r="G308" s="79">
        <v>0.79</v>
      </c>
      <c r="H308" s="79">
        <v>0.85</v>
      </c>
      <c r="I308" s="72">
        <v>0.72</v>
      </c>
      <c r="J308" s="217" t="s">
        <v>256</v>
      </c>
    </row>
    <row r="309" spans="1:10" x14ac:dyDescent="0.2">
      <c r="B309" s="101" t="s">
        <v>575</v>
      </c>
      <c r="C309" s="101" t="s">
        <v>576</v>
      </c>
      <c r="D309" s="79">
        <v>583.87</v>
      </c>
      <c r="E309" s="79">
        <v>565.45000000000005</v>
      </c>
      <c r="F309" s="79">
        <v>1.99</v>
      </c>
      <c r="G309" s="79">
        <v>1.7</v>
      </c>
      <c r="H309" s="79">
        <v>1.8</v>
      </c>
      <c r="I309" s="72">
        <v>1.65</v>
      </c>
      <c r="J309" s="217" t="s">
        <v>257</v>
      </c>
    </row>
    <row r="310" spans="1:10" x14ac:dyDescent="0.2">
      <c r="B310" s="101" t="s">
        <v>464</v>
      </c>
      <c r="C310" s="101" t="s">
        <v>465</v>
      </c>
      <c r="D310" s="79">
        <v>22446</v>
      </c>
      <c r="E310" s="79">
        <v>21698</v>
      </c>
      <c r="F310" s="79">
        <v>1.04</v>
      </c>
      <c r="G310" s="79">
        <v>1.02</v>
      </c>
      <c r="H310" s="79">
        <v>1.02</v>
      </c>
      <c r="I310" s="72">
        <v>1</v>
      </c>
      <c r="J310" s="217" t="s">
        <v>295</v>
      </c>
    </row>
    <row r="311" spans="1:10" x14ac:dyDescent="0.2">
      <c r="B311" s="101" t="s">
        <v>589</v>
      </c>
      <c r="C311" s="101" t="s">
        <v>767</v>
      </c>
      <c r="D311" s="79">
        <v>3888</v>
      </c>
      <c r="E311" s="79">
        <v>3972</v>
      </c>
      <c r="F311" s="79">
        <v>2.02</v>
      </c>
      <c r="G311" s="79">
        <v>1.96</v>
      </c>
      <c r="H311" s="79">
        <v>1.93</v>
      </c>
      <c r="I311" s="72">
        <v>1.77</v>
      </c>
      <c r="J311" s="217" t="s">
        <v>284</v>
      </c>
    </row>
    <row r="312" spans="1:10" x14ac:dyDescent="0.2">
      <c r="B312" s="101" t="s">
        <v>1046</v>
      </c>
      <c r="C312" s="101" t="s">
        <v>1047</v>
      </c>
      <c r="D312" s="79">
        <v>1788</v>
      </c>
      <c r="E312" s="79">
        <v>2256</v>
      </c>
      <c r="F312" s="79">
        <v>0.28000000000000003</v>
      </c>
      <c r="G312" s="79">
        <v>0.13</v>
      </c>
      <c r="H312" s="79">
        <v>0.31</v>
      </c>
      <c r="I312" s="72">
        <v>7.0000000000000007E-2</v>
      </c>
      <c r="J312" s="217" t="s">
        <v>295</v>
      </c>
    </row>
    <row r="313" spans="1:10" x14ac:dyDescent="0.2">
      <c r="B313" s="101" t="s">
        <v>1056</v>
      </c>
      <c r="C313" s="101" t="s">
        <v>1057</v>
      </c>
      <c r="D313" s="79">
        <v>6003</v>
      </c>
      <c r="E313" s="79">
        <v>5090</v>
      </c>
      <c r="F313" s="79">
        <v>2.93</v>
      </c>
      <c r="G313" s="79">
        <v>3.59</v>
      </c>
      <c r="H313" s="79">
        <v>1.02</v>
      </c>
      <c r="I313" s="72">
        <v>2.2599999999999998</v>
      </c>
      <c r="J313" s="217" t="s">
        <v>255</v>
      </c>
    </row>
    <row r="314" spans="1:10" x14ac:dyDescent="0.2">
      <c r="B314" s="101" t="s">
        <v>1052</v>
      </c>
      <c r="C314" s="101" t="s">
        <v>1053</v>
      </c>
      <c r="D314" s="79">
        <v>1137.97</v>
      </c>
      <c r="E314" s="79">
        <v>1519.9</v>
      </c>
      <c r="F314" s="79">
        <v>1.1000000000000001</v>
      </c>
      <c r="G314" s="79">
        <v>2.21</v>
      </c>
      <c r="H314" s="79">
        <v>1.07</v>
      </c>
      <c r="I314" s="72">
        <v>2.1</v>
      </c>
      <c r="J314" s="217" t="s">
        <v>255</v>
      </c>
    </row>
    <row r="315" spans="1:10" x14ac:dyDescent="0.2">
      <c r="B315" s="101" t="s">
        <v>671</v>
      </c>
      <c r="C315" s="101" t="s">
        <v>839</v>
      </c>
      <c r="D315" s="79">
        <v>2928.63</v>
      </c>
      <c r="E315" s="79">
        <v>2730.82</v>
      </c>
      <c r="F315" s="79">
        <v>0.39</v>
      </c>
      <c r="G315" s="79">
        <v>0.3</v>
      </c>
      <c r="H315" s="79">
        <v>0.39</v>
      </c>
      <c r="I315" s="72">
        <v>0.3</v>
      </c>
      <c r="J315" s="217" t="s">
        <v>551</v>
      </c>
    </row>
    <row r="316" spans="1:10" x14ac:dyDescent="0.2">
      <c r="B316" s="101" t="s">
        <v>1048</v>
      </c>
      <c r="C316" s="101" t="s">
        <v>1049</v>
      </c>
      <c r="D316" s="79">
        <v>5033</v>
      </c>
      <c r="E316" s="79">
        <v>5569</v>
      </c>
      <c r="F316" s="79">
        <v>0.28999999999999998</v>
      </c>
      <c r="G316" s="79">
        <v>0.28000000000000003</v>
      </c>
      <c r="H316" s="79">
        <v>0.26</v>
      </c>
      <c r="I316" s="72">
        <v>0.25</v>
      </c>
      <c r="J316" s="217" t="s">
        <v>284</v>
      </c>
    </row>
    <row r="317" spans="1:10" x14ac:dyDescent="0.2">
      <c r="B317" s="101" t="s">
        <v>466</v>
      </c>
      <c r="C317" s="101" t="s">
        <v>467</v>
      </c>
      <c r="D317" s="79">
        <v>593.54999999999995</v>
      </c>
      <c r="E317" s="79">
        <v>586.82000000000005</v>
      </c>
      <c r="F317" s="79">
        <v>0.64</v>
      </c>
      <c r="G317" s="79">
        <v>0.59</v>
      </c>
      <c r="H317" s="79">
        <v>0.62</v>
      </c>
      <c r="I317" s="72">
        <v>0.61</v>
      </c>
      <c r="J317" s="217" t="s">
        <v>284</v>
      </c>
    </row>
    <row r="318" spans="1:10" x14ac:dyDescent="0.2">
      <c r="B318" s="101" t="s">
        <v>857</v>
      </c>
      <c r="C318" s="101" t="s">
        <v>858</v>
      </c>
      <c r="D318" s="79">
        <v>1433.6</v>
      </c>
      <c r="E318" s="79">
        <v>1857.95</v>
      </c>
      <c r="F318" s="79">
        <v>0.54</v>
      </c>
      <c r="G318" s="79">
        <v>1.07</v>
      </c>
      <c r="H318" s="79">
        <v>0.53</v>
      </c>
      <c r="I318" s="72">
        <v>1.05</v>
      </c>
      <c r="J318" s="217" t="s">
        <v>295</v>
      </c>
    </row>
    <row r="319" spans="1:10" x14ac:dyDescent="0.2">
      <c r="B319" s="101" t="s">
        <v>998</v>
      </c>
      <c r="C319" s="101" t="s">
        <v>999</v>
      </c>
      <c r="D319" s="79">
        <v>1042</v>
      </c>
      <c r="E319" s="79">
        <v>1033</v>
      </c>
      <c r="F319" s="79">
        <v>0.63</v>
      </c>
      <c r="G319" s="79">
        <v>0.56000000000000005</v>
      </c>
      <c r="H319" s="79">
        <v>0.52</v>
      </c>
      <c r="I319" s="72">
        <v>0.37</v>
      </c>
      <c r="J319" s="217" t="s">
        <v>298</v>
      </c>
    </row>
    <row r="320" spans="1:10" x14ac:dyDescent="0.2">
      <c r="B320" s="101" t="s">
        <v>590</v>
      </c>
      <c r="C320" s="101" t="s">
        <v>591</v>
      </c>
      <c r="D320" s="79">
        <v>1253.07</v>
      </c>
      <c r="E320" s="79">
        <v>1265.8</v>
      </c>
      <c r="F320" s="79">
        <v>0.23</v>
      </c>
      <c r="G320" s="79">
        <v>0.34</v>
      </c>
      <c r="H320" s="79">
        <v>0.17</v>
      </c>
      <c r="I320" s="72">
        <v>0.33</v>
      </c>
      <c r="J320" s="217" t="s">
        <v>284</v>
      </c>
    </row>
    <row r="321" spans="2:10" x14ac:dyDescent="0.2">
      <c r="B321" s="101" t="s">
        <v>960</v>
      </c>
      <c r="C321" s="101" t="s">
        <v>961</v>
      </c>
      <c r="D321" s="79">
        <v>3997</v>
      </c>
      <c r="E321" s="79">
        <v>4179</v>
      </c>
      <c r="F321" s="79">
        <v>0.65</v>
      </c>
      <c r="G321" s="79">
        <v>0.88</v>
      </c>
      <c r="H321" s="79">
        <v>-0.2</v>
      </c>
      <c r="I321" s="72">
        <v>0.7</v>
      </c>
      <c r="J321" s="217" t="s">
        <v>255</v>
      </c>
    </row>
    <row r="322" spans="2:10" x14ac:dyDescent="0.2">
      <c r="B322" s="101" t="s">
        <v>672</v>
      </c>
      <c r="C322" s="101" t="s">
        <v>840</v>
      </c>
      <c r="D322" s="79">
        <v>1222.9000000000001</v>
      </c>
      <c r="E322" s="79">
        <v>1240.7</v>
      </c>
      <c r="F322" s="79">
        <v>1.74</v>
      </c>
      <c r="G322" s="79">
        <v>1.69</v>
      </c>
      <c r="H322" s="79">
        <v>0.91</v>
      </c>
      <c r="I322" s="72">
        <v>1.36</v>
      </c>
      <c r="J322" s="217" t="s">
        <v>257</v>
      </c>
    </row>
    <row r="323" spans="2:10" x14ac:dyDescent="0.2">
      <c r="B323" s="101" t="s">
        <v>547</v>
      </c>
      <c r="C323" s="101" t="s">
        <v>751</v>
      </c>
      <c r="D323" s="79">
        <v>591.36</v>
      </c>
      <c r="E323" s="79">
        <v>458.87</v>
      </c>
      <c r="F323" s="79">
        <v>0.36</v>
      </c>
      <c r="G323" s="79">
        <v>-0.05</v>
      </c>
      <c r="H323" s="79">
        <v>0.36</v>
      </c>
      <c r="I323" s="72">
        <v>-0.32</v>
      </c>
      <c r="J323" s="217" t="s">
        <v>295</v>
      </c>
    </row>
    <row r="324" spans="2:10" x14ac:dyDescent="0.2">
      <c r="B324" s="101"/>
      <c r="C324" s="101"/>
      <c r="I324" s="72"/>
      <c r="J324" s="217"/>
    </row>
    <row r="325" spans="2:10" x14ac:dyDescent="0.2">
      <c r="B325" s="101"/>
      <c r="C325" s="101"/>
      <c r="I325" s="72"/>
      <c r="J325" s="217"/>
    </row>
    <row r="326" spans="2:10" x14ac:dyDescent="0.2">
      <c r="B326" s="101"/>
      <c r="C326" s="101"/>
      <c r="I326" s="72"/>
      <c r="J326" s="217"/>
    </row>
    <row r="327" spans="2:10" x14ac:dyDescent="0.2">
      <c r="B327" s="101"/>
      <c r="C327" s="101"/>
      <c r="I327" s="72"/>
      <c r="J327" s="217"/>
    </row>
    <row r="328" spans="2:10" x14ac:dyDescent="0.2">
      <c r="B328" s="101"/>
      <c r="C328" s="101"/>
      <c r="I328" s="72"/>
      <c r="J328" s="217"/>
    </row>
    <row r="329" spans="2:10" x14ac:dyDescent="0.2">
      <c r="B329" s="101"/>
      <c r="C329" s="101"/>
      <c r="I329" s="72"/>
      <c r="J329" s="217"/>
    </row>
    <row r="330" spans="2:10" x14ac:dyDescent="0.2">
      <c r="B330" s="101"/>
      <c r="C330" s="101"/>
      <c r="I330" s="72"/>
      <c r="J330" s="217"/>
    </row>
    <row r="331" spans="2:10" x14ac:dyDescent="0.2">
      <c r="B331" s="101"/>
      <c r="C331" s="101"/>
      <c r="I331" s="72"/>
      <c r="J331" s="217"/>
    </row>
    <row r="332" spans="2:10" x14ac:dyDescent="0.2">
      <c r="B332" s="101"/>
      <c r="C332" s="101"/>
      <c r="I332" s="72"/>
      <c r="J332" s="217"/>
    </row>
    <row r="333" spans="2:10" x14ac:dyDescent="0.2">
      <c r="B333" s="101"/>
      <c r="C333" s="101"/>
      <c r="I333" s="72"/>
      <c r="J333" s="217"/>
    </row>
    <row r="334" spans="2:10" x14ac:dyDescent="0.2">
      <c r="B334" s="101"/>
      <c r="C334" s="101"/>
      <c r="I334" s="72"/>
      <c r="J334" s="217"/>
    </row>
    <row r="335" spans="2:10" x14ac:dyDescent="0.2">
      <c r="B335" s="101"/>
      <c r="C335" s="101"/>
      <c r="I335" s="72"/>
      <c r="J335" s="217"/>
    </row>
    <row r="336" spans="2:10" x14ac:dyDescent="0.2">
      <c r="B336" s="101"/>
      <c r="C336" s="101"/>
      <c r="I336" s="72"/>
      <c r="J336" s="217"/>
    </row>
    <row r="337" spans="2:10" x14ac:dyDescent="0.2">
      <c r="B337" s="101"/>
      <c r="C337" s="101"/>
      <c r="I337" s="72"/>
      <c r="J337" s="217"/>
    </row>
    <row r="338" spans="2:10" x14ac:dyDescent="0.2">
      <c r="B338" s="101"/>
      <c r="C338" s="101"/>
      <c r="I338" s="72"/>
      <c r="J338" s="217"/>
    </row>
    <row r="339" spans="2:10" x14ac:dyDescent="0.2">
      <c r="B339" s="101"/>
      <c r="C339" s="101"/>
      <c r="I339" s="72"/>
      <c r="J339" s="217"/>
    </row>
    <row r="340" spans="2:10" x14ac:dyDescent="0.2">
      <c r="B340" s="101"/>
      <c r="C340" s="101"/>
      <c r="I340" s="72"/>
      <c r="J340" s="217"/>
    </row>
    <row r="341" spans="2:10" x14ac:dyDescent="0.2">
      <c r="B341" s="101"/>
      <c r="C341" s="101"/>
      <c r="I341" s="72"/>
      <c r="J341" s="217"/>
    </row>
    <row r="342" spans="2:10" x14ac:dyDescent="0.2">
      <c r="B342" s="101"/>
      <c r="C342" s="101"/>
      <c r="I342" s="72"/>
      <c r="J342" s="217"/>
    </row>
    <row r="343" spans="2:10" x14ac:dyDescent="0.2">
      <c r="B343" s="101"/>
      <c r="C343" s="101"/>
      <c r="I343" s="72"/>
      <c r="J343" s="217"/>
    </row>
    <row r="344" spans="2:10" x14ac:dyDescent="0.2">
      <c r="B344" s="101"/>
      <c r="C344" s="101"/>
      <c r="I344" s="72"/>
      <c r="J344" s="217"/>
    </row>
    <row r="345" spans="2:10" x14ac:dyDescent="0.2">
      <c r="B345" s="101"/>
      <c r="C345" s="101"/>
      <c r="I345" s="72"/>
      <c r="J345" s="217"/>
    </row>
    <row r="346" spans="2:10" x14ac:dyDescent="0.2">
      <c r="B346" s="101"/>
      <c r="C346" s="101"/>
      <c r="I346" s="72"/>
      <c r="J346" s="217"/>
    </row>
    <row r="347" spans="2:10" x14ac:dyDescent="0.2">
      <c r="B347" s="101"/>
      <c r="C347" s="101"/>
      <c r="I347" s="72"/>
      <c r="J347" s="217"/>
    </row>
    <row r="348" spans="2:10" x14ac:dyDescent="0.2">
      <c r="B348" s="101"/>
      <c r="C348" s="101"/>
      <c r="I348" s="72"/>
      <c r="J348" s="217"/>
    </row>
    <row r="349" spans="2:10" x14ac:dyDescent="0.2">
      <c r="B349" s="101"/>
      <c r="C349" s="101"/>
      <c r="I349" s="72"/>
      <c r="J349" s="217"/>
    </row>
    <row r="350" spans="2:10" x14ac:dyDescent="0.2">
      <c r="B350" s="101"/>
      <c r="C350" s="101"/>
      <c r="I350" s="72"/>
      <c r="J350" s="217"/>
    </row>
    <row r="351" spans="2:10" x14ac:dyDescent="0.2">
      <c r="B351" s="101"/>
      <c r="C351" s="101"/>
      <c r="I351" s="72"/>
      <c r="J351" s="217"/>
    </row>
    <row r="352" spans="2:10" x14ac:dyDescent="0.2">
      <c r="B352" s="101"/>
      <c r="C352" s="101"/>
      <c r="I352" s="72"/>
      <c r="J352" s="217"/>
    </row>
    <row r="353" spans="2:10" x14ac:dyDescent="0.2">
      <c r="B353" s="101"/>
      <c r="C353" s="101"/>
      <c r="I353" s="72"/>
      <c r="J353" s="217"/>
    </row>
    <row r="354" spans="2:10" x14ac:dyDescent="0.2">
      <c r="B354" s="101"/>
      <c r="C354" s="101"/>
      <c r="I354" s="72"/>
      <c r="J354" s="217"/>
    </row>
    <row r="355" spans="2:10" x14ac:dyDescent="0.2">
      <c r="B355" s="101"/>
      <c r="C355" s="101"/>
      <c r="I355" s="72"/>
      <c r="J355" s="217"/>
    </row>
    <row r="356" spans="2:10" x14ac:dyDescent="0.2">
      <c r="B356" s="101"/>
      <c r="C356" s="101"/>
      <c r="I356" s="72"/>
      <c r="J356" s="217"/>
    </row>
    <row r="357" spans="2:10" x14ac:dyDescent="0.2">
      <c r="B357" s="101"/>
      <c r="C357" s="101"/>
      <c r="I357" s="72"/>
      <c r="J357" s="217"/>
    </row>
    <row r="358" spans="2:10" x14ac:dyDescent="0.2">
      <c r="B358" s="101"/>
      <c r="C358" s="101"/>
      <c r="I358" s="72"/>
      <c r="J358" s="217"/>
    </row>
    <row r="359" spans="2:10" x14ac:dyDescent="0.2">
      <c r="B359" s="101"/>
      <c r="C359" s="101"/>
      <c r="I359" s="72"/>
      <c r="J359" s="217"/>
    </row>
    <row r="360" spans="2:10" x14ac:dyDescent="0.2">
      <c r="B360" s="101"/>
      <c r="C360" s="101"/>
      <c r="I360" s="72"/>
      <c r="J360" s="217"/>
    </row>
    <row r="361" spans="2:10" x14ac:dyDescent="0.2">
      <c r="B361" s="101"/>
      <c r="C361" s="101"/>
      <c r="I361" s="72"/>
      <c r="J361" s="217"/>
    </row>
    <row r="362" spans="2:10" x14ac:dyDescent="0.2">
      <c r="B362" s="101"/>
      <c r="C362" s="101"/>
      <c r="I362" s="72"/>
      <c r="J362" s="217"/>
    </row>
    <row r="363" spans="2:10" x14ac:dyDescent="0.2">
      <c r="B363" s="101"/>
      <c r="C363" s="101"/>
      <c r="I363" s="72"/>
      <c r="J363" s="217"/>
    </row>
    <row r="364" spans="2:10" x14ac:dyDescent="0.2">
      <c r="B364" s="101"/>
      <c r="C364" s="101"/>
      <c r="I364" s="72"/>
      <c r="J364" s="217"/>
    </row>
    <row r="365" spans="2:10" x14ac:dyDescent="0.2">
      <c r="B365" s="101"/>
      <c r="C365" s="101"/>
      <c r="I365" s="72"/>
      <c r="J365" s="217"/>
    </row>
    <row r="366" spans="2:10" x14ac:dyDescent="0.2">
      <c r="B366" s="101"/>
      <c r="C366" s="101"/>
      <c r="I366" s="72"/>
      <c r="J366" s="217"/>
    </row>
    <row r="367" spans="2:10" x14ac:dyDescent="0.2">
      <c r="B367" s="101"/>
      <c r="C367" s="101"/>
      <c r="I367" s="72"/>
      <c r="J367" s="217"/>
    </row>
    <row r="368" spans="2:10" x14ac:dyDescent="0.2">
      <c r="B368" s="101"/>
      <c r="C368" s="101"/>
      <c r="I368" s="72"/>
      <c r="J368" s="217"/>
    </row>
    <row r="369" spans="2:10" x14ac:dyDescent="0.2">
      <c r="B369" s="101"/>
      <c r="C369" s="101"/>
      <c r="I369" s="72"/>
      <c r="J369" s="217"/>
    </row>
    <row r="370" spans="2:10" x14ac:dyDescent="0.2">
      <c r="B370" s="101"/>
      <c r="C370" s="101"/>
      <c r="I370" s="72"/>
      <c r="J370" s="217"/>
    </row>
    <row r="371" spans="2:10" x14ac:dyDescent="0.2">
      <c r="B371" s="101"/>
      <c r="C371" s="101"/>
      <c r="I371" s="72"/>
      <c r="J371" s="217"/>
    </row>
    <row r="372" spans="2:10" x14ac:dyDescent="0.2">
      <c r="B372" s="101"/>
      <c r="C372" s="101"/>
      <c r="I372" s="72"/>
      <c r="J372" s="217"/>
    </row>
    <row r="373" spans="2:10" x14ac:dyDescent="0.2">
      <c r="B373" s="101"/>
      <c r="C373" s="101"/>
      <c r="I373" s="72"/>
      <c r="J373" s="217"/>
    </row>
    <row r="374" spans="2:10" x14ac:dyDescent="0.2">
      <c r="B374" s="101"/>
      <c r="C374" s="101"/>
      <c r="I374" s="72"/>
      <c r="J374" s="217"/>
    </row>
    <row r="375" spans="2:10" x14ac:dyDescent="0.2">
      <c r="B375" s="101"/>
      <c r="C375" s="101"/>
      <c r="I375" s="72"/>
      <c r="J375" s="217"/>
    </row>
    <row r="376" spans="2:10" x14ac:dyDescent="0.2">
      <c r="B376" s="101"/>
      <c r="C376" s="101"/>
      <c r="I376" s="72"/>
      <c r="J376" s="217"/>
    </row>
    <row r="377" spans="2:10" x14ac:dyDescent="0.2">
      <c r="B377" s="101"/>
      <c r="C377" s="101"/>
      <c r="I377" s="72"/>
      <c r="J377" s="217"/>
    </row>
    <row r="378" spans="2:10" x14ac:dyDescent="0.2">
      <c r="B378" s="101"/>
      <c r="C378" s="101"/>
      <c r="I378" s="72"/>
      <c r="J378" s="217"/>
    </row>
    <row r="379" spans="2:10" x14ac:dyDescent="0.2">
      <c r="B379" s="101"/>
      <c r="C379" s="101"/>
      <c r="I379" s="72"/>
      <c r="J379" s="217"/>
    </row>
    <row r="380" spans="2:10" x14ac:dyDescent="0.2">
      <c r="B380" s="101"/>
      <c r="C380" s="101"/>
      <c r="I380" s="72"/>
      <c r="J380" s="217"/>
    </row>
    <row r="381" spans="2:10" x14ac:dyDescent="0.2">
      <c r="B381" s="101"/>
      <c r="C381" s="101"/>
      <c r="I381" s="72"/>
      <c r="J381" s="217"/>
    </row>
    <row r="382" spans="2:10" x14ac:dyDescent="0.2">
      <c r="B382" s="101"/>
      <c r="C382" s="101"/>
      <c r="I382" s="72"/>
      <c r="J382" s="217"/>
    </row>
    <row r="383" spans="2:10" x14ac:dyDescent="0.2">
      <c r="B383" s="101"/>
      <c r="C383" s="101"/>
      <c r="I383" s="72"/>
      <c r="J383" s="217"/>
    </row>
    <row r="384" spans="2:10" x14ac:dyDescent="0.2">
      <c r="B384" s="101"/>
      <c r="C384" s="101"/>
      <c r="I384" s="72"/>
      <c r="J384" s="217"/>
    </row>
    <row r="385" spans="2:10" x14ac:dyDescent="0.2">
      <c r="B385" s="101"/>
      <c r="C385" s="101"/>
      <c r="I385" s="72"/>
      <c r="J385" s="217"/>
    </row>
    <row r="386" spans="2:10" x14ac:dyDescent="0.2">
      <c r="B386" s="101"/>
      <c r="C386" s="101"/>
      <c r="I386" s="72"/>
      <c r="J386" s="217"/>
    </row>
    <row r="387" spans="2:10" x14ac:dyDescent="0.2">
      <c r="B387" s="101"/>
      <c r="C387" s="101"/>
      <c r="I387" s="72"/>
      <c r="J387" s="217"/>
    </row>
    <row r="388" spans="2:10" x14ac:dyDescent="0.2">
      <c r="B388" s="101"/>
      <c r="C388" s="101"/>
      <c r="I388" s="72"/>
      <c r="J388" s="217"/>
    </row>
    <row r="389" spans="2:10" x14ac:dyDescent="0.2">
      <c r="B389" s="101"/>
      <c r="C389" s="101"/>
      <c r="I389" s="72"/>
      <c r="J389" s="217"/>
    </row>
    <row r="390" spans="2:10" x14ac:dyDescent="0.2">
      <c r="B390" s="101"/>
      <c r="C390" s="101"/>
      <c r="I390" s="72"/>
      <c r="J390" s="217"/>
    </row>
    <row r="391" spans="2:10" x14ac:dyDescent="0.2">
      <c r="B391" s="101"/>
      <c r="C391" s="101"/>
      <c r="I391" s="72"/>
      <c r="J391" s="217"/>
    </row>
    <row r="392" spans="2:10" x14ac:dyDescent="0.2">
      <c r="B392" s="101"/>
      <c r="C392" s="101"/>
      <c r="I392" s="72"/>
      <c r="J392" s="217"/>
    </row>
    <row r="393" spans="2:10" x14ac:dyDescent="0.2">
      <c r="B393" s="101"/>
      <c r="C393" s="101"/>
      <c r="I393" s="72"/>
      <c r="J393" s="217"/>
    </row>
    <row r="394" spans="2:10" x14ac:dyDescent="0.2">
      <c r="B394" s="101"/>
      <c r="C394" s="101"/>
      <c r="I394" s="72"/>
      <c r="J394" s="217"/>
    </row>
    <row r="395" spans="2:10" x14ac:dyDescent="0.2">
      <c r="B395" s="101"/>
      <c r="C395" s="101"/>
      <c r="I395" s="72"/>
      <c r="J395" s="217"/>
    </row>
    <row r="396" spans="2:10" x14ac:dyDescent="0.2">
      <c r="B396" s="101"/>
      <c r="C396" s="101"/>
      <c r="I396" s="72"/>
      <c r="J396" s="217"/>
    </row>
    <row r="397" spans="2:10" x14ac:dyDescent="0.2">
      <c r="B397" s="101"/>
      <c r="C397" s="101"/>
      <c r="I397" s="72"/>
      <c r="J397" s="217"/>
    </row>
    <row r="398" spans="2:10" x14ac:dyDescent="0.2">
      <c r="B398" s="101"/>
      <c r="C398" s="101"/>
      <c r="I398" s="72"/>
      <c r="J398" s="217"/>
    </row>
    <row r="399" spans="2:10" x14ac:dyDescent="0.2">
      <c r="B399" s="101"/>
      <c r="C399" s="101"/>
      <c r="I399" s="72"/>
      <c r="J399" s="217"/>
    </row>
    <row r="400" spans="2:10" x14ac:dyDescent="0.2">
      <c r="B400" s="101"/>
      <c r="C400" s="101"/>
      <c r="I400" s="72"/>
      <c r="J400" s="217"/>
    </row>
    <row r="401" spans="2:10" x14ac:dyDescent="0.2">
      <c r="B401" s="101"/>
      <c r="C401" s="101"/>
      <c r="I401" s="72"/>
      <c r="J401" s="217"/>
    </row>
    <row r="402" spans="2:10" x14ac:dyDescent="0.2">
      <c r="B402" s="101"/>
      <c r="C402" s="101"/>
      <c r="I402" s="72"/>
      <c r="J402" s="217"/>
    </row>
    <row r="403" spans="2:10" x14ac:dyDescent="0.2">
      <c r="B403" s="101"/>
      <c r="C403" s="101"/>
      <c r="I403" s="72"/>
      <c r="J403" s="217"/>
    </row>
    <row r="404" spans="2:10" x14ac:dyDescent="0.2">
      <c r="B404" s="101"/>
      <c r="C404" s="101"/>
      <c r="I404" s="72"/>
      <c r="J404" s="217"/>
    </row>
    <row r="405" spans="2:10" x14ac:dyDescent="0.2">
      <c r="B405" s="101"/>
      <c r="C405" s="101"/>
      <c r="I405" s="72"/>
      <c r="J405" s="217"/>
    </row>
    <row r="406" spans="2:10" x14ac:dyDescent="0.2">
      <c r="B406" s="101"/>
      <c r="C406" s="101"/>
      <c r="I406" s="72"/>
      <c r="J406" s="217"/>
    </row>
    <row r="407" spans="2:10" x14ac:dyDescent="0.2">
      <c r="B407" s="101"/>
      <c r="C407" s="101"/>
      <c r="I407" s="72"/>
      <c r="J407" s="217"/>
    </row>
    <row r="408" spans="2:10" x14ac:dyDescent="0.2">
      <c r="B408" s="101"/>
      <c r="C408" s="101"/>
      <c r="I408" s="72"/>
      <c r="J408" s="217"/>
    </row>
    <row r="409" spans="2:10" x14ac:dyDescent="0.2">
      <c r="B409" s="101"/>
      <c r="C409" s="101"/>
      <c r="I409" s="72"/>
      <c r="J409" s="217"/>
    </row>
    <row r="410" spans="2:10" x14ac:dyDescent="0.2">
      <c r="B410" s="101"/>
      <c r="C410" s="101"/>
      <c r="I410" s="72"/>
      <c r="J410" s="217"/>
    </row>
    <row r="411" spans="2:10" x14ac:dyDescent="0.2">
      <c r="B411" s="101"/>
      <c r="C411" s="101"/>
      <c r="I411" s="72"/>
      <c r="J411" s="217"/>
    </row>
    <row r="412" spans="2:10" x14ac:dyDescent="0.2">
      <c r="B412" s="101"/>
      <c r="C412" s="101"/>
      <c r="I412" s="72"/>
      <c r="J412" s="217"/>
    </row>
    <row r="413" spans="2:10" x14ac:dyDescent="0.2">
      <c r="B413" s="101"/>
      <c r="C413" s="101"/>
      <c r="I413" s="72"/>
      <c r="J413" s="217"/>
    </row>
    <row r="414" spans="2:10" x14ac:dyDescent="0.2">
      <c r="B414" s="101"/>
      <c r="C414" s="101"/>
      <c r="I414" s="72"/>
      <c r="J414" s="217"/>
    </row>
    <row r="415" spans="2:10" x14ac:dyDescent="0.2">
      <c r="B415" s="101"/>
      <c r="C415" s="101"/>
      <c r="I415" s="72"/>
      <c r="J415" s="217"/>
    </row>
    <row r="416" spans="2:10" x14ac:dyDescent="0.2">
      <c r="B416" s="101"/>
      <c r="C416" s="101"/>
      <c r="I416" s="72"/>
      <c r="J416" s="217"/>
    </row>
    <row r="417" spans="2:10" x14ac:dyDescent="0.2">
      <c r="B417" s="101"/>
      <c r="C417" s="101"/>
      <c r="I417" s="72"/>
      <c r="J417" s="217"/>
    </row>
    <row r="418" spans="2:10" x14ac:dyDescent="0.2">
      <c r="B418" s="101"/>
      <c r="C418" s="101"/>
      <c r="I418" s="72"/>
      <c r="J418" s="217"/>
    </row>
    <row r="419" spans="2:10" x14ac:dyDescent="0.2">
      <c r="B419" s="101"/>
      <c r="C419" s="101"/>
      <c r="I419" s="72"/>
      <c r="J419" s="217"/>
    </row>
    <row r="420" spans="2:10" x14ac:dyDescent="0.2">
      <c r="B420" s="101"/>
      <c r="C420" s="101"/>
      <c r="I420" s="72"/>
      <c r="J420" s="217"/>
    </row>
    <row r="421" spans="2:10" x14ac:dyDescent="0.2">
      <c r="B421" s="101"/>
      <c r="C421" s="101"/>
      <c r="I421" s="72"/>
      <c r="J421" s="217"/>
    </row>
    <row r="422" spans="2:10" x14ac:dyDescent="0.2">
      <c r="B422" s="101"/>
      <c r="C422" s="101"/>
      <c r="I422" s="72"/>
      <c r="J422" s="217"/>
    </row>
    <row r="423" spans="2:10" x14ac:dyDescent="0.2">
      <c r="B423" s="101"/>
      <c r="C423" s="101"/>
      <c r="I423" s="72"/>
      <c r="J423" s="217"/>
    </row>
    <row r="424" spans="2:10" x14ac:dyDescent="0.2">
      <c r="B424" s="101"/>
      <c r="C424" s="101"/>
      <c r="I424" s="72"/>
      <c r="J424" s="217"/>
    </row>
    <row r="425" spans="2:10" x14ac:dyDescent="0.2">
      <c r="B425" s="101"/>
      <c r="C425" s="101"/>
      <c r="I425" s="72"/>
      <c r="J425" s="217"/>
    </row>
    <row r="426" spans="2:10" x14ac:dyDescent="0.2">
      <c r="B426" s="101"/>
      <c r="C426" s="101"/>
      <c r="I426" s="72"/>
      <c r="J426" s="217"/>
    </row>
    <row r="427" spans="2:10" x14ac:dyDescent="0.2">
      <c r="B427" s="101"/>
      <c r="C427" s="101"/>
      <c r="I427" s="72"/>
      <c r="J427" s="217"/>
    </row>
    <row r="428" spans="2:10" x14ac:dyDescent="0.2">
      <c r="B428" s="101"/>
      <c r="C428" s="101"/>
      <c r="I428" s="72"/>
      <c r="J428" s="217"/>
    </row>
    <row r="429" spans="2:10" x14ac:dyDescent="0.2">
      <c r="B429" s="101"/>
      <c r="C429" s="101"/>
      <c r="I429" s="72"/>
      <c r="J429" s="217"/>
    </row>
    <row r="430" spans="2:10" x14ac:dyDescent="0.2">
      <c r="B430" s="101"/>
      <c r="C430" s="101"/>
      <c r="I430" s="72"/>
      <c r="J430" s="217"/>
    </row>
    <row r="431" spans="2:10" x14ac:dyDescent="0.2">
      <c r="B431" s="101"/>
      <c r="C431" s="101"/>
      <c r="I431" s="72"/>
      <c r="J431" s="217"/>
    </row>
    <row r="432" spans="2:10" x14ac:dyDescent="0.2">
      <c r="B432" s="101"/>
      <c r="C432" s="101"/>
      <c r="I432" s="72"/>
      <c r="J432" s="217"/>
    </row>
    <row r="433" spans="2:10" x14ac:dyDescent="0.2">
      <c r="B433" s="101"/>
      <c r="C433" s="101"/>
      <c r="I433" s="72"/>
      <c r="J433" s="217"/>
    </row>
    <row r="434" spans="2:10" x14ac:dyDescent="0.2">
      <c r="B434" s="101"/>
      <c r="C434" s="101"/>
      <c r="I434" s="72"/>
      <c r="J434" s="217"/>
    </row>
    <row r="435" spans="2:10" x14ac:dyDescent="0.2">
      <c r="B435" s="101"/>
      <c r="C435" s="101"/>
      <c r="I435" s="72"/>
      <c r="J435" s="217"/>
    </row>
    <row r="436" spans="2:10" x14ac:dyDescent="0.2">
      <c r="B436" s="101"/>
      <c r="C436" s="101"/>
      <c r="I436" s="72"/>
      <c r="J436" s="217"/>
    </row>
    <row r="437" spans="2:10" x14ac:dyDescent="0.2">
      <c r="B437" s="101"/>
      <c r="C437" s="101"/>
      <c r="I437" s="72"/>
      <c r="J437" s="217"/>
    </row>
    <row r="438" spans="2:10" x14ac:dyDescent="0.2">
      <c r="B438" s="101"/>
      <c r="C438" s="101"/>
      <c r="I438" s="72"/>
      <c r="J438" s="217"/>
    </row>
    <row r="439" spans="2:10" x14ac:dyDescent="0.2">
      <c r="B439" s="101"/>
      <c r="C439" s="101"/>
      <c r="I439" s="72"/>
      <c r="J439" s="217"/>
    </row>
    <row r="440" spans="2:10" x14ac:dyDescent="0.2">
      <c r="B440" s="101"/>
      <c r="C440" s="101"/>
      <c r="I440" s="72"/>
      <c r="J440" s="217"/>
    </row>
    <row r="441" spans="2:10" x14ac:dyDescent="0.2">
      <c r="B441" s="101"/>
      <c r="C441" s="101"/>
      <c r="I441" s="72"/>
      <c r="J441" s="217"/>
    </row>
    <row r="442" spans="2:10" x14ac:dyDescent="0.2">
      <c r="B442" s="101"/>
      <c r="C442" s="101"/>
      <c r="I442" s="72"/>
      <c r="J442" s="217"/>
    </row>
    <row r="443" spans="2:10" x14ac:dyDescent="0.2">
      <c r="B443" s="101"/>
      <c r="C443" s="101"/>
      <c r="I443" s="72"/>
      <c r="J443" s="217"/>
    </row>
    <row r="444" spans="2:10" x14ac:dyDescent="0.2">
      <c r="B444" s="101"/>
      <c r="C444" s="101"/>
      <c r="I444" s="72"/>
      <c r="J444" s="217"/>
    </row>
    <row r="445" spans="2:10" x14ac:dyDescent="0.2">
      <c r="B445" s="101"/>
      <c r="C445" s="101"/>
      <c r="I445" s="72"/>
      <c r="J445" s="217"/>
    </row>
    <row r="446" spans="2:10" x14ac:dyDescent="0.2">
      <c r="B446" s="101"/>
      <c r="C446" s="101"/>
      <c r="I446" s="72"/>
      <c r="J446" s="217"/>
    </row>
    <row r="447" spans="2:10" x14ac:dyDescent="0.2">
      <c r="B447" s="101"/>
      <c r="C447" s="101"/>
      <c r="I447" s="72"/>
      <c r="J447" s="217"/>
    </row>
    <row r="448" spans="2:10" x14ac:dyDescent="0.2">
      <c r="B448" s="101"/>
      <c r="C448" s="101"/>
      <c r="I448" s="72"/>
      <c r="J448" s="217"/>
    </row>
    <row r="449" spans="2:10" x14ac:dyDescent="0.2">
      <c r="B449" s="101"/>
      <c r="C449" s="101"/>
      <c r="I449" s="72"/>
      <c r="J449" s="217"/>
    </row>
    <row r="450" spans="2:10" x14ac:dyDescent="0.2">
      <c r="B450" s="101"/>
      <c r="C450" s="101"/>
      <c r="I450" s="72"/>
      <c r="J450" s="217"/>
    </row>
    <row r="451" spans="2:10" x14ac:dyDescent="0.2">
      <c r="B451" s="101"/>
      <c r="C451" s="101"/>
      <c r="I451" s="72"/>
      <c r="J451" s="217"/>
    </row>
    <row r="452" spans="2:10" x14ac:dyDescent="0.2">
      <c r="B452" s="101"/>
      <c r="C452" s="101"/>
      <c r="I452" s="72"/>
      <c r="J452" s="217"/>
    </row>
    <row r="453" spans="2:10" x14ac:dyDescent="0.2">
      <c r="B453" s="101"/>
      <c r="C453" s="101"/>
      <c r="I453" s="72"/>
      <c r="J453" s="217"/>
    </row>
    <row r="454" spans="2:10" x14ac:dyDescent="0.2">
      <c r="B454" s="101"/>
      <c r="C454" s="101"/>
      <c r="I454" s="72"/>
      <c r="J454" s="217"/>
    </row>
    <row r="455" spans="2:10" x14ac:dyDescent="0.2">
      <c r="B455" s="101"/>
      <c r="C455" s="101"/>
      <c r="I455" s="72"/>
      <c r="J455" s="217"/>
    </row>
    <row r="456" spans="2:10" x14ac:dyDescent="0.2">
      <c r="B456" s="101"/>
      <c r="C456" s="101"/>
      <c r="I456" s="72"/>
      <c r="J456" s="217"/>
    </row>
    <row r="457" spans="2:10" x14ac:dyDescent="0.2">
      <c r="B457" s="101"/>
      <c r="C457" s="101"/>
      <c r="I457" s="72"/>
      <c r="J457" s="217"/>
    </row>
    <row r="458" spans="2:10" x14ac:dyDescent="0.2">
      <c r="B458" s="101"/>
      <c r="C458" s="101"/>
      <c r="I458" s="72"/>
      <c r="J458" s="217"/>
    </row>
    <row r="459" spans="2:10" x14ac:dyDescent="0.2">
      <c r="B459" s="101"/>
      <c r="C459" s="101"/>
      <c r="I459" s="72"/>
      <c r="J459" s="217"/>
    </row>
    <row r="460" spans="2:10" x14ac:dyDescent="0.2">
      <c r="B460" s="101"/>
      <c r="C460" s="101"/>
      <c r="I460" s="72"/>
      <c r="J460" s="217"/>
    </row>
    <row r="461" spans="2:10" x14ac:dyDescent="0.2">
      <c r="B461" s="101"/>
      <c r="C461" s="101"/>
      <c r="I461" s="72"/>
      <c r="J461" s="217"/>
    </row>
    <row r="462" spans="2:10" x14ac:dyDescent="0.2">
      <c r="B462" s="101"/>
      <c r="C462" s="101"/>
      <c r="I462" s="72"/>
      <c r="J462" s="217"/>
    </row>
    <row r="463" spans="2:10" x14ac:dyDescent="0.2">
      <c r="B463" s="101"/>
      <c r="C463" s="101"/>
      <c r="I463" s="72"/>
      <c r="J463" s="217"/>
    </row>
    <row r="464" spans="2:10" x14ac:dyDescent="0.2">
      <c r="B464" s="101"/>
      <c r="C464" s="101"/>
      <c r="I464" s="72"/>
      <c r="J464" s="217"/>
    </row>
    <row r="465" spans="2:10" x14ac:dyDescent="0.2">
      <c r="B465" s="101"/>
      <c r="C465" s="101"/>
      <c r="I465" s="72"/>
      <c r="J465" s="217"/>
    </row>
    <row r="466" spans="2:10" x14ac:dyDescent="0.2">
      <c r="B466" s="101"/>
      <c r="C466" s="101"/>
      <c r="I466" s="72"/>
      <c r="J466" s="217"/>
    </row>
    <row r="467" spans="2:10" x14ac:dyDescent="0.2">
      <c r="B467" s="101"/>
      <c r="C467" s="101"/>
      <c r="I467" s="72"/>
      <c r="J467" s="217"/>
    </row>
    <row r="468" spans="2:10" x14ac:dyDescent="0.2">
      <c r="B468" s="101"/>
      <c r="C468" s="101"/>
      <c r="I468" s="72"/>
      <c r="J468" s="217"/>
    </row>
    <row r="469" spans="2:10" x14ac:dyDescent="0.2">
      <c r="B469" s="101"/>
      <c r="C469" s="101"/>
      <c r="I469" s="72"/>
      <c r="J469" s="217"/>
    </row>
    <row r="470" spans="2:10" x14ac:dyDescent="0.2">
      <c r="B470" s="101"/>
      <c r="C470" s="101"/>
      <c r="I470" s="72"/>
      <c r="J470" s="217"/>
    </row>
    <row r="471" spans="2:10" x14ac:dyDescent="0.2">
      <c r="B471" s="101"/>
      <c r="C471" s="101"/>
      <c r="I471" s="72"/>
      <c r="J471" s="217"/>
    </row>
    <row r="472" spans="2:10" x14ac:dyDescent="0.2">
      <c r="B472" s="101"/>
      <c r="C472" s="101"/>
      <c r="I472" s="72"/>
      <c r="J472" s="217"/>
    </row>
    <row r="473" spans="2:10" x14ac:dyDescent="0.2">
      <c r="B473" s="101"/>
      <c r="C473" s="101"/>
      <c r="I473" s="72"/>
      <c r="J473" s="217"/>
    </row>
    <row r="474" spans="2:10" x14ac:dyDescent="0.2">
      <c r="B474" s="101"/>
      <c r="C474" s="101"/>
      <c r="I474" s="72"/>
      <c r="J474" s="217"/>
    </row>
    <row r="475" spans="2:10" x14ac:dyDescent="0.2">
      <c r="B475" s="101"/>
      <c r="C475" s="101"/>
      <c r="I475" s="72"/>
      <c r="J475" s="217"/>
    </row>
    <row r="476" spans="2:10" x14ac:dyDescent="0.2">
      <c r="B476" s="101"/>
      <c r="C476" s="101"/>
      <c r="I476" s="72"/>
      <c r="J476" s="217"/>
    </row>
    <row r="477" spans="2:10" x14ac:dyDescent="0.2">
      <c r="B477" s="101"/>
      <c r="C477" s="101"/>
      <c r="I477" s="72"/>
      <c r="J477" s="217"/>
    </row>
    <row r="478" spans="2:10" x14ac:dyDescent="0.2">
      <c r="B478" s="101"/>
      <c r="C478" s="101"/>
      <c r="I478" s="72"/>
      <c r="J478" s="217"/>
    </row>
    <row r="479" spans="2:10" x14ac:dyDescent="0.2">
      <c r="B479" s="101"/>
      <c r="C479" s="101"/>
      <c r="I479" s="72"/>
      <c r="J479" s="217"/>
    </row>
    <row r="480" spans="2:10" x14ac:dyDescent="0.2">
      <c r="B480" s="101"/>
      <c r="C480" s="101"/>
      <c r="I480" s="72"/>
      <c r="J480" s="217"/>
    </row>
    <row r="481" spans="2:10" x14ac:dyDescent="0.2">
      <c r="B481" s="101"/>
      <c r="C481" s="101"/>
      <c r="I481" s="72"/>
      <c r="J481" s="217"/>
    </row>
    <row r="482" spans="2:10" x14ac:dyDescent="0.2">
      <c r="B482" s="101"/>
      <c r="C482" s="101"/>
      <c r="I482" s="72"/>
      <c r="J482" s="217"/>
    </row>
    <row r="483" spans="2:10" x14ac:dyDescent="0.2">
      <c r="B483" s="101"/>
      <c r="C483" s="101"/>
      <c r="I483" s="72"/>
      <c r="J483" s="217"/>
    </row>
    <row r="484" spans="2:10" x14ac:dyDescent="0.2">
      <c r="B484" s="101"/>
      <c r="C484" s="101"/>
      <c r="I484" s="72"/>
      <c r="J484" s="217"/>
    </row>
    <row r="485" spans="2:10" x14ac:dyDescent="0.2">
      <c r="B485" s="101"/>
      <c r="C485" s="101"/>
      <c r="I485" s="72"/>
      <c r="J485" s="217"/>
    </row>
    <row r="486" spans="2:10" x14ac:dyDescent="0.2">
      <c r="B486" s="101"/>
      <c r="C486" s="101"/>
      <c r="I486" s="72"/>
      <c r="J486" s="217"/>
    </row>
    <row r="487" spans="2:10" x14ac:dyDescent="0.2">
      <c r="B487" s="101"/>
      <c r="C487" s="101"/>
      <c r="I487" s="72"/>
      <c r="J487" s="217"/>
    </row>
    <row r="488" spans="2:10" x14ac:dyDescent="0.2">
      <c r="B488" s="101"/>
      <c r="C488" s="101"/>
      <c r="I488" s="72"/>
      <c r="J488" s="217"/>
    </row>
    <row r="489" spans="2:10" x14ac:dyDescent="0.2">
      <c r="B489" s="101"/>
      <c r="C489" s="101"/>
      <c r="I489" s="72"/>
      <c r="J489" s="217"/>
    </row>
    <row r="490" spans="2:10" x14ac:dyDescent="0.2">
      <c r="B490" s="101"/>
      <c r="C490" s="101"/>
      <c r="I490" s="72"/>
      <c r="J490" s="217"/>
    </row>
    <row r="491" spans="2:10" x14ac:dyDescent="0.2">
      <c r="B491" s="101"/>
      <c r="C491" s="101"/>
      <c r="I491" s="72"/>
      <c r="J491" s="217"/>
    </row>
    <row r="492" spans="2:10" x14ac:dyDescent="0.2">
      <c r="B492" s="101"/>
      <c r="C492" s="101"/>
      <c r="I492" s="72"/>
      <c r="J492" s="217"/>
    </row>
    <row r="493" spans="2:10" x14ac:dyDescent="0.2">
      <c r="B493" s="101"/>
      <c r="C493" s="101"/>
      <c r="I493" s="72"/>
      <c r="J493" s="217"/>
    </row>
    <row r="494" spans="2:10" x14ac:dyDescent="0.2">
      <c r="B494" s="101"/>
      <c r="C494" s="101"/>
      <c r="I494" s="72"/>
      <c r="J494" s="217"/>
    </row>
    <row r="495" spans="2:10" x14ac:dyDescent="0.2">
      <c r="B495" s="101"/>
      <c r="C495" s="101"/>
      <c r="I495" s="72"/>
      <c r="J495" s="217"/>
    </row>
    <row r="496" spans="2:10" x14ac:dyDescent="0.2">
      <c r="B496" s="101"/>
      <c r="C496" s="101"/>
      <c r="I496" s="72"/>
      <c r="J496" s="217"/>
    </row>
    <row r="497" spans="2:10" x14ac:dyDescent="0.2">
      <c r="B497" s="101"/>
      <c r="C497" s="101"/>
      <c r="I497" s="72"/>
      <c r="J497" s="217"/>
    </row>
    <row r="498" spans="2:10" x14ac:dyDescent="0.2">
      <c r="B498" s="101"/>
      <c r="C498" s="101"/>
      <c r="I498" s="72"/>
      <c r="J498" s="217"/>
    </row>
    <row r="499" spans="2:10" x14ac:dyDescent="0.2">
      <c r="B499" s="101"/>
      <c r="C499" s="101"/>
      <c r="I499" s="72"/>
      <c r="J499" s="217"/>
    </row>
    <row r="500" spans="2:10" x14ac:dyDescent="0.2">
      <c r="B500" s="101"/>
      <c r="C500" s="101"/>
      <c r="I500" s="72"/>
      <c r="J500" s="217"/>
    </row>
    <row r="501" spans="2:10" x14ac:dyDescent="0.2">
      <c r="B501" s="101"/>
      <c r="C501" s="101"/>
      <c r="I501" s="72"/>
      <c r="J501" s="217"/>
    </row>
    <row r="502" spans="2:10" x14ac:dyDescent="0.2">
      <c r="B502" s="101"/>
      <c r="C502" s="101"/>
      <c r="I502" s="72"/>
      <c r="J502" s="217"/>
    </row>
    <row r="503" spans="2:10" x14ac:dyDescent="0.2">
      <c r="B503" s="101"/>
      <c r="C503" s="101"/>
      <c r="I503" s="72"/>
      <c r="J503" s="217"/>
    </row>
    <row r="504" spans="2:10" x14ac:dyDescent="0.2">
      <c r="B504" s="101"/>
      <c r="C504" s="101"/>
      <c r="I504" s="72"/>
      <c r="J504" s="217"/>
    </row>
    <row r="505" spans="2:10" x14ac:dyDescent="0.2">
      <c r="B505" s="101"/>
      <c r="C505" s="101"/>
      <c r="I505" s="72"/>
      <c r="J505" s="217"/>
    </row>
    <row r="506" spans="2:10" x14ac:dyDescent="0.2">
      <c r="B506" s="101"/>
      <c r="C506" s="101"/>
      <c r="I506" s="72"/>
      <c r="J506" s="217"/>
    </row>
    <row r="507" spans="2:10" x14ac:dyDescent="0.2">
      <c r="B507" s="101"/>
      <c r="C507" s="101"/>
      <c r="I507" s="72"/>
      <c r="J507" s="217"/>
    </row>
    <row r="508" spans="2:10" x14ac:dyDescent="0.2">
      <c r="B508" s="101"/>
      <c r="C508" s="101"/>
      <c r="I508" s="72"/>
      <c r="J508" s="217"/>
    </row>
    <row r="509" spans="2:10" x14ac:dyDescent="0.2">
      <c r="B509" s="101"/>
      <c r="C509" s="101"/>
      <c r="I509" s="72"/>
      <c r="J509" s="217"/>
    </row>
    <row r="510" spans="2:10" x14ac:dyDescent="0.2">
      <c r="B510" s="101"/>
      <c r="C510" s="101"/>
      <c r="I510" s="72"/>
      <c r="J510" s="217"/>
    </row>
    <row r="511" spans="2:10" x14ac:dyDescent="0.2">
      <c r="B511" s="101"/>
      <c r="C511" s="101"/>
      <c r="I511" s="72"/>
      <c r="J511" s="217"/>
    </row>
    <row r="512" spans="2:10" x14ac:dyDescent="0.2">
      <c r="B512" s="101"/>
      <c r="C512" s="101"/>
      <c r="I512" s="72"/>
      <c r="J512" s="217"/>
    </row>
    <row r="513" spans="2:10" x14ac:dyDescent="0.2">
      <c r="B513" s="101"/>
      <c r="C513" s="101"/>
      <c r="I513" s="72"/>
      <c r="J513" s="217"/>
    </row>
    <row r="514" spans="2:10" x14ac:dyDescent="0.2">
      <c r="B514" s="101"/>
      <c r="C514" s="101"/>
      <c r="I514" s="72"/>
      <c r="J514" s="217"/>
    </row>
    <row r="515" spans="2:10" x14ac:dyDescent="0.2">
      <c r="B515" s="101"/>
      <c r="C515" s="101"/>
      <c r="I515" s="72"/>
      <c r="J515" s="217"/>
    </row>
    <row r="516" spans="2:10" x14ac:dyDescent="0.2">
      <c r="B516" s="101"/>
      <c r="C516" s="101"/>
      <c r="I516" s="72"/>
      <c r="J516" s="217"/>
    </row>
    <row r="517" spans="2:10" x14ac:dyDescent="0.2">
      <c r="B517" s="101"/>
      <c r="C517" s="101"/>
      <c r="I517" s="72"/>
      <c r="J517" s="217"/>
    </row>
    <row r="518" spans="2:10" x14ac:dyDescent="0.2">
      <c r="B518" s="101"/>
      <c r="C518" s="101"/>
      <c r="I518" s="72"/>
      <c r="J518" s="217"/>
    </row>
    <row r="519" spans="2:10" x14ac:dyDescent="0.2">
      <c r="B519" s="101"/>
      <c r="C519" s="101"/>
      <c r="I519" s="72"/>
      <c r="J519" s="217"/>
    </row>
    <row r="520" spans="2:10" x14ac:dyDescent="0.2">
      <c r="B520" s="101"/>
      <c r="C520" s="101"/>
      <c r="I520" s="72"/>
      <c r="J520" s="217"/>
    </row>
    <row r="521" spans="2:10" x14ac:dyDescent="0.2">
      <c r="B521" s="101"/>
      <c r="C521" s="101"/>
      <c r="I521" s="72"/>
      <c r="J521" s="217"/>
    </row>
    <row r="522" spans="2:10" x14ac:dyDescent="0.2">
      <c r="B522" s="101"/>
      <c r="C522" s="101"/>
      <c r="I522" s="72"/>
      <c r="J522" s="217"/>
    </row>
    <row r="523" spans="2:10" x14ac:dyDescent="0.2">
      <c r="B523" s="101"/>
      <c r="C523" s="101"/>
      <c r="I523" s="72"/>
      <c r="J523" s="217"/>
    </row>
    <row r="524" spans="2:10" x14ac:dyDescent="0.2">
      <c r="B524" s="101"/>
      <c r="C524" s="101"/>
      <c r="I524" s="72"/>
      <c r="J524" s="217"/>
    </row>
    <row r="525" spans="2:10" x14ac:dyDescent="0.2">
      <c r="B525" s="101"/>
      <c r="C525" s="101"/>
      <c r="I525" s="72"/>
      <c r="J525" s="217"/>
    </row>
    <row r="526" spans="2:10" x14ac:dyDescent="0.2">
      <c r="B526" s="101"/>
      <c r="C526" s="101"/>
      <c r="I526" s="72"/>
      <c r="J526" s="217"/>
    </row>
    <row r="527" spans="2:10" x14ac:dyDescent="0.2">
      <c r="B527" s="101"/>
      <c r="C527" s="101"/>
      <c r="I527" s="72"/>
      <c r="J527" s="217"/>
    </row>
    <row r="528" spans="2:10" x14ac:dyDescent="0.2">
      <c r="B528" s="101"/>
      <c r="C528" s="101"/>
      <c r="I528" s="72"/>
      <c r="J528" s="217"/>
    </row>
    <row r="529" spans="2:10" x14ac:dyDescent="0.2">
      <c r="B529" s="101"/>
      <c r="C529" s="101"/>
      <c r="I529" s="72"/>
      <c r="J529" s="217"/>
    </row>
    <row r="530" spans="2:10" x14ac:dyDescent="0.2">
      <c r="B530" s="101"/>
      <c r="C530" s="101"/>
      <c r="I530" s="72"/>
      <c r="J530" s="217"/>
    </row>
    <row r="531" spans="2:10" x14ac:dyDescent="0.2">
      <c r="B531" s="101"/>
      <c r="C531" s="101"/>
      <c r="I531" s="72"/>
      <c r="J531" s="217"/>
    </row>
    <row r="532" spans="2:10" x14ac:dyDescent="0.2">
      <c r="B532" s="101"/>
      <c r="C532" s="101"/>
      <c r="I532" s="72"/>
      <c r="J532" s="217"/>
    </row>
    <row r="533" spans="2:10" x14ac:dyDescent="0.2">
      <c r="B533" s="101"/>
      <c r="C533" s="101"/>
      <c r="I533" s="72"/>
      <c r="J533" s="217"/>
    </row>
    <row r="534" spans="2:10" x14ac:dyDescent="0.2">
      <c r="B534" s="101"/>
      <c r="C534" s="101"/>
      <c r="I534" s="72"/>
      <c r="J534" s="217"/>
    </row>
    <row r="535" spans="2:10" x14ac:dyDescent="0.2">
      <c r="B535" s="101"/>
      <c r="C535" s="101"/>
      <c r="I535" s="72"/>
      <c r="J535" s="217"/>
    </row>
    <row r="536" spans="2:10" x14ac:dyDescent="0.2">
      <c r="B536" s="101"/>
      <c r="C536" s="101"/>
      <c r="I536" s="72"/>
      <c r="J536" s="217"/>
    </row>
    <row r="537" spans="2:10" x14ac:dyDescent="0.2">
      <c r="B537" s="101"/>
      <c r="C537" s="101"/>
      <c r="I537" s="72"/>
      <c r="J537" s="217"/>
    </row>
    <row r="538" spans="2:10" x14ac:dyDescent="0.2">
      <c r="B538" s="101"/>
      <c r="C538" s="101"/>
      <c r="I538" s="72"/>
      <c r="J538" s="217"/>
    </row>
    <row r="539" spans="2:10" x14ac:dyDescent="0.2">
      <c r="B539" s="101"/>
      <c r="C539" s="101"/>
      <c r="I539" s="72"/>
      <c r="J539" s="217"/>
    </row>
    <row r="540" spans="2:10" x14ac:dyDescent="0.2">
      <c r="B540" s="101"/>
      <c r="C540" s="101"/>
      <c r="I540" s="72"/>
      <c r="J540" s="217"/>
    </row>
    <row r="541" spans="2:10" x14ac:dyDescent="0.2">
      <c r="B541" s="101"/>
      <c r="C541" s="101"/>
      <c r="I541" s="72"/>
      <c r="J541" s="217"/>
    </row>
    <row r="542" spans="2:10" x14ac:dyDescent="0.2">
      <c r="B542" s="101"/>
      <c r="C542" s="101"/>
      <c r="I542" s="72"/>
      <c r="J542" s="217"/>
    </row>
    <row r="543" spans="2:10" x14ac:dyDescent="0.2">
      <c r="B543" s="101"/>
      <c r="C543" s="101"/>
      <c r="I543" s="72"/>
      <c r="J543" s="217"/>
    </row>
    <row r="544" spans="2:10" x14ac:dyDescent="0.2">
      <c r="B544" s="101"/>
      <c r="C544" s="101"/>
      <c r="I544" s="72"/>
      <c r="J544" s="217"/>
    </row>
    <row r="545" spans="2:10" x14ac:dyDescent="0.2">
      <c r="B545" s="101"/>
      <c r="C545" s="101"/>
      <c r="I545" s="72"/>
      <c r="J545" s="217"/>
    </row>
    <row r="546" spans="2:10" x14ac:dyDescent="0.2">
      <c r="B546" s="101"/>
      <c r="C546" s="101"/>
      <c r="I546" s="72"/>
      <c r="J546" s="217"/>
    </row>
    <row r="547" spans="2:10" x14ac:dyDescent="0.2">
      <c r="B547" s="101"/>
      <c r="C547" s="101"/>
      <c r="I547" s="72"/>
      <c r="J547" s="217"/>
    </row>
    <row r="548" spans="2:10" x14ac:dyDescent="0.2">
      <c r="B548" s="101"/>
      <c r="C548" s="101"/>
      <c r="I548" s="72"/>
      <c r="J548" s="217"/>
    </row>
    <row r="549" spans="2:10" x14ac:dyDescent="0.2">
      <c r="B549" s="101"/>
      <c r="C549" s="101"/>
      <c r="I549" s="72"/>
      <c r="J549" s="217"/>
    </row>
    <row r="550" spans="2:10" x14ac:dyDescent="0.2">
      <c r="B550" s="101"/>
      <c r="C550" s="101"/>
      <c r="I550" s="72"/>
      <c r="J550" s="217"/>
    </row>
    <row r="551" spans="2:10" x14ac:dyDescent="0.2">
      <c r="B551" s="101"/>
      <c r="C551" s="101"/>
      <c r="I551" s="72"/>
      <c r="J551" s="217"/>
    </row>
    <row r="552" spans="2:10" x14ac:dyDescent="0.2">
      <c r="B552" s="101"/>
      <c r="C552" s="101"/>
      <c r="I552" s="72"/>
      <c r="J552" s="217"/>
    </row>
    <row r="553" spans="2:10" x14ac:dyDescent="0.2">
      <c r="B553" s="101"/>
      <c r="C553" s="101"/>
      <c r="I553" s="72"/>
      <c r="J553" s="217"/>
    </row>
    <row r="554" spans="2:10" x14ac:dyDescent="0.2">
      <c r="B554" s="101"/>
      <c r="C554" s="101"/>
      <c r="I554" s="72"/>
      <c r="J554" s="217"/>
    </row>
    <row r="555" spans="2:10" x14ac:dyDescent="0.2">
      <c r="B555" s="101"/>
      <c r="C555" s="101"/>
      <c r="I555" s="72"/>
      <c r="J555" s="217"/>
    </row>
    <row r="556" spans="2:10" x14ac:dyDescent="0.2">
      <c r="B556" s="101"/>
      <c r="C556" s="101"/>
      <c r="I556" s="72"/>
      <c r="J556" s="217"/>
    </row>
    <row r="557" spans="2:10" x14ac:dyDescent="0.2">
      <c r="B557" s="101"/>
      <c r="C557" s="101"/>
      <c r="J557" s="217"/>
    </row>
    <row r="558" spans="2:10" x14ac:dyDescent="0.2">
      <c r="B558" s="101"/>
      <c r="C558" s="101"/>
      <c r="J558" s="217"/>
    </row>
    <row r="559" spans="2:10" x14ac:dyDescent="0.2">
      <c r="B559" s="101"/>
      <c r="C559" s="101"/>
      <c r="J559" s="217"/>
    </row>
    <row r="560" spans="2:10" x14ac:dyDescent="0.2">
      <c r="B560" s="101"/>
      <c r="C560" s="101"/>
      <c r="J560" s="217"/>
    </row>
    <row r="561" spans="2:10" x14ac:dyDescent="0.2">
      <c r="B561" s="101"/>
      <c r="C561" s="101"/>
      <c r="J561" s="217"/>
    </row>
    <row r="562" spans="2:10" x14ac:dyDescent="0.2">
      <c r="B562" s="101"/>
      <c r="C562" s="101"/>
      <c r="J562" s="217"/>
    </row>
    <row r="563" spans="2:10" x14ac:dyDescent="0.2">
      <c r="B563" s="101"/>
      <c r="C563" s="101"/>
      <c r="J563" s="217"/>
    </row>
    <row r="564" spans="2:10" x14ac:dyDescent="0.2">
      <c r="B564" s="101"/>
      <c r="C564" s="101"/>
      <c r="J564" s="217"/>
    </row>
    <row r="565" spans="2:10" x14ac:dyDescent="0.2">
      <c r="B565" s="101"/>
      <c r="C565" s="101"/>
      <c r="J565" s="217"/>
    </row>
    <row r="566" spans="2:10" x14ac:dyDescent="0.2">
      <c r="B566" s="101"/>
      <c r="C566" s="101"/>
      <c r="J566" s="217"/>
    </row>
    <row r="567" spans="2:10" x14ac:dyDescent="0.2">
      <c r="B567" s="101"/>
      <c r="C567" s="101"/>
      <c r="J567" s="217"/>
    </row>
    <row r="568" spans="2:10" x14ac:dyDescent="0.2">
      <c r="B568" s="101"/>
      <c r="C568" s="101"/>
      <c r="J568" s="217"/>
    </row>
    <row r="569" spans="2:10" x14ac:dyDescent="0.2">
      <c r="B569" s="101"/>
      <c r="C569" s="101"/>
      <c r="J569" s="217"/>
    </row>
    <row r="570" spans="2:10" x14ac:dyDescent="0.2">
      <c r="B570" s="101"/>
      <c r="C570" s="101"/>
      <c r="J570" s="217"/>
    </row>
    <row r="571" spans="2:10" x14ac:dyDescent="0.2">
      <c r="B571" s="101"/>
      <c r="C571" s="101"/>
      <c r="J571" s="217"/>
    </row>
    <row r="572" spans="2:10" x14ac:dyDescent="0.2">
      <c r="B572" s="101"/>
      <c r="C572" s="101"/>
      <c r="J572" s="217"/>
    </row>
    <row r="573" spans="2:10" x14ac:dyDescent="0.2">
      <c r="B573" s="101"/>
      <c r="C573" s="101"/>
      <c r="J573" s="217"/>
    </row>
    <row r="574" spans="2:10" x14ac:dyDescent="0.2">
      <c r="B574" s="101"/>
      <c r="C574" s="101"/>
      <c r="J574" s="217"/>
    </row>
    <row r="575" spans="2:10" x14ac:dyDescent="0.2">
      <c r="B575" s="101"/>
      <c r="C575" s="101"/>
      <c r="J575" s="217"/>
    </row>
    <row r="576" spans="2:10" x14ac:dyDescent="0.2">
      <c r="B576" s="101"/>
      <c r="C576" s="101"/>
      <c r="J576" s="217"/>
    </row>
    <row r="577" spans="2:10" x14ac:dyDescent="0.2">
      <c r="B577" s="101"/>
      <c r="C577" s="101"/>
      <c r="J577" s="217"/>
    </row>
    <row r="578" spans="2:10" x14ac:dyDescent="0.2">
      <c r="B578" s="101"/>
      <c r="C578" s="101"/>
      <c r="J578" s="217"/>
    </row>
    <row r="579" spans="2:10" x14ac:dyDescent="0.2">
      <c r="B579" s="101"/>
      <c r="C579" s="101"/>
      <c r="J579" s="217"/>
    </row>
    <row r="580" spans="2:10" x14ac:dyDescent="0.2">
      <c r="B580" s="101"/>
      <c r="C580" s="101"/>
      <c r="J580" s="217"/>
    </row>
    <row r="581" spans="2:10" x14ac:dyDescent="0.2">
      <c r="B581" s="101"/>
      <c r="C581" s="101"/>
      <c r="J581" s="217"/>
    </row>
    <row r="582" spans="2:10" x14ac:dyDescent="0.2">
      <c r="B582" s="101"/>
      <c r="C582" s="101"/>
      <c r="J582" s="217"/>
    </row>
    <row r="583" spans="2:10" x14ac:dyDescent="0.2">
      <c r="B583" s="101"/>
      <c r="C583" s="101"/>
      <c r="J583" s="217"/>
    </row>
    <row r="584" spans="2:10" x14ac:dyDescent="0.2">
      <c r="B584" s="101"/>
      <c r="C584" s="101"/>
      <c r="J584" s="217"/>
    </row>
    <row r="585" spans="2:10" x14ac:dyDescent="0.2">
      <c r="B585" s="101"/>
      <c r="C585" s="101"/>
      <c r="J585" s="217"/>
    </row>
    <row r="586" spans="2:10" x14ac:dyDescent="0.2">
      <c r="B586" s="101"/>
      <c r="C586" s="101"/>
      <c r="J586" s="217"/>
    </row>
    <row r="587" spans="2:10" x14ac:dyDescent="0.2">
      <c r="B587" s="101"/>
      <c r="C587" s="101"/>
      <c r="J587" s="217"/>
    </row>
    <row r="588" spans="2:10" x14ac:dyDescent="0.2">
      <c r="B588" s="101"/>
      <c r="C588" s="101"/>
      <c r="J588" s="217"/>
    </row>
    <row r="589" spans="2:10" x14ac:dyDescent="0.2">
      <c r="B589" s="101"/>
      <c r="C589" s="101"/>
      <c r="J589" s="217"/>
    </row>
    <row r="590" spans="2:10" x14ac:dyDescent="0.2">
      <c r="B590" s="101"/>
      <c r="C590" s="101"/>
      <c r="J590" s="217"/>
    </row>
    <row r="591" spans="2:10" x14ac:dyDescent="0.2">
      <c r="B591" s="101"/>
      <c r="C591" s="101"/>
      <c r="J591" s="217"/>
    </row>
    <row r="592" spans="2:10" x14ac:dyDescent="0.2">
      <c r="B592" s="101"/>
      <c r="C592" s="101"/>
      <c r="J592" s="217"/>
    </row>
    <row r="593" spans="2:10" x14ac:dyDescent="0.2">
      <c r="B593" s="101"/>
      <c r="C593" s="101"/>
      <c r="J593" s="217"/>
    </row>
    <row r="594" spans="2:10" x14ac:dyDescent="0.2">
      <c r="B594" s="101"/>
      <c r="C594" s="101"/>
      <c r="J594" s="217"/>
    </row>
    <row r="595" spans="2:10" x14ac:dyDescent="0.2">
      <c r="B595" s="101"/>
      <c r="C595" s="101"/>
      <c r="J595" s="217"/>
    </row>
    <row r="596" spans="2:10" x14ac:dyDescent="0.2">
      <c r="B596" s="101"/>
      <c r="C596" s="101"/>
      <c r="J596" s="217"/>
    </row>
    <row r="597" spans="2:10" x14ac:dyDescent="0.2">
      <c r="B597" s="101"/>
      <c r="C597" s="101"/>
      <c r="J597" s="217"/>
    </row>
    <row r="598" spans="2:10" x14ac:dyDescent="0.2">
      <c r="B598" s="101"/>
      <c r="C598" s="101"/>
      <c r="J598" s="217"/>
    </row>
    <row r="599" spans="2:10" x14ac:dyDescent="0.2">
      <c r="B599" s="101"/>
      <c r="C599" s="101"/>
      <c r="J599" s="217"/>
    </row>
    <row r="600" spans="2:10" x14ac:dyDescent="0.2">
      <c r="B600" s="101"/>
      <c r="C600" s="101"/>
      <c r="J600" s="217"/>
    </row>
    <row r="601" spans="2:10" x14ac:dyDescent="0.2">
      <c r="B601" s="101"/>
      <c r="C601" s="101"/>
      <c r="J601" s="217"/>
    </row>
    <row r="602" spans="2:10" x14ac:dyDescent="0.2">
      <c r="B602" s="101"/>
      <c r="C602" s="101"/>
      <c r="J602" s="217"/>
    </row>
    <row r="603" spans="2:10" x14ac:dyDescent="0.2">
      <c r="B603" s="101"/>
      <c r="C603" s="101"/>
      <c r="J603" s="217"/>
    </row>
    <row r="604" spans="2:10" x14ac:dyDescent="0.2">
      <c r="B604" s="101"/>
      <c r="C604" s="101"/>
      <c r="J604" s="217"/>
    </row>
    <row r="605" spans="2:10" x14ac:dyDescent="0.2">
      <c r="B605" s="101"/>
      <c r="C605" s="101"/>
      <c r="J605" s="217"/>
    </row>
    <row r="606" spans="2:10" x14ac:dyDescent="0.2">
      <c r="B606" s="101"/>
      <c r="C606" s="101"/>
      <c r="J606" s="217"/>
    </row>
    <row r="607" spans="2:10" x14ac:dyDescent="0.2">
      <c r="B607" s="101"/>
      <c r="C607" s="101"/>
      <c r="J607" s="217"/>
    </row>
    <row r="608" spans="2:10" x14ac:dyDescent="0.2">
      <c r="B608" s="101"/>
      <c r="C608" s="101"/>
      <c r="J608" s="217"/>
    </row>
    <row r="609" spans="2:10" x14ac:dyDescent="0.2">
      <c r="B609" s="101"/>
      <c r="C609" s="101"/>
      <c r="J609" s="217"/>
    </row>
    <row r="610" spans="2:10" x14ac:dyDescent="0.2">
      <c r="B610" s="101"/>
      <c r="C610" s="101"/>
      <c r="J610" s="217"/>
    </row>
    <row r="611" spans="2:10" x14ac:dyDescent="0.2">
      <c r="B611" s="101"/>
      <c r="C611" s="101"/>
      <c r="J611" s="217"/>
    </row>
    <row r="612" spans="2:10" x14ac:dyDescent="0.2">
      <c r="B612" s="101"/>
      <c r="C612" s="101"/>
      <c r="J612" s="217"/>
    </row>
    <row r="613" spans="2:10" x14ac:dyDescent="0.2">
      <c r="B613" s="101"/>
      <c r="C613" s="101"/>
      <c r="J613" s="217"/>
    </row>
    <row r="614" spans="2:10" x14ac:dyDescent="0.2">
      <c r="B614" s="101"/>
      <c r="C614" s="101"/>
      <c r="J614" s="217"/>
    </row>
    <row r="615" spans="2:10" x14ac:dyDescent="0.2">
      <c r="B615" s="101"/>
      <c r="C615" s="101"/>
      <c r="J615" s="217"/>
    </row>
    <row r="616" spans="2:10" x14ac:dyDescent="0.2">
      <c r="B616" s="101"/>
      <c r="C616" s="101"/>
      <c r="J616" s="217"/>
    </row>
    <row r="617" spans="2:10" x14ac:dyDescent="0.2">
      <c r="B617" s="101"/>
      <c r="C617" s="101"/>
      <c r="J617" s="217"/>
    </row>
    <row r="618" spans="2:10" x14ac:dyDescent="0.2">
      <c r="B618" s="101"/>
      <c r="C618" s="101"/>
      <c r="J618" s="217"/>
    </row>
    <row r="619" spans="2:10" x14ac:dyDescent="0.2">
      <c r="B619" s="101"/>
      <c r="C619" s="101"/>
      <c r="J619" s="217"/>
    </row>
    <row r="620" spans="2:10" x14ac:dyDescent="0.2">
      <c r="B620" s="101"/>
      <c r="C620" s="101"/>
      <c r="J620" s="217"/>
    </row>
    <row r="621" spans="2:10" x14ac:dyDescent="0.2">
      <c r="B621" s="101"/>
      <c r="C621" s="101"/>
      <c r="J621" s="217"/>
    </row>
    <row r="622" spans="2:10" x14ac:dyDescent="0.2">
      <c r="B622" s="101"/>
      <c r="C622" s="101"/>
      <c r="J622" s="217"/>
    </row>
    <row r="623" spans="2:10" x14ac:dyDescent="0.2">
      <c r="B623" s="101"/>
      <c r="C623" s="101"/>
      <c r="J623" s="217"/>
    </row>
    <row r="624" spans="2:10" x14ac:dyDescent="0.2">
      <c r="B624" s="101"/>
      <c r="C624" s="101"/>
      <c r="J624" s="217"/>
    </row>
    <row r="625" spans="2:10" x14ac:dyDescent="0.2">
      <c r="B625" s="101"/>
      <c r="C625" s="101"/>
      <c r="J625" s="217"/>
    </row>
    <row r="626" spans="2:10" x14ac:dyDescent="0.2">
      <c r="B626" s="101"/>
      <c r="C626" s="101"/>
      <c r="J626" s="217"/>
    </row>
    <row r="627" spans="2:10" x14ac:dyDescent="0.2">
      <c r="B627" s="101"/>
      <c r="C627" s="101"/>
      <c r="J627" s="217"/>
    </row>
    <row r="628" spans="2:10" x14ac:dyDescent="0.2">
      <c r="B628" s="101"/>
      <c r="C628" s="101"/>
      <c r="J628" s="217"/>
    </row>
    <row r="629" spans="2:10" x14ac:dyDescent="0.2">
      <c r="B629" s="101"/>
      <c r="C629" s="101"/>
      <c r="J629" s="217"/>
    </row>
    <row r="630" spans="2:10" x14ac:dyDescent="0.2">
      <c r="B630" s="101"/>
      <c r="C630" s="101"/>
      <c r="J630" s="217"/>
    </row>
    <row r="631" spans="2:10" x14ac:dyDescent="0.2">
      <c r="B631" s="101"/>
      <c r="C631" s="101"/>
      <c r="J631" s="217"/>
    </row>
    <row r="632" spans="2:10" x14ac:dyDescent="0.2">
      <c r="B632" s="101"/>
      <c r="C632" s="101"/>
      <c r="J632" s="217"/>
    </row>
    <row r="633" spans="2:10" x14ac:dyDescent="0.2">
      <c r="B633" s="101"/>
      <c r="C633" s="101"/>
      <c r="J633" s="217"/>
    </row>
    <row r="634" spans="2:10" x14ac:dyDescent="0.2">
      <c r="B634" s="101"/>
      <c r="C634" s="101"/>
      <c r="J634" s="217"/>
    </row>
    <row r="635" spans="2:10" x14ac:dyDescent="0.2">
      <c r="B635" s="101"/>
      <c r="C635" s="101"/>
      <c r="J635" s="217"/>
    </row>
    <row r="636" spans="2:10" x14ac:dyDescent="0.2">
      <c r="B636" s="101"/>
      <c r="C636" s="101"/>
      <c r="J636" s="217"/>
    </row>
    <row r="637" spans="2:10" x14ac:dyDescent="0.2">
      <c r="B637" s="101"/>
      <c r="C637" s="101"/>
      <c r="J637" s="217"/>
    </row>
    <row r="638" spans="2:10" x14ac:dyDescent="0.2">
      <c r="B638" s="101"/>
      <c r="C638" s="101"/>
      <c r="J638" s="217"/>
    </row>
    <row r="639" spans="2:10" x14ac:dyDescent="0.2">
      <c r="B639" s="101"/>
      <c r="C639" s="101"/>
      <c r="J639" s="217"/>
    </row>
    <row r="640" spans="2:10" x14ac:dyDescent="0.2">
      <c r="B640" s="101"/>
      <c r="C640" s="101"/>
      <c r="J640" s="217"/>
    </row>
    <row r="641" spans="2:10" x14ac:dyDescent="0.2">
      <c r="B641" s="101"/>
      <c r="C641" s="101"/>
      <c r="J641" s="217"/>
    </row>
    <row r="642" spans="2:10" x14ac:dyDescent="0.2">
      <c r="B642" s="101"/>
      <c r="C642" s="101"/>
      <c r="J642" s="217"/>
    </row>
    <row r="643" spans="2:10" x14ac:dyDescent="0.2">
      <c r="B643" s="101"/>
      <c r="C643" s="101"/>
      <c r="J643" s="217"/>
    </row>
    <row r="644" spans="2:10" x14ac:dyDescent="0.2">
      <c r="B644" s="101"/>
      <c r="C644" s="101"/>
      <c r="J644" s="217"/>
    </row>
    <row r="645" spans="2:10" x14ac:dyDescent="0.2">
      <c r="B645" s="101"/>
      <c r="C645" s="101"/>
      <c r="J645" s="217"/>
    </row>
    <row r="646" spans="2:10" x14ac:dyDescent="0.2">
      <c r="B646" s="101"/>
      <c r="C646" s="101"/>
      <c r="J646" s="217"/>
    </row>
    <row r="647" spans="2:10" x14ac:dyDescent="0.2">
      <c r="B647" s="101"/>
      <c r="C647" s="101"/>
      <c r="J647" s="217"/>
    </row>
    <row r="648" spans="2:10" x14ac:dyDescent="0.2">
      <c r="B648" s="101"/>
      <c r="C648" s="101"/>
      <c r="J648" s="217"/>
    </row>
    <row r="649" spans="2:10" x14ac:dyDescent="0.2">
      <c r="B649" s="101"/>
      <c r="C649" s="101"/>
      <c r="J649" s="217"/>
    </row>
    <row r="650" spans="2:10" x14ac:dyDescent="0.2">
      <c r="B650" s="101"/>
      <c r="C650" s="101"/>
      <c r="J650" s="217"/>
    </row>
    <row r="651" spans="2:10" x14ac:dyDescent="0.2">
      <c r="B651" s="101"/>
      <c r="C651" s="101"/>
      <c r="J651" s="217"/>
    </row>
    <row r="652" spans="2:10" x14ac:dyDescent="0.2">
      <c r="B652" s="101"/>
      <c r="C652" s="101"/>
      <c r="J652" s="217"/>
    </row>
    <row r="653" spans="2:10" x14ac:dyDescent="0.2">
      <c r="B653" s="101"/>
      <c r="C653" s="101"/>
      <c r="J653" s="217"/>
    </row>
    <row r="654" spans="2:10" x14ac:dyDescent="0.2">
      <c r="B654" s="101"/>
      <c r="C654" s="101"/>
      <c r="J654" s="217"/>
    </row>
    <row r="655" spans="2:10" x14ac:dyDescent="0.2">
      <c r="B655" s="101"/>
      <c r="C655" s="101"/>
      <c r="J655" s="217"/>
    </row>
    <row r="656" spans="2:10" x14ac:dyDescent="0.2">
      <c r="B656" s="101"/>
      <c r="C656" s="101"/>
      <c r="J656" s="217"/>
    </row>
    <row r="657" spans="2:10" x14ac:dyDescent="0.2">
      <c r="B657" s="101"/>
      <c r="C657" s="101"/>
      <c r="J657" s="217"/>
    </row>
    <row r="658" spans="2:10" x14ac:dyDescent="0.2">
      <c r="B658" s="101"/>
      <c r="C658" s="101"/>
      <c r="J658" s="217"/>
    </row>
    <row r="659" spans="2:10" x14ac:dyDescent="0.2">
      <c r="B659" s="101"/>
      <c r="C659" s="101"/>
    </row>
    <row r="660" spans="2:10" x14ac:dyDescent="0.2">
      <c r="B660" s="101"/>
      <c r="C660" s="101"/>
    </row>
    <row r="661" spans="2:10" x14ac:dyDescent="0.2">
      <c r="B661" s="101"/>
      <c r="C661" s="101"/>
    </row>
    <row r="662" spans="2:10" x14ac:dyDescent="0.2">
      <c r="B662" s="101"/>
      <c r="C662" s="101"/>
    </row>
    <row r="663" spans="2:10" x14ac:dyDescent="0.2">
      <c r="B663" s="101"/>
      <c r="C663" s="101"/>
    </row>
    <row r="664" spans="2:10" x14ac:dyDescent="0.2">
      <c r="B664" s="101"/>
      <c r="C664" s="101"/>
    </row>
    <row r="665" spans="2:10" x14ac:dyDescent="0.2">
      <c r="B665" s="101"/>
      <c r="C665" s="101"/>
    </row>
    <row r="666" spans="2:10" x14ac:dyDescent="0.2">
      <c r="B666" s="101"/>
      <c r="C666" s="101"/>
    </row>
    <row r="667" spans="2:10" x14ac:dyDescent="0.2">
      <c r="B667" s="101"/>
      <c r="C667" s="101"/>
    </row>
    <row r="668" spans="2:10" x14ac:dyDescent="0.2">
      <c r="B668" s="101"/>
      <c r="C668" s="101"/>
    </row>
    <row r="669" spans="2:10" x14ac:dyDescent="0.2">
      <c r="B669" s="101"/>
      <c r="C669" s="101"/>
    </row>
    <row r="670" spans="2:10" x14ac:dyDescent="0.2">
      <c r="B670" s="101"/>
      <c r="C670" s="101"/>
    </row>
    <row r="671" spans="2:10" x14ac:dyDescent="0.2">
      <c r="B671" s="101"/>
      <c r="C671" s="101"/>
    </row>
    <row r="672" spans="2:10" x14ac:dyDescent="0.2">
      <c r="B672" s="101"/>
      <c r="C672" s="101"/>
    </row>
    <row r="673" spans="2:3" x14ac:dyDescent="0.2">
      <c r="B673" s="101"/>
      <c r="C673" s="101"/>
    </row>
    <row r="674" spans="2:3" x14ac:dyDescent="0.2">
      <c r="B674" s="101"/>
      <c r="C674" s="101"/>
    </row>
    <row r="675" spans="2:3" x14ac:dyDescent="0.2">
      <c r="B675" s="101"/>
      <c r="C675" s="101"/>
    </row>
    <row r="676" spans="2:3" x14ac:dyDescent="0.2">
      <c r="B676" s="101"/>
      <c r="C676" s="101"/>
    </row>
    <row r="677" spans="2:3" x14ac:dyDescent="0.2">
      <c r="B677" s="101"/>
      <c r="C677" s="101"/>
    </row>
    <row r="678" spans="2:3" x14ac:dyDescent="0.2">
      <c r="B678" s="101"/>
      <c r="C678" s="101"/>
    </row>
    <row r="679" spans="2:3" x14ac:dyDescent="0.2">
      <c r="B679" s="101"/>
      <c r="C679" s="101"/>
    </row>
    <row r="680" spans="2:3" x14ac:dyDescent="0.2">
      <c r="B680" s="101"/>
      <c r="C680" s="101"/>
    </row>
    <row r="681" spans="2:3" x14ac:dyDescent="0.2">
      <c r="B681" s="101"/>
      <c r="C681" s="101"/>
    </row>
    <row r="682" spans="2:3" x14ac:dyDescent="0.2">
      <c r="B682" s="101"/>
      <c r="C682" s="101"/>
    </row>
    <row r="683" spans="2:3" x14ac:dyDescent="0.2">
      <c r="B683" s="101"/>
      <c r="C683" s="101"/>
    </row>
    <row r="684" spans="2:3" x14ac:dyDescent="0.2">
      <c r="B684" s="101"/>
      <c r="C684" s="101"/>
    </row>
    <row r="685" spans="2:3" x14ac:dyDescent="0.2">
      <c r="B685" s="101"/>
      <c r="C685" s="101"/>
    </row>
    <row r="686" spans="2:3" x14ac:dyDescent="0.2">
      <c r="B686" s="101"/>
      <c r="C686" s="101"/>
    </row>
    <row r="687" spans="2:3" x14ac:dyDescent="0.2">
      <c r="B687" s="101"/>
      <c r="C687" s="101"/>
    </row>
    <row r="688" spans="2:3" x14ac:dyDescent="0.2">
      <c r="B688" s="101"/>
      <c r="C688" s="101"/>
    </row>
    <row r="689" spans="2:3" x14ac:dyDescent="0.2">
      <c r="B689" s="101"/>
      <c r="C689" s="101"/>
    </row>
    <row r="690" spans="2:3" x14ac:dyDescent="0.2">
      <c r="B690" s="101"/>
      <c r="C690" s="101"/>
    </row>
    <row r="691" spans="2:3" x14ac:dyDescent="0.2">
      <c r="B691" s="101"/>
      <c r="C691" s="101"/>
    </row>
    <row r="692" spans="2:3" x14ac:dyDescent="0.2">
      <c r="B692" s="101"/>
      <c r="C692" s="101"/>
    </row>
    <row r="693" spans="2:3" x14ac:dyDescent="0.2">
      <c r="B693" s="101"/>
      <c r="C693" s="101"/>
    </row>
    <row r="694" spans="2:3" x14ac:dyDescent="0.2">
      <c r="B694" s="101"/>
      <c r="C694" s="101"/>
    </row>
    <row r="695" spans="2:3" x14ac:dyDescent="0.2">
      <c r="B695" s="101"/>
      <c r="C695" s="101"/>
    </row>
    <row r="696" spans="2:3" x14ac:dyDescent="0.2">
      <c r="B696" s="101"/>
      <c r="C696" s="101"/>
    </row>
    <row r="697" spans="2:3" x14ac:dyDescent="0.2">
      <c r="B697" s="101"/>
      <c r="C697" s="101"/>
    </row>
    <row r="698" spans="2:3" x14ac:dyDescent="0.2">
      <c r="B698" s="101"/>
      <c r="C698" s="101"/>
    </row>
    <row r="699" spans="2:3" x14ac:dyDescent="0.2">
      <c r="B699" s="101"/>
      <c r="C699" s="101"/>
    </row>
    <row r="700" spans="2:3" x14ac:dyDescent="0.2">
      <c r="B700" s="101"/>
      <c r="C700" s="101"/>
    </row>
    <row r="701" spans="2:3" x14ac:dyDescent="0.2">
      <c r="B701" s="101"/>
      <c r="C701" s="101"/>
    </row>
    <row r="702" spans="2:3" x14ac:dyDescent="0.2">
      <c r="B702" s="101"/>
      <c r="C702" s="101"/>
    </row>
    <row r="703" spans="2:3" x14ac:dyDescent="0.2">
      <c r="B703" s="101"/>
      <c r="C703" s="101"/>
    </row>
    <row r="704" spans="2:3" x14ac:dyDescent="0.2">
      <c r="B704" s="101"/>
      <c r="C704" s="101"/>
    </row>
    <row r="705" spans="2:3" x14ac:dyDescent="0.2">
      <c r="B705" s="101"/>
      <c r="C705" s="101"/>
    </row>
    <row r="706" spans="2:3" x14ac:dyDescent="0.2">
      <c r="B706" s="101"/>
      <c r="C706" s="101"/>
    </row>
    <row r="707" spans="2:3" x14ac:dyDescent="0.2">
      <c r="B707" s="101"/>
      <c r="C707" s="101"/>
    </row>
    <row r="708" spans="2:3" x14ac:dyDescent="0.2">
      <c r="B708" s="101"/>
      <c r="C708" s="101"/>
    </row>
    <row r="709" spans="2:3" x14ac:dyDescent="0.2">
      <c r="B709" s="101"/>
      <c r="C709" s="101"/>
    </row>
    <row r="710" spans="2:3" x14ac:dyDescent="0.2">
      <c r="B710" s="101"/>
      <c r="C710" s="101"/>
    </row>
    <row r="711" spans="2:3" x14ac:dyDescent="0.2">
      <c r="B711" s="101"/>
      <c r="C711" s="101"/>
    </row>
    <row r="712" spans="2:3" x14ac:dyDescent="0.2">
      <c r="B712" s="101"/>
      <c r="C712" s="101"/>
    </row>
    <row r="713" spans="2:3" x14ac:dyDescent="0.2">
      <c r="B713" s="101"/>
      <c r="C713" s="101"/>
    </row>
    <row r="714" spans="2:3" x14ac:dyDescent="0.2">
      <c r="B714" s="101"/>
      <c r="C714" s="101"/>
    </row>
    <row r="715" spans="2:3" x14ac:dyDescent="0.2">
      <c r="B715" s="101"/>
      <c r="C715" s="101"/>
    </row>
    <row r="716" spans="2:3" x14ac:dyDescent="0.2">
      <c r="B716" s="101"/>
      <c r="C716" s="101"/>
    </row>
    <row r="717" spans="2:3" x14ac:dyDescent="0.2">
      <c r="B717" s="101"/>
      <c r="C717" s="101"/>
    </row>
    <row r="718" spans="2:3" x14ac:dyDescent="0.2">
      <c r="B718" s="101"/>
      <c r="C718" s="101"/>
    </row>
  </sheetData>
  <mergeCells count="1">
    <mergeCell ref="L7:W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4"/>
  <sheetViews>
    <sheetView workbookViewId="0"/>
  </sheetViews>
  <sheetFormatPr defaultRowHeight="12.75" x14ac:dyDescent="0.2"/>
  <cols>
    <col min="1" max="1" width="29" customWidth="1"/>
    <col min="2" max="2" width="11.7109375" customWidth="1"/>
    <col min="3" max="3" width="5.85546875" bestFit="1" customWidth="1"/>
    <col min="4" max="4" width="8.140625" bestFit="1" customWidth="1"/>
    <col min="5" max="5" width="4.85546875" bestFit="1" customWidth="1"/>
    <col min="6" max="6" width="7.42578125" customWidth="1"/>
    <col min="7" max="7" width="12.7109375" customWidth="1"/>
    <col min="8" max="8" width="8" bestFit="1" customWidth="1"/>
    <col min="9" max="9" width="8.140625" bestFit="1" customWidth="1"/>
    <col min="10" max="10" width="8" bestFit="1" customWidth="1"/>
    <col min="11" max="11" width="7.28515625" customWidth="1"/>
    <col min="12" max="12" width="9.28515625" customWidth="1"/>
    <col min="13" max="13" width="5.140625" bestFit="1" customWidth="1"/>
    <col min="14" max="14" width="6.28515625" customWidth="1"/>
    <col min="15" max="15" width="27.42578125" customWidth="1"/>
    <col min="16" max="16" width="29.7109375" bestFit="1" customWidth="1"/>
    <col min="17" max="17" width="25" bestFit="1" customWidth="1"/>
    <col min="18" max="18" width="5.28515625" customWidth="1"/>
    <col min="19" max="19" width="61.140625" customWidth="1"/>
    <col min="20" max="20" width="21.140625" style="178" bestFit="1" customWidth="1"/>
    <col min="21" max="21" width="17.28515625" bestFit="1" customWidth="1"/>
  </cols>
  <sheetData>
    <row r="1" spans="1:20" s="95" customFormat="1" ht="15.75" x14ac:dyDescent="0.25">
      <c r="A1" s="96" t="s">
        <v>281</v>
      </c>
      <c r="L1" s="206" t="s">
        <v>279</v>
      </c>
      <c r="M1" s="206"/>
      <c r="N1" s="210"/>
      <c r="O1" s="207"/>
      <c r="P1" s="207"/>
      <c r="Q1" s="207"/>
      <c r="R1" s="207"/>
      <c r="S1" s="95" t="s">
        <v>1058</v>
      </c>
      <c r="T1" s="177"/>
    </row>
    <row r="2" spans="1:20" ht="14.25" customHeight="1" x14ac:dyDescent="0.25">
      <c r="A2" s="96"/>
      <c r="B2" s="95"/>
      <c r="C2" s="95"/>
      <c r="D2" s="95"/>
      <c r="E2" s="95"/>
      <c r="F2" s="95"/>
      <c r="G2" s="95"/>
      <c r="H2" s="95"/>
      <c r="I2" s="95"/>
      <c r="J2" s="95"/>
      <c r="K2" s="95"/>
      <c r="L2" s="206" t="s">
        <v>1059</v>
      </c>
      <c r="M2" s="206"/>
      <c r="N2" s="210"/>
      <c r="O2" s="208"/>
      <c r="P2" s="208"/>
      <c r="Q2" s="208"/>
      <c r="R2" s="208"/>
    </row>
    <row r="3" spans="1:20" ht="12.75" customHeight="1" x14ac:dyDescent="0.25">
      <c r="A3" s="96" t="s">
        <v>1242</v>
      </c>
      <c r="B3" s="95"/>
      <c r="C3" s="95"/>
      <c r="D3" s="95"/>
      <c r="E3" s="95"/>
      <c r="F3" s="127"/>
      <c r="G3" s="95"/>
      <c r="H3" s="95"/>
      <c r="I3" s="95"/>
      <c r="J3" s="95"/>
      <c r="K3" s="95"/>
      <c r="L3" s="206" t="s">
        <v>1060</v>
      </c>
      <c r="M3" s="206"/>
      <c r="N3" s="210"/>
      <c r="O3" s="208"/>
      <c r="P3" s="208"/>
      <c r="Q3" s="208"/>
      <c r="R3" s="208"/>
      <c r="S3" s="254" t="s">
        <v>1239</v>
      </c>
    </row>
    <row r="4" spans="1:20" x14ac:dyDescent="0.2">
      <c r="A4" s="96" t="s">
        <v>1243</v>
      </c>
      <c r="B4" s="95"/>
      <c r="C4" s="95"/>
      <c r="D4" s="95"/>
      <c r="E4" s="95"/>
      <c r="F4" s="127"/>
      <c r="G4" s="95"/>
      <c r="H4" s="95"/>
      <c r="I4" s="95"/>
      <c r="J4" s="95"/>
      <c r="K4" s="95"/>
      <c r="L4" s="209" t="s">
        <v>303</v>
      </c>
      <c r="M4" s="209"/>
      <c r="N4" s="206" t="s">
        <v>1061</v>
      </c>
      <c r="O4" s="206" t="s">
        <v>1062</v>
      </c>
      <c r="P4" s="206" t="s">
        <v>1063</v>
      </c>
      <c r="Q4" s="96" t="s">
        <v>316</v>
      </c>
      <c r="R4" s="96"/>
      <c r="S4" s="255"/>
    </row>
    <row r="5" spans="1:20" ht="12.75" customHeight="1" x14ac:dyDescent="0.2">
      <c r="A5" s="96" t="s">
        <v>486</v>
      </c>
      <c r="B5" s="95" t="s">
        <v>269</v>
      </c>
      <c r="C5" s="95"/>
      <c r="D5" s="95"/>
      <c r="E5" s="95"/>
      <c r="F5" s="127"/>
      <c r="G5" s="95" t="s">
        <v>278</v>
      </c>
      <c r="H5" s="95"/>
      <c r="I5" s="95"/>
      <c r="J5" s="95"/>
      <c r="K5" s="95"/>
      <c r="L5" s="192" t="s">
        <v>303</v>
      </c>
      <c r="M5" s="192"/>
      <c r="N5" s="213" t="s">
        <v>1064</v>
      </c>
      <c r="O5" s="211" t="s">
        <v>1065</v>
      </c>
      <c r="P5" s="135" t="s">
        <v>1066</v>
      </c>
      <c r="Q5" s="211" t="s">
        <v>255</v>
      </c>
      <c r="R5" s="72"/>
      <c r="S5" s="255"/>
    </row>
    <row r="6" spans="1:20" ht="12.75" customHeight="1" x14ac:dyDescent="0.2">
      <c r="A6" s="96" t="s">
        <v>262</v>
      </c>
      <c r="B6" s="97" t="s">
        <v>228</v>
      </c>
      <c r="C6" s="97" t="s">
        <v>229</v>
      </c>
      <c r="D6" s="97" t="s">
        <v>230</v>
      </c>
      <c r="E6" s="97" t="s">
        <v>231</v>
      </c>
      <c r="F6" s="127"/>
      <c r="G6" s="97" t="s">
        <v>228</v>
      </c>
      <c r="H6" s="97" t="s">
        <v>229</v>
      </c>
      <c r="I6" s="97" t="s">
        <v>230</v>
      </c>
      <c r="J6" s="97" t="s">
        <v>231</v>
      </c>
      <c r="K6" s="97"/>
      <c r="L6" s="192" t="s">
        <v>303</v>
      </c>
      <c r="M6" s="192"/>
      <c r="N6" s="213" t="s">
        <v>1067</v>
      </c>
      <c r="O6" s="211" t="s">
        <v>1068</v>
      </c>
      <c r="P6" s="135" t="s">
        <v>1069</v>
      </c>
      <c r="Q6" s="211" t="s">
        <v>295</v>
      </c>
      <c r="R6" s="72"/>
      <c r="S6" s="255"/>
    </row>
    <row r="7" spans="1:20" ht="12.75" customHeight="1" x14ac:dyDescent="0.2">
      <c r="A7" s="96" t="s">
        <v>252</v>
      </c>
      <c r="B7" s="127">
        <v>21</v>
      </c>
      <c r="C7" s="127">
        <v>15</v>
      </c>
      <c r="D7" s="127">
        <v>5</v>
      </c>
      <c r="E7" s="127">
        <v>1</v>
      </c>
      <c r="F7" s="127"/>
      <c r="G7" s="98">
        <f>B7/43</f>
        <v>0.48837209302325579</v>
      </c>
      <c r="H7" s="98">
        <f>C7/B7</f>
        <v>0.7142857142857143</v>
      </c>
      <c r="I7" s="98">
        <f>D7/B7</f>
        <v>0.23809523809523808</v>
      </c>
      <c r="J7" s="98">
        <f>E7/B7</f>
        <v>4.7619047619047616E-2</v>
      </c>
      <c r="K7" s="98"/>
      <c r="L7" s="192" t="s">
        <v>303</v>
      </c>
      <c r="M7" s="192"/>
      <c r="N7" s="213" t="s">
        <v>1070</v>
      </c>
      <c r="O7" s="211" t="s">
        <v>1071</v>
      </c>
      <c r="P7" s="135" t="s">
        <v>1072</v>
      </c>
      <c r="Q7" s="211" t="s">
        <v>298</v>
      </c>
      <c r="R7" s="72"/>
      <c r="S7" s="255"/>
    </row>
    <row r="8" spans="1:20" ht="12.75" customHeight="1" x14ac:dyDescent="0.2">
      <c r="A8" s="96" t="s">
        <v>253</v>
      </c>
      <c r="B8" s="127">
        <v>21</v>
      </c>
      <c r="C8" s="127">
        <v>16</v>
      </c>
      <c r="D8" s="127">
        <v>2</v>
      </c>
      <c r="E8" s="127">
        <v>3</v>
      </c>
      <c r="F8" s="127"/>
      <c r="G8" s="98">
        <f>B8/29</f>
        <v>0.72413793103448276</v>
      </c>
      <c r="H8" s="98">
        <f t="shared" ref="H8:H17" si="0">C8/B8</f>
        <v>0.76190476190476186</v>
      </c>
      <c r="I8" s="98">
        <f t="shared" ref="I8:I17" si="1">D8/B8</f>
        <v>9.5238095238095233E-2</v>
      </c>
      <c r="J8" s="98">
        <f t="shared" ref="J8:J17" si="2">E8/B8</f>
        <v>0.14285714285714285</v>
      </c>
      <c r="K8" s="98"/>
      <c r="L8" s="192" t="s">
        <v>500</v>
      </c>
      <c r="M8" s="192" t="s">
        <v>471</v>
      </c>
      <c r="N8" s="213" t="s">
        <v>1073</v>
      </c>
      <c r="O8" s="211" t="s">
        <v>1074</v>
      </c>
      <c r="P8" s="135" t="s">
        <v>1075</v>
      </c>
      <c r="Q8" s="211" t="s">
        <v>256</v>
      </c>
      <c r="R8" s="72"/>
      <c r="S8" s="255"/>
    </row>
    <row r="9" spans="1:20" ht="12.75" customHeight="1" x14ac:dyDescent="0.2">
      <c r="A9" s="96" t="s">
        <v>254</v>
      </c>
      <c r="B9" s="127">
        <v>50</v>
      </c>
      <c r="C9" s="127">
        <v>35</v>
      </c>
      <c r="D9" s="127">
        <v>5</v>
      </c>
      <c r="E9" s="127">
        <v>10</v>
      </c>
      <c r="F9" s="127"/>
      <c r="G9" s="98">
        <f>B9/64</f>
        <v>0.78125</v>
      </c>
      <c r="H9" s="98">
        <f t="shared" si="0"/>
        <v>0.7</v>
      </c>
      <c r="I9" s="98">
        <f t="shared" si="1"/>
        <v>0.1</v>
      </c>
      <c r="J9" s="98">
        <f t="shared" si="2"/>
        <v>0.2</v>
      </c>
      <c r="K9" s="98"/>
      <c r="L9" s="192" t="s">
        <v>500</v>
      </c>
      <c r="M9" s="192"/>
      <c r="N9" s="213" t="s">
        <v>1076</v>
      </c>
      <c r="O9" s="211" t="s">
        <v>1077</v>
      </c>
      <c r="P9" s="135" t="s">
        <v>1078</v>
      </c>
      <c r="Q9" s="211" t="s">
        <v>256</v>
      </c>
      <c r="R9" s="72"/>
      <c r="S9" s="255"/>
    </row>
    <row r="10" spans="1:20" ht="12.75" customHeight="1" x14ac:dyDescent="0.2">
      <c r="A10" s="96" t="s">
        <v>255</v>
      </c>
      <c r="B10" s="127">
        <v>42</v>
      </c>
      <c r="C10" s="127">
        <v>30</v>
      </c>
      <c r="D10" s="127">
        <v>9</v>
      </c>
      <c r="E10" s="127">
        <v>3</v>
      </c>
      <c r="F10" s="127"/>
      <c r="G10" s="98">
        <f>B10/85</f>
        <v>0.49411764705882355</v>
      </c>
      <c r="H10" s="98">
        <f t="shared" si="0"/>
        <v>0.7142857142857143</v>
      </c>
      <c r="I10" s="98">
        <f t="shared" si="1"/>
        <v>0.21428571428571427</v>
      </c>
      <c r="J10" s="98">
        <f t="shared" si="2"/>
        <v>7.1428571428571425E-2</v>
      </c>
      <c r="K10" s="98"/>
      <c r="L10" s="192" t="s">
        <v>500</v>
      </c>
      <c r="M10" s="192"/>
      <c r="N10" s="213" t="s">
        <v>1079</v>
      </c>
      <c r="O10" s="211" t="s">
        <v>1080</v>
      </c>
      <c r="P10" s="135" t="s">
        <v>545</v>
      </c>
      <c r="Q10" s="211" t="s">
        <v>295</v>
      </c>
      <c r="R10" s="72"/>
      <c r="S10" s="255"/>
    </row>
    <row r="11" spans="1:20" ht="12.75" customHeight="1" x14ac:dyDescent="0.2">
      <c r="A11" s="96" t="s">
        <v>256</v>
      </c>
      <c r="B11" s="127">
        <v>19</v>
      </c>
      <c r="C11" s="127">
        <v>12</v>
      </c>
      <c r="D11" s="127">
        <v>5</v>
      </c>
      <c r="E11" s="127">
        <v>2</v>
      </c>
      <c r="F11" s="127"/>
      <c r="G11" s="98">
        <f>B11/40</f>
        <v>0.47499999999999998</v>
      </c>
      <c r="H11" s="98">
        <f t="shared" si="0"/>
        <v>0.63157894736842102</v>
      </c>
      <c r="I11" s="98">
        <f t="shared" si="1"/>
        <v>0.26315789473684209</v>
      </c>
      <c r="J11" s="98">
        <f t="shared" si="2"/>
        <v>0.10526315789473684</v>
      </c>
      <c r="K11" s="98"/>
      <c r="L11" s="192" t="s">
        <v>500</v>
      </c>
      <c r="M11" s="192"/>
      <c r="N11" s="213" t="s">
        <v>1081</v>
      </c>
      <c r="O11" s="211" t="s">
        <v>1082</v>
      </c>
      <c r="P11" s="135" t="s">
        <v>1083</v>
      </c>
      <c r="Q11" s="211" t="s">
        <v>256</v>
      </c>
      <c r="R11" s="72"/>
      <c r="S11" s="255"/>
    </row>
    <row r="12" spans="1:20" ht="12.75" customHeight="1" x14ac:dyDescent="0.2">
      <c r="A12" s="96" t="s">
        <v>257</v>
      </c>
      <c r="B12" s="127">
        <v>39</v>
      </c>
      <c r="C12" s="127">
        <v>31</v>
      </c>
      <c r="D12" s="127">
        <v>5</v>
      </c>
      <c r="E12" s="127">
        <v>3</v>
      </c>
      <c r="F12" s="127"/>
      <c r="G12" s="98">
        <f>B12/55</f>
        <v>0.70909090909090911</v>
      </c>
      <c r="H12" s="98">
        <f t="shared" si="0"/>
        <v>0.79487179487179482</v>
      </c>
      <c r="I12" s="98">
        <f t="shared" si="1"/>
        <v>0.12820512820512819</v>
      </c>
      <c r="J12" s="98">
        <f t="shared" si="2"/>
        <v>7.6923076923076927E-2</v>
      </c>
      <c r="K12" s="98"/>
      <c r="L12" s="192" t="s">
        <v>500</v>
      </c>
      <c r="M12" s="192"/>
      <c r="N12" s="213" t="s">
        <v>1084</v>
      </c>
      <c r="O12" s="211" t="s">
        <v>1085</v>
      </c>
      <c r="P12" s="135" t="s">
        <v>1086</v>
      </c>
      <c r="Q12" s="211" t="s">
        <v>255</v>
      </c>
      <c r="R12" s="72"/>
      <c r="S12" s="255"/>
    </row>
    <row r="13" spans="1:20" ht="12.75" customHeight="1" x14ac:dyDescent="0.2">
      <c r="A13" s="96" t="s">
        <v>258</v>
      </c>
      <c r="B13" s="127">
        <v>69</v>
      </c>
      <c r="C13" s="127">
        <v>45</v>
      </c>
      <c r="D13" s="127">
        <v>17</v>
      </c>
      <c r="E13" s="127">
        <v>7</v>
      </c>
      <c r="F13" s="128"/>
      <c r="G13" s="98">
        <f>B13/85</f>
        <v>0.81176470588235294</v>
      </c>
      <c r="H13" s="98">
        <f t="shared" si="0"/>
        <v>0.65217391304347827</v>
      </c>
      <c r="I13" s="98">
        <f t="shared" si="1"/>
        <v>0.24637681159420291</v>
      </c>
      <c r="J13" s="98">
        <f t="shared" si="2"/>
        <v>0.10144927536231885</v>
      </c>
      <c r="K13" s="98"/>
      <c r="L13" s="192" t="s">
        <v>500</v>
      </c>
      <c r="M13" s="192"/>
      <c r="N13" s="213" t="s">
        <v>1087</v>
      </c>
      <c r="O13" s="211" t="s">
        <v>1088</v>
      </c>
      <c r="P13" s="135" t="s">
        <v>1089</v>
      </c>
      <c r="Q13" s="211" t="s">
        <v>551</v>
      </c>
      <c r="R13" s="72"/>
      <c r="S13" s="255"/>
    </row>
    <row r="14" spans="1:20" ht="12.75" customHeight="1" x14ac:dyDescent="0.2">
      <c r="A14" s="96" t="s">
        <v>259</v>
      </c>
      <c r="B14" s="127">
        <v>50</v>
      </c>
      <c r="C14" s="127">
        <v>43</v>
      </c>
      <c r="D14" s="127">
        <v>3</v>
      </c>
      <c r="E14" s="127">
        <v>4</v>
      </c>
      <c r="F14" s="128"/>
      <c r="G14" s="98">
        <f>B14/65</f>
        <v>0.76923076923076927</v>
      </c>
      <c r="H14" s="98">
        <f t="shared" si="0"/>
        <v>0.86</v>
      </c>
      <c r="I14" s="98">
        <f t="shared" si="1"/>
        <v>0.06</v>
      </c>
      <c r="J14" s="98">
        <f t="shared" si="2"/>
        <v>0.08</v>
      </c>
      <c r="K14" s="98"/>
      <c r="L14" s="192" t="s">
        <v>500</v>
      </c>
      <c r="M14" s="192"/>
      <c r="N14" s="213" t="s">
        <v>1090</v>
      </c>
      <c r="O14" s="211" t="s">
        <v>1091</v>
      </c>
      <c r="P14" s="135" t="s">
        <v>1092</v>
      </c>
      <c r="Q14" s="211" t="s">
        <v>257</v>
      </c>
      <c r="R14" s="72"/>
      <c r="S14" s="255"/>
    </row>
    <row r="15" spans="1:20" ht="12.75" customHeight="1" x14ac:dyDescent="0.2">
      <c r="A15" s="96" t="s">
        <v>260</v>
      </c>
      <c r="B15" s="127">
        <v>3</v>
      </c>
      <c r="C15" s="127">
        <v>2</v>
      </c>
      <c r="D15" s="127">
        <v>0</v>
      </c>
      <c r="E15" s="127">
        <v>1</v>
      </c>
      <c r="F15" s="128"/>
      <c r="G15" s="98">
        <f>B15/6</f>
        <v>0.5</v>
      </c>
      <c r="H15" s="98">
        <f t="shared" si="0"/>
        <v>0.66666666666666663</v>
      </c>
      <c r="I15" s="98">
        <f t="shared" si="1"/>
        <v>0</v>
      </c>
      <c r="J15" s="98">
        <f t="shared" si="2"/>
        <v>0.33333333333333331</v>
      </c>
      <c r="K15" s="98"/>
      <c r="L15" s="192" t="s">
        <v>500</v>
      </c>
      <c r="M15" s="192"/>
      <c r="N15" s="213" t="s">
        <v>1093</v>
      </c>
      <c r="O15" s="211" t="s">
        <v>1094</v>
      </c>
      <c r="P15" s="135" t="s">
        <v>1095</v>
      </c>
      <c r="Q15" s="211" t="s">
        <v>256</v>
      </c>
      <c r="R15" s="72"/>
      <c r="S15" s="255"/>
    </row>
    <row r="16" spans="1:20" ht="12.75" customHeight="1" x14ac:dyDescent="0.2">
      <c r="A16" s="96" t="s">
        <v>261</v>
      </c>
      <c r="B16" s="127">
        <v>7</v>
      </c>
      <c r="C16" s="127">
        <v>2</v>
      </c>
      <c r="D16" s="127">
        <v>4</v>
      </c>
      <c r="E16" s="127">
        <v>1</v>
      </c>
      <c r="F16" s="128"/>
      <c r="G16" s="98">
        <f>B16/30</f>
        <v>0.23333333333333334</v>
      </c>
      <c r="H16" s="98">
        <f t="shared" si="0"/>
        <v>0.2857142857142857</v>
      </c>
      <c r="I16" s="98">
        <f t="shared" si="1"/>
        <v>0.5714285714285714</v>
      </c>
      <c r="J16" s="98">
        <f t="shared" si="2"/>
        <v>0.14285714285714285</v>
      </c>
      <c r="K16" s="98"/>
      <c r="L16" s="192" t="s">
        <v>500</v>
      </c>
      <c r="M16" s="192"/>
      <c r="N16" s="213" t="s">
        <v>1096</v>
      </c>
      <c r="O16" s="211" t="s">
        <v>1097</v>
      </c>
      <c r="P16" s="135" t="s">
        <v>1098</v>
      </c>
      <c r="Q16" s="211" t="s">
        <v>304</v>
      </c>
      <c r="R16" s="72"/>
      <c r="S16" s="255"/>
    </row>
    <row r="17" spans="1:27" ht="12.75" customHeight="1" x14ac:dyDescent="0.2">
      <c r="A17" s="96" t="s">
        <v>127</v>
      </c>
      <c r="B17" s="128">
        <v>321</v>
      </c>
      <c r="C17" s="127">
        <v>231</v>
      </c>
      <c r="D17" s="127">
        <v>55</v>
      </c>
      <c r="E17" s="128">
        <v>35</v>
      </c>
      <c r="F17" s="95"/>
      <c r="G17" s="98">
        <f>B17/502</f>
        <v>0.6394422310756972</v>
      </c>
      <c r="H17" s="98">
        <f t="shared" si="0"/>
        <v>0.71962616822429903</v>
      </c>
      <c r="I17" s="98">
        <f t="shared" si="1"/>
        <v>0.17133956386292834</v>
      </c>
      <c r="J17" s="98">
        <f t="shared" si="2"/>
        <v>0.10903426791277258</v>
      </c>
      <c r="K17" s="98"/>
      <c r="L17" s="192" t="s">
        <v>500</v>
      </c>
      <c r="M17" s="192"/>
      <c r="N17" s="213" t="s">
        <v>1099</v>
      </c>
      <c r="O17" s="211" t="s">
        <v>1100</v>
      </c>
      <c r="P17" s="135" t="s">
        <v>1101</v>
      </c>
      <c r="Q17" s="211" t="s">
        <v>255</v>
      </c>
      <c r="R17" s="72"/>
      <c r="S17" s="255"/>
    </row>
    <row r="18" spans="1:27" s="73" customFormat="1" ht="12.75" customHeight="1" x14ac:dyDescent="0.2">
      <c r="A18" s="96"/>
      <c r="B18" s="128"/>
      <c r="C18" s="128"/>
      <c r="D18" s="128"/>
      <c r="E18" s="128"/>
      <c r="F18" s="95"/>
      <c r="G18" s="98"/>
      <c r="H18" s="98"/>
      <c r="I18" s="98"/>
      <c r="J18" s="98"/>
      <c r="K18" s="98"/>
      <c r="L18" s="192" t="s">
        <v>500</v>
      </c>
      <c r="M18" s="192"/>
      <c r="N18" s="213" t="s">
        <v>1102</v>
      </c>
      <c r="O18" s="211" t="s">
        <v>1103</v>
      </c>
      <c r="P18" s="135" t="s">
        <v>1104</v>
      </c>
      <c r="Q18" s="211" t="s">
        <v>255</v>
      </c>
      <c r="R18" s="72"/>
      <c r="S18" s="255"/>
      <c r="T18" s="179"/>
    </row>
    <row r="19" spans="1:27" s="73" customFormat="1" ht="12.75" customHeight="1" x14ac:dyDescent="0.2">
      <c r="A19" s="96"/>
      <c r="B19" s="128"/>
      <c r="C19" s="127"/>
      <c r="D19" s="127"/>
      <c r="E19" s="128"/>
      <c r="F19" s="95"/>
      <c r="G19" s="98"/>
      <c r="H19" s="98"/>
      <c r="I19" s="98"/>
      <c r="J19" s="98"/>
      <c r="K19" s="98"/>
      <c r="L19" s="192" t="s">
        <v>474</v>
      </c>
      <c r="M19" s="192"/>
      <c r="N19" s="213" t="s">
        <v>1105</v>
      </c>
      <c r="O19" s="211" t="s">
        <v>1106</v>
      </c>
      <c r="P19" s="135" t="s">
        <v>1107</v>
      </c>
      <c r="Q19" s="211" t="s">
        <v>284</v>
      </c>
      <c r="R19" s="72"/>
      <c r="S19" s="255"/>
      <c r="T19" s="179"/>
    </row>
    <row r="20" spans="1:27" s="73" customFormat="1" ht="12.75" customHeight="1" x14ac:dyDescent="0.2">
      <c r="A20" s="96" t="s">
        <v>473</v>
      </c>
      <c r="B20" s="95"/>
      <c r="C20" s="95"/>
      <c r="D20" s="95"/>
      <c r="E20" s="95"/>
      <c r="F20" s="127"/>
      <c r="G20" s="95"/>
      <c r="H20" s="95"/>
      <c r="I20" s="95"/>
      <c r="J20" s="95"/>
      <c r="K20" s="98"/>
      <c r="L20" s="192" t="s">
        <v>474</v>
      </c>
      <c r="M20" s="192"/>
      <c r="N20" s="213" t="s">
        <v>1108</v>
      </c>
      <c r="O20" s="211" t="s">
        <v>1109</v>
      </c>
      <c r="P20" s="135" t="s">
        <v>1110</v>
      </c>
      <c r="Q20" s="211" t="s">
        <v>257</v>
      </c>
      <c r="R20" s="72"/>
      <c r="S20" s="255"/>
      <c r="T20" s="179"/>
    </row>
    <row r="21" spans="1:27" s="73" customFormat="1" ht="12.75" customHeight="1" x14ac:dyDescent="0.2">
      <c r="A21" s="96" t="s">
        <v>472</v>
      </c>
      <c r="B21" s="95"/>
      <c r="C21" s="95"/>
      <c r="D21" s="95"/>
      <c r="E21" s="95"/>
      <c r="F21" s="127"/>
      <c r="G21" s="95"/>
      <c r="H21" s="95"/>
      <c r="I21" s="95"/>
      <c r="J21" s="95"/>
      <c r="K21" s="95"/>
      <c r="L21" s="192" t="s">
        <v>474</v>
      </c>
      <c r="M21" s="192"/>
      <c r="N21" s="213" t="s">
        <v>1111</v>
      </c>
      <c r="O21" s="211" t="s">
        <v>1112</v>
      </c>
      <c r="P21" s="135" t="s">
        <v>1113</v>
      </c>
      <c r="Q21" s="211" t="s">
        <v>316</v>
      </c>
      <c r="R21" s="72"/>
      <c r="S21" s="255"/>
      <c r="T21" s="179"/>
    </row>
    <row r="22" spans="1:27" ht="12.75" customHeight="1" x14ac:dyDescent="0.2">
      <c r="A22" s="96" t="s">
        <v>487</v>
      </c>
      <c r="B22" s="95" t="s">
        <v>269</v>
      </c>
      <c r="C22" s="95"/>
      <c r="D22" s="95"/>
      <c r="E22" s="95"/>
      <c r="F22" s="127"/>
      <c r="G22" s="95" t="s">
        <v>278</v>
      </c>
      <c r="H22" s="95"/>
      <c r="I22" s="95"/>
      <c r="J22" s="95"/>
      <c r="K22" s="95"/>
      <c r="L22" s="192" t="s">
        <v>474</v>
      </c>
      <c r="M22" s="192"/>
      <c r="N22" s="213" t="s">
        <v>1114</v>
      </c>
      <c r="O22" s="211" t="s">
        <v>1115</v>
      </c>
      <c r="P22" s="135" t="s">
        <v>1116</v>
      </c>
      <c r="Q22" s="211" t="s">
        <v>295</v>
      </c>
      <c r="R22" s="72"/>
      <c r="S22" s="255"/>
    </row>
    <row r="23" spans="1:27" ht="12.75" customHeight="1" x14ac:dyDescent="0.2">
      <c r="A23" s="96" t="s">
        <v>262</v>
      </c>
      <c r="B23" s="97" t="s">
        <v>228</v>
      </c>
      <c r="C23" s="97" t="s">
        <v>229</v>
      </c>
      <c r="D23" s="97" t="s">
        <v>230</v>
      </c>
      <c r="E23" s="97" t="s">
        <v>231</v>
      </c>
      <c r="F23" s="127"/>
      <c r="G23" s="97" t="s">
        <v>228</v>
      </c>
      <c r="H23" s="97" t="s">
        <v>229</v>
      </c>
      <c r="I23" s="97" t="s">
        <v>230</v>
      </c>
      <c r="J23" s="97" t="s">
        <v>231</v>
      </c>
      <c r="K23" s="95"/>
      <c r="L23" s="192" t="s">
        <v>474</v>
      </c>
      <c r="M23" s="192"/>
      <c r="N23" s="213" t="s">
        <v>1117</v>
      </c>
      <c r="O23" s="211" t="s">
        <v>1118</v>
      </c>
      <c r="P23" s="135" t="s">
        <v>850</v>
      </c>
      <c r="Q23" s="211" t="s">
        <v>316</v>
      </c>
      <c r="R23" s="72"/>
      <c r="S23" s="255"/>
    </row>
    <row r="24" spans="1:27" ht="12.75" customHeight="1" x14ac:dyDescent="0.2">
      <c r="A24" s="96" t="s">
        <v>252</v>
      </c>
      <c r="B24" s="127">
        <v>43</v>
      </c>
      <c r="C24" s="127">
        <v>31</v>
      </c>
      <c r="D24" s="127">
        <v>8</v>
      </c>
      <c r="E24" s="127">
        <v>4</v>
      </c>
      <c r="F24" s="127"/>
      <c r="G24" s="98">
        <f>B24/43</f>
        <v>1</v>
      </c>
      <c r="H24" s="98">
        <f>C24/B24</f>
        <v>0.72093023255813948</v>
      </c>
      <c r="I24" s="98">
        <f>D24/B24</f>
        <v>0.18604651162790697</v>
      </c>
      <c r="J24" s="98">
        <f>E24/B24</f>
        <v>9.3023255813953487E-2</v>
      </c>
      <c r="K24" s="97"/>
      <c r="L24" s="192" t="s">
        <v>474</v>
      </c>
      <c r="M24" s="192"/>
      <c r="N24" s="213" t="s">
        <v>1119</v>
      </c>
      <c r="O24" s="211" t="s">
        <v>1120</v>
      </c>
      <c r="P24" s="135" t="s">
        <v>1121</v>
      </c>
      <c r="Q24" s="211" t="s">
        <v>284</v>
      </c>
      <c r="R24" s="72"/>
      <c r="S24" s="255"/>
    </row>
    <row r="25" spans="1:27" ht="12.75" customHeight="1" x14ac:dyDescent="0.2">
      <c r="A25" s="96" t="s">
        <v>253</v>
      </c>
      <c r="B25" s="127">
        <v>30</v>
      </c>
      <c r="C25" s="127">
        <v>20</v>
      </c>
      <c r="D25" s="127">
        <v>5</v>
      </c>
      <c r="E25" s="127">
        <v>5</v>
      </c>
      <c r="F25" s="127"/>
      <c r="G25" s="98">
        <f>B25/30</f>
        <v>1</v>
      </c>
      <c r="H25" s="98">
        <f t="shared" ref="H25:H34" si="3">C25/B25</f>
        <v>0.66666666666666663</v>
      </c>
      <c r="I25" s="98">
        <f t="shared" ref="I25:I34" si="4">D25/B25</f>
        <v>0.16666666666666666</v>
      </c>
      <c r="J25" s="98">
        <f t="shared" ref="J25:J34" si="5">E25/B25</f>
        <v>0.16666666666666666</v>
      </c>
      <c r="K25" s="98"/>
      <c r="L25" s="192" t="s">
        <v>475</v>
      </c>
      <c r="M25" s="192"/>
      <c r="N25" s="213" t="s">
        <v>1122</v>
      </c>
      <c r="O25" s="211" t="s">
        <v>1123</v>
      </c>
      <c r="P25" s="135" t="s">
        <v>1124</v>
      </c>
      <c r="Q25" s="211" t="s">
        <v>257</v>
      </c>
      <c r="R25" s="72"/>
      <c r="S25" s="255"/>
    </row>
    <row r="26" spans="1:27" ht="12.75" customHeight="1" x14ac:dyDescent="0.2">
      <c r="A26" s="96" t="s">
        <v>254</v>
      </c>
      <c r="B26" s="127">
        <v>64</v>
      </c>
      <c r="C26" s="127">
        <v>54</v>
      </c>
      <c r="D26" s="127">
        <v>6</v>
      </c>
      <c r="E26" s="127">
        <v>4</v>
      </c>
      <c r="F26" s="127"/>
      <c r="G26" s="98">
        <f>B26/65</f>
        <v>0.98461538461538467</v>
      </c>
      <c r="H26" s="98">
        <f t="shared" si="3"/>
        <v>0.84375</v>
      </c>
      <c r="I26" s="98">
        <f t="shared" si="4"/>
        <v>9.375E-2</v>
      </c>
      <c r="J26" s="98">
        <f t="shared" si="5"/>
        <v>6.25E-2</v>
      </c>
      <c r="K26" s="98"/>
      <c r="L26" s="192" t="s">
        <v>475</v>
      </c>
      <c r="M26" s="192"/>
      <c r="N26" s="213" t="s">
        <v>1125</v>
      </c>
      <c r="O26" s="211" t="s">
        <v>1126</v>
      </c>
      <c r="P26" s="135" t="s">
        <v>1127</v>
      </c>
      <c r="Q26" s="211" t="s">
        <v>257</v>
      </c>
      <c r="R26" s="72"/>
      <c r="S26" s="255"/>
      <c r="T26" s="95"/>
      <c r="U26" s="95"/>
      <c r="V26" s="95"/>
      <c r="Z26" s="179"/>
      <c r="AA26" s="73"/>
    </row>
    <row r="27" spans="1:27" ht="12.75" customHeight="1" x14ac:dyDescent="0.2">
      <c r="A27" s="96" t="s">
        <v>255</v>
      </c>
      <c r="B27" s="127">
        <v>83</v>
      </c>
      <c r="C27" s="127">
        <v>59</v>
      </c>
      <c r="D27" s="127">
        <v>17</v>
      </c>
      <c r="E27" s="127">
        <v>7</v>
      </c>
      <c r="F27" s="127"/>
      <c r="G27" s="98">
        <f>B27/84</f>
        <v>0.98809523809523814</v>
      </c>
      <c r="H27" s="98">
        <f t="shared" si="3"/>
        <v>0.71084337349397586</v>
      </c>
      <c r="I27" s="98">
        <f t="shared" si="4"/>
        <v>0.20481927710843373</v>
      </c>
      <c r="J27" s="98">
        <f t="shared" si="5"/>
        <v>8.4337349397590355E-2</v>
      </c>
      <c r="K27" s="98"/>
      <c r="L27" s="192" t="s">
        <v>475</v>
      </c>
      <c r="M27" s="192"/>
      <c r="N27" s="213" t="s">
        <v>1128</v>
      </c>
      <c r="O27" s="211" t="s">
        <v>1129</v>
      </c>
      <c r="P27" s="135" t="s">
        <v>1130</v>
      </c>
      <c r="Q27" s="211" t="s">
        <v>256</v>
      </c>
      <c r="R27" s="72"/>
      <c r="S27" s="255"/>
      <c r="T27" s="95"/>
      <c r="U27" s="95"/>
      <c r="V27" s="95"/>
      <c r="W27" s="182"/>
      <c r="Z27" s="181"/>
    </row>
    <row r="28" spans="1:27" ht="12.75" customHeight="1" x14ac:dyDescent="0.2">
      <c r="A28" s="96" t="s">
        <v>256</v>
      </c>
      <c r="B28" s="127">
        <v>40</v>
      </c>
      <c r="C28" s="127">
        <v>30</v>
      </c>
      <c r="D28" s="127">
        <v>6</v>
      </c>
      <c r="E28" s="127">
        <v>4</v>
      </c>
      <c r="F28" s="127"/>
      <c r="G28" s="98">
        <f>B28/40</f>
        <v>1</v>
      </c>
      <c r="H28" s="98">
        <f t="shared" si="3"/>
        <v>0.75</v>
      </c>
      <c r="I28" s="98">
        <f t="shared" si="4"/>
        <v>0.15</v>
      </c>
      <c r="J28" s="98">
        <f t="shared" si="5"/>
        <v>0.1</v>
      </c>
      <c r="K28" s="98"/>
      <c r="L28" s="192" t="s">
        <v>475</v>
      </c>
      <c r="M28" s="192"/>
      <c r="N28" s="213" t="s">
        <v>1131</v>
      </c>
      <c r="O28" s="211" t="s">
        <v>1132</v>
      </c>
      <c r="P28" s="135" t="s">
        <v>1133</v>
      </c>
      <c r="Q28" s="211" t="s">
        <v>256</v>
      </c>
      <c r="R28" s="72"/>
      <c r="S28" s="255"/>
      <c r="T28" s="95"/>
      <c r="U28" s="95"/>
      <c r="V28" s="95"/>
      <c r="W28" s="175"/>
      <c r="Z28" s="181"/>
    </row>
    <row r="29" spans="1:27" ht="12.75" customHeight="1" x14ac:dyDescent="0.2">
      <c r="A29" s="96" t="s">
        <v>257</v>
      </c>
      <c r="B29" s="127">
        <v>55</v>
      </c>
      <c r="C29" s="127">
        <v>43</v>
      </c>
      <c r="D29" s="127">
        <v>7</v>
      </c>
      <c r="E29" s="127">
        <v>5</v>
      </c>
      <c r="F29" s="127"/>
      <c r="G29" s="98">
        <f>B29/55</f>
        <v>1</v>
      </c>
      <c r="H29" s="98">
        <f t="shared" si="3"/>
        <v>0.78181818181818186</v>
      </c>
      <c r="I29" s="98">
        <f t="shared" si="4"/>
        <v>0.12727272727272726</v>
      </c>
      <c r="J29" s="98">
        <f t="shared" si="5"/>
        <v>9.0909090909090912E-2</v>
      </c>
      <c r="K29" s="98"/>
      <c r="L29" s="192" t="s">
        <v>475</v>
      </c>
      <c r="M29" s="192"/>
      <c r="N29" s="213" t="s">
        <v>1134</v>
      </c>
      <c r="O29" s="211" t="s">
        <v>1135</v>
      </c>
      <c r="P29" s="135" t="s">
        <v>1136</v>
      </c>
      <c r="Q29" s="211" t="s">
        <v>304</v>
      </c>
      <c r="R29" s="95"/>
      <c r="S29" s="255"/>
      <c r="T29" s="95"/>
      <c r="U29" s="95"/>
      <c r="V29" s="95"/>
      <c r="W29" s="176"/>
      <c r="X29" s="95"/>
      <c r="Y29" s="95"/>
      <c r="Z29" s="181"/>
      <c r="AA29" s="95"/>
    </row>
    <row r="30" spans="1:27" ht="12.75" customHeight="1" x14ac:dyDescent="0.2">
      <c r="A30" s="96" t="s">
        <v>258</v>
      </c>
      <c r="B30" s="127">
        <v>84</v>
      </c>
      <c r="C30" s="127">
        <v>61</v>
      </c>
      <c r="D30" s="127">
        <v>16</v>
      </c>
      <c r="E30" s="127">
        <v>7</v>
      </c>
      <c r="F30" s="128"/>
      <c r="G30" s="98">
        <f>B30/84</f>
        <v>1</v>
      </c>
      <c r="H30" s="98">
        <f t="shared" si="3"/>
        <v>0.72619047619047616</v>
      </c>
      <c r="I30" s="98">
        <f t="shared" si="4"/>
        <v>0.19047619047619047</v>
      </c>
      <c r="J30" s="98">
        <f t="shared" si="5"/>
        <v>8.3333333333333329E-2</v>
      </c>
      <c r="K30" s="98"/>
      <c r="L30" s="192" t="s">
        <v>475</v>
      </c>
      <c r="M30" s="192"/>
      <c r="N30" s="213" t="s">
        <v>1137</v>
      </c>
      <c r="O30" s="211" t="s">
        <v>1138</v>
      </c>
      <c r="P30" s="135" t="s">
        <v>1139</v>
      </c>
      <c r="Q30" s="211" t="s">
        <v>256</v>
      </c>
      <c r="R30" s="95"/>
      <c r="S30" s="255"/>
      <c r="T30" s="95"/>
      <c r="U30" s="95"/>
      <c r="V30" s="95"/>
      <c r="Y30" s="143"/>
      <c r="Z30" s="180"/>
      <c r="AA30" s="119"/>
    </row>
    <row r="31" spans="1:27" ht="12.75" customHeight="1" x14ac:dyDescent="0.2">
      <c r="A31" s="96" t="s">
        <v>259</v>
      </c>
      <c r="B31" s="127">
        <v>65</v>
      </c>
      <c r="C31" s="127">
        <v>54</v>
      </c>
      <c r="D31" s="127">
        <v>8</v>
      </c>
      <c r="E31" s="127">
        <v>3</v>
      </c>
      <c r="F31" s="128"/>
      <c r="G31" s="98">
        <f>B31/66</f>
        <v>0.98484848484848486</v>
      </c>
      <c r="H31" s="98">
        <f t="shared" si="3"/>
        <v>0.83076923076923082</v>
      </c>
      <c r="I31" s="98">
        <f t="shared" si="4"/>
        <v>0.12307692307692308</v>
      </c>
      <c r="J31" s="98">
        <f t="shared" si="5"/>
        <v>4.6153846153846156E-2</v>
      </c>
      <c r="K31" s="98"/>
      <c r="L31" s="192" t="s">
        <v>475</v>
      </c>
      <c r="M31" s="192"/>
      <c r="N31" s="213" t="s">
        <v>1140</v>
      </c>
      <c r="O31" s="211" t="s">
        <v>1141</v>
      </c>
      <c r="P31" s="135" t="s">
        <v>1142</v>
      </c>
      <c r="Q31" s="211" t="s">
        <v>255</v>
      </c>
      <c r="R31" s="95"/>
      <c r="S31" s="255"/>
      <c r="T31" s="95"/>
      <c r="U31" s="95"/>
      <c r="V31" s="95"/>
      <c r="W31" s="183"/>
      <c r="X31" s="183"/>
      <c r="Y31" s="183"/>
      <c r="Z31" s="184"/>
      <c r="AA31" s="183"/>
    </row>
    <row r="32" spans="1:27" ht="12.75" customHeight="1" x14ac:dyDescent="0.2">
      <c r="A32" s="96" t="s">
        <v>260</v>
      </c>
      <c r="B32" s="127">
        <v>5</v>
      </c>
      <c r="C32" s="127">
        <v>2</v>
      </c>
      <c r="D32" s="127">
        <v>3</v>
      </c>
      <c r="E32" s="127">
        <v>0</v>
      </c>
      <c r="F32" s="128"/>
      <c r="G32" s="98">
        <f>B32/5</f>
        <v>1</v>
      </c>
      <c r="H32" s="98">
        <f t="shared" si="3"/>
        <v>0.4</v>
      </c>
      <c r="I32" s="98">
        <f t="shared" si="4"/>
        <v>0.6</v>
      </c>
      <c r="J32" s="98">
        <f t="shared" si="5"/>
        <v>0</v>
      </c>
      <c r="K32" s="98"/>
      <c r="L32" s="192" t="s">
        <v>475</v>
      </c>
      <c r="M32" s="192"/>
      <c r="N32" s="213" t="s">
        <v>1143</v>
      </c>
      <c r="O32" s="211" t="s">
        <v>1144</v>
      </c>
      <c r="P32" s="135" t="s">
        <v>1145</v>
      </c>
      <c r="Q32" s="211" t="s">
        <v>551</v>
      </c>
      <c r="R32" s="95"/>
      <c r="S32" s="255"/>
      <c r="T32" s="95"/>
      <c r="U32" s="95"/>
      <c r="V32" s="95"/>
      <c r="W32" s="183"/>
      <c r="X32" s="183"/>
      <c r="Y32" s="183"/>
      <c r="Z32" s="184"/>
      <c r="AA32" s="183"/>
    </row>
    <row r="33" spans="1:27" ht="12.75" customHeight="1" x14ac:dyDescent="0.2">
      <c r="A33" s="96" t="s">
        <v>261</v>
      </c>
      <c r="B33" s="127">
        <v>30</v>
      </c>
      <c r="C33" s="127">
        <v>14</v>
      </c>
      <c r="D33" s="127">
        <v>10</v>
      </c>
      <c r="E33" s="127">
        <v>6</v>
      </c>
      <c r="F33" s="128"/>
      <c r="G33" s="98">
        <f>B33/30</f>
        <v>1</v>
      </c>
      <c r="H33" s="98">
        <f t="shared" si="3"/>
        <v>0.46666666666666667</v>
      </c>
      <c r="I33" s="98">
        <f t="shared" si="4"/>
        <v>0.33333333333333331</v>
      </c>
      <c r="J33" s="98">
        <f t="shared" si="5"/>
        <v>0.2</v>
      </c>
      <c r="K33" s="98"/>
      <c r="L33" s="192" t="s">
        <v>502</v>
      </c>
      <c r="M33" s="192"/>
      <c r="N33" s="213" t="s">
        <v>1146</v>
      </c>
      <c r="O33" s="211" t="s">
        <v>1147</v>
      </c>
      <c r="P33" s="135" t="s">
        <v>1148</v>
      </c>
      <c r="Q33" s="189" t="s">
        <v>284</v>
      </c>
      <c r="R33" s="95"/>
      <c r="S33" s="255"/>
      <c r="T33" s="95"/>
      <c r="U33" s="95"/>
      <c r="V33" s="95"/>
      <c r="W33" s="183"/>
      <c r="X33" s="183"/>
      <c r="Y33" s="183"/>
      <c r="Z33" s="184"/>
      <c r="AA33" s="183"/>
    </row>
    <row r="34" spans="1:27" ht="12.75" customHeight="1" x14ac:dyDescent="0.2">
      <c r="A34" s="96" t="s">
        <v>127</v>
      </c>
      <c r="B34" s="128">
        <v>499</v>
      </c>
      <c r="C34" s="127">
        <v>368</v>
      </c>
      <c r="D34" s="127">
        <v>86</v>
      </c>
      <c r="E34" s="128">
        <v>45</v>
      </c>
      <c r="F34" s="95"/>
      <c r="G34" s="98">
        <f>B34/502</f>
        <v>0.99402390438247012</v>
      </c>
      <c r="H34" s="98">
        <f t="shared" si="3"/>
        <v>0.73747494989979956</v>
      </c>
      <c r="I34" s="98">
        <f t="shared" si="4"/>
        <v>0.17234468937875752</v>
      </c>
      <c r="J34" s="98">
        <f t="shared" si="5"/>
        <v>9.0180360721442893E-2</v>
      </c>
      <c r="K34" s="98"/>
      <c r="L34" s="192" t="s">
        <v>502</v>
      </c>
      <c r="M34" s="192"/>
      <c r="N34" s="213" t="s">
        <v>1149</v>
      </c>
      <c r="O34" s="211" t="s">
        <v>1150</v>
      </c>
      <c r="P34" s="135" t="s">
        <v>1151</v>
      </c>
      <c r="Q34" s="211" t="s">
        <v>317</v>
      </c>
      <c r="R34" s="95"/>
      <c r="S34" s="255"/>
      <c r="T34" s="95"/>
      <c r="U34" s="95"/>
      <c r="V34" s="95"/>
      <c r="W34" s="183"/>
      <c r="X34" s="183"/>
      <c r="Y34" s="183"/>
      <c r="Z34" s="184"/>
      <c r="AA34" s="183"/>
    </row>
    <row r="35" spans="1:27" s="73" customFormat="1" ht="12.75" customHeight="1" x14ac:dyDescent="0.25">
      <c r="A35" s="96"/>
      <c r="B35" s="128"/>
      <c r="C35" s="128"/>
      <c r="D35" s="128"/>
      <c r="E35" s="128"/>
      <c r="F35" s="95"/>
      <c r="G35" s="98"/>
      <c r="H35" s="98"/>
      <c r="I35" s="98"/>
      <c r="J35" s="98"/>
      <c r="K35" s="98"/>
      <c r="L35" s="192" t="s">
        <v>502</v>
      </c>
      <c r="M35" s="192" t="s">
        <v>471</v>
      </c>
      <c r="N35" s="213" t="s">
        <v>1152</v>
      </c>
      <c r="O35" s="211" t="s">
        <v>1153</v>
      </c>
      <c r="P35" s="135" t="s">
        <v>1154</v>
      </c>
      <c r="Q35" s="211" t="s">
        <v>284</v>
      </c>
      <c r="R35" s="95"/>
      <c r="S35" s="255"/>
      <c r="T35" s="10"/>
      <c r="U35" s="185"/>
      <c r="V35"/>
      <c r="W35"/>
      <c r="X35"/>
    </row>
    <row r="36" spans="1:27" s="73" customFormat="1" ht="12.75" customHeight="1" x14ac:dyDescent="0.2">
      <c r="A36" s="96"/>
      <c r="B36" s="128"/>
      <c r="C36" s="127"/>
      <c r="D36" s="127"/>
      <c r="E36" s="128"/>
      <c r="F36" s="95"/>
      <c r="G36" s="98"/>
      <c r="H36" s="98"/>
      <c r="I36" s="98"/>
      <c r="J36" s="98"/>
      <c r="K36" s="98"/>
      <c r="L36" s="192" t="s">
        <v>502</v>
      </c>
      <c r="M36" s="192"/>
      <c r="N36" s="213" t="s">
        <v>1155</v>
      </c>
      <c r="O36" s="211" t="s">
        <v>1156</v>
      </c>
      <c r="P36" s="135" t="s">
        <v>1157</v>
      </c>
      <c r="Q36" s="211" t="s">
        <v>298</v>
      </c>
      <c r="R36" s="95"/>
      <c r="S36" s="255"/>
      <c r="T36" s="147"/>
      <c r="U36" s="10"/>
      <c r="V36"/>
      <c r="W36"/>
      <c r="X36"/>
    </row>
    <row r="37" spans="1:27" s="73" customFormat="1" ht="12.75" customHeight="1" x14ac:dyDescent="0.2">
      <c r="A37" s="96"/>
      <c r="B37" s="128"/>
      <c r="C37" s="127"/>
      <c r="D37" s="127"/>
      <c r="E37" s="128"/>
      <c r="F37" s="95"/>
      <c r="G37" s="98"/>
      <c r="H37" s="98"/>
      <c r="I37" s="98"/>
      <c r="J37" s="98"/>
      <c r="K37" s="98"/>
      <c r="L37" s="192" t="s">
        <v>502</v>
      </c>
      <c r="M37" s="192"/>
      <c r="N37" s="213" t="s">
        <v>231</v>
      </c>
      <c r="O37" s="211" t="s">
        <v>1158</v>
      </c>
      <c r="P37" s="135" t="s">
        <v>1116</v>
      </c>
      <c r="Q37" s="211" t="s">
        <v>295</v>
      </c>
      <c r="R37" s="95"/>
      <c r="S37" s="255"/>
      <c r="T37" s="186"/>
      <c r="U37" s="187"/>
      <c r="V37"/>
      <c r="W37"/>
      <c r="X37"/>
    </row>
    <row r="38" spans="1:27" s="73" customFormat="1" ht="12.75" customHeight="1" x14ac:dyDescent="0.2">
      <c r="A38" s="96" t="s">
        <v>406</v>
      </c>
      <c r="B38" s="95"/>
      <c r="C38" s="95"/>
      <c r="D38" s="95"/>
      <c r="E38" s="95"/>
      <c r="F38" s="127"/>
      <c r="G38" s="95"/>
      <c r="H38" s="95"/>
      <c r="I38" s="95"/>
      <c r="J38" s="95"/>
      <c r="K38" s="98"/>
      <c r="L38" s="192" t="s">
        <v>502</v>
      </c>
      <c r="M38" s="192"/>
      <c r="N38" s="213" t="s">
        <v>1159</v>
      </c>
      <c r="O38" s="211" t="s">
        <v>1160</v>
      </c>
      <c r="P38" s="135" t="s">
        <v>1161</v>
      </c>
      <c r="Q38" s="211" t="s">
        <v>284</v>
      </c>
      <c r="R38" s="95"/>
      <c r="S38" s="255"/>
      <c r="T38" s="186"/>
      <c r="U38" s="187"/>
      <c r="V38"/>
      <c r="W38"/>
      <c r="X38"/>
    </row>
    <row r="39" spans="1:27" ht="12.75" customHeight="1" x14ac:dyDescent="0.2">
      <c r="A39" s="96" t="s">
        <v>407</v>
      </c>
      <c r="B39" s="95"/>
      <c r="C39" s="95"/>
      <c r="D39" s="95"/>
      <c r="E39" s="95"/>
      <c r="F39" s="127"/>
      <c r="G39" s="95"/>
      <c r="H39" s="95"/>
      <c r="I39" s="95"/>
      <c r="J39" s="95"/>
      <c r="K39" s="95"/>
      <c r="L39" s="192" t="s">
        <v>502</v>
      </c>
      <c r="M39" s="192"/>
      <c r="N39" s="213" t="s">
        <v>1162</v>
      </c>
      <c r="O39" s="211" t="s">
        <v>1163</v>
      </c>
      <c r="P39" s="135" t="s">
        <v>1164</v>
      </c>
      <c r="Q39" s="211" t="s">
        <v>284</v>
      </c>
      <c r="R39" s="95"/>
      <c r="S39" s="255"/>
      <c r="T39" s="190"/>
      <c r="U39" s="191"/>
    </row>
    <row r="40" spans="1:27" ht="12.75" customHeight="1" x14ac:dyDescent="0.2">
      <c r="A40" s="96" t="s">
        <v>488</v>
      </c>
      <c r="B40" s="95" t="s">
        <v>269</v>
      </c>
      <c r="C40" s="95"/>
      <c r="D40" s="95"/>
      <c r="E40" s="95"/>
      <c r="F40" s="127"/>
      <c r="G40" s="95" t="s">
        <v>278</v>
      </c>
      <c r="H40" s="95"/>
      <c r="I40" s="95"/>
      <c r="J40" s="95"/>
      <c r="K40" s="95"/>
      <c r="L40" s="192" t="s">
        <v>502</v>
      </c>
      <c r="M40" s="192"/>
      <c r="N40" s="213" t="s">
        <v>1165</v>
      </c>
      <c r="O40" s="211" t="s">
        <v>1166</v>
      </c>
      <c r="P40" s="135" t="s">
        <v>1167</v>
      </c>
      <c r="Q40" s="211" t="s">
        <v>316</v>
      </c>
      <c r="R40" s="95"/>
      <c r="S40" s="255"/>
      <c r="T40" s="190"/>
      <c r="U40" s="191"/>
    </row>
    <row r="41" spans="1:27" ht="12.75" customHeight="1" x14ac:dyDescent="0.2">
      <c r="A41" s="96" t="s">
        <v>262</v>
      </c>
      <c r="B41" s="97" t="s">
        <v>228</v>
      </c>
      <c r="C41" s="97" t="s">
        <v>229</v>
      </c>
      <c r="D41" s="97" t="s">
        <v>230</v>
      </c>
      <c r="E41" s="97" t="s">
        <v>231</v>
      </c>
      <c r="F41" s="127"/>
      <c r="G41" s="97" t="s">
        <v>228</v>
      </c>
      <c r="H41" s="97" t="s">
        <v>229</v>
      </c>
      <c r="I41" s="97" t="s">
        <v>230</v>
      </c>
      <c r="J41" s="97" t="s">
        <v>231</v>
      </c>
      <c r="K41" s="95"/>
      <c r="L41" s="192" t="s">
        <v>502</v>
      </c>
      <c r="M41" s="192"/>
      <c r="N41" s="213" t="s">
        <v>1168</v>
      </c>
      <c r="O41" s="211" t="s">
        <v>1169</v>
      </c>
      <c r="P41" s="135" t="s">
        <v>1170</v>
      </c>
      <c r="Q41" s="211" t="s">
        <v>255</v>
      </c>
      <c r="R41" s="95"/>
      <c r="S41" s="255"/>
      <c r="T41" s="188"/>
      <c r="U41" s="191"/>
    </row>
    <row r="42" spans="1:27" s="95" customFormat="1" ht="12.75" customHeight="1" x14ac:dyDescent="0.2">
      <c r="A42" s="96" t="s">
        <v>252</v>
      </c>
      <c r="B42" s="127">
        <v>45</v>
      </c>
      <c r="C42" s="127">
        <v>25</v>
      </c>
      <c r="D42" s="127">
        <v>15</v>
      </c>
      <c r="E42" s="127">
        <v>5</v>
      </c>
      <c r="F42" s="127"/>
      <c r="G42" s="98">
        <v>1</v>
      </c>
      <c r="H42" s="98">
        <v>0.55555555555555558</v>
      </c>
      <c r="I42" s="98">
        <v>0.33333333333333331</v>
      </c>
      <c r="J42" s="98">
        <v>0.1111111111111111</v>
      </c>
      <c r="L42" s="192" t="s">
        <v>502</v>
      </c>
      <c r="M42" s="192"/>
      <c r="N42" s="213" t="s">
        <v>1171</v>
      </c>
      <c r="O42" s="211" t="s">
        <v>1172</v>
      </c>
      <c r="P42" s="135" t="s">
        <v>1173</v>
      </c>
      <c r="Q42" s="211" t="s">
        <v>256</v>
      </c>
      <c r="S42" s="255"/>
      <c r="T42" s="188"/>
      <c r="U42" s="191"/>
      <c r="V42"/>
      <c r="W42"/>
      <c r="X42"/>
    </row>
    <row r="43" spans="1:27" s="95" customFormat="1" ht="12.75" customHeight="1" x14ac:dyDescent="0.2">
      <c r="A43" s="96" t="s">
        <v>253</v>
      </c>
      <c r="B43" s="127">
        <v>30</v>
      </c>
      <c r="C43" s="127">
        <v>21</v>
      </c>
      <c r="D43" s="127">
        <v>7</v>
      </c>
      <c r="E43" s="127">
        <v>2</v>
      </c>
      <c r="F43" s="127"/>
      <c r="G43" s="98">
        <v>1</v>
      </c>
      <c r="H43" s="98">
        <v>0.7</v>
      </c>
      <c r="I43" s="98">
        <v>0.23333333333333334</v>
      </c>
      <c r="J43" s="98">
        <v>6.6666666666666666E-2</v>
      </c>
      <c r="K43" s="97"/>
      <c r="L43" s="192" t="s">
        <v>476</v>
      </c>
      <c r="M43" s="192"/>
      <c r="N43" s="213" t="s">
        <v>1174</v>
      </c>
      <c r="O43" s="211" t="s">
        <v>1175</v>
      </c>
      <c r="P43" s="135" t="s">
        <v>1176</v>
      </c>
      <c r="Q43" s="211" t="s">
        <v>316</v>
      </c>
      <c r="S43" s="255"/>
      <c r="T43" s="190"/>
      <c r="U43" s="191"/>
      <c r="V43" s="73"/>
      <c r="W43" s="73"/>
      <c r="X43" s="73"/>
    </row>
    <row r="44" spans="1:27" s="95" customFormat="1" ht="12.75" customHeight="1" x14ac:dyDescent="0.2">
      <c r="A44" s="96" t="s">
        <v>254</v>
      </c>
      <c r="B44" s="127">
        <v>64</v>
      </c>
      <c r="C44" s="127">
        <v>40</v>
      </c>
      <c r="D44" s="127">
        <v>12</v>
      </c>
      <c r="E44" s="127">
        <v>12</v>
      </c>
      <c r="F44" s="127"/>
      <c r="G44" s="98">
        <v>1</v>
      </c>
      <c r="H44" s="98">
        <v>0.625</v>
      </c>
      <c r="I44" s="98">
        <v>0.1875</v>
      </c>
      <c r="J44" s="98">
        <v>0.1875</v>
      </c>
      <c r="K44" s="98"/>
      <c r="L44" s="192" t="s">
        <v>476</v>
      </c>
      <c r="M44" s="192"/>
      <c r="N44" s="213" t="s">
        <v>1177</v>
      </c>
      <c r="O44" s="211" t="s">
        <v>1178</v>
      </c>
      <c r="P44" s="135" t="s">
        <v>1179</v>
      </c>
      <c r="Q44" s="211" t="s">
        <v>256</v>
      </c>
      <c r="S44" s="255"/>
      <c r="T44" s="188"/>
      <c r="U44" s="191"/>
      <c r="V44" s="73"/>
      <c r="W44" s="73"/>
      <c r="X44" s="73"/>
    </row>
    <row r="45" spans="1:27" s="95" customFormat="1" ht="12.75" customHeight="1" x14ac:dyDescent="0.2">
      <c r="A45" s="96" t="s">
        <v>255</v>
      </c>
      <c r="B45" s="127">
        <v>84</v>
      </c>
      <c r="C45" s="127">
        <v>55</v>
      </c>
      <c r="D45" s="127">
        <v>17</v>
      </c>
      <c r="E45" s="127">
        <v>12</v>
      </c>
      <c r="F45" s="127"/>
      <c r="G45" s="98">
        <v>1</v>
      </c>
      <c r="H45" s="98">
        <v>0.65476190476190477</v>
      </c>
      <c r="I45" s="98">
        <v>0.20238095238095238</v>
      </c>
      <c r="J45" s="98">
        <v>0.14285714285714285</v>
      </c>
      <c r="K45" s="98"/>
      <c r="L45" s="192" t="s">
        <v>476</v>
      </c>
      <c r="M45" s="192"/>
      <c r="N45" s="213" t="s">
        <v>1180</v>
      </c>
      <c r="O45" s="211" t="s">
        <v>1181</v>
      </c>
      <c r="P45" s="135" t="s">
        <v>1182</v>
      </c>
      <c r="Q45" s="211" t="s">
        <v>255</v>
      </c>
      <c r="S45" s="255"/>
      <c r="T45" s="193"/>
      <c r="U45" s="194"/>
      <c r="V45" s="73"/>
      <c r="W45" s="73"/>
      <c r="X45" s="73"/>
    </row>
    <row r="46" spans="1:27" s="95" customFormat="1" ht="12.75" customHeight="1" x14ac:dyDescent="0.2">
      <c r="A46" s="96" t="s">
        <v>256</v>
      </c>
      <c r="B46" s="127">
        <v>40</v>
      </c>
      <c r="C46" s="127">
        <v>19</v>
      </c>
      <c r="D46" s="127">
        <v>14</v>
      </c>
      <c r="E46" s="127">
        <v>7</v>
      </c>
      <c r="F46" s="127"/>
      <c r="G46" s="98">
        <v>1</v>
      </c>
      <c r="H46" s="98">
        <v>0.47499999999999998</v>
      </c>
      <c r="I46" s="98">
        <v>0.35</v>
      </c>
      <c r="J46" s="98">
        <v>0.17499999999999999</v>
      </c>
      <c r="K46" s="98"/>
      <c r="L46" s="192" t="s">
        <v>476</v>
      </c>
      <c r="M46" s="192"/>
      <c r="N46" s="213" t="s">
        <v>1183</v>
      </c>
      <c r="O46" s="211" t="s">
        <v>1184</v>
      </c>
      <c r="P46" s="135" t="s">
        <v>1185</v>
      </c>
      <c r="Q46" s="211" t="s">
        <v>256</v>
      </c>
      <c r="S46" s="255"/>
      <c r="T46" s="119"/>
      <c r="U46"/>
      <c r="V46" s="73"/>
      <c r="W46" s="73"/>
      <c r="X46" s="73"/>
    </row>
    <row r="47" spans="1:27" s="95" customFormat="1" ht="12.75" customHeight="1" x14ac:dyDescent="0.2">
      <c r="A47" s="96" t="s">
        <v>257</v>
      </c>
      <c r="B47" s="127">
        <v>53</v>
      </c>
      <c r="C47" s="127">
        <v>44</v>
      </c>
      <c r="D47" s="127">
        <v>3</v>
      </c>
      <c r="E47" s="127">
        <v>6</v>
      </c>
      <c r="F47" s="127"/>
      <c r="G47" s="98">
        <v>1</v>
      </c>
      <c r="H47" s="98">
        <v>0.83018867924528306</v>
      </c>
      <c r="I47" s="98">
        <v>5.6603773584905662E-2</v>
      </c>
      <c r="J47" s="98">
        <v>0.11320754716981132</v>
      </c>
      <c r="K47" s="98"/>
      <c r="L47" s="192" t="s">
        <v>476</v>
      </c>
      <c r="M47" s="192"/>
      <c r="N47" s="213" t="s">
        <v>1186</v>
      </c>
      <c r="O47" s="211" t="s">
        <v>1187</v>
      </c>
      <c r="P47" s="135" t="s">
        <v>1188</v>
      </c>
      <c r="Q47" s="211" t="s">
        <v>256</v>
      </c>
      <c r="S47" s="255"/>
      <c r="T47" s="119"/>
      <c r="U47"/>
      <c r="V47"/>
      <c r="W47"/>
      <c r="X47"/>
    </row>
    <row r="48" spans="1:27" s="95" customFormat="1" ht="12.75" customHeight="1" x14ac:dyDescent="0.2">
      <c r="A48" s="96" t="s">
        <v>258</v>
      </c>
      <c r="B48" s="127">
        <v>83</v>
      </c>
      <c r="C48" s="127">
        <v>59</v>
      </c>
      <c r="D48" s="127">
        <v>14</v>
      </c>
      <c r="E48" s="127">
        <v>10</v>
      </c>
      <c r="F48" s="128"/>
      <c r="G48" s="98">
        <v>0.98809523809523814</v>
      </c>
      <c r="H48" s="98">
        <v>0.71084337349397586</v>
      </c>
      <c r="I48" s="98">
        <v>0.16867469879518071</v>
      </c>
      <c r="J48" s="98">
        <v>0.12048192771084337</v>
      </c>
      <c r="K48" s="98"/>
      <c r="L48" s="192" t="s">
        <v>476</v>
      </c>
      <c r="M48" s="192"/>
      <c r="N48" s="213" t="s">
        <v>1189</v>
      </c>
      <c r="O48" s="211" t="s">
        <v>1190</v>
      </c>
      <c r="P48" s="135" t="s">
        <v>1191</v>
      </c>
      <c r="Q48" s="211" t="s">
        <v>255</v>
      </c>
      <c r="S48" s="255"/>
      <c r="T48" s="119"/>
      <c r="U48"/>
      <c r="V48"/>
      <c r="W48"/>
      <c r="X48"/>
    </row>
    <row r="49" spans="1:24" s="95" customFormat="1" ht="12.75" customHeight="1" x14ac:dyDescent="0.2">
      <c r="A49" s="96" t="s">
        <v>259</v>
      </c>
      <c r="B49" s="127">
        <v>65</v>
      </c>
      <c r="C49" s="127">
        <v>47</v>
      </c>
      <c r="D49" s="127">
        <v>10</v>
      </c>
      <c r="E49" s="127">
        <v>8</v>
      </c>
      <c r="F49" s="128"/>
      <c r="G49" s="98">
        <v>0.98484848484848486</v>
      </c>
      <c r="H49" s="98">
        <v>0.72307692307692306</v>
      </c>
      <c r="I49" s="98">
        <v>0.15384615384615385</v>
      </c>
      <c r="J49" s="98">
        <v>0.12307692307692308</v>
      </c>
      <c r="K49" s="98"/>
      <c r="L49" s="192" t="s">
        <v>476</v>
      </c>
      <c r="M49" s="192"/>
      <c r="N49" s="213" t="s">
        <v>1192</v>
      </c>
      <c r="O49" s="211" t="s">
        <v>1193</v>
      </c>
      <c r="P49" s="135" t="s">
        <v>1194</v>
      </c>
      <c r="Q49" s="211" t="s">
        <v>304</v>
      </c>
      <c r="S49" s="255"/>
      <c r="T49" s="119"/>
      <c r="U49"/>
      <c r="V49"/>
      <c r="W49"/>
      <c r="X49"/>
    </row>
    <row r="50" spans="1:24" s="95" customFormat="1" ht="12.75" customHeight="1" x14ac:dyDescent="0.2">
      <c r="A50" s="96" t="s">
        <v>260</v>
      </c>
      <c r="B50" s="127">
        <v>5</v>
      </c>
      <c r="C50" s="127">
        <v>1</v>
      </c>
      <c r="D50" s="127">
        <v>4</v>
      </c>
      <c r="E50" s="127">
        <v>0</v>
      </c>
      <c r="F50" s="128"/>
      <c r="G50" s="98">
        <v>1</v>
      </c>
      <c r="H50" s="98">
        <v>0.2</v>
      </c>
      <c r="I50" s="98">
        <v>0.8</v>
      </c>
      <c r="J50" s="98">
        <v>0</v>
      </c>
      <c r="K50" s="98"/>
      <c r="L50" s="192" t="s">
        <v>476</v>
      </c>
      <c r="M50" s="192"/>
      <c r="N50" s="213" t="s">
        <v>1195</v>
      </c>
      <c r="O50" s="211" t="s">
        <v>1196</v>
      </c>
      <c r="P50" s="135" t="s">
        <v>1197</v>
      </c>
      <c r="Q50" s="211" t="s">
        <v>256</v>
      </c>
      <c r="S50" s="255"/>
      <c r="T50" s="119"/>
      <c r="U50"/>
    </row>
    <row r="51" spans="1:24" s="95" customFormat="1" ht="12.75" customHeight="1" x14ac:dyDescent="0.2">
      <c r="A51" s="96" t="s">
        <v>261</v>
      </c>
      <c r="B51" s="127">
        <v>30</v>
      </c>
      <c r="C51" s="127">
        <v>17</v>
      </c>
      <c r="D51" s="127">
        <v>10</v>
      </c>
      <c r="E51" s="127">
        <v>3</v>
      </c>
      <c r="F51" s="128"/>
      <c r="G51" s="98">
        <v>1</v>
      </c>
      <c r="H51" s="98">
        <v>0.56666666666666665</v>
      </c>
      <c r="I51" s="98">
        <v>0.33333333333333331</v>
      </c>
      <c r="J51" s="98">
        <v>0.1</v>
      </c>
      <c r="K51" s="98"/>
      <c r="L51" s="192" t="s">
        <v>476</v>
      </c>
      <c r="M51" s="192"/>
      <c r="N51" s="213" t="s">
        <v>1198</v>
      </c>
      <c r="O51" s="211" t="s">
        <v>1199</v>
      </c>
      <c r="P51" s="135" t="s">
        <v>1200</v>
      </c>
      <c r="Q51" s="211" t="s">
        <v>298</v>
      </c>
      <c r="S51" s="255"/>
      <c r="T51" s="180"/>
      <c r="U51" s="189"/>
    </row>
    <row r="52" spans="1:24" s="73" customFormat="1" ht="12.75" customHeight="1" x14ac:dyDescent="0.2">
      <c r="A52" s="96" t="s">
        <v>127</v>
      </c>
      <c r="B52" s="128">
        <v>499</v>
      </c>
      <c r="C52" s="127">
        <v>328</v>
      </c>
      <c r="D52" s="127">
        <v>106</v>
      </c>
      <c r="E52" s="128">
        <v>65</v>
      </c>
      <c r="F52" s="95"/>
      <c r="G52" s="98">
        <v>0.99600798403193613</v>
      </c>
      <c r="H52" s="98">
        <v>0.65731462925851702</v>
      </c>
      <c r="I52" s="98">
        <v>0.21242484969939879</v>
      </c>
      <c r="J52" s="98">
        <v>0.13026052104208416</v>
      </c>
      <c r="K52" s="98"/>
      <c r="L52" s="192" t="s">
        <v>476</v>
      </c>
      <c r="M52" s="192"/>
      <c r="N52" s="213" t="s">
        <v>1201</v>
      </c>
      <c r="O52" s="211" t="s">
        <v>1202</v>
      </c>
      <c r="P52" s="135" t="s">
        <v>1203</v>
      </c>
      <c r="Q52" s="211" t="s">
        <v>255</v>
      </c>
      <c r="R52" s="95"/>
      <c r="S52" s="188"/>
      <c r="T52" s="180"/>
      <c r="U52" s="189"/>
      <c r="V52" s="95"/>
      <c r="W52" s="95"/>
      <c r="X52" s="95"/>
    </row>
    <row r="53" spans="1:24" s="73" customFormat="1" ht="12.75" customHeight="1" x14ac:dyDescent="0.2">
      <c r="A53" s="96"/>
      <c r="B53" s="128"/>
      <c r="C53" s="128"/>
      <c r="D53" s="128"/>
      <c r="E53" s="128"/>
      <c r="F53" s="95"/>
      <c r="G53" s="98"/>
      <c r="H53" s="98"/>
      <c r="I53" s="98"/>
      <c r="J53" s="98"/>
      <c r="K53" s="98"/>
      <c r="L53" s="192" t="s">
        <v>477</v>
      </c>
      <c r="M53" s="192"/>
      <c r="N53" s="213" t="s">
        <v>1204</v>
      </c>
      <c r="O53" s="211" t="s">
        <v>1205</v>
      </c>
      <c r="P53" s="135" t="s">
        <v>1206</v>
      </c>
      <c r="Q53" s="211" t="s">
        <v>295</v>
      </c>
      <c r="R53" s="95"/>
      <c r="S53" s="188"/>
      <c r="T53" s="180"/>
      <c r="U53" s="189"/>
      <c r="V53" s="95"/>
      <c r="W53" s="95"/>
      <c r="X53" s="95"/>
    </row>
    <row r="54" spans="1:24" ht="12.75" customHeight="1" x14ac:dyDescent="0.2">
      <c r="A54" s="96"/>
      <c r="B54" s="128"/>
      <c r="C54" s="127"/>
      <c r="D54" s="127"/>
      <c r="E54" s="128"/>
      <c r="F54" s="95"/>
      <c r="G54" s="98"/>
      <c r="H54" s="98"/>
      <c r="I54" s="98"/>
      <c r="J54" s="98"/>
      <c r="K54" s="98"/>
      <c r="L54" s="192" t="s">
        <v>477</v>
      </c>
      <c r="M54" s="192"/>
      <c r="N54" s="213" t="s">
        <v>1207</v>
      </c>
      <c r="O54" s="211" t="s">
        <v>1208</v>
      </c>
      <c r="P54" s="135" t="s">
        <v>1209</v>
      </c>
      <c r="Q54" s="211" t="s">
        <v>295</v>
      </c>
      <c r="R54" s="95"/>
      <c r="S54" s="188"/>
      <c r="T54" s="180"/>
      <c r="U54" s="189"/>
      <c r="V54" s="95"/>
      <c r="W54" s="95"/>
      <c r="X54" s="95"/>
    </row>
    <row r="55" spans="1:24" ht="12.75" customHeight="1" x14ac:dyDescent="0.2">
      <c r="A55" s="96"/>
      <c r="B55" s="128"/>
      <c r="C55" s="127"/>
      <c r="D55" s="127"/>
      <c r="E55" s="128"/>
      <c r="F55" s="95"/>
      <c r="G55" s="98"/>
      <c r="H55" s="98"/>
      <c r="I55" s="98"/>
      <c r="J55" s="98"/>
      <c r="K55" s="98"/>
      <c r="L55" s="192" t="s">
        <v>477</v>
      </c>
      <c r="M55" s="192"/>
      <c r="N55" s="213" t="s">
        <v>1210</v>
      </c>
      <c r="O55" s="211" t="s">
        <v>1211</v>
      </c>
      <c r="P55" s="135" t="s">
        <v>1212</v>
      </c>
      <c r="Q55" s="211" t="s">
        <v>255</v>
      </c>
      <c r="R55" s="95"/>
      <c r="S55" s="188"/>
      <c r="T55" s="180"/>
      <c r="U55" s="189"/>
      <c r="V55" s="95"/>
      <c r="W55" s="95"/>
      <c r="X55" s="95"/>
    </row>
    <row r="56" spans="1:24" ht="12.75" customHeight="1" x14ac:dyDescent="0.2">
      <c r="A56" s="156"/>
      <c r="B56" s="95"/>
      <c r="C56" s="95"/>
      <c r="D56" s="95"/>
      <c r="E56" s="95"/>
      <c r="F56" s="97"/>
      <c r="G56" s="95"/>
      <c r="H56" s="95"/>
      <c r="I56" s="95"/>
      <c r="J56" s="95"/>
      <c r="K56" s="98"/>
      <c r="L56" s="192" t="s">
        <v>477</v>
      </c>
      <c r="M56" s="192"/>
      <c r="N56" s="213" t="s">
        <v>1213</v>
      </c>
      <c r="O56" s="211" t="s">
        <v>1214</v>
      </c>
      <c r="P56" s="135" t="s">
        <v>1215</v>
      </c>
      <c r="Q56" s="211" t="s">
        <v>257</v>
      </c>
      <c r="R56" s="95"/>
      <c r="S56" s="188"/>
      <c r="T56" s="180"/>
      <c r="U56" s="189"/>
      <c r="V56" s="95"/>
      <c r="W56" s="95"/>
      <c r="X56" s="95"/>
    </row>
    <row r="57" spans="1:24" ht="12.75" customHeight="1" x14ac:dyDescent="0.2">
      <c r="A57" s="96" t="s">
        <v>397</v>
      </c>
      <c r="B57" s="95"/>
      <c r="C57" s="95"/>
      <c r="D57" s="95"/>
      <c r="E57" s="95"/>
      <c r="F57" s="127"/>
      <c r="G57" s="95"/>
      <c r="H57" s="95"/>
      <c r="I57" s="95"/>
      <c r="J57" s="95"/>
      <c r="K57" s="98"/>
      <c r="L57" s="192" t="s">
        <v>477</v>
      </c>
      <c r="M57" s="192"/>
      <c r="N57" s="213" t="s">
        <v>1216</v>
      </c>
      <c r="O57" s="211" t="s">
        <v>1217</v>
      </c>
      <c r="P57" s="135" t="s">
        <v>1218</v>
      </c>
      <c r="Q57" s="211" t="s">
        <v>256</v>
      </c>
      <c r="R57" s="95"/>
      <c r="S57" s="183"/>
      <c r="T57" s="184"/>
      <c r="U57" s="183"/>
      <c r="V57" s="95"/>
      <c r="W57" s="95"/>
      <c r="X57" s="95"/>
    </row>
    <row r="58" spans="1:24" ht="12.75" customHeight="1" x14ac:dyDescent="0.2">
      <c r="A58" s="96" t="s">
        <v>400</v>
      </c>
      <c r="B58" s="95"/>
      <c r="C58" s="95"/>
      <c r="D58" s="95"/>
      <c r="E58" s="95"/>
      <c r="F58" s="127"/>
      <c r="G58" s="95"/>
      <c r="H58" s="95"/>
      <c r="I58" s="95"/>
      <c r="J58" s="95"/>
      <c r="K58" s="95"/>
      <c r="L58" s="192" t="s">
        <v>477</v>
      </c>
      <c r="M58" s="192"/>
      <c r="N58" s="213" t="s">
        <v>1219</v>
      </c>
      <c r="O58" s="211" t="s">
        <v>1220</v>
      </c>
      <c r="P58" s="135" t="s">
        <v>1221</v>
      </c>
      <c r="Q58" s="211" t="s">
        <v>298</v>
      </c>
      <c r="R58" s="95"/>
      <c r="S58" s="183"/>
      <c r="T58" s="184"/>
      <c r="U58" s="183"/>
      <c r="V58" s="95"/>
      <c r="W58" s="95"/>
      <c r="X58" s="95"/>
    </row>
    <row r="59" spans="1:24" ht="12.75" customHeight="1" x14ac:dyDescent="0.2">
      <c r="A59" s="96" t="s">
        <v>394</v>
      </c>
      <c r="B59" s="95" t="s">
        <v>269</v>
      </c>
      <c r="C59" s="95"/>
      <c r="D59" s="95"/>
      <c r="E59" s="95"/>
      <c r="F59" s="127"/>
      <c r="G59" s="95" t="s">
        <v>278</v>
      </c>
      <c r="H59" s="95"/>
      <c r="I59" s="95"/>
      <c r="J59" s="95"/>
      <c r="K59" s="95"/>
      <c r="L59" s="192" t="s">
        <v>499</v>
      </c>
      <c r="M59" s="192"/>
      <c r="N59" s="213" t="s">
        <v>1222</v>
      </c>
      <c r="O59" s="211" t="s">
        <v>1223</v>
      </c>
      <c r="P59" s="135" t="s">
        <v>1224</v>
      </c>
      <c r="Q59" s="211" t="s">
        <v>551</v>
      </c>
      <c r="R59" s="95"/>
      <c r="S59" s="183"/>
      <c r="T59" s="184"/>
      <c r="U59" s="183"/>
      <c r="V59" s="95"/>
      <c r="W59" s="95"/>
      <c r="X59" s="95"/>
    </row>
    <row r="60" spans="1:24" ht="12.75" customHeight="1" x14ac:dyDescent="0.2">
      <c r="A60" s="96" t="s">
        <v>262</v>
      </c>
      <c r="B60" s="97" t="s">
        <v>228</v>
      </c>
      <c r="C60" s="97" t="s">
        <v>229</v>
      </c>
      <c r="D60" s="97" t="s">
        <v>230</v>
      </c>
      <c r="E60" s="97" t="s">
        <v>231</v>
      </c>
      <c r="F60" s="127"/>
      <c r="G60" s="97" t="s">
        <v>228</v>
      </c>
      <c r="H60" s="97" t="s">
        <v>229</v>
      </c>
      <c r="I60" s="97" t="s">
        <v>230</v>
      </c>
      <c r="J60" s="97" t="s">
        <v>231</v>
      </c>
      <c r="K60" s="95"/>
      <c r="L60" s="192" t="s">
        <v>499</v>
      </c>
      <c r="M60" s="192"/>
      <c r="N60" s="213" t="s">
        <v>1225</v>
      </c>
      <c r="O60" s="211" t="s">
        <v>1226</v>
      </c>
      <c r="P60" s="135" t="s">
        <v>1227</v>
      </c>
      <c r="Q60" s="211" t="s">
        <v>551</v>
      </c>
      <c r="R60" s="95"/>
      <c r="S60" s="183"/>
      <c r="T60" s="184"/>
      <c r="U60" s="183"/>
      <c r="V60" s="73"/>
      <c r="W60" s="73"/>
      <c r="X60" s="73"/>
    </row>
    <row r="61" spans="1:24" ht="12.75" customHeight="1" x14ac:dyDescent="0.2">
      <c r="A61" s="96" t="s">
        <v>252</v>
      </c>
      <c r="B61" s="127">
        <v>44</v>
      </c>
      <c r="C61" s="127">
        <v>35</v>
      </c>
      <c r="D61" s="127">
        <v>7</v>
      </c>
      <c r="E61" s="127">
        <v>2</v>
      </c>
      <c r="F61" s="127"/>
      <c r="G61" s="98">
        <f>B61/44</f>
        <v>1</v>
      </c>
      <c r="H61" s="98">
        <f>C61/B61</f>
        <v>0.79545454545454541</v>
      </c>
      <c r="I61" s="98">
        <f>D61/B61</f>
        <v>0.15909090909090909</v>
      </c>
      <c r="J61" s="98">
        <f>E61/B61</f>
        <v>4.5454545454545456E-2</v>
      </c>
      <c r="K61" s="95"/>
      <c r="L61" s="192" t="s">
        <v>499</v>
      </c>
      <c r="M61" s="192"/>
      <c r="N61" s="213" t="s">
        <v>1228</v>
      </c>
      <c r="O61" s="211" t="s">
        <v>1229</v>
      </c>
      <c r="P61" s="135" t="s">
        <v>1230</v>
      </c>
      <c r="Q61" s="211" t="s">
        <v>255</v>
      </c>
      <c r="R61" s="95"/>
      <c r="S61" s="183"/>
      <c r="T61" s="184"/>
      <c r="U61" s="183"/>
      <c r="V61" s="73"/>
      <c r="W61" s="73"/>
      <c r="X61" s="73"/>
    </row>
    <row r="62" spans="1:24" ht="12.75" customHeight="1" x14ac:dyDescent="0.2">
      <c r="A62" s="96" t="s">
        <v>253</v>
      </c>
      <c r="B62" s="127">
        <v>31</v>
      </c>
      <c r="C62" s="127">
        <v>18</v>
      </c>
      <c r="D62" s="127">
        <v>8</v>
      </c>
      <c r="E62" s="127">
        <v>5</v>
      </c>
      <c r="F62" s="127"/>
      <c r="G62" s="98">
        <f>B62/31</f>
        <v>1</v>
      </c>
      <c r="H62" s="98">
        <f t="shared" ref="H62:H71" si="6">C62/B62</f>
        <v>0.58064516129032262</v>
      </c>
      <c r="I62" s="98">
        <f t="shared" ref="I62:I71" si="7">D62/B62</f>
        <v>0.25806451612903225</v>
      </c>
      <c r="J62" s="98">
        <f t="shared" ref="J62:J71" si="8">E62/B62</f>
        <v>0.16129032258064516</v>
      </c>
      <c r="K62" s="97"/>
      <c r="L62" s="192" t="s">
        <v>499</v>
      </c>
      <c r="M62" s="192"/>
      <c r="N62" s="213" t="s">
        <v>1231</v>
      </c>
      <c r="O62" s="211" t="s">
        <v>1232</v>
      </c>
      <c r="P62" s="135" t="s">
        <v>1233</v>
      </c>
      <c r="Q62" s="211" t="s">
        <v>256</v>
      </c>
      <c r="R62" s="95"/>
      <c r="S62" s="183"/>
      <c r="T62" s="184"/>
      <c r="U62" s="183"/>
    </row>
    <row r="63" spans="1:24" ht="12.75" customHeight="1" x14ac:dyDescent="0.2">
      <c r="A63" s="96" t="s">
        <v>254</v>
      </c>
      <c r="B63" s="127">
        <v>64</v>
      </c>
      <c r="C63" s="127">
        <v>43</v>
      </c>
      <c r="D63" s="127">
        <v>11</v>
      </c>
      <c r="E63" s="127">
        <v>10</v>
      </c>
      <c r="F63" s="127"/>
      <c r="G63" s="98">
        <f>B63/64</f>
        <v>1</v>
      </c>
      <c r="H63" s="98">
        <f t="shared" si="6"/>
        <v>0.671875</v>
      </c>
      <c r="I63" s="98">
        <f t="shared" si="7"/>
        <v>0.171875</v>
      </c>
      <c r="J63" s="98">
        <f t="shared" si="8"/>
        <v>0.15625</v>
      </c>
      <c r="K63" s="98"/>
      <c r="L63" s="192" t="s">
        <v>499</v>
      </c>
      <c r="M63" s="192"/>
      <c r="N63" s="213" t="s">
        <v>1234</v>
      </c>
      <c r="O63" s="211" t="s">
        <v>1235</v>
      </c>
      <c r="P63" s="135" t="s">
        <v>1236</v>
      </c>
      <c r="Q63" s="211" t="s">
        <v>255</v>
      </c>
      <c r="R63" s="95"/>
      <c r="S63" s="183"/>
      <c r="T63" s="184"/>
      <c r="U63" s="183"/>
    </row>
    <row r="64" spans="1:24" ht="12.75" customHeight="1" x14ac:dyDescent="0.2">
      <c r="A64" s="96" t="s">
        <v>255</v>
      </c>
      <c r="B64" s="127">
        <v>84</v>
      </c>
      <c r="C64" s="127">
        <v>55</v>
      </c>
      <c r="D64" s="127">
        <v>22</v>
      </c>
      <c r="E64" s="127">
        <v>7</v>
      </c>
      <c r="F64" s="127"/>
      <c r="G64" s="98">
        <f>B64/84</f>
        <v>1</v>
      </c>
      <c r="H64" s="98">
        <f t="shared" si="6"/>
        <v>0.65476190476190477</v>
      </c>
      <c r="I64" s="98">
        <f t="shared" si="7"/>
        <v>0.26190476190476192</v>
      </c>
      <c r="J64" s="98">
        <f t="shared" si="8"/>
        <v>8.3333333333333329E-2</v>
      </c>
      <c r="K64" s="98"/>
      <c r="L64" s="192" t="s">
        <v>499</v>
      </c>
      <c r="M64" s="192"/>
      <c r="N64" s="213" t="s">
        <v>1237</v>
      </c>
      <c r="O64" s="211" t="s">
        <v>1238</v>
      </c>
      <c r="P64" s="135" t="s">
        <v>545</v>
      </c>
      <c r="Q64" s="211" t="s">
        <v>295</v>
      </c>
      <c r="R64" s="95"/>
      <c r="S64" s="183"/>
      <c r="T64" s="184"/>
      <c r="U64" s="183"/>
    </row>
    <row r="65" spans="1:21" ht="12.75" customHeight="1" x14ac:dyDescent="0.2">
      <c r="A65" s="96" t="s">
        <v>256</v>
      </c>
      <c r="B65" s="127">
        <v>39</v>
      </c>
      <c r="C65" s="127">
        <v>22</v>
      </c>
      <c r="D65" s="127">
        <v>13</v>
      </c>
      <c r="E65" s="127">
        <v>4</v>
      </c>
      <c r="F65" s="127"/>
      <c r="G65" s="98">
        <f>B65/41</f>
        <v>0.95121951219512191</v>
      </c>
      <c r="H65" s="98">
        <f t="shared" si="6"/>
        <v>0.5641025641025641</v>
      </c>
      <c r="I65" s="98">
        <f t="shared" si="7"/>
        <v>0.33333333333333331</v>
      </c>
      <c r="J65" s="98">
        <f t="shared" si="8"/>
        <v>0.10256410256410256</v>
      </c>
      <c r="K65" s="98"/>
      <c r="L65" s="192"/>
      <c r="M65" s="192"/>
      <c r="N65" s="213"/>
      <c r="O65" s="211"/>
      <c r="P65" s="135"/>
      <c r="Q65" s="211"/>
      <c r="R65" s="95"/>
      <c r="S65" s="183"/>
      <c r="T65" s="184"/>
      <c r="U65" s="183"/>
    </row>
    <row r="66" spans="1:21" ht="12.75" customHeight="1" x14ac:dyDescent="0.2">
      <c r="A66" s="96" t="s">
        <v>257</v>
      </c>
      <c r="B66" s="127">
        <v>54</v>
      </c>
      <c r="C66" s="127">
        <v>35</v>
      </c>
      <c r="D66" s="127">
        <v>14</v>
      </c>
      <c r="E66" s="127">
        <v>5</v>
      </c>
      <c r="F66" s="127"/>
      <c r="G66" s="98">
        <f>B66/54</f>
        <v>1</v>
      </c>
      <c r="H66" s="98">
        <f t="shared" si="6"/>
        <v>0.64814814814814814</v>
      </c>
      <c r="I66" s="98">
        <f t="shared" si="7"/>
        <v>0.25925925925925924</v>
      </c>
      <c r="J66" s="98">
        <f t="shared" si="8"/>
        <v>9.2592592592592587E-2</v>
      </c>
      <c r="K66" s="98"/>
      <c r="L66" s="192"/>
      <c r="M66" s="192"/>
      <c r="N66" s="213"/>
      <c r="O66" s="211"/>
      <c r="P66" s="135"/>
      <c r="Q66" s="211"/>
      <c r="R66" s="95"/>
      <c r="S66" s="183"/>
      <c r="T66" s="184"/>
      <c r="U66" s="183"/>
    </row>
    <row r="67" spans="1:21" ht="12.75" customHeight="1" x14ac:dyDescent="0.2">
      <c r="A67" s="96" t="s">
        <v>258</v>
      </c>
      <c r="B67" s="127">
        <v>82</v>
      </c>
      <c r="C67" s="127">
        <v>52</v>
      </c>
      <c r="D67" s="127">
        <v>22</v>
      </c>
      <c r="E67" s="127">
        <v>8</v>
      </c>
      <c r="F67" s="128"/>
      <c r="G67" s="98">
        <f>B67/82</f>
        <v>1</v>
      </c>
      <c r="H67" s="98">
        <f t="shared" si="6"/>
        <v>0.63414634146341464</v>
      </c>
      <c r="I67" s="98">
        <f t="shared" si="7"/>
        <v>0.26829268292682928</v>
      </c>
      <c r="J67" s="98">
        <f t="shared" si="8"/>
        <v>9.7560975609756101E-2</v>
      </c>
      <c r="K67" s="98"/>
      <c r="L67" s="192"/>
      <c r="M67" s="192"/>
      <c r="N67" s="213"/>
      <c r="O67" s="211"/>
      <c r="P67" s="135"/>
      <c r="Q67" s="211"/>
      <c r="R67" s="95"/>
      <c r="S67" s="183"/>
      <c r="T67" s="184"/>
      <c r="U67" s="183"/>
    </row>
    <row r="68" spans="1:21" ht="12.75" customHeight="1" x14ac:dyDescent="0.2">
      <c r="A68" s="96" t="s">
        <v>259</v>
      </c>
      <c r="B68" s="127">
        <v>66</v>
      </c>
      <c r="C68" s="127">
        <v>50</v>
      </c>
      <c r="D68" s="127">
        <v>8</v>
      </c>
      <c r="E68" s="127">
        <v>8</v>
      </c>
      <c r="F68" s="128"/>
      <c r="G68" s="98">
        <f>B68/65</f>
        <v>1.0153846153846153</v>
      </c>
      <c r="H68" s="98">
        <f t="shared" si="6"/>
        <v>0.75757575757575757</v>
      </c>
      <c r="I68" s="98">
        <f t="shared" si="7"/>
        <v>0.12121212121212122</v>
      </c>
      <c r="J68" s="98">
        <f t="shared" si="8"/>
        <v>0.12121212121212122</v>
      </c>
      <c r="K68" s="98"/>
      <c r="L68" s="192"/>
      <c r="M68" s="192"/>
      <c r="N68" s="213"/>
      <c r="O68" s="211"/>
      <c r="P68" s="135"/>
      <c r="Q68" s="211"/>
      <c r="R68" s="95"/>
      <c r="S68" s="183"/>
      <c r="T68" s="184"/>
      <c r="U68" s="183"/>
    </row>
    <row r="69" spans="1:21" ht="12.75" customHeight="1" x14ac:dyDescent="0.2">
      <c r="A69" s="96" t="s">
        <v>260</v>
      </c>
      <c r="B69" s="127">
        <v>5</v>
      </c>
      <c r="C69" s="127">
        <v>2</v>
      </c>
      <c r="D69" s="127">
        <v>3</v>
      </c>
      <c r="E69" s="127">
        <v>0</v>
      </c>
      <c r="F69" s="128"/>
      <c r="G69" s="98">
        <f>B69/5</f>
        <v>1</v>
      </c>
      <c r="H69" s="98">
        <f t="shared" si="6"/>
        <v>0.4</v>
      </c>
      <c r="I69" s="98">
        <f t="shared" si="7"/>
        <v>0.6</v>
      </c>
      <c r="J69" s="98">
        <f t="shared" si="8"/>
        <v>0</v>
      </c>
      <c r="K69" s="98"/>
      <c r="L69" s="192"/>
      <c r="M69" s="192"/>
      <c r="N69" s="213"/>
      <c r="O69" s="211"/>
      <c r="P69" s="135"/>
      <c r="Q69" s="211"/>
      <c r="R69" s="95"/>
      <c r="S69" s="183"/>
      <c r="T69" s="184"/>
      <c r="U69" s="183"/>
    </row>
    <row r="70" spans="1:21" ht="12.75" customHeight="1" x14ac:dyDescent="0.2">
      <c r="A70" s="96" t="s">
        <v>261</v>
      </c>
      <c r="B70" s="127">
        <v>30</v>
      </c>
      <c r="C70" s="127">
        <v>23</v>
      </c>
      <c r="D70" s="127">
        <v>5</v>
      </c>
      <c r="E70" s="127">
        <v>2</v>
      </c>
      <c r="F70" s="128"/>
      <c r="G70" s="98">
        <f>B70/30</f>
        <v>1</v>
      </c>
      <c r="H70" s="98">
        <f t="shared" si="6"/>
        <v>0.76666666666666672</v>
      </c>
      <c r="I70" s="98">
        <f t="shared" si="7"/>
        <v>0.16666666666666666</v>
      </c>
      <c r="J70" s="98">
        <f t="shared" si="8"/>
        <v>6.6666666666666666E-2</v>
      </c>
      <c r="K70" s="98"/>
      <c r="L70" s="192"/>
      <c r="M70" s="192"/>
      <c r="N70" s="213"/>
      <c r="O70" s="211"/>
      <c r="P70" s="135"/>
      <c r="Q70" s="211"/>
      <c r="R70" s="95"/>
      <c r="S70" s="183"/>
      <c r="T70" s="184"/>
      <c r="U70" s="183"/>
    </row>
    <row r="71" spans="1:21" ht="12.75" customHeight="1" x14ac:dyDescent="0.2">
      <c r="A71" s="96" t="s">
        <v>127</v>
      </c>
      <c r="B71" s="128">
        <v>499</v>
      </c>
      <c r="C71" s="127">
        <v>335</v>
      </c>
      <c r="D71" s="127">
        <v>113</v>
      </c>
      <c r="E71" s="128">
        <v>51</v>
      </c>
      <c r="F71" s="95"/>
      <c r="G71" s="98">
        <f>B71/500</f>
        <v>0.998</v>
      </c>
      <c r="H71" s="98">
        <f t="shared" si="6"/>
        <v>0.67134268537074149</v>
      </c>
      <c r="I71" s="98">
        <f t="shared" si="7"/>
        <v>0.22645290581162325</v>
      </c>
      <c r="J71" s="98">
        <f t="shared" si="8"/>
        <v>0.10220440881763528</v>
      </c>
      <c r="K71" s="98"/>
      <c r="L71" s="192"/>
      <c r="M71" s="192"/>
      <c r="N71" s="213"/>
      <c r="O71" s="211"/>
      <c r="P71" s="135"/>
      <c r="Q71" s="211"/>
      <c r="R71" s="95"/>
      <c r="S71" s="183"/>
      <c r="T71" s="184"/>
      <c r="U71" s="183"/>
    </row>
    <row r="72" spans="1:21" ht="12.75" customHeight="1" x14ac:dyDescent="0.2">
      <c r="A72" s="96"/>
      <c r="B72" s="128"/>
      <c r="C72" s="128"/>
      <c r="D72" s="128"/>
      <c r="E72" s="128"/>
      <c r="F72" s="95"/>
      <c r="G72" s="98"/>
      <c r="H72" s="98"/>
      <c r="I72" s="98"/>
      <c r="J72" s="98"/>
      <c r="K72" s="98"/>
      <c r="L72" s="192"/>
      <c r="M72" s="192"/>
      <c r="N72" s="213"/>
      <c r="O72" s="211"/>
      <c r="P72" s="135"/>
      <c r="Q72" s="211"/>
      <c r="R72" s="95"/>
      <c r="S72" s="183"/>
      <c r="T72" s="184"/>
      <c r="U72" s="183"/>
    </row>
    <row r="73" spans="1:21" x14ac:dyDescent="0.2">
      <c r="A73" s="96"/>
      <c r="B73" s="128"/>
      <c r="C73" s="127"/>
      <c r="D73" s="127"/>
      <c r="E73" s="128"/>
      <c r="F73" s="95"/>
      <c r="G73" s="98"/>
      <c r="H73" s="98"/>
      <c r="I73" s="98"/>
      <c r="J73" s="98"/>
      <c r="K73" s="98"/>
      <c r="L73" s="192"/>
      <c r="M73" s="192"/>
      <c r="N73" s="213"/>
      <c r="O73" s="211"/>
      <c r="P73" s="135"/>
      <c r="Q73" s="211"/>
      <c r="R73" s="95"/>
      <c r="S73" s="183"/>
      <c r="T73" s="184"/>
      <c r="U73" s="183"/>
    </row>
    <row r="74" spans="1:21" x14ac:dyDescent="0.2">
      <c r="A74" s="96"/>
      <c r="B74" s="128"/>
      <c r="C74" s="127"/>
      <c r="D74" s="127"/>
      <c r="E74" s="128"/>
      <c r="F74" s="95"/>
      <c r="G74" s="98"/>
      <c r="H74" s="98"/>
      <c r="I74" s="98"/>
      <c r="J74" s="98"/>
      <c r="K74" s="98"/>
      <c r="L74" s="192"/>
      <c r="M74" s="192"/>
      <c r="N74" s="213"/>
      <c r="O74" s="211"/>
      <c r="P74" s="135"/>
      <c r="Q74" s="211"/>
      <c r="R74" s="95"/>
      <c r="S74" s="183"/>
      <c r="T74" s="184"/>
      <c r="U74" s="183"/>
    </row>
    <row r="75" spans="1:21" x14ac:dyDescent="0.2">
      <c r="A75" s="156"/>
      <c r="B75" s="95"/>
      <c r="C75" s="95"/>
      <c r="D75" s="95"/>
      <c r="E75" s="95"/>
      <c r="F75" s="97"/>
      <c r="G75" s="95"/>
      <c r="H75" s="95"/>
      <c r="I75" s="95"/>
      <c r="J75" s="95"/>
      <c r="K75" s="98"/>
      <c r="L75" s="192"/>
      <c r="M75" s="192"/>
      <c r="N75" s="213"/>
      <c r="O75" s="211"/>
      <c r="P75" s="135"/>
      <c r="Q75" s="211"/>
      <c r="R75" s="95"/>
    </row>
    <row r="76" spans="1:21" x14ac:dyDescent="0.2">
      <c r="A76" s="96" t="s">
        <v>388</v>
      </c>
      <c r="B76" s="95"/>
      <c r="C76" s="95"/>
      <c r="D76" s="95"/>
      <c r="E76" s="95"/>
      <c r="F76" s="127"/>
      <c r="G76" s="95"/>
      <c r="H76" s="95"/>
      <c r="I76" s="95"/>
      <c r="J76" s="95"/>
      <c r="K76" s="98"/>
      <c r="L76" s="192"/>
      <c r="M76" s="192"/>
      <c r="N76" s="213"/>
      <c r="O76" s="211"/>
      <c r="P76" s="135"/>
      <c r="Q76" s="211"/>
      <c r="R76" s="95"/>
    </row>
    <row r="77" spans="1:21" x14ac:dyDescent="0.2">
      <c r="A77" s="96" t="s">
        <v>389</v>
      </c>
      <c r="B77" s="95"/>
      <c r="C77" s="95"/>
      <c r="D77" s="95"/>
      <c r="E77" s="95"/>
      <c r="F77" s="127"/>
      <c r="G77" s="95"/>
      <c r="H77" s="95"/>
      <c r="I77" s="95"/>
      <c r="J77" s="95"/>
      <c r="K77" s="95"/>
      <c r="L77" s="192"/>
      <c r="M77" s="192"/>
      <c r="N77" s="213"/>
      <c r="O77" s="211"/>
      <c r="P77" s="135"/>
      <c r="Q77" s="211"/>
    </row>
    <row r="78" spans="1:21" ht="12.75" customHeight="1" x14ac:dyDescent="0.2">
      <c r="A78" s="96" t="s">
        <v>387</v>
      </c>
      <c r="B78" s="95" t="s">
        <v>269</v>
      </c>
      <c r="C78" s="95"/>
      <c r="D78" s="95"/>
      <c r="E78" s="95"/>
      <c r="F78" s="127"/>
      <c r="G78" s="95" t="s">
        <v>278</v>
      </c>
      <c r="H78" s="95"/>
      <c r="I78" s="95"/>
      <c r="J78" s="95"/>
      <c r="K78" s="95"/>
      <c r="L78" s="192"/>
      <c r="M78" s="192"/>
      <c r="N78" s="213"/>
      <c r="O78" s="211"/>
      <c r="P78" s="135"/>
      <c r="Q78" s="211"/>
      <c r="R78" s="95"/>
    </row>
    <row r="79" spans="1:21" x14ac:dyDescent="0.2">
      <c r="A79" s="96" t="s">
        <v>262</v>
      </c>
      <c r="B79" s="97" t="s">
        <v>228</v>
      </c>
      <c r="C79" s="97" t="s">
        <v>229</v>
      </c>
      <c r="D79" s="97" t="s">
        <v>230</v>
      </c>
      <c r="E79" s="97" t="s">
        <v>231</v>
      </c>
      <c r="F79" s="127"/>
      <c r="G79" s="97" t="s">
        <v>228</v>
      </c>
      <c r="H79" s="97" t="s">
        <v>229</v>
      </c>
      <c r="I79" s="97" t="s">
        <v>230</v>
      </c>
      <c r="J79" s="97" t="s">
        <v>231</v>
      </c>
      <c r="K79" s="95"/>
      <c r="L79" s="192"/>
      <c r="M79" s="192"/>
      <c r="N79" s="213"/>
      <c r="O79" s="211"/>
      <c r="P79" s="135"/>
      <c r="Q79" s="211"/>
      <c r="R79" s="95"/>
    </row>
    <row r="80" spans="1:21" x14ac:dyDescent="0.2">
      <c r="A80" s="96" t="s">
        <v>252</v>
      </c>
      <c r="B80" s="127">
        <v>44</v>
      </c>
      <c r="C80" s="127">
        <v>25</v>
      </c>
      <c r="D80" s="127">
        <v>16</v>
      </c>
      <c r="E80" s="127">
        <v>3</v>
      </c>
      <c r="F80" s="127"/>
      <c r="G80" s="98">
        <f>B80/44</f>
        <v>1</v>
      </c>
      <c r="H80" s="98">
        <f>C80/B80</f>
        <v>0.56818181818181823</v>
      </c>
      <c r="I80" s="98">
        <f>D80/B80</f>
        <v>0.36363636363636365</v>
      </c>
      <c r="J80" s="98">
        <f>E80/B80</f>
        <v>6.8181818181818177E-2</v>
      </c>
      <c r="K80" s="95"/>
      <c r="L80" s="192"/>
      <c r="M80" s="192"/>
      <c r="N80" s="213"/>
      <c r="O80" s="211"/>
      <c r="P80" s="135"/>
      <c r="Q80" s="211"/>
      <c r="R80" s="95"/>
    </row>
    <row r="81" spans="1:18" x14ac:dyDescent="0.2">
      <c r="A81" s="96" t="s">
        <v>253</v>
      </c>
      <c r="B81" s="127">
        <v>31</v>
      </c>
      <c r="C81" s="127">
        <v>21</v>
      </c>
      <c r="D81" s="127">
        <v>8</v>
      </c>
      <c r="E81" s="127">
        <v>2</v>
      </c>
      <c r="F81" s="127"/>
      <c r="G81" s="98">
        <f>B81/31</f>
        <v>1</v>
      </c>
      <c r="H81" s="98">
        <f t="shared" ref="H81:H90" si="9">C81/B81</f>
        <v>0.67741935483870963</v>
      </c>
      <c r="I81" s="98">
        <f t="shared" ref="I81:I90" si="10">D81/B81</f>
        <v>0.25806451612903225</v>
      </c>
      <c r="J81" s="98">
        <f t="shared" ref="J81:J90" si="11">E81/B81</f>
        <v>6.4516129032258063E-2</v>
      </c>
      <c r="K81" s="97"/>
      <c r="L81" s="192"/>
      <c r="M81" s="192"/>
      <c r="N81" s="213"/>
      <c r="O81" s="211"/>
      <c r="P81" s="135"/>
      <c r="Q81" s="211"/>
      <c r="R81" s="95"/>
    </row>
    <row r="82" spans="1:18" x14ac:dyDescent="0.2">
      <c r="A82" s="96" t="s">
        <v>254</v>
      </c>
      <c r="B82" s="127">
        <v>64</v>
      </c>
      <c r="C82" s="127">
        <v>37</v>
      </c>
      <c r="D82" s="127">
        <v>18</v>
      </c>
      <c r="E82" s="127">
        <v>9</v>
      </c>
      <c r="F82" s="127"/>
      <c r="G82" s="98">
        <f>B82/64</f>
        <v>1</v>
      </c>
      <c r="H82" s="98">
        <f t="shared" si="9"/>
        <v>0.578125</v>
      </c>
      <c r="I82" s="98">
        <f t="shared" si="10"/>
        <v>0.28125</v>
      </c>
      <c r="J82" s="98">
        <f t="shared" si="11"/>
        <v>0.140625</v>
      </c>
      <c r="K82" s="98"/>
      <c r="L82" s="192"/>
      <c r="M82" s="192"/>
      <c r="N82" s="213"/>
      <c r="O82" s="211"/>
      <c r="P82" s="135"/>
      <c r="Q82" s="211"/>
      <c r="R82" s="95"/>
    </row>
    <row r="83" spans="1:18" x14ac:dyDescent="0.2">
      <c r="A83" s="96" t="s">
        <v>255</v>
      </c>
      <c r="B83" s="127">
        <v>83</v>
      </c>
      <c r="C83" s="127">
        <v>50</v>
      </c>
      <c r="D83" s="127">
        <v>24</v>
      </c>
      <c r="E83" s="127">
        <v>9</v>
      </c>
      <c r="F83" s="127"/>
      <c r="G83" s="98">
        <f>B83/83</f>
        <v>1</v>
      </c>
      <c r="H83" s="98">
        <f t="shared" si="9"/>
        <v>0.60240963855421692</v>
      </c>
      <c r="I83" s="98">
        <f t="shared" si="10"/>
        <v>0.28915662650602408</v>
      </c>
      <c r="J83" s="98">
        <f t="shared" si="11"/>
        <v>0.10843373493975904</v>
      </c>
      <c r="K83" s="98"/>
      <c r="L83" s="192"/>
      <c r="M83" s="192"/>
      <c r="N83" s="213"/>
      <c r="O83" s="211"/>
      <c r="P83" s="135"/>
      <c r="Q83" s="211"/>
      <c r="R83" s="95"/>
    </row>
    <row r="84" spans="1:18" x14ac:dyDescent="0.2">
      <c r="A84" s="96" t="s">
        <v>256</v>
      </c>
      <c r="B84" s="127">
        <v>40</v>
      </c>
      <c r="C84" s="127">
        <v>22</v>
      </c>
      <c r="D84" s="127">
        <v>13</v>
      </c>
      <c r="E84" s="127">
        <v>5</v>
      </c>
      <c r="F84" s="127"/>
      <c r="G84" s="98">
        <f>B84/40</f>
        <v>1</v>
      </c>
      <c r="H84" s="98">
        <f t="shared" si="9"/>
        <v>0.55000000000000004</v>
      </c>
      <c r="I84" s="98">
        <f t="shared" si="10"/>
        <v>0.32500000000000001</v>
      </c>
      <c r="J84" s="98">
        <f t="shared" si="11"/>
        <v>0.125</v>
      </c>
      <c r="K84" s="98"/>
      <c r="L84" s="192"/>
      <c r="M84" s="192"/>
      <c r="N84" s="213"/>
      <c r="O84" s="211"/>
      <c r="P84" s="135"/>
      <c r="Q84" s="211"/>
      <c r="R84" s="95"/>
    </row>
    <row r="85" spans="1:18" x14ac:dyDescent="0.2">
      <c r="A85" s="96" t="s">
        <v>257</v>
      </c>
      <c r="B85" s="127">
        <v>54</v>
      </c>
      <c r="C85" s="127">
        <v>34</v>
      </c>
      <c r="D85" s="127">
        <v>8</v>
      </c>
      <c r="E85" s="127">
        <v>12</v>
      </c>
      <c r="F85" s="127"/>
      <c r="G85" s="98">
        <f>B85/55</f>
        <v>0.98181818181818181</v>
      </c>
      <c r="H85" s="98">
        <f t="shared" si="9"/>
        <v>0.62962962962962965</v>
      </c>
      <c r="I85" s="98">
        <f t="shared" si="10"/>
        <v>0.14814814814814814</v>
      </c>
      <c r="J85" s="98">
        <f t="shared" si="11"/>
        <v>0.22222222222222221</v>
      </c>
      <c r="K85" s="98"/>
      <c r="L85" s="192"/>
      <c r="M85" s="192"/>
      <c r="N85" s="213"/>
      <c r="O85" s="211"/>
      <c r="P85" s="135"/>
      <c r="Q85" s="211"/>
      <c r="R85" s="95"/>
    </row>
    <row r="86" spans="1:18" x14ac:dyDescent="0.2">
      <c r="A86" s="96" t="s">
        <v>258</v>
      </c>
      <c r="B86" s="127">
        <v>81</v>
      </c>
      <c r="C86" s="127">
        <v>56</v>
      </c>
      <c r="D86" s="127">
        <v>19</v>
      </c>
      <c r="E86" s="127">
        <v>6</v>
      </c>
      <c r="F86" s="128"/>
      <c r="G86" s="98">
        <f>B86/81</f>
        <v>1</v>
      </c>
      <c r="H86" s="98">
        <f t="shared" si="9"/>
        <v>0.69135802469135799</v>
      </c>
      <c r="I86" s="98">
        <f t="shared" si="10"/>
        <v>0.23456790123456789</v>
      </c>
      <c r="J86" s="98">
        <f t="shared" si="11"/>
        <v>7.407407407407407E-2</v>
      </c>
      <c r="K86" s="98"/>
      <c r="L86" s="192"/>
      <c r="M86" s="192"/>
      <c r="N86" s="213"/>
      <c r="O86" s="211"/>
      <c r="P86" s="135"/>
      <c r="Q86" s="211"/>
      <c r="R86" s="95"/>
    </row>
    <row r="87" spans="1:18" x14ac:dyDescent="0.2">
      <c r="A87" s="96" t="s">
        <v>259</v>
      </c>
      <c r="B87" s="127">
        <v>65</v>
      </c>
      <c r="C87" s="127">
        <v>49</v>
      </c>
      <c r="D87" s="127">
        <v>11</v>
      </c>
      <c r="E87" s="127">
        <v>5</v>
      </c>
      <c r="F87" s="128"/>
      <c r="G87" s="98">
        <f>B87/65</f>
        <v>1</v>
      </c>
      <c r="H87" s="98">
        <f t="shared" si="9"/>
        <v>0.75384615384615383</v>
      </c>
      <c r="I87" s="98">
        <f t="shared" si="10"/>
        <v>0.16923076923076924</v>
      </c>
      <c r="J87" s="98">
        <f t="shared" si="11"/>
        <v>7.6923076923076927E-2</v>
      </c>
      <c r="K87" s="98"/>
      <c r="L87" s="192"/>
      <c r="M87" s="192"/>
      <c r="N87" s="213"/>
      <c r="O87" s="211"/>
      <c r="P87" s="135"/>
      <c r="Q87" s="211"/>
      <c r="R87" s="95"/>
    </row>
    <row r="88" spans="1:18" x14ac:dyDescent="0.2">
      <c r="A88" s="96" t="s">
        <v>260</v>
      </c>
      <c r="B88" s="127">
        <v>6</v>
      </c>
      <c r="C88" s="127">
        <v>4</v>
      </c>
      <c r="D88" s="127">
        <v>1</v>
      </c>
      <c r="E88" s="127">
        <v>1</v>
      </c>
      <c r="F88" s="128"/>
      <c r="G88" s="98">
        <f>B88/6</f>
        <v>1</v>
      </c>
      <c r="H88" s="98">
        <f t="shared" si="9"/>
        <v>0.66666666666666663</v>
      </c>
      <c r="I88" s="98">
        <f t="shared" si="10"/>
        <v>0.16666666666666666</v>
      </c>
      <c r="J88" s="98">
        <f t="shared" si="11"/>
        <v>0.16666666666666666</v>
      </c>
      <c r="K88" s="98"/>
      <c r="L88" s="192"/>
      <c r="M88" s="192"/>
      <c r="N88" s="213"/>
      <c r="O88" s="211"/>
      <c r="P88" s="135"/>
      <c r="Q88" s="211"/>
      <c r="R88" s="95"/>
    </row>
    <row r="89" spans="1:18" x14ac:dyDescent="0.2">
      <c r="A89" s="96" t="s">
        <v>261</v>
      </c>
      <c r="B89" s="127">
        <v>31</v>
      </c>
      <c r="C89" s="127">
        <v>21</v>
      </c>
      <c r="D89" s="127">
        <v>8</v>
      </c>
      <c r="E89" s="127">
        <v>2</v>
      </c>
      <c r="F89" s="128"/>
      <c r="G89" s="98">
        <f>B89/31</f>
        <v>1</v>
      </c>
      <c r="H89" s="98">
        <f t="shared" si="9"/>
        <v>0.67741935483870963</v>
      </c>
      <c r="I89" s="98">
        <f t="shared" si="10"/>
        <v>0.25806451612903225</v>
      </c>
      <c r="J89" s="98">
        <f t="shared" si="11"/>
        <v>6.4516129032258063E-2</v>
      </c>
      <c r="K89" s="98"/>
      <c r="L89" s="192"/>
      <c r="M89" s="192"/>
      <c r="N89" s="213"/>
      <c r="O89" s="211"/>
      <c r="P89" s="135"/>
      <c r="Q89" s="211"/>
      <c r="R89" s="95"/>
    </row>
    <row r="90" spans="1:18" x14ac:dyDescent="0.2">
      <c r="A90" s="96" t="s">
        <v>127</v>
      </c>
      <c r="B90" s="128">
        <v>499</v>
      </c>
      <c r="C90" s="127">
        <v>319</v>
      </c>
      <c r="D90" s="127">
        <v>126</v>
      </c>
      <c r="E90" s="128">
        <v>54</v>
      </c>
      <c r="F90" s="95"/>
      <c r="G90" s="98">
        <f>B90/500</f>
        <v>0.998</v>
      </c>
      <c r="H90" s="98">
        <f t="shared" si="9"/>
        <v>0.63927855711422843</v>
      </c>
      <c r="I90" s="98">
        <f t="shared" si="10"/>
        <v>0.25250501002004005</v>
      </c>
      <c r="J90" s="98">
        <f t="shared" si="11"/>
        <v>0.10821643286573146</v>
      </c>
      <c r="K90" s="98"/>
      <c r="L90" s="192"/>
      <c r="M90" s="192"/>
      <c r="N90" s="213"/>
      <c r="O90" s="211"/>
      <c r="P90" s="135"/>
      <c r="Q90" s="211"/>
      <c r="R90" s="95"/>
    </row>
    <row r="91" spans="1:18" x14ac:dyDescent="0.2">
      <c r="A91" s="96"/>
      <c r="B91" s="128"/>
      <c r="C91" s="128"/>
      <c r="D91" s="128"/>
      <c r="E91" s="128"/>
      <c r="F91" s="95"/>
      <c r="G91" s="98"/>
      <c r="H91" s="98"/>
      <c r="I91" s="98"/>
      <c r="J91" s="98"/>
      <c r="K91" s="98"/>
      <c r="L91" s="192"/>
      <c r="M91" s="192"/>
      <c r="N91" s="213"/>
      <c r="O91" s="211"/>
      <c r="P91" s="135"/>
      <c r="Q91" s="211"/>
    </row>
    <row r="92" spans="1:18" x14ac:dyDescent="0.2">
      <c r="A92" s="96"/>
      <c r="B92" s="128"/>
      <c r="C92" s="127"/>
      <c r="D92" s="127"/>
      <c r="E92" s="128"/>
      <c r="F92" s="95"/>
      <c r="G92" s="98"/>
      <c r="H92" s="98"/>
      <c r="I92" s="98"/>
      <c r="J92" s="98"/>
      <c r="K92" s="98"/>
      <c r="L92" s="192"/>
      <c r="M92" s="192"/>
      <c r="N92" s="213"/>
      <c r="O92" s="211"/>
      <c r="P92" s="135"/>
      <c r="Q92" s="211"/>
    </row>
    <row r="93" spans="1:18" x14ac:dyDescent="0.2">
      <c r="A93" s="96"/>
      <c r="B93" s="128"/>
      <c r="C93" s="127"/>
      <c r="D93" s="127"/>
      <c r="E93" s="128"/>
      <c r="F93" s="95"/>
      <c r="G93" s="98"/>
      <c r="H93" s="98"/>
      <c r="I93" s="98"/>
      <c r="J93" s="98"/>
      <c r="K93" s="98"/>
      <c r="L93" s="192"/>
      <c r="M93" s="192"/>
      <c r="N93" s="213"/>
      <c r="O93" s="211"/>
      <c r="P93" s="135"/>
      <c r="Q93" s="211"/>
    </row>
    <row r="94" spans="1:18" x14ac:dyDescent="0.2">
      <c r="A94" s="156"/>
      <c r="B94" s="95"/>
      <c r="C94" s="95"/>
      <c r="D94" s="95"/>
      <c r="E94" s="95"/>
      <c r="F94" s="97"/>
      <c r="G94" s="95"/>
      <c r="H94" s="95"/>
      <c r="I94" s="95"/>
      <c r="J94" s="95"/>
      <c r="K94" s="98"/>
      <c r="L94" s="192"/>
      <c r="M94" s="192"/>
      <c r="N94" s="213"/>
      <c r="O94" s="211"/>
      <c r="P94" s="135"/>
      <c r="Q94" s="211"/>
    </row>
    <row r="95" spans="1:18" x14ac:dyDescent="0.2">
      <c r="A95" s="96" t="s">
        <v>373</v>
      </c>
      <c r="B95" s="95"/>
      <c r="C95" s="95"/>
      <c r="D95" s="95"/>
      <c r="E95" s="95"/>
      <c r="F95" s="127"/>
      <c r="G95" s="95"/>
      <c r="H95" s="95"/>
      <c r="I95" s="95"/>
      <c r="J95" s="95"/>
      <c r="K95" s="98"/>
      <c r="L95" s="192"/>
      <c r="M95" s="192"/>
      <c r="N95" s="213"/>
      <c r="O95" s="211"/>
      <c r="P95" s="135"/>
      <c r="Q95" s="211"/>
    </row>
    <row r="96" spans="1:18" x14ac:dyDescent="0.2">
      <c r="A96" s="96" t="s">
        <v>374</v>
      </c>
      <c r="B96" s="95"/>
      <c r="C96" s="95"/>
      <c r="D96" s="95"/>
      <c r="E96" s="95"/>
      <c r="F96" s="127"/>
      <c r="G96" s="95"/>
      <c r="H96" s="95"/>
      <c r="I96" s="95"/>
      <c r="J96" s="95"/>
      <c r="K96" s="95"/>
      <c r="L96" s="192"/>
      <c r="M96" s="192"/>
      <c r="N96" s="213"/>
      <c r="O96" s="211"/>
      <c r="P96" s="135"/>
      <c r="Q96" s="211"/>
    </row>
    <row r="97" spans="1:17" x14ac:dyDescent="0.2">
      <c r="A97" s="96" t="s">
        <v>353</v>
      </c>
      <c r="B97" s="95" t="s">
        <v>269</v>
      </c>
      <c r="C97" s="95"/>
      <c r="D97" s="95"/>
      <c r="E97" s="95"/>
      <c r="F97" s="127"/>
      <c r="G97" s="95" t="s">
        <v>278</v>
      </c>
      <c r="H97" s="95"/>
      <c r="I97" s="95"/>
      <c r="J97" s="95"/>
      <c r="K97" s="95"/>
      <c r="L97" s="192"/>
      <c r="M97" s="192"/>
      <c r="N97" s="213"/>
      <c r="O97" s="211"/>
      <c r="P97" s="135"/>
      <c r="Q97" s="211"/>
    </row>
    <row r="98" spans="1:17" x14ac:dyDescent="0.2">
      <c r="A98" s="96" t="s">
        <v>262</v>
      </c>
      <c r="B98" s="97" t="s">
        <v>228</v>
      </c>
      <c r="C98" s="97" t="s">
        <v>229</v>
      </c>
      <c r="D98" s="97" t="s">
        <v>230</v>
      </c>
      <c r="E98" s="97" t="s">
        <v>231</v>
      </c>
      <c r="F98" s="127"/>
      <c r="G98" s="97" t="s">
        <v>228</v>
      </c>
      <c r="H98" s="97" t="s">
        <v>229</v>
      </c>
      <c r="I98" s="97" t="s">
        <v>230</v>
      </c>
      <c r="J98" s="97" t="s">
        <v>231</v>
      </c>
      <c r="K98" s="95"/>
      <c r="L98" s="192"/>
      <c r="M98" s="192"/>
      <c r="N98" s="213"/>
      <c r="O98" s="211"/>
      <c r="P98" s="135"/>
      <c r="Q98" s="211"/>
    </row>
    <row r="99" spans="1:17" x14ac:dyDescent="0.2">
      <c r="A99" s="96" t="s">
        <v>252</v>
      </c>
      <c r="B99" s="127">
        <v>43</v>
      </c>
      <c r="C99" s="127">
        <v>28</v>
      </c>
      <c r="D99" s="127">
        <v>15</v>
      </c>
      <c r="E99" s="127">
        <v>0</v>
      </c>
      <c r="F99" s="127"/>
      <c r="G99" s="98">
        <f>B99/43</f>
        <v>1</v>
      </c>
      <c r="H99" s="98">
        <f>C99/B99</f>
        <v>0.65116279069767447</v>
      </c>
      <c r="I99" s="98">
        <f>D99/B99</f>
        <v>0.34883720930232559</v>
      </c>
      <c r="J99" s="98">
        <f>E99/B99</f>
        <v>0</v>
      </c>
      <c r="K99" s="95"/>
      <c r="L99" s="192"/>
      <c r="M99" s="192"/>
      <c r="N99" s="213"/>
      <c r="O99" s="211"/>
      <c r="P99" s="135"/>
      <c r="Q99" s="211"/>
    </row>
    <row r="100" spans="1:17" x14ac:dyDescent="0.2">
      <c r="A100" s="96" t="s">
        <v>253</v>
      </c>
      <c r="B100" s="127">
        <v>31</v>
      </c>
      <c r="C100" s="127">
        <v>20</v>
      </c>
      <c r="D100" s="127">
        <v>8</v>
      </c>
      <c r="E100" s="127">
        <v>3</v>
      </c>
      <c r="F100" s="127"/>
      <c r="G100" s="98">
        <f>B100/31</f>
        <v>1</v>
      </c>
      <c r="H100" s="98">
        <f t="shared" ref="H100:H109" si="12">C100/B100</f>
        <v>0.64516129032258063</v>
      </c>
      <c r="I100" s="98">
        <f t="shared" ref="I100:I109" si="13">D100/B100</f>
        <v>0.25806451612903225</v>
      </c>
      <c r="J100" s="98">
        <f t="shared" ref="J100:J109" si="14">E100/B100</f>
        <v>9.6774193548387094E-2</v>
      </c>
      <c r="K100" s="97"/>
      <c r="L100" s="192"/>
      <c r="M100" s="192"/>
      <c r="N100" s="213"/>
      <c r="O100" s="211"/>
      <c r="P100" s="135"/>
      <c r="Q100" s="211"/>
    </row>
    <row r="101" spans="1:17" x14ac:dyDescent="0.2">
      <c r="A101" s="96" t="s">
        <v>254</v>
      </c>
      <c r="B101" s="127">
        <v>63</v>
      </c>
      <c r="C101" s="127">
        <v>39</v>
      </c>
      <c r="D101" s="127">
        <v>13</v>
      </c>
      <c r="E101" s="127">
        <v>11</v>
      </c>
      <c r="F101" s="127"/>
      <c r="G101" s="98">
        <f>B101/63</f>
        <v>1</v>
      </c>
      <c r="H101" s="98">
        <f t="shared" si="12"/>
        <v>0.61904761904761907</v>
      </c>
      <c r="I101" s="98">
        <f t="shared" si="13"/>
        <v>0.20634920634920634</v>
      </c>
      <c r="J101" s="98">
        <f t="shared" si="14"/>
        <v>0.17460317460317459</v>
      </c>
      <c r="K101" s="98"/>
      <c r="L101" s="192"/>
      <c r="M101" s="192"/>
      <c r="N101" s="213"/>
      <c r="O101" s="211"/>
      <c r="P101" s="135"/>
      <c r="Q101" s="211"/>
    </row>
    <row r="102" spans="1:17" x14ac:dyDescent="0.2">
      <c r="A102" s="96" t="s">
        <v>255</v>
      </c>
      <c r="B102" s="127">
        <v>83</v>
      </c>
      <c r="C102" s="127">
        <v>57</v>
      </c>
      <c r="D102" s="127">
        <v>18</v>
      </c>
      <c r="E102" s="127">
        <v>8</v>
      </c>
      <c r="F102" s="127"/>
      <c r="G102" s="98">
        <f>B102/83</f>
        <v>1</v>
      </c>
      <c r="H102" s="98">
        <f t="shared" si="12"/>
        <v>0.68674698795180722</v>
      </c>
      <c r="I102" s="98">
        <f t="shared" si="13"/>
        <v>0.21686746987951808</v>
      </c>
      <c r="J102" s="98">
        <f t="shared" si="14"/>
        <v>9.6385542168674704E-2</v>
      </c>
      <c r="K102" s="98"/>
      <c r="L102" s="192"/>
      <c r="M102" s="192"/>
      <c r="N102" s="213"/>
      <c r="O102" s="211"/>
      <c r="P102" s="135"/>
      <c r="Q102" s="211"/>
    </row>
    <row r="103" spans="1:17" x14ac:dyDescent="0.2">
      <c r="A103" s="96" t="s">
        <v>256</v>
      </c>
      <c r="B103" s="127">
        <v>40</v>
      </c>
      <c r="C103" s="127">
        <v>24</v>
      </c>
      <c r="D103" s="127">
        <v>8</v>
      </c>
      <c r="E103" s="127">
        <v>8</v>
      </c>
      <c r="F103" s="127"/>
      <c r="G103" s="98">
        <f>B103/40</f>
        <v>1</v>
      </c>
      <c r="H103" s="98">
        <f t="shared" si="12"/>
        <v>0.6</v>
      </c>
      <c r="I103" s="98">
        <f t="shared" si="13"/>
        <v>0.2</v>
      </c>
      <c r="J103" s="98">
        <f t="shared" si="14"/>
        <v>0.2</v>
      </c>
      <c r="K103" s="98"/>
      <c r="L103" s="192"/>
      <c r="M103" s="192"/>
      <c r="N103" s="213"/>
      <c r="O103" s="211"/>
      <c r="P103" s="135"/>
      <c r="Q103" s="211"/>
    </row>
    <row r="104" spans="1:17" x14ac:dyDescent="0.2">
      <c r="A104" s="96" t="s">
        <v>257</v>
      </c>
      <c r="B104" s="127">
        <v>55</v>
      </c>
      <c r="C104" s="127">
        <v>41</v>
      </c>
      <c r="D104" s="127">
        <v>6</v>
      </c>
      <c r="E104" s="127">
        <v>8</v>
      </c>
      <c r="F104" s="127"/>
      <c r="G104" s="98">
        <f>B104/55</f>
        <v>1</v>
      </c>
      <c r="H104" s="98">
        <f t="shared" si="12"/>
        <v>0.74545454545454548</v>
      </c>
      <c r="I104" s="98">
        <f t="shared" si="13"/>
        <v>0.10909090909090909</v>
      </c>
      <c r="J104" s="98">
        <f t="shared" si="14"/>
        <v>0.14545454545454545</v>
      </c>
      <c r="K104" s="98"/>
      <c r="L104" s="192"/>
      <c r="M104" s="192"/>
      <c r="N104" s="213"/>
      <c r="O104" s="211"/>
      <c r="P104" s="135"/>
      <c r="Q104" s="211"/>
    </row>
    <row r="105" spans="1:17" x14ac:dyDescent="0.2">
      <c r="A105" s="96" t="s">
        <v>258</v>
      </c>
      <c r="B105" s="127">
        <v>81</v>
      </c>
      <c r="C105" s="127">
        <v>48</v>
      </c>
      <c r="D105" s="127">
        <v>27</v>
      </c>
      <c r="E105" s="127">
        <v>6</v>
      </c>
      <c r="F105" s="128"/>
      <c r="G105" s="98">
        <f>B105/81</f>
        <v>1</v>
      </c>
      <c r="H105" s="98">
        <f t="shared" si="12"/>
        <v>0.59259259259259256</v>
      </c>
      <c r="I105" s="98">
        <f t="shared" si="13"/>
        <v>0.33333333333333331</v>
      </c>
      <c r="J105" s="98">
        <f t="shared" si="14"/>
        <v>7.407407407407407E-2</v>
      </c>
      <c r="K105" s="98"/>
      <c r="L105" s="192"/>
      <c r="M105" s="192"/>
      <c r="N105" s="213"/>
      <c r="O105" s="211"/>
      <c r="P105" s="135"/>
      <c r="Q105" s="211"/>
    </row>
    <row r="106" spans="1:17" x14ac:dyDescent="0.2">
      <c r="A106" s="96" t="s">
        <v>259</v>
      </c>
      <c r="B106" s="127">
        <v>66</v>
      </c>
      <c r="C106" s="127">
        <v>55</v>
      </c>
      <c r="D106" s="127">
        <v>7</v>
      </c>
      <c r="E106" s="127">
        <v>4</v>
      </c>
      <c r="F106" s="128"/>
      <c r="G106" s="98">
        <f>B106/67</f>
        <v>0.9850746268656716</v>
      </c>
      <c r="H106" s="98">
        <f t="shared" si="12"/>
        <v>0.83333333333333337</v>
      </c>
      <c r="I106" s="98">
        <f t="shared" si="13"/>
        <v>0.10606060606060606</v>
      </c>
      <c r="J106" s="98">
        <f t="shared" si="14"/>
        <v>6.0606060606060608E-2</v>
      </c>
      <c r="K106" s="98"/>
      <c r="L106" s="192"/>
      <c r="M106" s="192"/>
      <c r="N106" s="213"/>
      <c r="O106" s="211"/>
      <c r="P106" s="135"/>
      <c r="Q106" s="211"/>
    </row>
    <row r="107" spans="1:17" x14ac:dyDescent="0.2">
      <c r="A107" s="96" t="s">
        <v>260</v>
      </c>
      <c r="B107" s="127">
        <v>6</v>
      </c>
      <c r="C107" s="127">
        <v>2</v>
      </c>
      <c r="D107" s="127">
        <v>2</v>
      </c>
      <c r="E107" s="127">
        <v>2</v>
      </c>
      <c r="F107" s="128"/>
      <c r="G107" s="98">
        <f>B107/6</f>
        <v>1</v>
      </c>
      <c r="H107" s="98">
        <f t="shared" si="12"/>
        <v>0.33333333333333331</v>
      </c>
      <c r="I107" s="98">
        <f t="shared" si="13"/>
        <v>0.33333333333333331</v>
      </c>
      <c r="J107" s="98">
        <f t="shared" si="14"/>
        <v>0.33333333333333331</v>
      </c>
      <c r="K107" s="98"/>
      <c r="L107" s="192"/>
      <c r="M107" s="192"/>
      <c r="N107" s="213"/>
      <c r="O107" s="211"/>
      <c r="P107" s="135"/>
      <c r="Q107" s="211"/>
    </row>
    <row r="108" spans="1:17" x14ac:dyDescent="0.2">
      <c r="A108" s="96" t="s">
        <v>261</v>
      </c>
      <c r="B108" s="127">
        <v>31</v>
      </c>
      <c r="C108" s="127">
        <v>16</v>
      </c>
      <c r="D108" s="127">
        <v>12</v>
      </c>
      <c r="E108" s="127">
        <v>3</v>
      </c>
      <c r="F108" s="128"/>
      <c r="G108" s="98">
        <f>B108/31</f>
        <v>1</v>
      </c>
      <c r="H108" s="98">
        <f t="shared" si="12"/>
        <v>0.5161290322580645</v>
      </c>
      <c r="I108" s="98">
        <f t="shared" si="13"/>
        <v>0.38709677419354838</v>
      </c>
      <c r="J108" s="98">
        <f t="shared" si="14"/>
        <v>9.6774193548387094E-2</v>
      </c>
      <c r="K108" s="98"/>
      <c r="L108" s="192"/>
      <c r="M108" s="192"/>
      <c r="N108" s="213"/>
      <c r="O108" s="211"/>
      <c r="P108" s="135"/>
      <c r="Q108" s="211"/>
    </row>
    <row r="109" spans="1:17" x14ac:dyDescent="0.2">
      <c r="A109" s="96" t="s">
        <v>127</v>
      </c>
      <c r="B109" s="128">
        <v>499</v>
      </c>
      <c r="C109" s="127">
        <v>330</v>
      </c>
      <c r="D109" s="127">
        <v>116</v>
      </c>
      <c r="E109" s="128">
        <v>53</v>
      </c>
      <c r="F109" s="95"/>
      <c r="G109" s="98">
        <f>B109/500</f>
        <v>0.998</v>
      </c>
      <c r="H109" s="98">
        <f t="shared" si="12"/>
        <v>0.66132264529058116</v>
      </c>
      <c r="I109" s="98">
        <f t="shared" si="13"/>
        <v>0.23246492985971945</v>
      </c>
      <c r="J109" s="98">
        <f t="shared" si="14"/>
        <v>0.10621242484969939</v>
      </c>
      <c r="K109" s="98"/>
      <c r="L109" s="192"/>
      <c r="M109" s="192"/>
      <c r="N109" s="213"/>
      <c r="O109" s="211"/>
      <c r="P109" s="135"/>
      <c r="Q109" s="211"/>
    </row>
    <row r="110" spans="1:17" x14ac:dyDescent="0.2">
      <c r="A110" s="96"/>
      <c r="B110" s="128"/>
      <c r="C110" s="128"/>
      <c r="D110" s="128"/>
      <c r="E110" s="128"/>
      <c r="F110" s="95"/>
      <c r="G110" s="98"/>
      <c r="H110" s="98"/>
      <c r="I110" s="98"/>
      <c r="J110" s="98"/>
      <c r="K110" s="98"/>
      <c r="L110" s="192"/>
      <c r="M110" s="192"/>
      <c r="N110" s="213"/>
      <c r="O110" s="211"/>
      <c r="P110" s="135"/>
      <c r="Q110" s="211"/>
    </row>
    <row r="111" spans="1:17" x14ac:dyDescent="0.2">
      <c r="A111" s="96"/>
      <c r="B111" s="128"/>
      <c r="C111" s="127"/>
      <c r="D111" s="127"/>
      <c r="E111" s="128"/>
      <c r="F111" s="95"/>
      <c r="G111" s="98"/>
      <c r="H111" s="98"/>
      <c r="I111" s="98"/>
      <c r="J111" s="98"/>
      <c r="K111" s="98"/>
      <c r="L111" s="192"/>
      <c r="M111" s="192"/>
      <c r="N111" s="213"/>
      <c r="O111" s="211"/>
      <c r="P111" s="135"/>
      <c r="Q111" s="211"/>
    </row>
    <row r="112" spans="1:17" x14ac:dyDescent="0.2">
      <c r="A112" s="96"/>
      <c r="B112" s="128"/>
      <c r="C112" s="127"/>
      <c r="D112" s="127"/>
      <c r="E112" s="128"/>
      <c r="F112" s="95"/>
      <c r="G112" s="98"/>
      <c r="H112" s="98"/>
      <c r="I112" s="98"/>
      <c r="J112" s="98"/>
      <c r="K112" s="98"/>
      <c r="L112" s="192"/>
      <c r="M112" s="192"/>
      <c r="N112" s="213"/>
      <c r="O112" s="211"/>
      <c r="P112" s="135"/>
      <c r="Q112" s="211"/>
    </row>
    <row r="113" spans="1:17" x14ac:dyDescent="0.2">
      <c r="A113" s="156"/>
      <c r="B113" s="95"/>
      <c r="C113" s="95"/>
      <c r="D113" s="95"/>
      <c r="E113" s="95"/>
      <c r="F113" s="97"/>
      <c r="G113" s="95"/>
      <c r="H113" s="95"/>
      <c r="I113" s="95"/>
      <c r="J113" s="95"/>
      <c r="K113" s="98"/>
      <c r="L113" s="192"/>
      <c r="M113" s="192"/>
      <c r="N113" s="213"/>
      <c r="O113" s="211"/>
      <c r="P113" s="135"/>
      <c r="Q113" s="211"/>
    </row>
    <row r="114" spans="1:17" x14ac:dyDescent="0.2">
      <c r="A114" s="96" t="s">
        <v>350</v>
      </c>
      <c r="B114" s="95"/>
      <c r="C114" s="95"/>
      <c r="D114" s="95"/>
      <c r="E114" s="95"/>
      <c r="F114" s="127"/>
      <c r="G114" s="95"/>
      <c r="H114" s="95"/>
      <c r="I114" s="95"/>
      <c r="J114" s="95"/>
      <c r="K114" s="98"/>
      <c r="L114" s="192"/>
      <c r="M114" s="192"/>
      <c r="N114" s="213"/>
      <c r="O114" s="211"/>
      <c r="P114" s="135"/>
      <c r="Q114" s="211"/>
    </row>
    <row r="115" spans="1:17" x14ac:dyDescent="0.2">
      <c r="A115" s="96" t="s">
        <v>351</v>
      </c>
      <c r="B115" s="95"/>
      <c r="C115" s="95"/>
      <c r="D115" s="95"/>
      <c r="E115" s="95"/>
      <c r="F115" s="127"/>
      <c r="G115" s="95"/>
      <c r="H115" s="95"/>
      <c r="I115" s="95"/>
      <c r="J115" s="95"/>
      <c r="K115" s="95"/>
      <c r="L115" s="192"/>
      <c r="M115" s="192"/>
      <c r="N115" s="213"/>
      <c r="O115" s="211"/>
      <c r="P115" s="135"/>
      <c r="Q115" s="211"/>
    </row>
    <row r="116" spans="1:17" x14ac:dyDescent="0.2">
      <c r="A116" s="96" t="s">
        <v>347</v>
      </c>
      <c r="B116" s="95" t="s">
        <v>269</v>
      </c>
      <c r="C116" s="95"/>
      <c r="D116" s="95"/>
      <c r="E116" s="95"/>
      <c r="F116" s="127"/>
      <c r="G116" s="95" t="s">
        <v>278</v>
      </c>
      <c r="H116" s="95"/>
      <c r="I116" s="95"/>
      <c r="J116" s="95"/>
      <c r="K116" s="95"/>
      <c r="L116" s="192"/>
      <c r="M116" s="192"/>
      <c r="N116" s="213"/>
      <c r="O116" s="211"/>
      <c r="P116" s="135"/>
      <c r="Q116" s="211"/>
    </row>
    <row r="117" spans="1:17" x14ac:dyDescent="0.2">
      <c r="A117" s="96" t="s">
        <v>262</v>
      </c>
      <c r="B117" s="97" t="s">
        <v>228</v>
      </c>
      <c r="C117" s="97" t="s">
        <v>229</v>
      </c>
      <c r="D117" s="97" t="s">
        <v>230</v>
      </c>
      <c r="E117" s="97" t="s">
        <v>231</v>
      </c>
      <c r="F117" s="127"/>
      <c r="G117" s="97" t="s">
        <v>228</v>
      </c>
      <c r="H117" s="97" t="s">
        <v>229</v>
      </c>
      <c r="I117" s="97" t="s">
        <v>230</v>
      </c>
      <c r="J117" s="97" t="s">
        <v>231</v>
      </c>
      <c r="K117" s="97"/>
      <c r="L117" s="192"/>
      <c r="M117" s="192"/>
      <c r="N117" s="213"/>
      <c r="O117" s="211"/>
      <c r="P117" s="135"/>
      <c r="Q117" s="211"/>
    </row>
    <row r="118" spans="1:17" x14ac:dyDescent="0.2">
      <c r="A118" s="96" t="s">
        <v>252</v>
      </c>
      <c r="B118" s="127">
        <v>43</v>
      </c>
      <c r="C118" s="127">
        <v>26</v>
      </c>
      <c r="D118" s="127">
        <v>16</v>
      </c>
      <c r="E118" s="127">
        <v>1</v>
      </c>
      <c r="F118" s="127"/>
      <c r="G118" s="98">
        <f>B118/43</f>
        <v>1</v>
      </c>
      <c r="H118" s="98">
        <f>C118/B118</f>
        <v>0.60465116279069764</v>
      </c>
      <c r="I118" s="98">
        <f>D118/B118</f>
        <v>0.37209302325581395</v>
      </c>
      <c r="J118" s="98">
        <f>E118/B118</f>
        <v>2.3255813953488372E-2</v>
      </c>
      <c r="K118" s="98"/>
      <c r="L118" s="192"/>
      <c r="M118" s="192"/>
      <c r="N118" s="213"/>
      <c r="O118" s="211"/>
      <c r="P118" s="135"/>
      <c r="Q118" s="211"/>
    </row>
    <row r="119" spans="1:17" x14ac:dyDescent="0.2">
      <c r="A119" s="96" t="s">
        <v>253</v>
      </c>
      <c r="B119" s="127">
        <v>30</v>
      </c>
      <c r="C119" s="127">
        <v>17</v>
      </c>
      <c r="D119" s="127">
        <v>9</v>
      </c>
      <c r="E119" s="127">
        <v>4</v>
      </c>
      <c r="F119" s="127"/>
      <c r="G119" s="98">
        <f>B119/30</f>
        <v>1</v>
      </c>
      <c r="H119" s="98">
        <f t="shared" ref="H119:H128" si="15">C119/B119</f>
        <v>0.56666666666666665</v>
      </c>
      <c r="I119" s="98">
        <f t="shared" ref="I119:I128" si="16">D119/B119</f>
        <v>0.3</v>
      </c>
      <c r="J119" s="98">
        <f t="shared" ref="J119:J128" si="17">E119/B119</f>
        <v>0.13333333333333333</v>
      </c>
      <c r="K119" s="98"/>
      <c r="L119" s="192"/>
      <c r="M119" s="192"/>
      <c r="N119" s="213"/>
      <c r="O119" s="211"/>
      <c r="P119" s="135"/>
      <c r="Q119" s="211"/>
    </row>
    <row r="120" spans="1:17" x14ac:dyDescent="0.2">
      <c r="A120" s="96" t="s">
        <v>254</v>
      </c>
      <c r="B120" s="127">
        <v>61</v>
      </c>
      <c r="C120" s="127">
        <v>39</v>
      </c>
      <c r="D120" s="127">
        <v>16</v>
      </c>
      <c r="E120" s="127">
        <v>6</v>
      </c>
      <c r="F120" s="127"/>
      <c r="G120" s="98">
        <f>B120/61</f>
        <v>1</v>
      </c>
      <c r="H120" s="98">
        <f t="shared" si="15"/>
        <v>0.63934426229508201</v>
      </c>
      <c r="I120" s="98">
        <f t="shared" si="16"/>
        <v>0.26229508196721313</v>
      </c>
      <c r="J120" s="98">
        <f t="shared" si="17"/>
        <v>9.8360655737704916E-2</v>
      </c>
      <c r="K120" s="98"/>
      <c r="L120" s="192"/>
      <c r="M120" s="192"/>
      <c r="N120" s="213"/>
      <c r="O120" s="211"/>
      <c r="P120" s="135"/>
      <c r="Q120" s="211"/>
    </row>
    <row r="121" spans="1:17" x14ac:dyDescent="0.2">
      <c r="A121" s="96" t="s">
        <v>255</v>
      </c>
      <c r="B121" s="127">
        <v>83</v>
      </c>
      <c r="C121" s="127">
        <v>53</v>
      </c>
      <c r="D121" s="127">
        <v>26</v>
      </c>
      <c r="E121" s="127">
        <v>4</v>
      </c>
      <c r="F121" s="127"/>
      <c r="G121" s="98">
        <f>B121/83</f>
        <v>1</v>
      </c>
      <c r="H121" s="98">
        <f t="shared" si="15"/>
        <v>0.63855421686746983</v>
      </c>
      <c r="I121" s="98">
        <f t="shared" si="16"/>
        <v>0.31325301204819278</v>
      </c>
      <c r="J121" s="98">
        <f t="shared" si="17"/>
        <v>4.8192771084337352E-2</v>
      </c>
      <c r="K121" s="98"/>
      <c r="L121" s="192"/>
      <c r="M121" s="192"/>
      <c r="N121" s="213"/>
      <c r="O121" s="211"/>
      <c r="P121" s="135"/>
      <c r="Q121" s="211"/>
    </row>
    <row r="122" spans="1:17" x14ac:dyDescent="0.2">
      <c r="A122" s="96" t="s">
        <v>256</v>
      </c>
      <c r="B122" s="127">
        <v>40</v>
      </c>
      <c r="C122" s="127">
        <v>25</v>
      </c>
      <c r="D122" s="127">
        <v>9</v>
      </c>
      <c r="E122" s="127">
        <v>6</v>
      </c>
      <c r="F122" s="127"/>
      <c r="G122" s="98">
        <f>B122/40</f>
        <v>1</v>
      </c>
      <c r="H122" s="98">
        <f t="shared" si="15"/>
        <v>0.625</v>
      </c>
      <c r="I122" s="98">
        <f t="shared" si="16"/>
        <v>0.22500000000000001</v>
      </c>
      <c r="J122" s="98">
        <f t="shared" si="17"/>
        <v>0.15</v>
      </c>
      <c r="K122" s="98"/>
      <c r="L122" s="192"/>
      <c r="M122" s="192"/>
      <c r="N122" s="213"/>
      <c r="O122" s="211"/>
      <c r="P122" s="135"/>
      <c r="Q122" s="211"/>
    </row>
    <row r="123" spans="1:17" x14ac:dyDescent="0.2">
      <c r="A123" s="96" t="s">
        <v>257</v>
      </c>
      <c r="B123" s="127">
        <v>54</v>
      </c>
      <c r="C123" s="127">
        <v>40</v>
      </c>
      <c r="D123" s="127">
        <v>9</v>
      </c>
      <c r="E123" s="127">
        <v>5</v>
      </c>
      <c r="F123" s="127"/>
      <c r="G123" s="98">
        <f>B123/54</f>
        <v>1</v>
      </c>
      <c r="H123" s="98">
        <f t="shared" si="15"/>
        <v>0.7407407407407407</v>
      </c>
      <c r="I123" s="98">
        <f t="shared" si="16"/>
        <v>0.16666666666666666</v>
      </c>
      <c r="J123" s="98">
        <f t="shared" si="17"/>
        <v>9.2592592592592587E-2</v>
      </c>
      <c r="K123" s="98"/>
      <c r="L123" s="192"/>
      <c r="M123" s="192"/>
      <c r="N123" s="213"/>
      <c r="O123" s="211"/>
      <c r="P123" s="135"/>
      <c r="Q123" s="211"/>
    </row>
    <row r="124" spans="1:17" x14ac:dyDescent="0.2">
      <c r="A124" s="96" t="s">
        <v>258</v>
      </c>
      <c r="B124" s="127">
        <v>81</v>
      </c>
      <c r="C124" s="127">
        <v>57</v>
      </c>
      <c r="D124" s="127">
        <v>20</v>
      </c>
      <c r="E124" s="127">
        <v>4</v>
      </c>
      <c r="F124" s="128"/>
      <c r="G124" s="98">
        <f>B124/81</f>
        <v>1</v>
      </c>
      <c r="H124" s="98">
        <f t="shared" si="15"/>
        <v>0.70370370370370372</v>
      </c>
      <c r="I124" s="98">
        <f t="shared" si="16"/>
        <v>0.24691358024691357</v>
      </c>
      <c r="J124" s="98">
        <f t="shared" si="17"/>
        <v>4.9382716049382713E-2</v>
      </c>
      <c r="K124" s="98"/>
      <c r="L124" s="192"/>
      <c r="M124" s="192"/>
      <c r="N124" s="213"/>
      <c r="O124" s="211"/>
      <c r="P124" s="135"/>
      <c r="Q124" s="211"/>
    </row>
    <row r="125" spans="1:17" x14ac:dyDescent="0.2">
      <c r="A125" s="96" t="s">
        <v>259</v>
      </c>
      <c r="B125" s="127">
        <v>70</v>
      </c>
      <c r="C125" s="127">
        <v>51</v>
      </c>
      <c r="D125" s="127">
        <v>13</v>
      </c>
      <c r="E125" s="127">
        <v>6</v>
      </c>
      <c r="F125" s="128"/>
      <c r="G125" s="98">
        <f>B125/70</f>
        <v>1</v>
      </c>
      <c r="H125" s="98">
        <f t="shared" si="15"/>
        <v>0.72857142857142854</v>
      </c>
      <c r="I125" s="98">
        <f t="shared" si="16"/>
        <v>0.18571428571428572</v>
      </c>
      <c r="J125" s="98">
        <f t="shared" si="17"/>
        <v>8.5714285714285715E-2</v>
      </c>
      <c r="K125" s="98"/>
      <c r="L125" s="192"/>
      <c r="M125" s="192"/>
      <c r="N125" s="213"/>
      <c r="O125" s="211"/>
      <c r="P125" s="135"/>
      <c r="Q125" s="211"/>
    </row>
    <row r="126" spans="1:17" x14ac:dyDescent="0.2">
      <c r="A126" s="96" t="s">
        <v>260</v>
      </c>
      <c r="B126" s="127">
        <v>7</v>
      </c>
      <c r="C126" s="127">
        <v>2</v>
      </c>
      <c r="D126" s="127">
        <v>3</v>
      </c>
      <c r="E126" s="127">
        <v>2</v>
      </c>
      <c r="F126" s="128"/>
      <c r="G126" s="98">
        <f>B126/7</f>
        <v>1</v>
      </c>
      <c r="H126" s="98">
        <f t="shared" si="15"/>
        <v>0.2857142857142857</v>
      </c>
      <c r="I126" s="98">
        <f t="shared" si="16"/>
        <v>0.42857142857142855</v>
      </c>
      <c r="J126" s="98">
        <f t="shared" si="17"/>
        <v>0.2857142857142857</v>
      </c>
      <c r="K126" s="98"/>
      <c r="L126" s="192"/>
      <c r="M126" s="192"/>
      <c r="N126" s="213"/>
      <c r="O126" s="211"/>
      <c r="P126" s="135"/>
      <c r="Q126" s="211"/>
    </row>
    <row r="127" spans="1:17" x14ac:dyDescent="0.2">
      <c r="A127" s="96" t="s">
        <v>261</v>
      </c>
      <c r="B127" s="127">
        <v>31</v>
      </c>
      <c r="C127" s="127">
        <v>17</v>
      </c>
      <c r="D127" s="127">
        <v>13</v>
      </c>
      <c r="E127" s="127">
        <v>1</v>
      </c>
      <c r="F127" s="128"/>
      <c r="G127" s="98">
        <f>B127/31</f>
        <v>1</v>
      </c>
      <c r="H127" s="98">
        <f t="shared" si="15"/>
        <v>0.54838709677419351</v>
      </c>
      <c r="I127" s="98">
        <f t="shared" si="16"/>
        <v>0.41935483870967744</v>
      </c>
      <c r="J127" s="98">
        <f t="shared" si="17"/>
        <v>3.2258064516129031E-2</v>
      </c>
      <c r="K127" s="98"/>
      <c r="L127" s="192"/>
      <c r="M127" s="192"/>
      <c r="N127" s="213"/>
      <c r="O127" s="211"/>
      <c r="P127" s="135"/>
      <c r="Q127" s="211"/>
    </row>
    <row r="128" spans="1:17" x14ac:dyDescent="0.2">
      <c r="A128" s="96" t="s">
        <v>127</v>
      </c>
      <c r="B128" s="128">
        <v>500</v>
      </c>
      <c r="C128" s="127">
        <v>327</v>
      </c>
      <c r="D128" s="127">
        <v>134</v>
      </c>
      <c r="E128" s="128">
        <v>39</v>
      </c>
      <c r="F128" s="95"/>
      <c r="G128" s="98">
        <f>B128/500</f>
        <v>1</v>
      </c>
      <c r="H128" s="98">
        <f t="shared" si="15"/>
        <v>0.65400000000000003</v>
      </c>
      <c r="I128" s="98">
        <f t="shared" si="16"/>
        <v>0.26800000000000002</v>
      </c>
      <c r="J128" s="98">
        <f t="shared" si="17"/>
        <v>7.8E-2</v>
      </c>
      <c r="K128" s="98"/>
      <c r="L128" s="192"/>
      <c r="M128" s="192"/>
      <c r="N128" s="213"/>
      <c r="O128" s="211"/>
      <c r="P128" s="135"/>
      <c r="Q128" s="211"/>
    </row>
    <row r="129" spans="1:17" x14ac:dyDescent="0.2">
      <c r="A129" s="96"/>
      <c r="B129" s="128"/>
      <c r="C129" s="127"/>
      <c r="D129" s="127"/>
      <c r="E129" s="128"/>
      <c r="F129" s="95"/>
      <c r="G129" s="98"/>
      <c r="H129" s="98"/>
      <c r="I129" s="98"/>
      <c r="J129" s="98"/>
      <c r="K129" s="98"/>
      <c r="L129" s="192"/>
      <c r="M129" s="192"/>
      <c r="N129" s="213"/>
      <c r="O129" s="211"/>
      <c r="P129" s="135"/>
      <c r="Q129" s="211"/>
    </row>
    <row r="130" spans="1:17" x14ac:dyDescent="0.2">
      <c r="A130" s="96"/>
      <c r="B130" s="128"/>
      <c r="C130" s="127"/>
      <c r="D130" s="127"/>
      <c r="E130" s="128"/>
      <c r="F130" s="97"/>
      <c r="G130" s="98"/>
      <c r="H130" s="98"/>
      <c r="I130" s="98"/>
      <c r="J130" s="98"/>
      <c r="K130" s="98"/>
      <c r="L130" s="192"/>
      <c r="M130" s="192"/>
      <c r="N130" s="213"/>
      <c r="O130" s="211"/>
      <c r="P130" s="135"/>
      <c r="Q130" s="211"/>
    </row>
    <row r="131" spans="1:17" x14ac:dyDescent="0.2">
      <c r="A131" s="96"/>
      <c r="B131" s="128"/>
      <c r="C131" s="127"/>
      <c r="D131" s="127"/>
      <c r="E131" s="128"/>
      <c r="F131" s="127"/>
      <c r="G131" s="98"/>
      <c r="H131" s="98"/>
      <c r="I131" s="98"/>
      <c r="J131" s="98"/>
      <c r="K131" s="98"/>
      <c r="L131" s="192"/>
      <c r="M131" s="192"/>
      <c r="N131" s="213"/>
      <c r="O131" s="211"/>
      <c r="P131" s="135"/>
      <c r="Q131" s="211"/>
    </row>
    <row r="132" spans="1:17" x14ac:dyDescent="0.2">
      <c r="A132" s="156"/>
      <c r="B132" s="95"/>
      <c r="C132" s="95"/>
      <c r="D132" s="95"/>
      <c r="E132" s="95"/>
      <c r="F132" s="127"/>
      <c r="G132" s="95"/>
      <c r="H132" s="95"/>
      <c r="I132" s="95"/>
      <c r="J132" s="95"/>
      <c r="K132" s="95"/>
      <c r="L132" s="192"/>
      <c r="M132" s="192"/>
      <c r="N132" s="213"/>
      <c r="O132" s="211"/>
      <c r="P132" s="135"/>
      <c r="Q132" s="211"/>
    </row>
    <row r="133" spans="1:17" x14ac:dyDescent="0.2">
      <c r="A133" s="96" t="s">
        <v>342</v>
      </c>
      <c r="B133" s="95" t="s">
        <v>269</v>
      </c>
      <c r="C133" s="95"/>
      <c r="D133" s="95"/>
      <c r="E133" s="95"/>
      <c r="F133" s="127"/>
      <c r="G133" s="95" t="s">
        <v>278</v>
      </c>
      <c r="H133" s="95"/>
      <c r="I133" s="95"/>
      <c r="J133" s="95"/>
      <c r="K133" s="95"/>
      <c r="L133" s="192"/>
      <c r="M133" s="192"/>
      <c r="N133" s="213"/>
      <c r="O133" s="211"/>
      <c r="P133" s="135"/>
      <c r="Q133" s="211"/>
    </row>
    <row r="134" spans="1:17" x14ac:dyDescent="0.2">
      <c r="A134" s="96" t="s">
        <v>262</v>
      </c>
      <c r="B134" s="97" t="s">
        <v>228</v>
      </c>
      <c r="C134" s="97" t="s">
        <v>229</v>
      </c>
      <c r="D134" s="97" t="s">
        <v>230</v>
      </c>
      <c r="E134" s="97" t="s">
        <v>231</v>
      </c>
      <c r="F134" s="127"/>
      <c r="G134" s="97" t="s">
        <v>228</v>
      </c>
      <c r="H134" s="97" t="s">
        <v>229</v>
      </c>
      <c r="I134" s="97" t="s">
        <v>230</v>
      </c>
      <c r="J134" s="97" t="s">
        <v>231</v>
      </c>
      <c r="K134" s="97"/>
      <c r="L134" s="192"/>
      <c r="M134" s="192"/>
      <c r="N134" s="213"/>
      <c r="O134" s="211"/>
      <c r="P134" s="135"/>
      <c r="Q134" s="211"/>
    </row>
    <row r="135" spans="1:17" x14ac:dyDescent="0.2">
      <c r="A135" s="96" t="s">
        <v>252</v>
      </c>
      <c r="B135" s="127">
        <v>43</v>
      </c>
      <c r="C135" s="127">
        <v>31</v>
      </c>
      <c r="D135" s="127">
        <v>11</v>
      </c>
      <c r="E135" s="127">
        <v>1</v>
      </c>
      <c r="F135" s="127"/>
      <c r="G135" s="98">
        <f>B135/43</f>
        <v>1</v>
      </c>
      <c r="H135" s="98">
        <f>C135/B135</f>
        <v>0.72093023255813948</v>
      </c>
      <c r="I135" s="98">
        <f>D135/B135</f>
        <v>0.2558139534883721</v>
      </c>
      <c r="J135" s="98">
        <f>E135/B135</f>
        <v>2.3255813953488372E-2</v>
      </c>
      <c r="K135" s="98"/>
      <c r="L135" s="192"/>
      <c r="M135" s="192"/>
      <c r="N135" s="213"/>
      <c r="O135" s="211"/>
      <c r="P135" s="135"/>
      <c r="Q135" s="211"/>
    </row>
    <row r="136" spans="1:17" x14ac:dyDescent="0.2">
      <c r="A136" s="96" t="s">
        <v>253</v>
      </c>
      <c r="B136" s="127">
        <v>30</v>
      </c>
      <c r="C136" s="127">
        <v>15</v>
      </c>
      <c r="D136" s="127">
        <v>10</v>
      </c>
      <c r="E136" s="127">
        <v>5</v>
      </c>
      <c r="F136" s="127"/>
      <c r="G136" s="98">
        <f>B136/30</f>
        <v>1</v>
      </c>
      <c r="H136" s="98">
        <f t="shared" ref="H136:H145" si="18">C136/B136</f>
        <v>0.5</v>
      </c>
      <c r="I136" s="98">
        <f t="shared" ref="I136:I145" si="19">D136/B136</f>
        <v>0.33333333333333331</v>
      </c>
      <c r="J136" s="98">
        <f t="shared" ref="J136:J145" si="20">E136/B136</f>
        <v>0.16666666666666666</v>
      </c>
      <c r="K136" s="98"/>
      <c r="L136" s="192"/>
      <c r="M136" s="192"/>
      <c r="N136" s="213"/>
      <c r="O136" s="211"/>
      <c r="P136" s="135"/>
      <c r="Q136" s="211"/>
    </row>
    <row r="137" spans="1:17" x14ac:dyDescent="0.2">
      <c r="A137" s="96" t="s">
        <v>254</v>
      </c>
      <c r="B137" s="127">
        <v>61</v>
      </c>
      <c r="C137" s="127">
        <v>34</v>
      </c>
      <c r="D137" s="127">
        <v>20</v>
      </c>
      <c r="E137" s="127">
        <v>7</v>
      </c>
      <c r="F137" s="127"/>
      <c r="G137" s="98">
        <f>B137/60</f>
        <v>1.0166666666666666</v>
      </c>
      <c r="H137" s="98">
        <f t="shared" si="18"/>
        <v>0.55737704918032782</v>
      </c>
      <c r="I137" s="98">
        <f t="shared" si="19"/>
        <v>0.32786885245901637</v>
      </c>
      <c r="J137" s="98">
        <f t="shared" si="20"/>
        <v>0.11475409836065574</v>
      </c>
      <c r="K137" s="98"/>
      <c r="L137" s="192"/>
      <c r="M137" s="192"/>
      <c r="N137" s="213"/>
      <c r="O137" s="211"/>
      <c r="P137" s="135"/>
      <c r="Q137" s="211"/>
    </row>
    <row r="138" spans="1:17" x14ac:dyDescent="0.2">
      <c r="A138" s="96" t="s">
        <v>255</v>
      </c>
      <c r="B138" s="127">
        <v>81</v>
      </c>
      <c r="C138" s="127">
        <v>57</v>
      </c>
      <c r="D138" s="127">
        <v>15</v>
      </c>
      <c r="E138" s="127">
        <v>9</v>
      </c>
      <c r="F138" s="127"/>
      <c r="G138" s="98">
        <f>B138/82</f>
        <v>0.98780487804878048</v>
      </c>
      <c r="H138" s="98">
        <f t="shared" si="18"/>
        <v>0.70370370370370372</v>
      </c>
      <c r="I138" s="98">
        <f t="shared" si="19"/>
        <v>0.18518518518518517</v>
      </c>
      <c r="J138" s="98">
        <f t="shared" si="20"/>
        <v>0.1111111111111111</v>
      </c>
      <c r="K138" s="98"/>
      <c r="L138" s="192"/>
      <c r="M138" s="192"/>
      <c r="N138" s="213"/>
      <c r="O138" s="211"/>
      <c r="P138" s="135"/>
      <c r="Q138" s="211"/>
    </row>
    <row r="139" spans="1:17" x14ac:dyDescent="0.2">
      <c r="A139" s="96" t="s">
        <v>256</v>
      </c>
      <c r="B139" s="127">
        <v>41</v>
      </c>
      <c r="C139" s="127">
        <v>25</v>
      </c>
      <c r="D139" s="127">
        <v>11</v>
      </c>
      <c r="E139" s="127">
        <v>5</v>
      </c>
      <c r="F139" s="127"/>
      <c r="G139" s="98">
        <f>B139/42</f>
        <v>0.97619047619047616</v>
      </c>
      <c r="H139" s="98">
        <f t="shared" si="18"/>
        <v>0.6097560975609756</v>
      </c>
      <c r="I139" s="98">
        <f t="shared" si="19"/>
        <v>0.26829268292682928</v>
      </c>
      <c r="J139" s="98">
        <f t="shared" si="20"/>
        <v>0.12195121951219512</v>
      </c>
      <c r="K139" s="98"/>
      <c r="L139" s="192"/>
      <c r="M139" s="192"/>
      <c r="N139" s="213"/>
      <c r="O139" s="211"/>
      <c r="P139" s="135"/>
      <c r="Q139" s="211"/>
    </row>
    <row r="140" spans="1:17" x14ac:dyDescent="0.2">
      <c r="A140" s="96" t="s">
        <v>257</v>
      </c>
      <c r="B140" s="127">
        <v>53</v>
      </c>
      <c r="C140" s="127">
        <v>38</v>
      </c>
      <c r="D140" s="127">
        <v>12</v>
      </c>
      <c r="E140" s="127">
        <v>3</v>
      </c>
      <c r="F140" s="127"/>
      <c r="G140" s="98">
        <f>B140/53</f>
        <v>1</v>
      </c>
      <c r="H140" s="98">
        <f t="shared" si="18"/>
        <v>0.71698113207547165</v>
      </c>
      <c r="I140" s="98">
        <f t="shared" si="19"/>
        <v>0.22641509433962265</v>
      </c>
      <c r="J140" s="98">
        <f t="shared" si="20"/>
        <v>5.6603773584905662E-2</v>
      </c>
      <c r="K140" s="98"/>
      <c r="L140" s="192"/>
      <c r="M140" s="192"/>
      <c r="N140" s="213"/>
      <c r="O140" s="211"/>
      <c r="P140" s="135"/>
      <c r="Q140" s="211"/>
    </row>
    <row r="141" spans="1:17" x14ac:dyDescent="0.2">
      <c r="A141" s="96" t="s">
        <v>258</v>
      </c>
      <c r="B141" s="127">
        <v>81</v>
      </c>
      <c r="C141" s="127">
        <v>60</v>
      </c>
      <c r="D141" s="127">
        <v>16</v>
      </c>
      <c r="E141" s="127">
        <v>5</v>
      </c>
      <c r="F141" s="128"/>
      <c r="G141" s="98">
        <f>B141/81</f>
        <v>1</v>
      </c>
      <c r="H141" s="98">
        <f t="shared" si="18"/>
        <v>0.7407407407407407</v>
      </c>
      <c r="I141" s="98">
        <f t="shared" si="19"/>
        <v>0.19753086419753085</v>
      </c>
      <c r="J141" s="98">
        <f t="shared" si="20"/>
        <v>6.1728395061728392E-2</v>
      </c>
      <c r="K141" s="98"/>
      <c r="L141" s="192"/>
      <c r="M141" s="192"/>
      <c r="N141" s="213"/>
      <c r="O141" s="211"/>
      <c r="P141" s="135"/>
      <c r="Q141" s="211"/>
    </row>
    <row r="142" spans="1:17" x14ac:dyDescent="0.2">
      <c r="A142" s="96" t="s">
        <v>259</v>
      </c>
      <c r="B142" s="127">
        <v>70</v>
      </c>
      <c r="C142" s="127">
        <v>47</v>
      </c>
      <c r="D142" s="127">
        <v>19</v>
      </c>
      <c r="E142" s="127">
        <v>4</v>
      </c>
      <c r="F142" s="128"/>
      <c r="G142" s="98">
        <f>B142/70</f>
        <v>1</v>
      </c>
      <c r="H142" s="98">
        <f t="shared" si="18"/>
        <v>0.67142857142857137</v>
      </c>
      <c r="I142" s="98">
        <f t="shared" si="19"/>
        <v>0.27142857142857141</v>
      </c>
      <c r="J142" s="98">
        <f t="shared" si="20"/>
        <v>5.7142857142857141E-2</v>
      </c>
      <c r="K142" s="98"/>
      <c r="L142" s="192"/>
      <c r="M142" s="192"/>
      <c r="N142" s="213"/>
      <c r="O142" s="211"/>
      <c r="P142" s="135"/>
      <c r="Q142" s="211"/>
    </row>
    <row r="143" spans="1:17" x14ac:dyDescent="0.2">
      <c r="A143" s="96" t="s">
        <v>260</v>
      </c>
      <c r="B143" s="127">
        <v>8</v>
      </c>
      <c r="C143" s="127">
        <v>5</v>
      </c>
      <c r="D143" s="127">
        <v>2</v>
      </c>
      <c r="E143" s="127">
        <v>1</v>
      </c>
      <c r="F143" s="128"/>
      <c r="G143" s="98">
        <f>B143/8</f>
        <v>1</v>
      </c>
      <c r="H143" s="98">
        <f t="shared" si="18"/>
        <v>0.625</v>
      </c>
      <c r="I143" s="98">
        <f t="shared" si="19"/>
        <v>0.25</v>
      </c>
      <c r="J143" s="98">
        <f t="shared" si="20"/>
        <v>0.125</v>
      </c>
      <c r="K143" s="98"/>
      <c r="L143" s="192"/>
      <c r="M143" s="192"/>
      <c r="N143" s="213"/>
      <c r="O143" s="211"/>
      <c r="P143" s="135"/>
      <c r="Q143" s="211"/>
    </row>
    <row r="144" spans="1:17" x14ac:dyDescent="0.2">
      <c r="A144" s="96" t="s">
        <v>261</v>
      </c>
      <c r="B144" s="127">
        <v>31</v>
      </c>
      <c r="C144" s="127">
        <v>17</v>
      </c>
      <c r="D144" s="127">
        <v>13</v>
      </c>
      <c r="E144" s="127">
        <v>1</v>
      </c>
      <c r="F144" s="128"/>
      <c r="G144" s="98">
        <f>B144/31</f>
        <v>1</v>
      </c>
      <c r="H144" s="98">
        <f t="shared" si="18"/>
        <v>0.54838709677419351</v>
      </c>
      <c r="I144" s="98">
        <f t="shared" si="19"/>
        <v>0.41935483870967744</v>
      </c>
      <c r="J144" s="98">
        <f t="shared" si="20"/>
        <v>3.2258064516129031E-2</v>
      </c>
      <c r="K144" s="98"/>
      <c r="L144" s="192"/>
      <c r="M144" s="192"/>
      <c r="N144" s="213"/>
      <c r="O144" s="211"/>
      <c r="P144" s="135"/>
      <c r="Q144" s="211"/>
    </row>
    <row r="145" spans="1:11" x14ac:dyDescent="0.2">
      <c r="A145" s="96" t="s">
        <v>127</v>
      </c>
      <c r="B145" s="128">
        <v>499</v>
      </c>
      <c r="C145" s="127">
        <v>329</v>
      </c>
      <c r="D145" s="127">
        <v>129</v>
      </c>
      <c r="E145" s="128">
        <v>41</v>
      </c>
      <c r="F145" s="95"/>
      <c r="G145" s="98">
        <f>B145/500</f>
        <v>0.998</v>
      </c>
      <c r="H145" s="98">
        <f t="shared" si="18"/>
        <v>0.65931863727454909</v>
      </c>
      <c r="I145" s="98">
        <f t="shared" si="19"/>
        <v>0.25851703406813625</v>
      </c>
      <c r="J145" s="98">
        <f t="shared" si="20"/>
        <v>8.2164328657314628E-2</v>
      </c>
      <c r="K145" s="98"/>
    </row>
    <row r="146" spans="1:11" x14ac:dyDescent="0.2">
      <c r="A146" s="96"/>
      <c r="B146" s="128"/>
      <c r="C146" s="127"/>
      <c r="D146" s="127"/>
      <c r="E146" s="128"/>
      <c r="F146" s="95"/>
      <c r="G146" s="98"/>
      <c r="H146" s="98"/>
      <c r="I146" s="98"/>
      <c r="J146" s="98"/>
      <c r="K146" s="98"/>
    </row>
    <row r="147" spans="1:11" x14ac:dyDescent="0.2">
      <c r="A147" s="96"/>
      <c r="B147" s="128"/>
      <c r="C147" s="127"/>
      <c r="D147" s="127"/>
      <c r="E147" s="128"/>
      <c r="F147" s="97"/>
      <c r="G147" s="98"/>
      <c r="H147" s="98"/>
      <c r="I147" s="98"/>
      <c r="J147" s="98"/>
      <c r="K147" s="98"/>
    </row>
    <row r="148" spans="1:11" x14ac:dyDescent="0.2">
      <c r="A148" s="96"/>
      <c r="B148" s="128"/>
      <c r="C148" s="127"/>
      <c r="D148" s="127"/>
      <c r="E148" s="128"/>
      <c r="F148" s="127"/>
      <c r="G148" s="98"/>
      <c r="H148" s="98"/>
      <c r="I148" s="98"/>
      <c r="J148" s="98"/>
      <c r="K148" s="98"/>
    </row>
    <row r="149" spans="1:11" x14ac:dyDescent="0.2">
      <c r="A149" s="156"/>
      <c r="B149" s="95"/>
      <c r="C149" s="95"/>
      <c r="D149" s="95"/>
      <c r="E149" s="95"/>
      <c r="F149" s="127"/>
      <c r="G149" s="95"/>
      <c r="H149" s="95"/>
      <c r="I149" s="95"/>
      <c r="J149" s="95"/>
      <c r="K149" s="95"/>
    </row>
    <row r="150" spans="1:11" x14ac:dyDescent="0.2">
      <c r="A150" s="96" t="s">
        <v>333</v>
      </c>
      <c r="B150" s="95" t="s">
        <v>269</v>
      </c>
      <c r="C150" s="95"/>
      <c r="D150" s="95"/>
      <c r="E150" s="95"/>
      <c r="F150" s="127"/>
      <c r="G150" s="95" t="s">
        <v>278</v>
      </c>
      <c r="H150" s="95"/>
      <c r="I150" s="95"/>
      <c r="J150" s="95"/>
      <c r="K150" s="95"/>
    </row>
    <row r="151" spans="1:11" x14ac:dyDescent="0.2">
      <c r="A151" s="96" t="s">
        <v>262</v>
      </c>
      <c r="B151" s="97" t="s">
        <v>228</v>
      </c>
      <c r="C151" s="97" t="s">
        <v>229</v>
      </c>
      <c r="D151" s="97" t="s">
        <v>230</v>
      </c>
      <c r="E151" s="97" t="s">
        <v>231</v>
      </c>
      <c r="F151" s="127"/>
      <c r="G151" s="97" t="s">
        <v>228</v>
      </c>
      <c r="H151" s="97" t="s">
        <v>229</v>
      </c>
      <c r="I151" s="97" t="s">
        <v>230</v>
      </c>
      <c r="J151" s="97" t="s">
        <v>231</v>
      </c>
      <c r="K151" s="97"/>
    </row>
    <row r="152" spans="1:11" x14ac:dyDescent="0.2">
      <c r="A152" s="96" t="s">
        <v>252</v>
      </c>
      <c r="B152" s="127">
        <v>43</v>
      </c>
      <c r="C152" s="127">
        <v>23</v>
      </c>
      <c r="D152" s="127">
        <v>16</v>
      </c>
      <c r="E152" s="127">
        <v>4</v>
      </c>
      <c r="F152" s="127"/>
      <c r="G152" s="98">
        <f>B152/43</f>
        <v>1</v>
      </c>
      <c r="H152" s="98">
        <f>C152/B152</f>
        <v>0.53488372093023251</v>
      </c>
      <c r="I152" s="98">
        <f>D152/B152</f>
        <v>0.37209302325581395</v>
      </c>
      <c r="J152" s="98">
        <f>E152/B152</f>
        <v>9.3023255813953487E-2</v>
      </c>
      <c r="K152" s="98"/>
    </row>
    <row r="153" spans="1:11" x14ac:dyDescent="0.2">
      <c r="A153" s="96" t="s">
        <v>253</v>
      </c>
      <c r="B153" s="127">
        <v>30</v>
      </c>
      <c r="C153" s="127">
        <v>15</v>
      </c>
      <c r="D153" s="127">
        <v>10</v>
      </c>
      <c r="E153" s="127">
        <v>5</v>
      </c>
      <c r="F153" s="127"/>
      <c r="G153" s="98">
        <f>B153/30</f>
        <v>1</v>
      </c>
      <c r="H153" s="98">
        <f t="shared" ref="H153:H162" si="21">C153/B153</f>
        <v>0.5</v>
      </c>
      <c r="I153" s="98">
        <f t="shared" ref="I153:I162" si="22">D153/B153</f>
        <v>0.33333333333333331</v>
      </c>
      <c r="J153" s="98">
        <f t="shared" ref="J153:J162" si="23">E153/B153</f>
        <v>0.16666666666666666</v>
      </c>
      <c r="K153" s="98"/>
    </row>
    <row r="154" spans="1:11" x14ac:dyDescent="0.2">
      <c r="A154" s="96" t="s">
        <v>254</v>
      </c>
      <c r="B154" s="127">
        <v>60</v>
      </c>
      <c r="C154" s="127">
        <v>36</v>
      </c>
      <c r="D154" s="127">
        <v>19</v>
      </c>
      <c r="E154" s="127">
        <v>5</v>
      </c>
      <c r="F154" s="127"/>
      <c r="G154" s="98">
        <f>B154/60</f>
        <v>1</v>
      </c>
      <c r="H154" s="98">
        <f t="shared" si="21"/>
        <v>0.6</v>
      </c>
      <c r="I154" s="98">
        <f t="shared" si="22"/>
        <v>0.31666666666666665</v>
      </c>
      <c r="J154" s="98">
        <f t="shared" si="23"/>
        <v>8.3333333333333329E-2</v>
      </c>
      <c r="K154" s="98"/>
    </row>
    <row r="155" spans="1:11" x14ac:dyDescent="0.2">
      <c r="A155" s="96" t="s">
        <v>255</v>
      </c>
      <c r="B155" s="127">
        <v>83</v>
      </c>
      <c r="C155" s="127">
        <v>59</v>
      </c>
      <c r="D155" s="127">
        <v>18</v>
      </c>
      <c r="E155" s="127">
        <v>6</v>
      </c>
      <c r="F155" s="127"/>
      <c r="G155" s="98">
        <f>B155/83</f>
        <v>1</v>
      </c>
      <c r="H155" s="98">
        <f t="shared" si="21"/>
        <v>0.71084337349397586</v>
      </c>
      <c r="I155" s="98">
        <f t="shared" si="22"/>
        <v>0.21686746987951808</v>
      </c>
      <c r="J155" s="98">
        <f t="shared" si="23"/>
        <v>7.2289156626506021E-2</v>
      </c>
      <c r="K155" s="98"/>
    </row>
    <row r="156" spans="1:11" x14ac:dyDescent="0.2">
      <c r="A156" s="96" t="s">
        <v>256</v>
      </c>
      <c r="B156" s="127">
        <v>42</v>
      </c>
      <c r="C156" s="127">
        <v>30</v>
      </c>
      <c r="D156" s="127">
        <v>11</v>
      </c>
      <c r="E156" s="127">
        <v>1</v>
      </c>
      <c r="F156" s="127"/>
      <c r="G156" s="98">
        <f>B156/42</f>
        <v>1</v>
      </c>
      <c r="H156" s="98">
        <f t="shared" si="21"/>
        <v>0.7142857142857143</v>
      </c>
      <c r="I156" s="98">
        <f t="shared" si="22"/>
        <v>0.26190476190476192</v>
      </c>
      <c r="J156" s="98">
        <f t="shared" si="23"/>
        <v>2.3809523809523808E-2</v>
      </c>
      <c r="K156" s="98"/>
    </row>
    <row r="157" spans="1:11" x14ac:dyDescent="0.2">
      <c r="A157" s="96" t="s">
        <v>257</v>
      </c>
      <c r="B157" s="127">
        <v>52</v>
      </c>
      <c r="C157" s="127">
        <v>32</v>
      </c>
      <c r="D157" s="127">
        <v>11</v>
      </c>
      <c r="E157" s="127">
        <v>9</v>
      </c>
      <c r="F157" s="127"/>
      <c r="G157" s="98">
        <f>B157/52</f>
        <v>1</v>
      </c>
      <c r="H157" s="98">
        <f t="shared" si="21"/>
        <v>0.61538461538461542</v>
      </c>
      <c r="I157" s="98">
        <f t="shared" si="22"/>
        <v>0.21153846153846154</v>
      </c>
      <c r="J157" s="98">
        <f t="shared" si="23"/>
        <v>0.17307692307692307</v>
      </c>
      <c r="K157" s="98"/>
    </row>
    <row r="158" spans="1:11" x14ac:dyDescent="0.2">
      <c r="A158" s="96" t="s">
        <v>258</v>
      </c>
      <c r="B158" s="127">
        <v>81</v>
      </c>
      <c r="C158" s="127">
        <v>53</v>
      </c>
      <c r="D158" s="127">
        <v>20</v>
      </c>
      <c r="E158" s="127">
        <v>8</v>
      </c>
      <c r="F158" s="128"/>
      <c r="G158" s="98">
        <f>B158/81</f>
        <v>1</v>
      </c>
      <c r="H158" s="98">
        <f t="shared" si="21"/>
        <v>0.65432098765432101</v>
      </c>
      <c r="I158" s="98">
        <f t="shared" si="22"/>
        <v>0.24691358024691357</v>
      </c>
      <c r="J158" s="98">
        <f t="shared" si="23"/>
        <v>9.8765432098765427E-2</v>
      </c>
      <c r="K158" s="98"/>
    </row>
    <row r="159" spans="1:11" x14ac:dyDescent="0.2">
      <c r="A159" s="96" t="s">
        <v>259</v>
      </c>
      <c r="B159" s="127">
        <v>70</v>
      </c>
      <c r="C159" s="127">
        <v>56</v>
      </c>
      <c r="D159" s="127">
        <v>8</v>
      </c>
      <c r="E159" s="127">
        <v>6</v>
      </c>
      <c r="F159" s="128"/>
      <c r="G159" s="98">
        <f>B159/70</f>
        <v>1</v>
      </c>
      <c r="H159" s="98">
        <f t="shared" si="21"/>
        <v>0.8</v>
      </c>
      <c r="I159" s="98">
        <f t="shared" si="22"/>
        <v>0.11428571428571428</v>
      </c>
      <c r="J159" s="98">
        <f t="shared" si="23"/>
        <v>8.5714285714285715E-2</v>
      </c>
      <c r="K159" s="98"/>
    </row>
    <row r="160" spans="1:11" x14ac:dyDescent="0.2">
      <c r="A160" s="96" t="s">
        <v>260</v>
      </c>
      <c r="B160" s="127">
        <v>8</v>
      </c>
      <c r="C160" s="127">
        <v>2</v>
      </c>
      <c r="D160" s="127">
        <v>3</v>
      </c>
      <c r="E160" s="127">
        <v>3</v>
      </c>
      <c r="F160" s="128"/>
      <c r="G160" s="98">
        <f>B160/8</f>
        <v>1</v>
      </c>
      <c r="H160" s="98">
        <f t="shared" si="21"/>
        <v>0.25</v>
      </c>
      <c r="I160" s="98">
        <f t="shared" si="22"/>
        <v>0.375</v>
      </c>
      <c r="J160" s="98">
        <f t="shared" si="23"/>
        <v>0.375</v>
      </c>
      <c r="K160" s="98"/>
    </row>
    <row r="161" spans="1:11" x14ac:dyDescent="0.2">
      <c r="A161" s="96" t="s">
        <v>261</v>
      </c>
      <c r="B161" s="127">
        <v>31</v>
      </c>
      <c r="C161" s="127">
        <v>18</v>
      </c>
      <c r="D161" s="127">
        <v>8</v>
      </c>
      <c r="E161" s="127">
        <v>5</v>
      </c>
      <c r="F161" s="128"/>
      <c r="G161" s="98">
        <f>B161/31</f>
        <v>1</v>
      </c>
      <c r="H161" s="98">
        <f t="shared" si="21"/>
        <v>0.58064516129032262</v>
      </c>
      <c r="I161" s="98">
        <f t="shared" si="22"/>
        <v>0.25806451612903225</v>
      </c>
      <c r="J161" s="98">
        <f t="shared" si="23"/>
        <v>0.16129032258064516</v>
      </c>
      <c r="K161" s="98"/>
    </row>
    <row r="162" spans="1:11" x14ac:dyDescent="0.2">
      <c r="A162" s="96" t="s">
        <v>127</v>
      </c>
      <c r="B162" s="128">
        <v>500</v>
      </c>
      <c r="C162" s="127">
        <v>324</v>
      </c>
      <c r="D162" s="127">
        <v>124</v>
      </c>
      <c r="E162" s="128">
        <v>52</v>
      </c>
      <c r="F162" s="95"/>
      <c r="G162" s="98">
        <f>B162/500</f>
        <v>1</v>
      </c>
      <c r="H162" s="98">
        <f t="shared" si="21"/>
        <v>0.64800000000000002</v>
      </c>
      <c r="I162" s="98">
        <f t="shared" si="22"/>
        <v>0.248</v>
      </c>
      <c r="J162" s="98">
        <f t="shared" si="23"/>
        <v>0.104</v>
      </c>
      <c r="K162" s="98"/>
    </row>
    <row r="163" spans="1:11" x14ac:dyDescent="0.2">
      <c r="A163" s="96"/>
      <c r="B163" s="128"/>
      <c r="C163" s="127"/>
      <c r="D163" s="127"/>
      <c r="E163" s="128"/>
      <c r="F163" s="95"/>
      <c r="G163" s="98"/>
      <c r="H163" s="98"/>
      <c r="I163" s="98"/>
      <c r="J163" s="98"/>
      <c r="K163" s="98"/>
    </row>
    <row r="164" spans="1:11" x14ac:dyDescent="0.2">
      <c r="A164" s="96"/>
      <c r="B164" s="128"/>
      <c r="C164" s="127"/>
      <c r="D164" s="127"/>
      <c r="E164" s="128"/>
      <c r="F164" s="97"/>
      <c r="G164" s="98"/>
      <c r="H164" s="98"/>
      <c r="I164" s="98"/>
      <c r="J164" s="98"/>
      <c r="K164" s="98"/>
    </row>
    <row r="165" spans="1:11" x14ac:dyDescent="0.2">
      <c r="A165" s="96"/>
      <c r="B165" s="128"/>
      <c r="C165" s="127"/>
      <c r="D165" s="127"/>
      <c r="E165" s="128"/>
      <c r="F165" s="127"/>
      <c r="G165" s="98"/>
      <c r="H165" s="98"/>
      <c r="I165" s="98"/>
      <c r="J165" s="98"/>
      <c r="K165" s="98"/>
    </row>
    <row r="166" spans="1:11" x14ac:dyDescent="0.2">
      <c r="A166" s="156"/>
      <c r="B166" s="95"/>
      <c r="C166" s="95"/>
      <c r="D166" s="95"/>
      <c r="E166" s="95"/>
      <c r="F166" s="127"/>
      <c r="G166" s="95"/>
      <c r="H166" s="95"/>
      <c r="I166" s="95"/>
      <c r="J166" s="95"/>
      <c r="K166" s="95"/>
    </row>
    <row r="167" spans="1:11" x14ac:dyDescent="0.2">
      <c r="A167" s="96" t="s">
        <v>319</v>
      </c>
      <c r="B167" s="95" t="s">
        <v>269</v>
      </c>
      <c r="C167" s="95"/>
      <c r="D167" s="95"/>
      <c r="E167" s="95"/>
      <c r="F167" s="127"/>
      <c r="G167" s="95" t="s">
        <v>278</v>
      </c>
      <c r="H167" s="95"/>
      <c r="I167" s="95"/>
      <c r="J167" s="95"/>
      <c r="K167" s="97"/>
    </row>
    <row r="168" spans="1:11" x14ac:dyDescent="0.2">
      <c r="A168" s="96" t="s">
        <v>262</v>
      </c>
      <c r="B168" s="97" t="s">
        <v>228</v>
      </c>
      <c r="C168" s="97" t="s">
        <v>229</v>
      </c>
      <c r="D168" s="97" t="s">
        <v>230</v>
      </c>
      <c r="E168" s="97" t="s">
        <v>231</v>
      </c>
      <c r="F168" s="127"/>
      <c r="G168" s="97" t="s">
        <v>228</v>
      </c>
      <c r="H168" s="97" t="s">
        <v>229</v>
      </c>
      <c r="I168" s="97" t="s">
        <v>230</v>
      </c>
      <c r="J168" s="97" t="s">
        <v>231</v>
      </c>
      <c r="K168" s="98"/>
    </row>
    <row r="169" spans="1:11" x14ac:dyDescent="0.2">
      <c r="A169" s="96" t="s">
        <v>252</v>
      </c>
      <c r="B169" s="127">
        <v>44</v>
      </c>
      <c r="C169" s="127">
        <v>26</v>
      </c>
      <c r="D169" s="127">
        <v>16</v>
      </c>
      <c r="E169" s="127">
        <v>2</v>
      </c>
      <c r="F169" s="127"/>
      <c r="G169" s="98">
        <f>B169/44</f>
        <v>1</v>
      </c>
      <c r="H169" s="98">
        <f>C169/B169</f>
        <v>0.59090909090909094</v>
      </c>
      <c r="I169" s="98">
        <f>D169/B169</f>
        <v>0.36363636363636365</v>
      </c>
      <c r="J169" s="98">
        <f>E169/B169</f>
        <v>4.5454545454545456E-2</v>
      </c>
      <c r="K169" s="98"/>
    </row>
    <row r="170" spans="1:11" x14ac:dyDescent="0.2">
      <c r="A170" s="96" t="s">
        <v>253</v>
      </c>
      <c r="B170" s="127">
        <v>31</v>
      </c>
      <c r="C170" s="127">
        <v>12</v>
      </c>
      <c r="D170" s="127">
        <v>13</v>
      </c>
      <c r="E170" s="127">
        <v>6</v>
      </c>
      <c r="F170" s="127"/>
      <c r="G170" s="98">
        <f>B170/30</f>
        <v>1.0333333333333334</v>
      </c>
      <c r="H170" s="98">
        <f t="shared" ref="H170:H179" si="24">C170/B170</f>
        <v>0.38709677419354838</v>
      </c>
      <c r="I170" s="98">
        <f t="shared" ref="I170:I179" si="25">D170/B170</f>
        <v>0.41935483870967744</v>
      </c>
      <c r="J170" s="98">
        <f t="shared" ref="J170:J179" si="26">E170/B170</f>
        <v>0.19354838709677419</v>
      </c>
      <c r="K170" s="98"/>
    </row>
    <row r="171" spans="1:11" x14ac:dyDescent="0.2">
      <c r="A171" s="96" t="s">
        <v>254</v>
      </c>
      <c r="B171" s="127">
        <v>59</v>
      </c>
      <c r="C171" s="127">
        <v>35</v>
      </c>
      <c r="D171" s="127">
        <v>17</v>
      </c>
      <c r="E171" s="127">
        <v>7</v>
      </c>
      <c r="F171" s="127"/>
      <c r="G171" s="98">
        <f>B171/61</f>
        <v>0.96721311475409832</v>
      </c>
      <c r="H171" s="98">
        <f t="shared" si="24"/>
        <v>0.59322033898305082</v>
      </c>
      <c r="I171" s="98">
        <f t="shared" si="25"/>
        <v>0.28813559322033899</v>
      </c>
      <c r="J171" s="98">
        <f t="shared" si="26"/>
        <v>0.11864406779661017</v>
      </c>
      <c r="K171" s="98"/>
    </row>
    <row r="172" spans="1:11" x14ac:dyDescent="0.2">
      <c r="A172" s="96" t="s">
        <v>255</v>
      </c>
      <c r="B172" s="127">
        <v>78</v>
      </c>
      <c r="C172" s="127">
        <v>53</v>
      </c>
      <c r="D172" s="127">
        <v>16</v>
      </c>
      <c r="E172" s="127">
        <v>9</v>
      </c>
      <c r="F172" s="127"/>
      <c r="G172" s="98">
        <f>B172/81</f>
        <v>0.96296296296296291</v>
      </c>
      <c r="H172" s="98">
        <f t="shared" si="24"/>
        <v>0.67948717948717952</v>
      </c>
      <c r="I172" s="98">
        <f t="shared" si="25"/>
        <v>0.20512820512820512</v>
      </c>
      <c r="J172" s="98">
        <f t="shared" si="26"/>
        <v>0.11538461538461539</v>
      </c>
      <c r="K172" s="98"/>
    </row>
    <row r="173" spans="1:11" x14ac:dyDescent="0.2">
      <c r="A173" s="96" t="s">
        <v>256</v>
      </c>
      <c r="B173" s="127">
        <v>40</v>
      </c>
      <c r="C173" s="127">
        <v>27</v>
      </c>
      <c r="D173" s="127">
        <v>6</v>
      </c>
      <c r="E173" s="127">
        <v>7</v>
      </c>
      <c r="F173" s="127"/>
      <c r="G173" s="98">
        <f>B173/41</f>
        <v>0.97560975609756095</v>
      </c>
      <c r="H173" s="98">
        <f t="shared" si="24"/>
        <v>0.67500000000000004</v>
      </c>
      <c r="I173" s="98">
        <f t="shared" si="25"/>
        <v>0.15</v>
      </c>
      <c r="J173" s="98">
        <f t="shared" si="26"/>
        <v>0.17499999999999999</v>
      </c>
      <c r="K173" s="98"/>
    </row>
    <row r="174" spans="1:11" x14ac:dyDescent="0.2">
      <c r="A174" s="96" t="s">
        <v>257</v>
      </c>
      <c r="B174" s="127">
        <v>51</v>
      </c>
      <c r="C174" s="127">
        <v>39</v>
      </c>
      <c r="D174" s="127">
        <v>6</v>
      </c>
      <c r="E174" s="127">
        <v>6</v>
      </c>
      <c r="F174" s="127"/>
      <c r="G174" s="98">
        <f>B174/52</f>
        <v>0.98076923076923073</v>
      </c>
      <c r="H174" s="98">
        <f t="shared" si="24"/>
        <v>0.76470588235294112</v>
      </c>
      <c r="I174" s="98">
        <f t="shared" si="25"/>
        <v>0.11764705882352941</v>
      </c>
      <c r="J174" s="98">
        <f t="shared" si="26"/>
        <v>0.11764705882352941</v>
      </c>
      <c r="K174" s="98"/>
    </row>
    <row r="175" spans="1:11" x14ac:dyDescent="0.2">
      <c r="A175" s="96" t="s">
        <v>258</v>
      </c>
      <c r="B175" s="127">
        <v>81</v>
      </c>
      <c r="C175" s="127">
        <v>53</v>
      </c>
      <c r="D175" s="127">
        <v>18</v>
      </c>
      <c r="E175" s="127">
        <v>10</v>
      </c>
      <c r="F175" s="128"/>
      <c r="G175" s="98">
        <f>B175/81</f>
        <v>1</v>
      </c>
      <c r="H175" s="98">
        <f t="shared" si="24"/>
        <v>0.65432098765432101</v>
      </c>
      <c r="I175" s="98">
        <f t="shared" si="25"/>
        <v>0.22222222222222221</v>
      </c>
      <c r="J175" s="98">
        <f t="shared" si="26"/>
        <v>0.12345679012345678</v>
      </c>
      <c r="K175" s="98"/>
    </row>
    <row r="176" spans="1:11" x14ac:dyDescent="0.2">
      <c r="A176" s="96" t="s">
        <v>259</v>
      </c>
      <c r="B176" s="127">
        <v>70</v>
      </c>
      <c r="C176" s="127">
        <v>45</v>
      </c>
      <c r="D176" s="127">
        <v>12</v>
      </c>
      <c r="E176" s="127">
        <v>13</v>
      </c>
      <c r="F176" s="128"/>
      <c r="G176" s="98">
        <f>B176/70</f>
        <v>1</v>
      </c>
      <c r="H176" s="98">
        <f t="shared" si="24"/>
        <v>0.6428571428571429</v>
      </c>
      <c r="I176" s="98">
        <f t="shared" si="25"/>
        <v>0.17142857142857143</v>
      </c>
      <c r="J176" s="98">
        <f t="shared" si="26"/>
        <v>0.18571428571428572</v>
      </c>
      <c r="K176" s="98"/>
    </row>
    <row r="177" spans="1:11" x14ac:dyDescent="0.2">
      <c r="A177" s="96" t="s">
        <v>260</v>
      </c>
      <c r="B177" s="127">
        <v>8</v>
      </c>
      <c r="C177" s="127">
        <v>4</v>
      </c>
      <c r="D177" s="127">
        <v>2</v>
      </c>
      <c r="E177" s="127">
        <v>2</v>
      </c>
      <c r="F177" s="128"/>
      <c r="G177" s="98">
        <f>B177/8</f>
        <v>1</v>
      </c>
      <c r="H177" s="98">
        <f t="shared" si="24"/>
        <v>0.5</v>
      </c>
      <c r="I177" s="98">
        <f t="shared" si="25"/>
        <v>0.25</v>
      </c>
      <c r="J177" s="98">
        <f t="shared" si="26"/>
        <v>0.25</v>
      </c>
      <c r="K177" s="98"/>
    </row>
    <row r="178" spans="1:11" x14ac:dyDescent="0.2">
      <c r="A178" s="96" t="s">
        <v>261</v>
      </c>
      <c r="B178" s="127">
        <v>31</v>
      </c>
      <c r="C178" s="127">
        <v>18</v>
      </c>
      <c r="D178" s="127">
        <v>11</v>
      </c>
      <c r="E178" s="127">
        <v>2</v>
      </c>
      <c r="F178" s="128"/>
      <c r="G178" s="98">
        <f>B178/32</f>
        <v>0.96875</v>
      </c>
      <c r="H178" s="98">
        <f t="shared" si="24"/>
        <v>0.58064516129032262</v>
      </c>
      <c r="I178" s="98">
        <f t="shared" si="25"/>
        <v>0.35483870967741937</v>
      </c>
      <c r="J178" s="98">
        <f t="shared" si="26"/>
        <v>6.4516129032258063E-2</v>
      </c>
      <c r="K178" s="98"/>
    </row>
    <row r="179" spans="1:11" x14ac:dyDescent="0.2">
      <c r="A179" s="96" t="s">
        <v>127</v>
      </c>
      <c r="B179" s="128">
        <v>493</v>
      </c>
      <c r="C179" s="127">
        <v>312</v>
      </c>
      <c r="D179" s="127">
        <v>117</v>
      </c>
      <c r="E179" s="128">
        <v>64</v>
      </c>
      <c r="F179" s="95"/>
      <c r="G179" s="98">
        <f>B179/500</f>
        <v>0.98599999999999999</v>
      </c>
      <c r="H179" s="98">
        <f t="shared" si="24"/>
        <v>0.63286004056795131</v>
      </c>
      <c r="I179" s="98">
        <f t="shared" si="25"/>
        <v>0.23732251521298176</v>
      </c>
      <c r="J179" s="98">
        <f t="shared" si="26"/>
        <v>0.12981744421906694</v>
      </c>
      <c r="K179" s="98"/>
    </row>
    <row r="180" spans="1:11" x14ac:dyDescent="0.2">
      <c r="A180" s="96"/>
      <c r="B180" s="128"/>
      <c r="C180" s="127"/>
      <c r="D180" s="127"/>
      <c r="E180" s="128"/>
      <c r="F180" s="97"/>
      <c r="G180" s="98"/>
      <c r="H180" s="98"/>
      <c r="I180" s="98"/>
      <c r="J180" s="98"/>
      <c r="K180" s="97"/>
    </row>
    <row r="181" spans="1:11" x14ac:dyDescent="0.2">
      <c r="A181" s="96"/>
      <c r="B181" s="128"/>
      <c r="C181" s="127"/>
      <c r="D181" s="127"/>
      <c r="E181" s="128"/>
      <c r="F181" s="127"/>
      <c r="G181" s="98"/>
      <c r="H181" s="98"/>
      <c r="I181" s="98"/>
      <c r="J181" s="98"/>
      <c r="K181" s="204"/>
    </row>
    <row r="182" spans="1:11" x14ac:dyDescent="0.2">
      <c r="A182" s="96"/>
      <c r="B182" s="128"/>
      <c r="C182" s="127"/>
      <c r="D182" s="127"/>
      <c r="E182" s="128"/>
      <c r="F182" s="127"/>
      <c r="G182" s="98"/>
      <c r="H182" s="98"/>
      <c r="I182" s="98"/>
      <c r="J182" s="98"/>
      <c r="K182" s="204"/>
    </row>
    <row r="183" spans="1:11" x14ac:dyDescent="0.2">
      <c r="A183" s="96" t="s">
        <v>313</v>
      </c>
      <c r="B183" s="95" t="s">
        <v>269</v>
      </c>
      <c r="C183" s="95"/>
      <c r="D183" s="95"/>
      <c r="E183" s="95"/>
      <c r="F183" s="127"/>
      <c r="G183" s="95" t="s">
        <v>278</v>
      </c>
      <c r="H183" s="95"/>
      <c r="I183" s="95"/>
      <c r="J183" s="95"/>
      <c r="K183" s="204"/>
    </row>
    <row r="184" spans="1:11" x14ac:dyDescent="0.2">
      <c r="A184" s="96" t="s">
        <v>262</v>
      </c>
      <c r="B184" s="97" t="s">
        <v>228</v>
      </c>
      <c r="C184" s="97" t="s">
        <v>229</v>
      </c>
      <c r="D184" s="97" t="s">
        <v>230</v>
      </c>
      <c r="E184" s="97" t="s">
        <v>231</v>
      </c>
      <c r="F184" s="127"/>
      <c r="G184" s="97" t="s">
        <v>228</v>
      </c>
      <c r="H184" s="97" t="s">
        <v>229</v>
      </c>
      <c r="I184" s="97" t="s">
        <v>230</v>
      </c>
      <c r="J184" s="97" t="s">
        <v>231</v>
      </c>
      <c r="K184" s="204"/>
    </row>
    <row r="185" spans="1:11" x14ac:dyDescent="0.2">
      <c r="A185" s="96" t="s">
        <v>252</v>
      </c>
      <c r="B185" s="127">
        <v>44</v>
      </c>
      <c r="C185" s="127">
        <v>21</v>
      </c>
      <c r="D185" s="127">
        <v>18</v>
      </c>
      <c r="E185" s="127">
        <v>5</v>
      </c>
      <c r="F185" s="127"/>
      <c r="G185" s="98">
        <f>B185/44</f>
        <v>1</v>
      </c>
      <c r="H185" s="98">
        <f>C185/B185</f>
        <v>0.47727272727272729</v>
      </c>
      <c r="I185" s="98">
        <f>D185/B185</f>
        <v>0.40909090909090912</v>
      </c>
      <c r="J185" s="98">
        <f>E185/B185</f>
        <v>0.11363636363636363</v>
      </c>
      <c r="K185" s="204"/>
    </row>
    <row r="186" spans="1:11" x14ac:dyDescent="0.2">
      <c r="A186" s="96" t="s">
        <v>253</v>
      </c>
      <c r="B186" s="127">
        <v>30</v>
      </c>
      <c r="C186" s="127">
        <v>16</v>
      </c>
      <c r="D186" s="127">
        <v>6</v>
      </c>
      <c r="E186" s="127">
        <v>8</v>
      </c>
      <c r="F186" s="127"/>
      <c r="G186" s="98">
        <f>B186/30</f>
        <v>1</v>
      </c>
      <c r="H186" s="98">
        <f t="shared" ref="H186:H195" si="27">C186/B186</f>
        <v>0.53333333333333333</v>
      </c>
      <c r="I186" s="98">
        <f t="shared" ref="I186:I195" si="28">D186/B186</f>
        <v>0.2</v>
      </c>
      <c r="J186" s="98">
        <f t="shared" ref="J186:J195" si="29">E186/B186</f>
        <v>0.26666666666666666</v>
      </c>
      <c r="K186" s="204"/>
    </row>
    <row r="187" spans="1:11" x14ac:dyDescent="0.2">
      <c r="A187" s="96" t="s">
        <v>254</v>
      </c>
      <c r="B187" s="127">
        <v>60</v>
      </c>
      <c r="C187" s="127">
        <v>46</v>
      </c>
      <c r="D187" s="127">
        <v>10</v>
      </c>
      <c r="E187" s="127">
        <v>4</v>
      </c>
      <c r="F187" s="127"/>
      <c r="G187" s="98">
        <f>B187/61</f>
        <v>0.98360655737704916</v>
      </c>
      <c r="H187" s="98">
        <f t="shared" si="27"/>
        <v>0.76666666666666672</v>
      </c>
      <c r="I187" s="98">
        <f t="shared" si="28"/>
        <v>0.16666666666666666</v>
      </c>
      <c r="J187" s="98">
        <f t="shared" si="29"/>
        <v>6.6666666666666666E-2</v>
      </c>
      <c r="K187" s="204"/>
    </row>
    <row r="188" spans="1:11" x14ac:dyDescent="0.2">
      <c r="A188" s="96" t="s">
        <v>255</v>
      </c>
      <c r="B188" s="127">
        <v>81</v>
      </c>
      <c r="C188" s="127">
        <v>51</v>
      </c>
      <c r="D188" s="127">
        <v>22</v>
      </c>
      <c r="E188" s="127">
        <v>8</v>
      </c>
      <c r="F188" s="127"/>
      <c r="G188" s="98">
        <f>B188/81</f>
        <v>1</v>
      </c>
      <c r="H188" s="98">
        <f t="shared" si="27"/>
        <v>0.62962962962962965</v>
      </c>
      <c r="I188" s="98">
        <f t="shared" si="28"/>
        <v>0.27160493827160492</v>
      </c>
      <c r="J188" s="98">
        <f t="shared" si="29"/>
        <v>9.8765432098765427E-2</v>
      </c>
      <c r="K188" s="204"/>
    </row>
    <row r="189" spans="1:11" x14ac:dyDescent="0.2">
      <c r="A189" s="96" t="s">
        <v>256</v>
      </c>
      <c r="B189" s="127">
        <v>41</v>
      </c>
      <c r="C189" s="127">
        <v>30</v>
      </c>
      <c r="D189" s="127">
        <v>7</v>
      </c>
      <c r="E189" s="127">
        <v>4</v>
      </c>
      <c r="F189" s="127"/>
      <c r="G189" s="98">
        <f>B189/41</f>
        <v>1</v>
      </c>
      <c r="H189" s="98">
        <f t="shared" si="27"/>
        <v>0.73170731707317072</v>
      </c>
      <c r="I189" s="98">
        <f t="shared" si="28"/>
        <v>0.17073170731707318</v>
      </c>
      <c r="J189" s="98">
        <f t="shared" si="29"/>
        <v>9.7560975609756101E-2</v>
      </c>
      <c r="K189" s="204"/>
    </row>
    <row r="190" spans="1:11" x14ac:dyDescent="0.2">
      <c r="A190" s="96" t="s">
        <v>257</v>
      </c>
      <c r="B190" s="127">
        <v>52</v>
      </c>
      <c r="C190" s="127">
        <v>38</v>
      </c>
      <c r="D190" s="127">
        <v>8</v>
      </c>
      <c r="E190" s="127">
        <v>6</v>
      </c>
      <c r="F190" s="127"/>
      <c r="G190" s="98">
        <f>B190/52</f>
        <v>1</v>
      </c>
      <c r="H190" s="98">
        <f t="shared" si="27"/>
        <v>0.73076923076923073</v>
      </c>
      <c r="I190" s="98">
        <f t="shared" si="28"/>
        <v>0.15384615384615385</v>
      </c>
      <c r="J190" s="98">
        <f t="shared" si="29"/>
        <v>0.11538461538461539</v>
      </c>
      <c r="K190" s="204"/>
    </row>
    <row r="191" spans="1:11" x14ac:dyDescent="0.2">
      <c r="A191" s="96" t="s">
        <v>258</v>
      </c>
      <c r="B191" s="127">
        <v>81</v>
      </c>
      <c r="C191" s="127">
        <v>48</v>
      </c>
      <c r="D191" s="127">
        <v>28</v>
      </c>
      <c r="E191" s="127">
        <v>5</v>
      </c>
      <c r="F191" s="128"/>
      <c r="G191" s="98">
        <f>B191/81</f>
        <v>1</v>
      </c>
      <c r="H191" s="98">
        <f t="shared" si="27"/>
        <v>0.59259259259259256</v>
      </c>
      <c r="I191" s="98">
        <f t="shared" si="28"/>
        <v>0.34567901234567899</v>
      </c>
      <c r="J191" s="98">
        <f t="shared" si="29"/>
        <v>6.1728395061728392E-2</v>
      </c>
      <c r="K191" s="204"/>
    </row>
    <row r="192" spans="1:11" x14ac:dyDescent="0.2">
      <c r="A192" s="96" t="s">
        <v>259</v>
      </c>
      <c r="B192" s="127">
        <v>70</v>
      </c>
      <c r="C192" s="127">
        <v>48</v>
      </c>
      <c r="D192" s="127">
        <v>11</v>
      </c>
      <c r="E192" s="127">
        <v>11</v>
      </c>
      <c r="F192" s="128"/>
      <c r="G192" s="98">
        <f>B192/70</f>
        <v>1</v>
      </c>
      <c r="H192" s="98">
        <f t="shared" si="27"/>
        <v>0.68571428571428572</v>
      </c>
      <c r="I192" s="98">
        <f t="shared" si="28"/>
        <v>0.15714285714285714</v>
      </c>
      <c r="J192" s="98">
        <f t="shared" si="29"/>
        <v>0.15714285714285714</v>
      </c>
      <c r="K192" s="204"/>
    </row>
    <row r="193" spans="1:11" x14ac:dyDescent="0.2">
      <c r="A193" s="96" t="s">
        <v>260</v>
      </c>
      <c r="B193" s="127">
        <v>8</v>
      </c>
      <c r="C193" s="127">
        <v>5</v>
      </c>
      <c r="D193" s="127">
        <v>1</v>
      </c>
      <c r="E193" s="127">
        <v>2</v>
      </c>
      <c r="F193" s="97"/>
      <c r="G193" s="98">
        <f>B193/8</f>
        <v>1</v>
      </c>
      <c r="H193" s="98">
        <f t="shared" si="27"/>
        <v>0.625</v>
      </c>
      <c r="I193" s="98">
        <f t="shared" si="28"/>
        <v>0.125</v>
      </c>
      <c r="J193" s="98">
        <f t="shared" si="29"/>
        <v>0.25</v>
      </c>
      <c r="K193" s="204"/>
    </row>
    <row r="194" spans="1:11" x14ac:dyDescent="0.2">
      <c r="A194" s="96" t="s">
        <v>261</v>
      </c>
      <c r="B194" s="127">
        <v>32</v>
      </c>
      <c r="C194" s="127">
        <v>19</v>
      </c>
      <c r="D194" s="127">
        <v>12</v>
      </c>
      <c r="E194" s="127">
        <v>1</v>
      </c>
      <c r="F194" s="127"/>
      <c r="G194" s="98">
        <f>B194/32</f>
        <v>1</v>
      </c>
      <c r="H194" s="98">
        <f t="shared" si="27"/>
        <v>0.59375</v>
      </c>
      <c r="I194" s="98">
        <f t="shared" si="28"/>
        <v>0.375</v>
      </c>
      <c r="J194" s="98">
        <f t="shared" si="29"/>
        <v>3.125E-2</v>
      </c>
      <c r="K194" s="204"/>
    </row>
    <row r="195" spans="1:11" x14ac:dyDescent="0.2">
      <c r="A195" s="96" t="s">
        <v>127</v>
      </c>
      <c r="B195" s="128">
        <v>499</v>
      </c>
      <c r="C195" s="127">
        <v>322</v>
      </c>
      <c r="D195" s="127">
        <v>123</v>
      </c>
      <c r="E195" s="128">
        <v>54</v>
      </c>
      <c r="F195" s="127"/>
      <c r="G195" s="98">
        <f>B195/500</f>
        <v>0.998</v>
      </c>
      <c r="H195" s="98">
        <f t="shared" si="27"/>
        <v>0.64529058116232463</v>
      </c>
      <c r="I195" s="98">
        <f t="shared" si="28"/>
        <v>0.24649298597194388</v>
      </c>
      <c r="J195" s="98">
        <f t="shared" si="29"/>
        <v>0.10821643286573146</v>
      </c>
      <c r="K195" s="204"/>
    </row>
    <row r="196" spans="1:11" x14ac:dyDescent="0.2">
      <c r="A196" s="96"/>
      <c r="B196" s="128"/>
      <c r="C196" s="127"/>
      <c r="D196" s="127"/>
      <c r="E196" s="128"/>
      <c r="F196" s="127"/>
      <c r="G196" s="98"/>
      <c r="H196" s="98"/>
      <c r="I196" s="98"/>
      <c r="J196" s="98"/>
      <c r="K196" s="204"/>
    </row>
    <row r="197" spans="1:11" x14ac:dyDescent="0.2">
      <c r="A197" s="96"/>
      <c r="B197" s="97"/>
      <c r="C197" s="97"/>
      <c r="D197" s="97"/>
      <c r="E197" s="97"/>
      <c r="F197" s="127"/>
      <c r="G197" s="97"/>
      <c r="H197" s="97"/>
      <c r="I197" s="97"/>
      <c r="J197" s="97"/>
      <c r="K197" s="204"/>
    </row>
    <row r="198" spans="1:11" x14ac:dyDescent="0.2">
      <c r="A198" s="252" t="s">
        <v>395</v>
      </c>
      <c r="B198" s="253"/>
      <c r="C198" s="253"/>
      <c r="D198" s="253"/>
      <c r="E198" s="253"/>
      <c r="F198" s="253"/>
      <c r="G198" s="253"/>
      <c r="H198" s="253"/>
      <c r="I198" s="253"/>
      <c r="J198" s="253"/>
    </row>
    <row r="199" spans="1:11" x14ac:dyDescent="0.2">
      <c r="A199" s="253"/>
      <c r="B199" s="253"/>
      <c r="C199" s="253"/>
      <c r="D199" s="253"/>
      <c r="E199" s="253"/>
      <c r="F199" s="253"/>
      <c r="G199" s="253"/>
      <c r="H199" s="253"/>
      <c r="I199" s="253"/>
      <c r="J199" s="253"/>
    </row>
    <row r="200" spans="1:11" x14ac:dyDescent="0.2">
      <c r="A200" s="253"/>
      <c r="B200" s="253"/>
      <c r="C200" s="253"/>
      <c r="D200" s="253"/>
      <c r="E200" s="253"/>
      <c r="F200" s="253"/>
      <c r="G200" s="253"/>
      <c r="H200" s="253"/>
      <c r="I200" s="253"/>
      <c r="J200" s="253"/>
    </row>
    <row r="201" spans="1:11" x14ac:dyDescent="0.2">
      <c r="A201" s="253"/>
      <c r="B201" s="253"/>
      <c r="C201" s="253"/>
      <c r="D201" s="253"/>
      <c r="E201" s="253"/>
      <c r="F201" s="253"/>
      <c r="G201" s="253"/>
      <c r="H201" s="253"/>
      <c r="I201" s="253"/>
      <c r="J201" s="253"/>
    </row>
    <row r="202" spans="1:11" x14ac:dyDescent="0.2">
      <c r="A202" s="253"/>
      <c r="B202" s="253"/>
      <c r="C202" s="253"/>
      <c r="D202" s="253"/>
      <c r="E202" s="253"/>
      <c r="F202" s="253"/>
      <c r="G202" s="253"/>
      <c r="H202" s="253"/>
      <c r="I202" s="253"/>
      <c r="J202" s="253"/>
    </row>
    <row r="203" spans="1:11" x14ac:dyDescent="0.2">
      <c r="A203" s="253"/>
      <c r="B203" s="253"/>
      <c r="C203" s="253"/>
      <c r="D203" s="253"/>
      <c r="E203" s="253"/>
      <c r="F203" s="253"/>
      <c r="G203" s="253"/>
      <c r="H203" s="253"/>
      <c r="I203" s="253"/>
      <c r="J203" s="253"/>
    </row>
    <row r="204" spans="1:11" x14ac:dyDescent="0.2">
      <c r="A204" s="253"/>
      <c r="B204" s="253"/>
      <c r="C204" s="253"/>
      <c r="D204" s="253"/>
      <c r="E204" s="253"/>
      <c r="F204" s="253"/>
      <c r="G204" s="253"/>
      <c r="H204" s="253"/>
      <c r="I204" s="253"/>
      <c r="J204" s="253"/>
    </row>
    <row r="205" spans="1:11" x14ac:dyDescent="0.2">
      <c r="A205" s="253"/>
      <c r="B205" s="253"/>
      <c r="C205" s="253"/>
      <c r="D205" s="253"/>
      <c r="E205" s="253"/>
      <c r="F205" s="253"/>
      <c r="G205" s="253"/>
      <c r="H205" s="253"/>
      <c r="I205" s="253"/>
      <c r="J205" s="253"/>
    </row>
    <row r="206" spans="1:11" x14ac:dyDescent="0.2">
      <c r="A206" s="253"/>
      <c r="B206" s="253"/>
      <c r="C206" s="253"/>
      <c r="D206" s="253"/>
      <c r="E206" s="253"/>
      <c r="F206" s="253"/>
      <c r="G206" s="253"/>
      <c r="H206" s="253"/>
      <c r="I206" s="253"/>
      <c r="J206" s="253"/>
    </row>
    <row r="207" spans="1:11" x14ac:dyDescent="0.2">
      <c r="A207" s="253"/>
      <c r="B207" s="253"/>
      <c r="C207" s="253"/>
      <c r="D207" s="253"/>
      <c r="E207" s="253"/>
      <c r="F207" s="253"/>
      <c r="G207" s="253"/>
      <c r="H207" s="253"/>
      <c r="I207" s="253"/>
      <c r="J207" s="253"/>
    </row>
    <row r="208" spans="1:11" x14ac:dyDescent="0.2">
      <c r="A208" s="253"/>
      <c r="B208" s="253"/>
      <c r="C208" s="253"/>
      <c r="D208" s="253"/>
      <c r="E208" s="253"/>
      <c r="F208" s="253"/>
      <c r="G208" s="253"/>
      <c r="H208" s="253"/>
      <c r="I208" s="253"/>
      <c r="J208" s="253"/>
    </row>
    <row r="209" spans="1:10" x14ac:dyDescent="0.2">
      <c r="A209" s="253"/>
      <c r="B209" s="253"/>
      <c r="C209" s="253"/>
      <c r="D209" s="253"/>
      <c r="E209" s="253"/>
      <c r="F209" s="253"/>
      <c r="G209" s="253"/>
      <c r="H209" s="253"/>
      <c r="I209" s="253"/>
      <c r="J209" s="253"/>
    </row>
    <row r="210" spans="1:10" x14ac:dyDescent="0.2">
      <c r="A210" s="253"/>
      <c r="B210" s="253"/>
      <c r="C210" s="253"/>
      <c r="D210" s="253"/>
      <c r="E210" s="253"/>
      <c r="F210" s="253"/>
      <c r="G210" s="253"/>
      <c r="H210" s="253"/>
      <c r="I210" s="253"/>
      <c r="J210" s="253"/>
    </row>
    <row r="211" spans="1:10" x14ac:dyDescent="0.2">
      <c r="A211" s="253"/>
      <c r="B211" s="253"/>
      <c r="C211" s="253"/>
      <c r="D211" s="253"/>
      <c r="E211" s="253"/>
      <c r="F211" s="253"/>
      <c r="G211" s="253"/>
      <c r="H211" s="253"/>
      <c r="I211" s="253"/>
      <c r="J211" s="253"/>
    </row>
    <row r="212" spans="1:10" x14ac:dyDescent="0.2">
      <c r="A212" s="253"/>
      <c r="B212" s="253"/>
      <c r="C212" s="253"/>
      <c r="D212" s="253"/>
      <c r="E212" s="253"/>
      <c r="F212" s="253"/>
      <c r="G212" s="253"/>
      <c r="H212" s="253"/>
      <c r="I212" s="253"/>
      <c r="J212" s="253"/>
    </row>
    <row r="213" spans="1:10" x14ac:dyDescent="0.2">
      <c r="A213" s="253"/>
      <c r="B213" s="253"/>
      <c r="C213" s="253"/>
      <c r="D213" s="253"/>
      <c r="E213" s="253"/>
      <c r="F213" s="253"/>
      <c r="G213" s="253"/>
      <c r="H213" s="253"/>
      <c r="I213" s="253"/>
      <c r="J213" s="253"/>
    </row>
    <row r="214" spans="1:10" x14ac:dyDescent="0.2">
      <c r="A214" s="253"/>
      <c r="B214" s="253"/>
      <c r="C214" s="253"/>
      <c r="D214" s="253"/>
      <c r="E214" s="253"/>
      <c r="F214" s="253"/>
      <c r="G214" s="253"/>
      <c r="H214" s="253"/>
      <c r="I214" s="253"/>
      <c r="J214" s="253"/>
    </row>
  </sheetData>
  <mergeCells count="2">
    <mergeCell ref="A198:J214"/>
    <mergeCell ref="S3:S51"/>
  </mergeCells>
  <pageMargins left="0.2" right="0.2"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7"/>
  <sheetViews>
    <sheetView workbookViewId="0"/>
  </sheetViews>
  <sheetFormatPr defaultRowHeight="12.75" x14ac:dyDescent="0.2"/>
  <cols>
    <col min="1" max="1" width="37.42578125" style="107" bestFit="1" customWidth="1"/>
    <col min="2" max="3" width="13.140625" style="110" bestFit="1" customWidth="1"/>
    <col min="4" max="4" width="14.42578125" style="110" bestFit="1" customWidth="1"/>
    <col min="5" max="5" width="11.42578125" style="110" bestFit="1" customWidth="1"/>
    <col min="6" max="10" width="8.28515625" style="110" bestFit="1" customWidth="1"/>
    <col min="11" max="19" width="8.28515625" style="107" bestFit="1" customWidth="1"/>
    <col min="21" max="21" width="36" bestFit="1" customWidth="1"/>
  </cols>
  <sheetData>
    <row r="1" spans="1:23" s="95" customFormat="1" x14ac:dyDescent="0.2">
      <c r="A1" s="6" t="s">
        <v>279</v>
      </c>
      <c r="B1" s="6"/>
      <c r="C1" s="6"/>
      <c r="D1" s="6"/>
      <c r="E1" s="6"/>
      <c r="F1" s="6"/>
      <c r="G1" s="6"/>
      <c r="H1" s="6"/>
      <c r="I1" s="6"/>
      <c r="P1" s="107"/>
      <c r="Q1" s="107"/>
      <c r="R1" s="107"/>
      <c r="S1" s="107"/>
      <c r="T1" s="107"/>
      <c r="U1"/>
    </row>
    <row r="2" spans="1:23" s="95" customFormat="1" x14ac:dyDescent="0.2">
      <c r="A2" s="6" t="s">
        <v>280</v>
      </c>
      <c r="B2" s="6"/>
      <c r="C2" s="6"/>
      <c r="D2" s="6"/>
      <c r="E2" s="6"/>
      <c r="F2" s="6"/>
      <c r="G2" s="6"/>
      <c r="H2" s="6"/>
      <c r="I2" s="6"/>
      <c r="P2" s="107"/>
      <c r="Q2" s="107"/>
      <c r="R2" s="107"/>
      <c r="S2" s="107"/>
      <c r="T2" s="107"/>
      <c r="U2"/>
    </row>
    <row r="3" spans="1:23" s="95" customFormat="1" x14ac:dyDescent="0.2">
      <c r="A3" s="95" t="s">
        <v>485</v>
      </c>
      <c r="P3" s="107"/>
      <c r="Q3" s="107"/>
      <c r="R3" s="107"/>
      <c r="S3" s="107"/>
      <c r="T3" s="107"/>
      <c r="U3"/>
    </row>
    <row r="4" spans="1:23" s="95" customFormat="1" x14ac:dyDescent="0.2">
      <c r="A4" s="107"/>
      <c r="B4" s="110"/>
      <c r="C4" s="110"/>
      <c r="D4" s="110"/>
      <c r="E4" s="110"/>
      <c r="F4" s="110"/>
      <c r="G4" s="110"/>
      <c r="H4" s="110"/>
      <c r="I4" s="110"/>
      <c r="J4" s="103"/>
      <c r="K4" s="103"/>
      <c r="L4" s="107"/>
      <c r="M4" s="107"/>
      <c r="N4" s="120"/>
      <c r="O4" s="107"/>
      <c r="P4" s="107"/>
      <c r="Q4" s="107"/>
      <c r="R4" s="107"/>
      <c r="S4" s="107"/>
      <c r="T4" s="107"/>
      <c r="U4"/>
    </row>
    <row r="5" spans="1:23" x14ac:dyDescent="0.2">
      <c r="A5" s="102" t="s">
        <v>405</v>
      </c>
      <c r="B5" s="198" t="s">
        <v>484</v>
      </c>
      <c r="C5" s="198" t="s">
        <v>483</v>
      </c>
      <c r="D5" s="103" t="s">
        <v>841</v>
      </c>
      <c r="E5" s="103">
        <v>41896</v>
      </c>
      <c r="F5" s="103">
        <v>41804</v>
      </c>
      <c r="G5" s="103">
        <v>41712</v>
      </c>
      <c r="H5" s="103">
        <v>41621</v>
      </c>
      <c r="I5" s="103">
        <v>41530</v>
      </c>
      <c r="J5" s="103">
        <v>41438</v>
      </c>
      <c r="K5" s="103">
        <v>41346</v>
      </c>
      <c r="L5" s="103">
        <v>41244</v>
      </c>
      <c r="M5" s="103">
        <v>41153</v>
      </c>
      <c r="N5" s="103">
        <v>41090</v>
      </c>
      <c r="O5" s="103">
        <v>40989</v>
      </c>
      <c r="P5" s="103">
        <v>40888</v>
      </c>
      <c r="Q5" s="103">
        <v>40787</v>
      </c>
      <c r="R5" s="103">
        <v>40695</v>
      </c>
      <c r="S5" s="103">
        <v>40603</v>
      </c>
      <c r="T5" s="103">
        <v>40513</v>
      </c>
      <c r="U5" s="103"/>
      <c r="V5" s="103"/>
      <c r="W5" s="89"/>
    </row>
    <row r="6" spans="1:23" x14ac:dyDescent="0.2">
      <c r="A6" s="104" t="s">
        <v>241</v>
      </c>
      <c r="B6" s="51">
        <f>D6/E6-1</f>
        <v>-0.12904863163027425</v>
      </c>
      <c r="C6" s="51">
        <f>D6/H6-1</f>
        <v>-0.12108605620945201</v>
      </c>
      <c r="D6" s="50">
        <v>122.40944657223299</v>
      </c>
      <c r="E6" s="152">
        <v>140.54682157668901</v>
      </c>
      <c r="F6" s="89">
        <v>144.23028213520001</v>
      </c>
      <c r="G6" s="89">
        <v>137.38053003420799</v>
      </c>
      <c r="H6" s="89">
        <v>139.27352892401501</v>
      </c>
      <c r="I6" s="89">
        <v>142.88599656396701</v>
      </c>
      <c r="J6" s="89">
        <v>138.058581465895</v>
      </c>
      <c r="K6" s="122">
        <v>134.07322586672601</v>
      </c>
      <c r="L6" s="122">
        <v>140.72494032489499</v>
      </c>
      <c r="M6" s="122">
        <v>140.92669980590901</v>
      </c>
      <c r="N6" s="122">
        <v>145.38977254168799</v>
      </c>
      <c r="O6" s="122">
        <v>145.19728893641499</v>
      </c>
      <c r="P6" s="105">
        <v>143.47080570745899</v>
      </c>
      <c r="Q6" s="105">
        <v>145.57753138512899</v>
      </c>
      <c r="R6" s="105">
        <v>139.32923769057501</v>
      </c>
      <c r="S6" s="38">
        <v>128.523320336946</v>
      </c>
      <c r="T6" s="106">
        <v>117.58509680908894</v>
      </c>
      <c r="U6" s="106"/>
      <c r="V6" s="108"/>
      <c r="W6" s="89"/>
    </row>
    <row r="7" spans="1:23" x14ac:dyDescent="0.2">
      <c r="A7" s="104" t="s">
        <v>242</v>
      </c>
      <c r="B7" s="51">
        <f t="shared" ref="B7:B16" si="0">D7/E7-1</f>
        <v>-2.7635171959009885E-2</v>
      </c>
      <c r="C7" s="51">
        <f t="shared" ref="C7:C16" si="1">D7/H7-1</f>
        <v>-4.6747237833484556E-2</v>
      </c>
      <c r="D7" s="50">
        <v>48.516051194956198</v>
      </c>
      <c r="E7" s="152">
        <v>49.894905487995501</v>
      </c>
      <c r="F7" s="89">
        <v>54.411441421561101</v>
      </c>
      <c r="G7" s="89">
        <v>52.300938588412599</v>
      </c>
      <c r="H7" s="89">
        <v>50.895264215852698</v>
      </c>
      <c r="I7" s="89">
        <v>50.361637036806101</v>
      </c>
      <c r="J7" s="89">
        <v>52.116842280278803</v>
      </c>
      <c r="K7" s="122">
        <v>51.016637747551897</v>
      </c>
      <c r="L7" s="122">
        <v>48.6287293251699</v>
      </c>
      <c r="M7" s="122">
        <v>48.382563750107998</v>
      </c>
      <c r="N7" s="122">
        <v>50.7345735161582</v>
      </c>
      <c r="O7" s="122">
        <v>50.2553092610204</v>
      </c>
      <c r="P7" s="105">
        <v>46.475864514264401</v>
      </c>
      <c r="Q7" s="105">
        <v>50.090198234893897</v>
      </c>
      <c r="R7" s="105">
        <v>53.5032420603047</v>
      </c>
      <c r="S7" s="38">
        <v>49.875023451608499</v>
      </c>
      <c r="T7" s="106">
        <v>45.417926797732484</v>
      </c>
      <c r="U7" s="106"/>
      <c r="V7" s="108"/>
      <c r="W7" s="89"/>
    </row>
    <row r="8" spans="1:23" x14ac:dyDescent="0.2">
      <c r="A8" s="104" t="s">
        <v>243</v>
      </c>
      <c r="B8" s="51">
        <f t="shared" si="0"/>
        <v>2.7949207006101595E-2</v>
      </c>
      <c r="C8" s="51">
        <f t="shared" si="1"/>
        <v>5.7756848833412366E-2</v>
      </c>
      <c r="D8" s="50">
        <v>77.026308477198995</v>
      </c>
      <c r="E8" s="152">
        <v>74.932017994875295</v>
      </c>
      <c r="F8" s="89">
        <v>74.165583680227797</v>
      </c>
      <c r="G8" s="89">
        <v>69.188550154859897</v>
      </c>
      <c r="H8" s="89">
        <v>72.820429914635298</v>
      </c>
      <c r="I8" s="89">
        <v>70.820088458887398</v>
      </c>
      <c r="J8" s="89">
        <v>70.0882125602824</v>
      </c>
      <c r="K8" s="122">
        <v>66.596117353328296</v>
      </c>
      <c r="L8" s="122">
        <v>69.750700452733895</v>
      </c>
      <c r="M8" s="122">
        <v>68.181925025530305</v>
      </c>
      <c r="N8" s="122">
        <v>68.888686294677697</v>
      </c>
      <c r="O8" s="122">
        <v>66.161771738247097</v>
      </c>
      <c r="P8" s="105">
        <v>68.046780188167105</v>
      </c>
      <c r="Q8" s="105">
        <v>66.589854085708495</v>
      </c>
      <c r="R8" s="105">
        <v>64.868512336473103</v>
      </c>
      <c r="S8" s="38">
        <v>60.499241549248303</v>
      </c>
      <c r="T8" s="106">
        <v>63.911389481222194</v>
      </c>
      <c r="U8" s="106"/>
      <c r="V8" s="108"/>
      <c r="W8" s="89"/>
    </row>
    <row r="9" spans="1:23" x14ac:dyDescent="0.2">
      <c r="A9" s="104" t="s">
        <v>244</v>
      </c>
      <c r="B9" s="51">
        <f t="shared" si="0"/>
        <v>8.4998066904536262E-2</v>
      </c>
      <c r="C9" s="51">
        <f t="shared" si="1"/>
        <v>6.7352763966498586E-2</v>
      </c>
      <c r="D9" s="50">
        <v>106.647066094818</v>
      </c>
      <c r="E9" s="152">
        <v>98.292401938630704</v>
      </c>
      <c r="F9" s="89">
        <v>96.786701999504601</v>
      </c>
      <c r="G9" s="89">
        <v>91.430566381922503</v>
      </c>
      <c r="H9" s="89">
        <v>99.917355999993802</v>
      </c>
      <c r="I9" s="89">
        <v>91.9367294708033</v>
      </c>
      <c r="J9" s="89">
        <v>89.553920683305904</v>
      </c>
      <c r="K9" s="122">
        <v>81.202704034317094</v>
      </c>
      <c r="L9" s="122">
        <v>89.7931522076438</v>
      </c>
      <c r="M9" s="122">
        <v>79.095963347905695</v>
      </c>
      <c r="N9" s="122">
        <v>78.2154831506775</v>
      </c>
      <c r="O9" s="122">
        <v>76.236453695092095</v>
      </c>
      <c r="P9" s="105">
        <v>82.926230670206806</v>
      </c>
      <c r="Q9" s="105">
        <v>74.694049806457997</v>
      </c>
      <c r="R9" s="105">
        <v>74.6071173630787</v>
      </c>
      <c r="S9" s="38">
        <v>70.263555046704198</v>
      </c>
      <c r="T9" s="106">
        <v>74.53942758984482</v>
      </c>
      <c r="U9" s="106"/>
      <c r="V9" s="108"/>
      <c r="W9" s="89"/>
    </row>
    <row r="10" spans="1:23" x14ac:dyDescent="0.2">
      <c r="A10" s="104" t="s">
        <v>245</v>
      </c>
      <c r="B10" s="51">
        <f t="shared" si="0"/>
        <v>3.7866954228640726E-2</v>
      </c>
      <c r="C10" s="51">
        <f t="shared" si="1"/>
        <v>3.5483312428313818E-2</v>
      </c>
      <c r="D10" s="50">
        <v>97.790818908592598</v>
      </c>
      <c r="E10" s="152">
        <v>94.222885226432794</v>
      </c>
      <c r="F10" s="89">
        <v>92.612120327387402</v>
      </c>
      <c r="G10" s="89">
        <v>90.138226239916804</v>
      </c>
      <c r="H10" s="89">
        <v>94.439782597039795</v>
      </c>
      <c r="I10" s="89">
        <v>90.2904027883948</v>
      </c>
      <c r="J10" s="89">
        <v>88.054049610453902</v>
      </c>
      <c r="K10" s="122">
        <v>87.301380591408503</v>
      </c>
      <c r="L10" s="122">
        <v>99.046934782741999</v>
      </c>
      <c r="M10" s="122">
        <v>87.107188177890194</v>
      </c>
      <c r="N10" s="122">
        <v>84.242780005852595</v>
      </c>
      <c r="O10" s="122">
        <v>85.427756856283906</v>
      </c>
      <c r="P10" s="105">
        <v>88.412244682913098</v>
      </c>
      <c r="Q10" s="105">
        <v>85.247311680811904</v>
      </c>
      <c r="R10" s="105">
        <v>84.125515193947095</v>
      </c>
      <c r="S10" s="38">
        <v>79.444394396484498</v>
      </c>
      <c r="T10" s="106">
        <v>81.592710476968421</v>
      </c>
      <c r="U10" s="106"/>
      <c r="V10" s="108"/>
      <c r="W10" s="89"/>
    </row>
    <row r="11" spans="1:23" x14ac:dyDescent="0.2">
      <c r="A11" s="104" t="s">
        <v>246</v>
      </c>
      <c r="B11" s="51">
        <f t="shared" si="0"/>
        <v>3.8670158403062205E-2</v>
      </c>
      <c r="C11" s="51">
        <f t="shared" si="1"/>
        <v>0.12683284636559744</v>
      </c>
      <c r="D11" s="50">
        <v>108.871048198365</v>
      </c>
      <c r="E11" s="152">
        <v>104.817729976716</v>
      </c>
      <c r="F11" s="89">
        <v>104.61395621155199</v>
      </c>
      <c r="G11" s="89">
        <v>96.7009244005406</v>
      </c>
      <c r="H11" s="89">
        <v>96.616857193602002</v>
      </c>
      <c r="I11" s="89">
        <v>92.930288523044197</v>
      </c>
      <c r="J11" s="89">
        <v>92.217690757796106</v>
      </c>
      <c r="K11" s="122">
        <v>90.844011880614104</v>
      </c>
      <c r="L11" s="122">
        <v>91.127389389358399</v>
      </c>
      <c r="M11" s="122">
        <v>87.034847121216998</v>
      </c>
      <c r="N11" s="122">
        <v>88.428171693948201</v>
      </c>
      <c r="O11" s="122">
        <v>88.435346769979901</v>
      </c>
      <c r="P11" s="105">
        <v>88.656183128700604</v>
      </c>
      <c r="Q11" s="105">
        <v>85.873704670892906</v>
      </c>
      <c r="R11" s="105">
        <v>85.022508996384602</v>
      </c>
      <c r="S11" s="38">
        <v>82.193681390382494</v>
      </c>
      <c r="T11" s="106">
        <v>81.992865290605479</v>
      </c>
      <c r="U11" s="106"/>
      <c r="V11" s="108"/>
      <c r="W11" s="89"/>
    </row>
    <row r="12" spans="1:23" x14ac:dyDescent="0.2">
      <c r="A12" s="104" t="s">
        <v>247</v>
      </c>
      <c r="B12" s="51">
        <f t="shared" si="0"/>
        <v>-5.4912742284672467E-2</v>
      </c>
      <c r="C12" s="51">
        <f t="shared" si="1"/>
        <v>-4.2573278119689584E-2</v>
      </c>
      <c r="D12" s="50">
        <v>35.222320249113203</v>
      </c>
      <c r="E12" s="152">
        <v>37.268855295182298</v>
      </c>
      <c r="F12" s="89">
        <v>37.435928676236799</v>
      </c>
      <c r="G12" s="89">
        <v>36.467039012235297</v>
      </c>
      <c r="H12" s="89">
        <v>36.7885285047605</v>
      </c>
      <c r="I12" s="89">
        <v>35.706574944841002</v>
      </c>
      <c r="J12" s="89">
        <v>36.826414214321503</v>
      </c>
      <c r="K12" s="122">
        <v>36.973733562176697</v>
      </c>
      <c r="L12" s="122">
        <v>40.4788530750074</v>
      </c>
      <c r="M12" s="122">
        <v>36.518890299300701</v>
      </c>
      <c r="N12" s="122">
        <v>35.259198050948797</v>
      </c>
      <c r="O12" s="122">
        <v>35.459509578709799</v>
      </c>
      <c r="P12" s="105">
        <v>35.0489958772704</v>
      </c>
      <c r="Q12" s="105">
        <v>35.8364870608779</v>
      </c>
      <c r="R12" s="105">
        <v>37.093206908758297</v>
      </c>
      <c r="S12" s="38">
        <v>36.086854722935698</v>
      </c>
      <c r="T12" s="106">
        <v>37.672175524349882</v>
      </c>
      <c r="U12" s="106"/>
      <c r="V12" s="108"/>
      <c r="W12" s="89"/>
    </row>
    <row r="13" spans="1:23" x14ac:dyDescent="0.2">
      <c r="A13" s="104" t="s">
        <v>248</v>
      </c>
      <c r="B13" s="51">
        <f t="shared" si="0"/>
        <v>0.14817685970865146</v>
      </c>
      <c r="C13" s="51">
        <f t="shared" si="1"/>
        <v>0.14489402088451264</v>
      </c>
      <c r="D13" s="50">
        <v>62.5872456638618</v>
      </c>
      <c r="E13" s="152">
        <v>54.510108904078798</v>
      </c>
      <c r="F13" s="89">
        <v>53.517487626812802</v>
      </c>
      <c r="G13" s="89">
        <v>50.230567658759597</v>
      </c>
      <c r="H13" s="89">
        <v>54.666409748134299</v>
      </c>
      <c r="I13" s="89">
        <v>48.8580472335533</v>
      </c>
      <c r="J13" s="89">
        <v>50.499135368111801</v>
      </c>
      <c r="K13" s="122">
        <v>51.408111499766797</v>
      </c>
      <c r="L13" s="122">
        <v>55.242552659187098</v>
      </c>
      <c r="M13" s="122">
        <v>49.1745919840113</v>
      </c>
      <c r="N13" s="122">
        <v>49.368115256853102</v>
      </c>
      <c r="O13" s="122">
        <v>49.522280867304801</v>
      </c>
      <c r="P13" s="105">
        <v>52.444985697905203</v>
      </c>
      <c r="Q13" s="105">
        <v>46.896310241337801</v>
      </c>
      <c r="R13" s="105">
        <v>46.259175347561097</v>
      </c>
      <c r="S13" s="38">
        <v>44.092128909488203</v>
      </c>
      <c r="T13" s="106">
        <v>45.73015003916413</v>
      </c>
      <c r="U13" s="106"/>
      <c r="V13" s="108"/>
      <c r="W13" s="89"/>
    </row>
    <row r="14" spans="1:23" x14ac:dyDescent="0.2">
      <c r="A14" s="104" t="s">
        <v>249</v>
      </c>
      <c r="B14" s="51">
        <f t="shared" si="0"/>
        <v>3.4886334327213442E-2</v>
      </c>
      <c r="C14" s="51">
        <f t="shared" si="1"/>
        <v>-5.5459869773312298E-2</v>
      </c>
      <c r="D14" s="50">
        <v>28.0276775153724</v>
      </c>
      <c r="E14" s="152">
        <v>27.082855948226801</v>
      </c>
      <c r="F14" s="89">
        <v>26.913462901798798</v>
      </c>
      <c r="G14" s="89">
        <v>26.581313377381399</v>
      </c>
      <c r="H14" s="89">
        <v>29.6733580908265</v>
      </c>
      <c r="I14" s="89">
        <v>29.0051533263109</v>
      </c>
      <c r="J14" s="89">
        <v>30.527483191517501</v>
      </c>
      <c r="K14" s="122">
        <v>29.929453929065101</v>
      </c>
      <c r="L14" s="122">
        <v>30.257294064057099</v>
      </c>
      <c r="M14" s="122">
        <v>29.139064759065601</v>
      </c>
      <c r="N14" s="122">
        <v>28.952899395079999</v>
      </c>
      <c r="O14" s="122">
        <v>28.7666277608656</v>
      </c>
      <c r="P14" s="105">
        <v>28.226138018075801</v>
      </c>
      <c r="Q14" s="105">
        <v>27.475894373695599</v>
      </c>
      <c r="R14" s="105">
        <v>27.3205839238199</v>
      </c>
      <c r="S14" s="38">
        <v>27.137827556825499</v>
      </c>
      <c r="T14" s="106">
        <v>26.962709796633579</v>
      </c>
      <c r="U14" s="106"/>
      <c r="V14" s="108"/>
      <c r="W14" s="89"/>
    </row>
    <row r="15" spans="1:23" x14ac:dyDescent="0.2">
      <c r="A15" s="104" t="s">
        <v>250</v>
      </c>
      <c r="B15" s="51">
        <f t="shared" si="0"/>
        <v>-2.2351409491041752E-2</v>
      </c>
      <c r="C15" s="51">
        <f t="shared" si="1"/>
        <v>6.5642562463846366E-2</v>
      </c>
      <c r="D15" s="50">
        <v>35.268534295158503</v>
      </c>
      <c r="E15" s="152">
        <v>36.074858223646501</v>
      </c>
      <c r="F15" s="89">
        <v>32.418779330744698</v>
      </c>
      <c r="G15" s="89">
        <v>38.378789881585497</v>
      </c>
      <c r="H15" s="89">
        <v>33.096026320134001</v>
      </c>
      <c r="I15" s="89">
        <v>35.2414055462474</v>
      </c>
      <c r="J15" s="89">
        <v>32.093211773712497</v>
      </c>
      <c r="K15" s="122">
        <v>33.485667066603497</v>
      </c>
      <c r="L15" s="122">
        <v>32.286476911593098</v>
      </c>
      <c r="M15" s="122">
        <v>34.668533234826903</v>
      </c>
      <c r="N15" s="122">
        <v>30.552423713946801</v>
      </c>
      <c r="O15" s="122">
        <v>33.088869517190297</v>
      </c>
      <c r="P15" s="105">
        <v>33.754825911967103</v>
      </c>
      <c r="Q15" s="105">
        <v>38.247227269169699</v>
      </c>
      <c r="R15" s="105">
        <v>33.825877447552003</v>
      </c>
      <c r="S15" s="38">
        <v>36.555921283806498</v>
      </c>
      <c r="T15" s="106">
        <v>34.095351338970524</v>
      </c>
      <c r="U15" s="106"/>
      <c r="V15" s="108"/>
      <c r="W15" s="89"/>
    </row>
    <row r="16" spans="1:23" s="95" customFormat="1" x14ac:dyDescent="0.2">
      <c r="A16" s="200" t="s">
        <v>127</v>
      </c>
      <c r="B16" s="199">
        <f t="shared" si="0"/>
        <v>2.1119380461880333E-2</v>
      </c>
      <c r="C16" s="199">
        <f t="shared" si="1"/>
        <v>3.3930930720996288E-2</v>
      </c>
      <c r="D16" s="134">
        <v>299.279875271104</v>
      </c>
      <c r="E16" s="93">
        <v>293.089996133196</v>
      </c>
      <c r="F16" s="93">
        <v>292.35472100317702</v>
      </c>
      <c r="G16" s="93">
        <v>279.96134939466799</v>
      </c>
      <c r="H16" s="93">
        <v>289.458286214927</v>
      </c>
      <c r="I16" s="93">
        <v>279.41131033663498</v>
      </c>
      <c r="J16" s="93">
        <v>277.16721895853601</v>
      </c>
      <c r="K16" s="134">
        <v>270.77348697590099</v>
      </c>
      <c r="L16" s="134">
        <v>288.02527242203701</v>
      </c>
      <c r="M16" s="134">
        <v>268.990078023313</v>
      </c>
      <c r="N16" s="134">
        <v>268.02612885919899</v>
      </c>
      <c r="O16" s="134">
        <v>267.32911421688101</v>
      </c>
      <c r="P16" s="201">
        <v>272.64031390908002</v>
      </c>
      <c r="Q16" s="201">
        <v>265.98951123115501</v>
      </c>
      <c r="R16" s="201">
        <v>263.31438175987398</v>
      </c>
      <c r="S16" s="144">
        <v>250.89030199550999</v>
      </c>
      <c r="T16" s="200">
        <v>252.73245271247052</v>
      </c>
      <c r="U16" s="200"/>
      <c r="V16" s="202"/>
      <c r="W16" s="93"/>
    </row>
    <row r="17" spans="1:29" x14ac:dyDescent="0.2">
      <c r="B17" s="51"/>
      <c r="C17" s="51"/>
      <c r="D17" s="51"/>
      <c r="E17" s="108"/>
      <c r="F17" s="108"/>
      <c r="G17" s="108"/>
      <c r="K17" s="110"/>
      <c r="L17" s="110"/>
      <c r="M17" s="110"/>
      <c r="T17" s="107"/>
      <c r="U17" s="107"/>
      <c r="V17" s="107"/>
    </row>
    <row r="18" spans="1:29" x14ac:dyDescent="0.2">
      <c r="A18" s="102" t="s">
        <v>251</v>
      </c>
      <c r="B18" s="103" t="str">
        <f t="shared" ref="B18:I18" si="2">B5</f>
        <v>% CHG Q4/Q3</v>
      </c>
      <c r="C18" s="103" t="str">
        <f t="shared" si="2"/>
        <v>% CHG Q4/Q4</v>
      </c>
      <c r="D18" s="103" t="str">
        <f t="shared" si="2"/>
        <v>Dec-14 EST</v>
      </c>
      <c r="E18" s="103">
        <f t="shared" si="2"/>
        <v>41896</v>
      </c>
      <c r="F18" s="103">
        <f t="shared" si="2"/>
        <v>41804</v>
      </c>
      <c r="G18" s="103">
        <f t="shared" si="2"/>
        <v>41712</v>
      </c>
      <c r="H18" s="103">
        <f t="shared" si="2"/>
        <v>41621</v>
      </c>
      <c r="I18" s="103">
        <f t="shared" si="2"/>
        <v>41530</v>
      </c>
      <c r="J18" s="103">
        <f t="shared" ref="J18:Q18" si="3">J5</f>
        <v>41438</v>
      </c>
      <c r="K18" s="103">
        <f t="shared" si="3"/>
        <v>41346</v>
      </c>
      <c r="L18" s="103">
        <f t="shared" si="3"/>
        <v>41244</v>
      </c>
      <c r="M18" s="103">
        <f t="shared" si="3"/>
        <v>41153</v>
      </c>
      <c r="N18" s="103">
        <f t="shared" si="3"/>
        <v>41090</v>
      </c>
      <c r="O18" s="103">
        <f t="shared" si="3"/>
        <v>40989</v>
      </c>
      <c r="P18" s="103">
        <f t="shared" si="3"/>
        <v>40888</v>
      </c>
      <c r="Q18" s="103">
        <f t="shared" si="3"/>
        <v>40787</v>
      </c>
      <c r="R18" s="103">
        <v>40695</v>
      </c>
      <c r="S18" s="103">
        <v>40603</v>
      </c>
      <c r="T18" s="103">
        <v>40513</v>
      </c>
      <c r="U18" s="103"/>
      <c r="V18" s="103"/>
      <c r="X18" s="102"/>
      <c r="Y18" s="103"/>
      <c r="Z18" s="103"/>
      <c r="AA18" s="103"/>
      <c r="AB18" s="103"/>
      <c r="AC18" s="103"/>
    </row>
    <row r="19" spans="1:29" x14ac:dyDescent="0.2">
      <c r="A19" s="104" t="s">
        <v>241</v>
      </c>
      <c r="B19" s="51">
        <f>D19/E19-1</f>
        <v>-0.33632864164508669</v>
      </c>
      <c r="C19" s="51">
        <f>D19/H19-1</f>
        <v>-0.12312161800639376</v>
      </c>
      <c r="D19" s="51">
        <v>5.9309148136013526E-2</v>
      </c>
      <c r="E19" s="121">
        <v>8.9365236859139274E-2</v>
      </c>
      <c r="F19" s="121">
        <v>8.2784279578733425E-2</v>
      </c>
      <c r="G19" s="121">
        <v>8.5164906534329704E-2</v>
      </c>
      <c r="H19" s="121">
        <v>6.7636686402477622E-2</v>
      </c>
      <c r="I19" s="121">
        <v>7.1805497016685024E-2</v>
      </c>
      <c r="J19" s="121">
        <v>8.3225540042495702E-2</v>
      </c>
      <c r="K19" s="121">
        <v>8.3387267873403406E-2</v>
      </c>
      <c r="L19" s="121">
        <v>7.4258336694787985E-2</v>
      </c>
      <c r="M19" s="121">
        <v>7.1881339830929994E-2</v>
      </c>
      <c r="N19" s="121">
        <v>8.3981147962103014E-2</v>
      </c>
      <c r="O19" s="121">
        <v>7.9340324357191377E-2</v>
      </c>
      <c r="P19" s="51">
        <v>6.9979393720502561E-2</v>
      </c>
      <c r="Q19" s="51">
        <v>9.6924297765921319E-2</v>
      </c>
      <c r="R19" s="108">
        <v>9.3160633153152164E-2</v>
      </c>
      <c r="S19" s="108">
        <v>8.4109249369373015E-2</v>
      </c>
      <c r="T19" s="108">
        <v>7.7387793397235713E-2</v>
      </c>
      <c r="U19" s="108"/>
      <c r="V19" s="108"/>
      <c r="X19" s="104"/>
      <c r="Y19" s="108"/>
      <c r="Z19" s="108"/>
      <c r="AA19" s="108"/>
      <c r="AB19" s="108"/>
      <c r="AC19" s="108"/>
    </row>
    <row r="20" spans="1:29" x14ac:dyDescent="0.2">
      <c r="A20" s="104" t="s">
        <v>242</v>
      </c>
      <c r="B20" s="51">
        <f t="shared" ref="B20:B29" si="4">D20/E20-1</f>
        <v>-0.18988864832425445</v>
      </c>
      <c r="C20" s="51">
        <f t="shared" ref="C20:C29" si="5">D20/H20-1</f>
        <v>6.6350595045485683E-2</v>
      </c>
      <c r="D20" s="51">
        <v>6.3484144404567733E-2</v>
      </c>
      <c r="E20" s="121">
        <v>7.8364714027582022E-2</v>
      </c>
      <c r="F20" s="121">
        <v>8.2519409203167901E-2</v>
      </c>
      <c r="G20" s="121">
        <v>8.4702112802646279E-2</v>
      </c>
      <c r="H20" s="121">
        <v>5.9534026331986796E-2</v>
      </c>
      <c r="I20" s="121">
        <v>6.7114577660169664E-2</v>
      </c>
      <c r="J20" s="121">
        <v>6.0249237340846862E-2</v>
      </c>
      <c r="K20" s="121">
        <v>8.7814489503769369E-2</v>
      </c>
      <c r="L20" s="121">
        <v>5.7373491734564304E-2</v>
      </c>
      <c r="M20" s="121">
        <v>6.5932843420123205E-2</v>
      </c>
      <c r="N20" s="121">
        <v>8.7908494955211497E-2</v>
      </c>
      <c r="O20" s="121">
        <v>8.4170211311005133E-2</v>
      </c>
      <c r="P20" s="51">
        <v>4.023593793346348E-2</v>
      </c>
      <c r="Q20" s="51">
        <v>7.8258823844487096E-2</v>
      </c>
      <c r="R20" s="108">
        <v>0.101676081495556</v>
      </c>
      <c r="S20" s="108">
        <v>9.9448574792400157E-2</v>
      </c>
      <c r="T20" s="108">
        <v>7.5195759839614379E-2</v>
      </c>
      <c r="U20" s="108"/>
      <c r="V20" s="108"/>
      <c r="X20" s="104"/>
      <c r="Y20" s="108"/>
      <c r="Z20" s="108"/>
      <c r="AA20" s="108"/>
      <c r="AB20" s="108"/>
      <c r="AC20" s="108"/>
    </row>
    <row r="21" spans="1:29" x14ac:dyDescent="0.2">
      <c r="A21" s="104" t="s">
        <v>243</v>
      </c>
      <c r="B21" s="51">
        <f t="shared" si="4"/>
        <v>-2.5813318078606984E-2</v>
      </c>
      <c r="C21" s="51">
        <f t="shared" si="5"/>
        <v>9.5640641279379768E-3</v>
      </c>
      <c r="D21" s="51">
        <v>9.1916646921951242E-2</v>
      </c>
      <c r="E21" s="121">
        <v>9.4352190014200976E-2</v>
      </c>
      <c r="F21" s="121">
        <v>9.6001401818646498E-2</v>
      </c>
      <c r="G21" s="121">
        <v>8.4696094756776544E-2</v>
      </c>
      <c r="H21" s="121">
        <v>9.1045878303274291E-2</v>
      </c>
      <c r="I21" s="121">
        <v>9.2064273596396337E-2</v>
      </c>
      <c r="J21" s="121">
        <v>8.9173339876864696E-2</v>
      </c>
      <c r="K21" s="121">
        <v>8.2287079454281806E-2</v>
      </c>
      <c r="L21" s="121">
        <v>6.9820087373891296E-2</v>
      </c>
      <c r="M21" s="121">
        <v>8.4333201179740053E-2</v>
      </c>
      <c r="N21" s="121">
        <v>8.956477952863344E-2</v>
      </c>
      <c r="O21" s="121">
        <v>8.2827286150683549E-2</v>
      </c>
      <c r="P21" s="51">
        <v>7.965108687012501E-2</v>
      </c>
      <c r="Q21" s="51">
        <v>8.1694127051218937E-2</v>
      </c>
      <c r="R21" s="108">
        <v>8.540353093445413E-2</v>
      </c>
      <c r="S21" s="108">
        <v>7.5372845728785123E-2</v>
      </c>
      <c r="T21" s="108">
        <v>8.1919997482051643E-2</v>
      </c>
      <c r="U21" s="108"/>
      <c r="V21" s="108"/>
      <c r="X21" s="104"/>
      <c r="Y21" s="108"/>
      <c r="Z21" s="108"/>
      <c r="AA21" s="108"/>
      <c r="AB21" s="108"/>
      <c r="AC21" s="108"/>
    </row>
    <row r="22" spans="1:29" x14ac:dyDescent="0.2">
      <c r="A22" s="104" t="s">
        <v>244</v>
      </c>
      <c r="B22" s="51">
        <f t="shared" si="4"/>
        <v>0.11935015431695328</v>
      </c>
      <c r="C22" s="51">
        <f t="shared" si="5"/>
        <v>0.173572493398642</v>
      </c>
      <c r="D22" s="51">
        <v>7.857693893378645E-2</v>
      </c>
      <c r="E22" s="121">
        <v>7.0198711842529252E-2</v>
      </c>
      <c r="F22" s="121">
        <v>7.1807385275257887E-2</v>
      </c>
      <c r="G22" s="121">
        <v>6.726415730938716E-2</v>
      </c>
      <c r="H22" s="121">
        <v>6.6955334566703453E-2</v>
      </c>
      <c r="I22" s="121">
        <v>7.102710785544919E-2</v>
      </c>
      <c r="J22" s="121">
        <v>7.0907001631517932E-2</v>
      </c>
      <c r="K22" s="121">
        <v>6.8347477661021158E-2</v>
      </c>
      <c r="L22" s="121">
        <v>7.0495353424747553E-2</v>
      </c>
      <c r="M22" s="121">
        <v>7.2443646394398709E-2</v>
      </c>
      <c r="N22" s="121">
        <v>6.7761519669831405E-2</v>
      </c>
      <c r="O22" s="121">
        <v>6.4404884566608492E-2</v>
      </c>
      <c r="P22" s="51">
        <v>6.7288721010259858E-2</v>
      </c>
      <c r="Q22" s="51">
        <v>6.9349566845311697E-2</v>
      </c>
      <c r="R22" s="108">
        <v>7.2111082563584408E-2</v>
      </c>
      <c r="S22" s="108">
        <v>6.6464043797611005E-2</v>
      </c>
      <c r="T22" s="108">
        <v>6.7760952920040515E-2</v>
      </c>
      <c r="U22" s="108"/>
      <c r="V22" s="108"/>
      <c r="X22" s="104"/>
      <c r="Y22" s="108"/>
      <c r="Z22" s="108"/>
      <c r="AA22" s="108"/>
      <c r="AB22" s="108"/>
      <c r="AC22" s="108"/>
    </row>
    <row r="23" spans="1:29" x14ac:dyDescent="0.2">
      <c r="A23" s="104" t="s">
        <v>245</v>
      </c>
      <c r="B23" s="51">
        <f t="shared" si="4"/>
        <v>-6.3415897885065076E-2</v>
      </c>
      <c r="C23" s="51">
        <f t="shared" si="5"/>
        <v>-7.9834683869788203E-2</v>
      </c>
      <c r="D23" s="51">
        <v>6.4014189367320576E-2</v>
      </c>
      <c r="E23" s="121">
        <v>6.8348575662097816E-2</v>
      </c>
      <c r="F23" s="121">
        <v>6.8241607876577681E-2</v>
      </c>
      <c r="G23" s="121">
        <v>6.157210133276661E-2</v>
      </c>
      <c r="H23" s="121">
        <v>6.9568139817021729E-2</v>
      </c>
      <c r="I23" s="121">
        <v>6.8335058981407515E-2</v>
      </c>
      <c r="J23" s="121">
        <v>6.5641501164005411E-2</v>
      </c>
      <c r="K23" s="121">
        <v>6.2198329089590325E-2</v>
      </c>
      <c r="L23" s="121">
        <v>6.390909535852636E-2</v>
      </c>
      <c r="M23" s="121">
        <v>6.578102358554154E-2</v>
      </c>
      <c r="N23" s="121">
        <v>6.5050084999798072E-2</v>
      </c>
      <c r="O23" s="121">
        <v>5.9231334009067986E-2</v>
      </c>
      <c r="P23" s="51">
        <v>6.2887216809625321E-2</v>
      </c>
      <c r="Q23" s="51">
        <v>6.4635469334574119E-2</v>
      </c>
      <c r="R23" s="108">
        <v>6.4070930056994352E-2</v>
      </c>
      <c r="S23" s="108">
        <v>6.193010894444826E-2</v>
      </c>
      <c r="T23" s="108">
        <v>6.4441174359278278E-2</v>
      </c>
      <c r="U23" s="108"/>
      <c r="V23" s="108"/>
      <c r="X23" s="104"/>
      <c r="Y23" s="108"/>
      <c r="Z23" s="108"/>
      <c r="AA23" s="108"/>
      <c r="AB23" s="108"/>
      <c r="AC23" s="108"/>
    </row>
    <row r="24" spans="1:29" x14ac:dyDescent="0.2">
      <c r="A24" s="104" t="s">
        <v>246</v>
      </c>
      <c r="B24" s="51">
        <f t="shared" si="4"/>
        <v>-2.6509186500911053E-2</v>
      </c>
      <c r="C24" s="51">
        <f t="shared" si="5"/>
        <v>2.9116611893179378E-2</v>
      </c>
      <c r="D24" s="51">
        <v>8.3401419847231359E-2</v>
      </c>
      <c r="E24" s="121">
        <v>8.5672528893678573E-2</v>
      </c>
      <c r="F24" s="121">
        <v>9.1192421599160828E-2</v>
      </c>
      <c r="G24" s="121">
        <v>8.9037411517773099E-2</v>
      </c>
      <c r="H24" s="121">
        <v>8.1041758420170446E-2</v>
      </c>
      <c r="I24" s="121">
        <v>8.8991437898627235E-2</v>
      </c>
      <c r="J24" s="121">
        <v>8.88115927941691E-2</v>
      </c>
      <c r="K24" s="121">
        <v>8.9604144857643134E-2</v>
      </c>
      <c r="L24" s="121">
        <v>7.9339483424774815E-2</v>
      </c>
      <c r="M24" s="121">
        <v>9.1112930766174188E-2</v>
      </c>
      <c r="N24" s="121">
        <v>9.0695078800875711E-2</v>
      </c>
      <c r="O24" s="121">
        <v>9.4419260001527755E-2</v>
      </c>
      <c r="P24" s="51">
        <v>8.3468515549079664E-2</v>
      </c>
      <c r="Q24" s="51">
        <v>8.9666563583228442E-2</v>
      </c>
      <c r="R24" s="108">
        <v>9.7268359845175387E-2</v>
      </c>
      <c r="S24" s="108">
        <v>9.3681167089091827E-2</v>
      </c>
      <c r="T24" s="108">
        <v>8.7159175107408129E-2</v>
      </c>
      <c r="U24" s="108"/>
      <c r="V24" s="108"/>
      <c r="X24" s="104"/>
      <c r="Y24" s="108"/>
      <c r="Z24" s="108"/>
      <c r="AA24" s="108"/>
      <c r="AB24" s="108"/>
      <c r="AC24" s="108"/>
    </row>
    <row r="25" spans="1:29" x14ac:dyDescent="0.2">
      <c r="A25" s="104" t="s">
        <v>247</v>
      </c>
      <c r="B25" s="51">
        <f t="shared" si="4"/>
        <v>-8.6689734000374941E-2</v>
      </c>
      <c r="C25" s="51">
        <f t="shared" si="5"/>
        <v>-2.4900479143279974E-2</v>
      </c>
      <c r="D25" s="51">
        <v>0.13968415383208241</v>
      </c>
      <c r="E25" s="121">
        <v>0.15294271731326378</v>
      </c>
      <c r="F25" s="121">
        <v>0.15599986981776295</v>
      </c>
      <c r="G25" s="121">
        <v>0.15082112913402865</v>
      </c>
      <c r="H25" s="121">
        <v>0.14325117677153226</v>
      </c>
      <c r="I25" s="121">
        <v>0.14423113972582488</v>
      </c>
      <c r="J25" s="121">
        <v>0.14772005681412304</v>
      </c>
      <c r="K25" s="121">
        <v>0.14091084394381295</v>
      </c>
      <c r="L25" s="121">
        <v>9.5358433027917355E-2</v>
      </c>
      <c r="M25" s="121">
        <v>0.11692578731182765</v>
      </c>
      <c r="N25" s="121">
        <v>0.12422290472037942</v>
      </c>
      <c r="O25" s="121">
        <v>0.11083063603224808</v>
      </c>
      <c r="P25" s="51">
        <v>0.1155525257893754</v>
      </c>
      <c r="Q25" s="51">
        <v>0.12501225336036753</v>
      </c>
      <c r="R25" s="108">
        <v>0.10648850097313485</v>
      </c>
      <c r="S25" s="108">
        <v>0.10391595579031206</v>
      </c>
      <c r="T25" s="108">
        <v>9.0949786226141416E-2</v>
      </c>
      <c r="U25" s="108"/>
      <c r="V25" s="108"/>
      <c r="X25" s="104"/>
      <c r="Y25" s="108"/>
      <c r="Z25" s="108"/>
      <c r="AA25" s="108"/>
      <c r="AB25" s="108"/>
      <c r="AC25" s="108"/>
    </row>
    <row r="26" spans="1:29" x14ac:dyDescent="0.2">
      <c r="A26" s="104" t="s">
        <v>248</v>
      </c>
      <c r="B26" s="51">
        <f t="shared" si="4"/>
        <v>0.17869361183220356</v>
      </c>
      <c r="C26" s="51">
        <f t="shared" si="5"/>
        <v>4.3502074995041662E-2</v>
      </c>
      <c r="D26" s="51">
        <v>0.18725859998608613</v>
      </c>
      <c r="E26" s="121">
        <v>0.1588696147211697</v>
      </c>
      <c r="F26" s="121">
        <v>0.16200312055860117</v>
      </c>
      <c r="G26" s="121">
        <v>0.16384445535058151</v>
      </c>
      <c r="H26" s="121">
        <v>0.17945206288830418</v>
      </c>
      <c r="I26" s="121">
        <v>0.16517238115194097</v>
      </c>
      <c r="J26" s="121">
        <v>0.14851739431435795</v>
      </c>
      <c r="K26" s="121">
        <v>0.15950790178388866</v>
      </c>
      <c r="L26" s="121">
        <v>0.16979664313973483</v>
      </c>
      <c r="M26" s="121">
        <v>0.14031636504972886</v>
      </c>
      <c r="N26" s="121">
        <v>0.16488375052701723</v>
      </c>
      <c r="O26" s="121">
        <v>0.16699553928381258</v>
      </c>
      <c r="P26" s="51">
        <v>0.17656597435910579</v>
      </c>
      <c r="Q26" s="51">
        <v>0.1560890390380355</v>
      </c>
      <c r="R26" s="108">
        <v>0.16623729113678282</v>
      </c>
      <c r="S26" s="108">
        <v>0.16284085567151949</v>
      </c>
      <c r="T26" s="108">
        <v>0.17277438384070834</v>
      </c>
      <c r="U26" s="108"/>
      <c r="V26" s="108"/>
      <c r="X26" s="104"/>
      <c r="Y26" s="108"/>
      <c r="Z26" s="108"/>
      <c r="AA26" s="108"/>
      <c r="AB26" s="108"/>
      <c r="AC26" s="108"/>
    </row>
    <row r="27" spans="1:29" x14ac:dyDescent="0.2">
      <c r="A27" s="104" t="s">
        <v>249</v>
      </c>
      <c r="B27" s="51">
        <f t="shared" si="4"/>
        <v>-1.5270671061756258</v>
      </c>
      <c r="C27" s="51">
        <f t="shared" si="5"/>
        <v>-1.2846011468422835</v>
      </c>
      <c r="D27" s="51">
        <v>-5.3518526434353751E-2</v>
      </c>
      <c r="E27" s="121">
        <v>0.10154025134044443</v>
      </c>
      <c r="F27" s="121">
        <v>0.10849588589377837</v>
      </c>
      <c r="G27" s="121">
        <v>0.10608956600314556</v>
      </c>
      <c r="H27" s="121">
        <v>0.1880474728515831</v>
      </c>
      <c r="I27" s="121">
        <v>8.584681390879921E-2</v>
      </c>
      <c r="J27" s="121">
        <v>7.0755914807945491E-2</v>
      </c>
      <c r="K27" s="121">
        <v>7.016499549163667E-2</v>
      </c>
      <c r="L27" s="121">
        <v>-9.5844657947946998E-2</v>
      </c>
      <c r="M27" s="121">
        <v>7.1725019909905291E-2</v>
      </c>
      <c r="N27" s="121">
        <v>7.9093978421696257E-2</v>
      </c>
      <c r="O27" s="121">
        <v>6.6048756767547789E-2</v>
      </c>
      <c r="P27" s="51">
        <v>4.2868067860545617E-2</v>
      </c>
      <c r="Q27" s="51">
        <v>7.0971302097698322E-2</v>
      </c>
      <c r="R27" s="108">
        <v>6.5152340995467448E-2</v>
      </c>
      <c r="S27" s="108">
        <v>7.0381462775549672E-2</v>
      </c>
      <c r="T27" s="108">
        <v>6.0414448333259783E-2</v>
      </c>
      <c r="U27" s="108"/>
      <c r="V27" s="108"/>
      <c r="X27" s="104"/>
      <c r="Y27" s="108"/>
      <c r="Z27" s="108"/>
      <c r="AA27" s="108"/>
      <c r="AB27" s="108"/>
      <c r="AC27" s="108"/>
    </row>
    <row r="28" spans="1:29" x14ac:dyDescent="0.2">
      <c r="A28" s="104" t="s">
        <v>250</v>
      </c>
      <c r="B28" s="51">
        <f t="shared" si="4"/>
        <v>-0.31884604549662965</v>
      </c>
      <c r="C28" s="51">
        <f t="shared" si="5"/>
        <v>9.4801116022660503E-2</v>
      </c>
      <c r="D28" s="51">
        <v>8.5345196792405362E-2</v>
      </c>
      <c r="E28" s="121">
        <v>0.12529501770951412</v>
      </c>
      <c r="F28" s="121">
        <v>8.1434281441199352E-2</v>
      </c>
      <c r="G28" s="121">
        <v>8.6506114711891083E-2</v>
      </c>
      <c r="H28" s="121">
        <v>7.7954977889005794E-2</v>
      </c>
      <c r="I28" s="121">
        <v>0.11719169357703933</v>
      </c>
      <c r="J28" s="121">
        <v>8.9738603300496197E-2</v>
      </c>
      <c r="K28" s="121">
        <v>7.5853349283677152E-2</v>
      </c>
      <c r="L28" s="121">
        <v>8.2077707247409981E-2</v>
      </c>
      <c r="M28" s="121">
        <v>0.10557123877174246</v>
      </c>
      <c r="N28" s="121">
        <v>8.7718081717248944E-2</v>
      </c>
      <c r="O28" s="121">
        <v>9.0060495975900087E-2</v>
      </c>
      <c r="P28" s="51">
        <v>6.8730912908589167E-2</v>
      </c>
      <c r="Q28" s="51">
        <v>0.10798168376846255</v>
      </c>
      <c r="R28" s="108">
        <v>8.4846283868024341E-2</v>
      </c>
      <c r="S28" s="108">
        <v>8.6169350665370417E-2</v>
      </c>
      <c r="T28" s="108">
        <v>6.3213697010877423E-2</v>
      </c>
      <c r="U28" s="108"/>
      <c r="V28" s="108"/>
      <c r="X28" s="104"/>
      <c r="Y28" s="108"/>
      <c r="Z28" s="108"/>
      <c r="AA28" s="108"/>
      <c r="AB28" s="108"/>
      <c r="AC28" s="108"/>
    </row>
    <row r="29" spans="1:29" s="95" customFormat="1" x14ac:dyDescent="0.2">
      <c r="A29" s="200" t="s">
        <v>127</v>
      </c>
      <c r="B29" s="199">
        <f t="shared" si="4"/>
        <v>-8.1228215205049747E-2</v>
      </c>
      <c r="C29" s="199">
        <f t="shared" si="5"/>
        <v>-4.9250950571683161E-2</v>
      </c>
      <c r="D29" s="199">
        <v>9.278939980459569E-2</v>
      </c>
      <c r="E29" s="202">
        <v>0.10099287041700378</v>
      </c>
      <c r="F29" s="202">
        <v>0.10073379317750085</v>
      </c>
      <c r="G29" s="202">
        <v>9.7584898983632068E-2</v>
      </c>
      <c r="H29" s="202">
        <v>9.7596100527673146E-2</v>
      </c>
      <c r="I29" s="202">
        <v>9.6345419831311632E-2</v>
      </c>
      <c r="J29" s="202">
        <v>9.5105041999730258E-2</v>
      </c>
      <c r="K29" s="202">
        <v>9.5171799454255815E-2</v>
      </c>
      <c r="L29" s="202">
        <v>8.0374891429939588E-2</v>
      </c>
      <c r="M29" s="202">
        <v>8.9222621802131877E-2</v>
      </c>
      <c r="N29" s="202">
        <v>9.4878809421446483E-2</v>
      </c>
      <c r="O29" s="202">
        <v>9.0674747758055146E-2</v>
      </c>
      <c r="P29" s="199">
        <v>8.7037751900159097E-2</v>
      </c>
      <c r="Q29" s="199">
        <v>9.5078937071402136E-2</v>
      </c>
      <c r="R29" s="202">
        <v>9.4411857923775475E-2</v>
      </c>
      <c r="S29" s="202">
        <v>8.9919776972502266E-2</v>
      </c>
      <c r="T29" s="202">
        <v>8.6759781005966805E-2</v>
      </c>
      <c r="U29" s="202"/>
      <c r="V29" s="202"/>
      <c r="X29" s="200"/>
      <c r="Y29" s="202"/>
      <c r="Z29" s="202"/>
      <c r="AA29" s="202"/>
      <c r="AB29" s="202"/>
      <c r="AC29" s="202"/>
    </row>
    <row r="30" spans="1:29" x14ac:dyDescent="0.2">
      <c r="B30" s="51"/>
      <c r="C30" s="51"/>
      <c r="D30" s="51"/>
      <c r="K30" s="110"/>
      <c r="L30" s="110"/>
      <c r="M30" s="110"/>
      <c r="T30" s="107"/>
      <c r="U30" s="107"/>
      <c r="V30" s="107"/>
      <c r="X30" s="107"/>
      <c r="Y30" s="107"/>
      <c r="Z30" s="107"/>
      <c r="AA30" s="107"/>
      <c r="AB30" s="107"/>
      <c r="AC30" s="107"/>
    </row>
    <row r="31" spans="1:29" x14ac:dyDescent="0.2">
      <c r="A31" s="109" t="s">
        <v>265</v>
      </c>
      <c r="B31" s="103" t="str">
        <f t="shared" ref="B31:I31" si="6">B5</f>
        <v>% CHG Q4/Q3</v>
      </c>
      <c r="C31" s="103" t="str">
        <f t="shared" si="6"/>
        <v>% CHG Q4/Q4</v>
      </c>
      <c r="D31" s="103" t="str">
        <f t="shared" si="6"/>
        <v>Dec-14 EST</v>
      </c>
      <c r="E31" s="103">
        <f t="shared" si="6"/>
        <v>41896</v>
      </c>
      <c r="F31" s="103">
        <f t="shared" si="6"/>
        <v>41804</v>
      </c>
      <c r="G31" s="103">
        <f t="shared" si="6"/>
        <v>41712</v>
      </c>
      <c r="H31" s="103">
        <f t="shared" si="6"/>
        <v>41621</v>
      </c>
      <c r="I31" s="103">
        <f t="shared" si="6"/>
        <v>41530</v>
      </c>
      <c r="J31" s="103">
        <f t="shared" ref="J31:K31" si="7">J18</f>
        <v>41438</v>
      </c>
      <c r="K31" s="103">
        <f t="shared" si="7"/>
        <v>41346</v>
      </c>
      <c r="L31" s="103">
        <f t="shared" ref="L31:Q31" si="8">L18</f>
        <v>41244</v>
      </c>
      <c r="M31" s="103">
        <f t="shared" si="8"/>
        <v>41153</v>
      </c>
      <c r="N31" s="103">
        <f t="shared" si="8"/>
        <v>41090</v>
      </c>
      <c r="O31" s="103">
        <f t="shared" si="8"/>
        <v>40989</v>
      </c>
      <c r="P31" s="103">
        <f t="shared" si="8"/>
        <v>40888</v>
      </c>
      <c r="Q31" s="103">
        <f t="shared" si="8"/>
        <v>40787</v>
      </c>
      <c r="R31" s="103">
        <v>40695</v>
      </c>
      <c r="S31" s="103">
        <v>40603</v>
      </c>
      <c r="T31" s="103">
        <v>40513</v>
      </c>
      <c r="U31" s="103"/>
      <c r="V31" s="103"/>
    </row>
    <row r="32" spans="1:29" x14ac:dyDescent="0.2">
      <c r="A32" s="104" t="s">
        <v>241</v>
      </c>
      <c r="B32" s="51">
        <f>D32/E32-1</f>
        <v>-0.1266747729464951</v>
      </c>
      <c r="C32" s="51">
        <f>D32/H32-1</f>
        <v>-0.13598594799776675</v>
      </c>
      <c r="D32" s="51">
        <v>0.12116930436618348</v>
      </c>
      <c r="E32" s="121">
        <v>0.13874476611078126</v>
      </c>
      <c r="F32" s="121">
        <v>0.14429757722674313</v>
      </c>
      <c r="G32" s="121">
        <v>0.14281693558414194</v>
      </c>
      <c r="H32" s="121">
        <v>0.14023996957617801</v>
      </c>
      <c r="I32" s="121">
        <v>0.14878806339607939</v>
      </c>
      <c r="J32" s="121">
        <v>0.14566469522664643</v>
      </c>
      <c r="K32" s="121">
        <v>0.14528702302803828</v>
      </c>
      <c r="L32" s="121">
        <v>0.14364917384385989</v>
      </c>
      <c r="M32" s="121">
        <v>0.15477381798806553</v>
      </c>
      <c r="N32" s="121">
        <v>0.15858202920007106</v>
      </c>
      <c r="O32" s="121">
        <v>0.15972739469305414</v>
      </c>
      <c r="P32" s="108">
        <v>0.15586504620722091</v>
      </c>
      <c r="Q32" s="108">
        <v>0.16262523224734318</v>
      </c>
      <c r="R32" s="108">
        <v>0.15832807457776898</v>
      </c>
      <c r="S32" s="108">
        <v>0.15296539754144148</v>
      </c>
      <c r="T32" s="108">
        <v>0.13892147074421446</v>
      </c>
      <c r="U32" s="108"/>
      <c r="V32" s="108"/>
    </row>
    <row r="33" spans="1:22" x14ac:dyDescent="0.2">
      <c r="A33" s="104" t="s">
        <v>242</v>
      </c>
      <c r="B33" s="51">
        <f t="shared" ref="B33:B42" si="9">D33/E33-1</f>
        <v>-6.4402696335674858E-2</v>
      </c>
      <c r="C33" s="51">
        <f t="shared" ref="C33:C42" si="10">D33/H33-1</f>
        <v>-0.10999834346675441</v>
      </c>
      <c r="D33" s="51">
        <v>3.4706202042540962E-2</v>
      </c>
      <c r="E33" s="121">
        <v>3.7095235211358518E-2</v>
      </c>
      <c r="F33" s="121">
        <v>4.0798532772598407E-2</v>
      </c>
      <c r="G33" s="121">
        <v>4.1265993679064236E-2</v>
      </c>
      <c r="H33" s="121">
        <v>3.8995660050487255E-2</v>
      </c>
      <c r="I33" s="121">
        <v>4.0276772438138778E-2</v>
      </c>
      <c r="J33" s="121">
        <v>4.0913719634299621E-2</v>
      </c>
      <c r="K33" s="121">
        <v>4.097217111927802E-2</v>
      </c>
      <c r="L33" s="121">
        <v>3.6709427343915892E-2</v>
      </c>
      <c r="M33" s="121">
        <v>3.8981001803059974E-2</v>
      </c>
      <c r="N33" s="121">
        <v>3.9424532011474625E-2</v>
      </c>
      <c r="O33" s="121">
        <v>3.911016868432185E-2</v>
      </c>
      <c r="P33" s="108">
        <v>3.54531226217569E-2</v>
      </c>
      <c r="Q33" s="108">
        <v>3.8765249136000476E-2</v>
      </c>
      <c r="R33" s="108">
        <v>3.9982609178748248E-2</v>
      </c>
      <c r="S33" s="108">
        <v>3.9058401572542291E-2</v>
      </c>
      <c r="T33" s="108">
        <v>3.5288132340019915E-2</v>
      </c>
      <c r="U33" s="108"/>
      <c r="V33" s="108"/>
    </row>
    <row r="34" spans="1:22" x14ac:dyDescent="0.2">
      <c r="A34" s="104" t="s">
        <v>243</v>
      </c>
      <c r="B34" s="51">
        <f t="shared" si="9"/>
        <v>-4.679634810649258E-4</v>
      </c>
      <c r="C34" s="51">
        <f t="shared" si="10"/>
        <v>9.1031072780400901E-3</v>
      </c>
      <c r="D34" s="51">
        <v>0.11342929265205604</v>
      </c>
      <c r="E34" s="121">
        <v>0.11348239827019015</v>
      </c>
      <c r="F34" s="121">
        <v>0.11219613940335088</v>
      </c>
      <c r="G34" s="121">
        <v>0.10938042041686237</v>
      </c>
      <c r="H34" s="121">
        <v>0.11240604833535871</v>
      </c>
      <c r="I34" s="121">
        <v>0.1141373785152088</v>
      </c>
      <c r="J34" s="121">
        <v>0.11159181579255008</v>
      </c>
      <c r="K34" s="121">
        <v>0.10781330656989148</v>
      </c>
      <c r="L34" s="121">
        <v>0.10636484198276594</v>
      </c>
      <c r="M34" s="121">
        <v>0.11185800470593746</v>
      </c>
      <c r="N34" s="121">
        <v>0.1181421899709814</v>
      </c>
      <c r="O34" s="121">
        <v>0.11368922611246453</v>
      </c>
      <c r="P34" s="108">
        <v>0.1147884859859994</v>
      </c>
      <c r="Q34" s="108">
        <v>0.11516659002686649</v>
      </c>
      <c r="R34" s="108">
        <v>0.11378936542229785</v>
      </c>
      <c r="S34" s="108">
        <v>0.11051253604858326</v>
      </c>
      <c r="T34" s="108">
        <v>0.11562202855442059</v>
      </c>
      <c r="U34" s="108"/>
      <c r="V34" s="108"/>
    </row>
    <row r="35" spans="1:22" x14ac:dyDescent="0.2">
      <c r="A35" s="104" t="s">
        <v>244</v>
      </c>
      <c r="B35" s="51">
        <f t="shared" si="9"/>
        <v>6.2325002014218311E-2</v>
      </c>
      <c r="C35" s="51">
        <f t="shared" si="10"/>
        <v>2.9726587009422989E-2</v>
      </c>
      <c r="D35" s="51">
        <v>0.15541753161907573</v>
      </c>
      <c r="E35" s="121">
        <v>0.14629941997448687</v>
      </c>
      <c r="F35" s="121">
        <v>0.14524770916242991</v>
      </c>
      <c r="G35" s="121">
        <v>0.14354022341391426</v>
      </c>
      <c r="H35" s="121">
        <v>0.15093087192246452</v>
      </c>
      <c r="I35" s="121">
        <v>0.14377515695562912</v>
      </c>
      <c r="J35" s="121">
        <v>0.14170816749805148</v>
      </c>
      <c r="K35" s="121">
        <v>0.13013528783354433</v>
      </c>
      <c r="L35" s="121">
        <v>0.1359224482392003</v>
      </c>
      <c r="M35" s="121">
        <v>0.12626775450895228</v>
      </c>
      <c r="N35" s="121">
        <v>0.12593544909140719</v>
      </c>
      <c r="O35" s="121">
        <v>0.12327404171207389</v>
      </c>
      <c r="P35" s="108">
        <v>0.13226878090145411</v>
      </c>
      <c r="Q35" s="108">
        <v>0.12278893454937105</v>
      </c>
      <c r="R35" s="108">
        <v>0.12537061159875382</v>
      </c>
      <c r="S35" s="108">
        <v>0.12578426869824</v>
      </c>
      <c r="T35" s="108">
        <v>0.13342093735350413</v>
      </c>
      <c r="U35" s="108"/>
      <c r="V35" s="108"/>
    </row>
    <row r="36" spans="1:22" x14ac:dyDescent="0.2">
      <c r="A36" s="104" t="s">
        <v>245</v>
      </c>
      <c r="B36" s="51">
        <f t="shared" si="9"/>
        <v>1.3996494776686408E-2</v>
      </c>
      <c r="C36" s="51">
        <f t="shared" si="10"/>
        <v>-7.4241335870038894E-3</v>
      </c>
      <c r="D36" s="51">
        <v>0.13198221808457974</v>
      </c>
      <c r="E36" s="121">
        <v>0.13016042832933691</v>
      </c>
      <c r="F36" s="121">
        <v>0.1286030657241671</v>
      </c>
      <c r="G36" s="121">
        <v>0.13182436782894932</v>
      </c>
      <c r="H36" s="121">
        <v>0.13296940067819854</v>
      </c>
      <c r="I36" s="121">
        <v>0.13307150400488116</v>
      </c>
      <c r="J36" s="121">
        <v>0.1305933080018605</v>
      </c>
      <c r="K36" s="121">
        <v>0.13512376159513653</v>
      </c>
      <c r="L36" s="121">
        <v>0.1442758009021107</v>
      </c>
      <c r="M36" s="121">
        <v>0.1369415040797623</v>
      </c>
      <c r="N36" s="121">
        <v>0.13465902463834281</v>
      </c>
      <c r="O36" s="121">
        <v>0.13780522122387617</v>
      </c>
      <c r="P36" s="108">
        <v>0.1402123171327205</v>
      </c>
      <c r="Q36" s="108">
        <v>0.13808551287602838</v>
      </c>
      <c r="R36" s="108">
        <v>0.13917290683996647</v>
      </c>
      <c r="S36" s="108">
        <v>0.13889063059434842</v>
      </c>
      <c r="T36" s="108">
        <v>0.14220643614417786</v>
      </c>
      <c r="U36" s="108"/>
      <c r="V36" s="108"/>
    </row>
    <row r="37" spans="1:22" x14ac:dyDescent="0.2">
      <c r="A37" s="104" t="s">
        <v>246</v>
      </c>
      <c r="B37" s="51">
        <f t="shared" si="9"/>
        <v>1.4894738189972667E-2</v>
      </c>
      <c r="C37" s="51">
        <f t="shared" si="10"/>
        <v>8.0243745326116445E-2</v>
      </c>
      <c r="D37" s="51">
        <v>0.13442029547861653</v>
      </c>
      <c r="E37" s="121">
        <v>0.13244752428054773</v>
      </c>
      <c r="F37" s="121">
        <v>0.1326652284394442</v>
      </c>
      <c r="G37" s="121">
        <v>0.12771521331915625</v>
      </c>
      <c r="H37" s="121">
        <v>0.12443515277011502</v>
      </c>
      <c r="I37" s="121">
        <v>0.12416150006242449</v>
      </c>
      <c r="J37" s="121">
        <v>0.12336250247147476</v>
      </c>
      <c r="K37" s="121">
        <v>0.12369220317205321</v>
      </c>
      <c r="L37" s="121">
        <v>0.11706540755105746</v>
      </c>
      <c r="M37" s="121">
        <v>0.12023612682796632</v>
      </c>
      <c r="N37" s="121">
        <v>0.12222167374636009</v>
      </c>
      <c r="O37" s="121">
        <v>0.12222964862710667</v>
      </c>
      <c r="P37" s="108">
        <v>0.12057736576449052</v>
      </c>
      <c r="Q37" s="108">
        <v>0.12056624178541192</v>
      </c>
      <c r="R37" s="108">
        <v>0.12152689121974707</v>
      </c>
      <c r="S37" s="108">
        <v>0.1245762398706845</v>
      </c>
      <c r="T37" s="108">
        <v>0.12200013759655715</v>
      </c>
      <c r="U37" s="108"/>
      <c r="V37" s="108"/>
    </row>
    <row r="38" spans="1:22" x14ac:dyDescent="0.2">
      <c r="A38" s="104" t="s">
        <v>247</v>
      </c>
      <c r="B38" s="51">
        <f t="shared" si="9"/>
        <v>-7.5538468076343346E-2</v>
      </c>
      <c r="C38" s="51">
        <f t="shared" si="10"/>
        <v>-6.1480405850421027E-2</v>
      </c>
      <c r="D38" s="51">
        <v>0.12104135823430523</v>
      </c>
      <c r="E38" s="121">
        <v>0.13093174140241132</v>
      </c>
      <c r="F38" s="121">
        <v>0.13143349366380663</v>
      </c>
      <c r="G38" s="121">
        <v>0.13317521054982878</v>
      </c>
      <c r="H38" s="121">
        <v>0.12897051802523576</v>
      </c>
      <c r="I38" s="121">
        <v>0.13021989712900106</v>
      </c>
      <c r="J38" s="121">
        <v>0.13565249677758329</v>
      </c>
      <c r="K38" s="121">
        <v>0.13905789767778234</v>
      </c>
      <c r="L38" s="121">
        <v>0.14141933727605924</v>
      </c>
      <c r="M38" s="121">
        <v>0.1359301139297808</v>
      </c>
      <c r="N38" s="121">
        <v>0.13082379679156525</v>
      </c>
      <c r="O38" s="121">
        <v>0.13112598213013321</v>
      </c>
      <c r="P38" s="108">
        <v>0.12390867797592958</v>
      </c>
      <c r="Q38" s="108">
        <v>0.13022567338942884</v>
      </c>
      <c r="R38" s="108">
        <v>0.13609038004700508</v>
      </c>
      <c r="S38" s="108">
        <v>0.13638780797416744</v>
      </c>
      <c r="T38" s="108">
        <v>0.14018241971484496</v>
      </c>
      <c r="U38" s="108"/>
      <c r="V38" s="108"/>
    </row>
    <row r="39" spans="1:22" x14ac:dyDescent="0.2">
      <c r="A39" s="104" t="s">
        <v>248</v>
      </c>
      <c r="B39" s="51">
        <f t="shared" si="9"/>
        <v>0.1192021925465554</v>
      </c>
      <c r="C39" s="51">
        <f t="shared" si="10"/>
        <v>0.10107321702679872</v>
      </c>
      <c r="D39" s="51">
        <v>0.12232114983741856</v>
      </c>
      <c r="E39" s="121">
        <v>0.10929316494555597</v>
      </c>
      <c r="F39" s="121">
        <v>0.10683092106731937</v>
      </c>
      <c r="G39" s="121">
        <v>0.10496935273810323</v>
      </c>
      <c r="H39" s="121">
        <v>0.11109265755071164</v>
      </c>
      <c r="I39" s="121">
        <v>0.10135802998093128</v>
      </c>
      <c r="J39" s="121">
        <v>0.10644006076775095</v>
      </c>
      <c r="K39" s="121">
        <v>0.11106066422931031</v>
      </c>
      <c r="L39" s="121">
        <v>0.11229884740889522</v>
      </c>
      <c r="M39" s="121">
        <v>0.10718694712358073</v>
      </c>
      <c r="N39" s="121">
        <v>0.10718313795122013</v>
      </c>
      <c r="O39" s="121">
        <v>0.1078763083638003</v>
      </c>
      <c r="P39" s="108">
        <v>0.11224383750523038</v>
      </c>
      <c r="Q39" s="108">
        <v>0.10252121057457943</v>
      </c>
      <c r="R39" s="108">
        <v>0.10044563651524042</v>
      </c>
      <c r="S39" s="108">
        <v>0.10097545389627545</v>
      </c>
      <c r="T39" s="108">
        <v>0.1048854711190837</v>
      </c>
      <c r="U39" s="108"/>
      <c r="V39" s="108"/>
    </row>
    <row r="40" spans="1:22" x14ac:dyDescent="0.2">
      <c r="A40" s="104" t="s">
        <v>249</v>
      </c>
      <c r="B40" s="51">
        <f t="shared" si="9"/>
        <v>4.7998738239976468E-2</v>
      </c>
      <c r="C40" s="51">
        <f t="shared" si="10"/>
        <v>3.1423998882727178E-2</v>
      </c>
      <c r="D40" s="51">
        <v>2.8844874080847481E-2</v>
      </c>
      <c r="E40" s="121">
        <v>2.7523767947745779E-2</v>
      </c>
      <c r="F40" s="121">
        <v>2.7434871395382279E-2</v>
      </c>
      <c r="G40" s="121">
        <v>2.8213399958758885E-2</v>
      </c>
      <c r="H40" s="121">
        <v>2.7966068379340805E-2</v>
      </c>
      <c r="I40" s="121">
        <v>2.8336713098118031E-2</v>
      </c>
      <c r="J40" s="121">
        <v>3.1870229051498986E-2</v>
      </c>
      <c r="K40" s="121">
        <v>3.2604920548892212E-2</v>
      </c>
      <c r="L40" s="121">
        <v>3.1387817354631233E-2</v>
      </c>
      <c r="M40" s="121">
        <v>3.2565768879540394E-2</v>
      </c>
      <c r="N40" s="121">
        <v>3.2192093235758903E-2</v>
      </c>
      <c r="O40" s="121">
        <v>3.2174585165092119E-2</v>
      </c>
      <c r="P40" s="108">
        <v>3.1789672447176363E-2</v>
      </c>
      <c r="Q40" s="108">
        <v>3.1475920543773343E-2</v>
      </c>
      <c r="R40" s="108">
        <v>3.1538728043227805E-2</v>
      </c>
      <c r="S40" s="108">
        <v>3.2810844133557622E-2</v>
      </c>
      <c r="T40" s="108">
        <v>3.2370247939466842E-2</v>
      </c>
      <c r="U40" s="108"/>
      <c r="V40" s="108"/>
    </row>
    <row r="41" spans="1:22" x14ac:dyDescent="0.2">
      <c r="A41" s="104" t="s">
        <v>250</v>
      </c>
      <c r="B41" s="51">
        <f t="shared" si="9"/>
        <v>-3.9149577895527199E-2</v>
      </c>
      <c r="C41" s="51">
        <f t="shared" si="10"/>
        <v>2.1753419716984856E-2</v>
      </c>
      <c r="D41" s="51">
        <v>3.2689624067630957E-2</v>
      </c>
      <c r="E41" s="121">
        <v>3.4021553527586033E-2</v>
      </c>
      <c r="F41" s="121">
        <v>3.0486487107982348E-2</v>
      </c>
      <c r="G41" s="121">
        <v>3.7400791375979271E-2</v>
      </c>
      <c r="H41" s="121">
        <v>3.1993652711909341E-2</v>
      </c>
      <c r="I41" s="121">
        <v>3.5288628113013115E-2</v>
      </c>
      <c r="J41" s="121">
        <v>3.2203004778282612E-2</v>
      </c>
      <c r="K41" s="121">
        <v>3.4252764226075684E-2</v>
      </c>
      <c r="L41" s="121">
        <v>3.0906898097498751E-2</v>
      </c>
      <c r="M41" s="121">
        <v>3.52589601533599E-2</v>
      </c>
      <c r="N41" s="121">
        <v>3.0836073362818621E-2</v>
      </c>
      <c r="O41" s="121">
        <v>3.2987423288072283E-2</v>
      </c>
      <c r="P41" s="108">
        <v>3.2892693458017978E-2</v>
      </c>
      <c r="Q41" s="108">
        <v>3.7779434871194083E-2</v>
      </c>
      <c r="R41" s="108">
        <v>3.3754796557243671E-2</v>
      </c>
      <c r="S41" s="108">
        <v>3.8038419670159918E-2</v>
      </c>
      <c r="T41" s="108">
        <v>3.5106393504464137E-2</v>
      </c>
      <c r="U41" s="108"/>
      <c r="V41" s="108"/>
    </row>
    <row r="42" spans="1:22" s="95" customFormat="1" x14ac:dyDescent="0.2">
      <c r="A42" s="200" t="s">
        <v>127</v>
      </c>
      <c r="B42" s="199">
        <f t="shared" si="9"/>
        <v>0</v>
      </c>
      <c r="C42" s="199">
        <f t="shared" si="10"/>
        <v>0</v>
      </c>
      <c r="D42" s="199">
        <v>1</v>
      </c>
      <c r="E42" s="202">
        <v>1</v>
      </c>
      <c r="F42" s="202">
        <v>1</v>
      </c>
      <c r="G42" s="202">
        <v>1</v>
      </c>
      <c r="H42" s="202">
        <v>1</v>
      </c>
      <c r="I42" s="202">
        <v>1</v>
      </c>
      <c r="J42" s="202">
        <v>1</v>
      </c>
      <c r="K42" s="202">
        <v>1</v>
      </c>
      <c r="L42" s="202">
        <v>1</v>
      </c>
      <c r="M42" s="202">
        <v>1</v>
      </c>
      <c r="N42" s="202">
        <f>SUM(N32:N41)</f>
        <v>1.0000000000000002</v>
      </c>
      <c r="O42" s="202">
        <v>1</v>
      </c>
      <c r="P42" s="202">
        <v>1</v>
      </c>
      <c r="Q42" s="202">
        <v>1</v>
      </c>
      <c r="R42" s="202">
        <v>1</v>
      </c>
      <c r="S42" s="202">
        <v>1</v>
      </c>
      <c r="T42" s="202">
        <v>1</v>
      </c>
      <c r="U42" s="202"/>
      <c r="V42" s="202"/>
    </row>
    <row r="43" spans="1:22" x14ac:dyDescent="0.2">
      <c r="A43" s="104"/>
      <c r="B43" s="104"/>
      <c r="C43" s="104"/>
      <c r="D43" s="104"/>
      <c r="E43" s="104"/>
      <c r="F43" s="104"/>
      <c r="G43" s="104"/>
      <c r="H43" s="104"/>
      <c r="I43" s="104"/>
      <c r="J43" s="104"/>
      <c r="K43" s="104"/>
      <c r="L43" s="104"/>
      <c r="M43" s="104"/>
      <c r="N43" s="104"/>
      <c r="O43" s="50"/>
      <c r="P43" s="50"/>
      <c r="Q43" s="50"/>
      <c r="R43" s="50"/>
      <c r="S43" s="50"/>
    </row>
    <row r="44" spans="1:22" x14ac:dyDescent="0.2">
      <c r="A44" s="104"/>
      <c r="B44" s="104"/>
      <c r="C44" s="104"/>
      <c r="D44" s="104"/>
      <c r="E44" s="104"/>
      <c r="F44" s="104"/>
      <c r="G44" s="104"/>
      <c r="H44" s="104"/>
      <c r="I44" s="104"/>
      <c r="J44" s="104"/>
      <c r="K44" s="104"/>
      <c r="L44" s="104"/>
      <c r="M44" s="104"/>
      <c r="N44" s="104"/>
      <c r="O44" s="50"/>
      <c r="P44" s="50"/>
      <c r="Q44" s="50"/>
      <c r="R44" s="50"/>
      <c r="S44" s="50"/>
    </row>
    <row r="45" spans="1:22" ht="15.75" x14ac:dyDescent="0.25">
      <c r="A45" s="170" t="s">
        <v>396</v>
      </c>
      <c r="B45" s="170"/>
      <c r="C45" s="21"/>
      <c r="D45" s="21"/>
      <c r="E45" s="21"/>
      <c r="F45" s="22"/>
      <c r="G45" s="21"/>
      <c r="H45" s="21"/>
      <c r="I45" s="21"/>
      <c r="J45" s="21"/>
      <c r="K45" s="23"/>
      <c r="L45" s="23"/>
      <c r="M45" s="23"/>
      <c r="N45" s="23"/>
      <c r="O45" s="50"/>
      <c r="P45" s="50"/>
      <c r="Q45" s="50"/>
      <c r="R45" s="50"/>
      <c r="S45" s="50"/>
    </row>
    <row r="46" spans="1:22" x14ac:dyDescent="0.2">
      <c r="A46" s="252" t="s">
        <v>395</v>
      </c>
      <c r="B46" s="252"/>
      <c r="C46" s="252"/>
      <c r="D46" s="252"/>
      <c r="E46" s="252"/>
      <c r="F46" s="252"/>
      <c r="G46" s="252"/>
      <c r="H46" s="252"/>
      <c r="I46" s="252"/>
      <c r="J46" s="252"/>
      <c r="K46" s="252"/>
      <c r="L46" s="252"/>
      <c r="M46" s="252"/>
      <c r="N46" s="252"/>
      <c r="O46" s="50"/>
      <c r="P46" s="50"/>
      <c r="Q46" s="50"/>
      <c r="R46" s="50"/>
      <c r="S46" s="50"/>
    </row>
    <row r="47" spans="1:22" x14ac:dyDescent="0.2">
      <c r="A47" s="252"/>
      <c r="B47" s="252"/>
      <c r="C47" s="252"/>
      <c r="D47" s="252"/>
      <c r="E47" s="252"/>
      <c r="F47" s="252"/>
      <c r="G47" s="252"/>
      <c r="H47" s="252"/>
      <c r="I47" s="252"/>
      <c r="J47" s="252"/>
      <c r="K47" s="252"/>
      <c r="L47" s="252"/>
      <c r="M47" s="252"/>
      <c r="N47" s="252"/>
      <c r="O47" s="50"/>
      <c r="P47" s="50"/>
      <c r="Q47" s="50"/>
      <c r="R47" s="50"/>
      <c r="S47" s="50"/>
    </row>
    <row r="48" spans="1:22" x14ac:dyDescent="0.2">
      <c r="A48" s="252"/>
      <c r="B48" s="252"/>
      <c r="C48" s="252"/>
      <c r="D48" s="252"/>
      <c r="E48" s="252"/>
      <c r="F48" s="252"/>
      <c r="G48" s="252"/>
      <c r="H48" s="252"/>
      <c r="I48" s="252"/>
      <c r="J48" s="252"/>
      <c r="K48" s="252"/>
      <c r="L48" s="252"/>
      <c r="M48" s="252"/>
      <c r="N48" s="252"/>
      <c r="O48" s="111"/>
      <c r="P48" s="111"/>
      <c r="Q48" s="111"/>
      <c r="R48" s="111"/>
      <c r="S48" s="111"/>
    </row>
    <row r="49" spans="1:19" x14ac:dyDescent="0.2">
      <c r="A49" s="252"/>
      <c r="B49" s="252"/>
      <c r="C49" s="252"/>
      <c r="D49" s="252"/>
      <c r="E49" s="252"/>
      <c r="F49" s="252"/>
      <c r="G49" s="252"/>
      <c r="H49" s="252"/>
      <c r="I49" s="252"/>
      <c r="J49" s="252"/>
      <c r="K49" s="252"/>
      <c r="L49" s="252"/>
      <c r="M49" s="252"/>
      <c r="N49" s="252"/>
      <c r="O49" s="106"/>
      <c r="P49" s="106"/>
      <c r="Q49" s="106"/>
      <c r="R49" s="106"/>
      <c r="S49" s="106"/>
    </row>
    <row r="50" spans="1:19" x14ac:dyDescent="0.2">
      <c r="A50" s="252"/>
      <c r="B50" s="252"/>
      <c r="C50" s="252"/>
      <c r="D50" s="252"/>
      <c r="E50" s="252"/>
      <c r="F50" s="252"/>
      <c r="G50" s="252"/>
      <c r="H50" s="252"/>
      <c r="I50" s="252"/>
      <c r="J50" s="252"/>
      <c r="K50" s="252"/>
      <c r="L50" s="252"/>
      <c r="M50" s="252"/>
      <c r="N50" s="252"/>
    </row>
    <row r="51" spans="1:19" x14ac:dyDescent="0.2">
      <c r="A51" s="252"/>
      <c r="B51" s="252"/>
      <c r="C51" s="252"/>
      <c r="D51" s="252"/>
      <c r="E51" s="252"/>
      <c r="F51" s="252"/>
      <c r="G51" s="252"/>
      <c r="H51" s="252"/>
      <c r="I51" s="252"/>
      <c r="J51" s="252"/>
      <c r="K51" s="252"/>
      <c r="L51" s="252"/>
      <c r="M51" s="252"/>
      <c r="N51" s="252"/>
    </row>
    <row r="52" spans="1:19" x14ac:dyDescent="0.2">
      <c r="A52" s="252"/>
      <c r="B52" s="252"/>
      <c r="C52" s="252"/>
      <c r="D52" s="252"/>
      <c r="E52" s="252"/>
      <c r="F52" s="252"/>
      <c r="G52" s="252"/>
      <c r="H52" s="252"/>
      <c r="I52" s="252"/>
      <c r="J52" s="252"/>
      <c r="K52" s="252"/>
      <c r="L52" s="252"/>
      <c r="M52" s="252"/>
      <c r="N52" s="252"/>
      <c r="O52" s="110"/>
      <c r="P52" s="110"/>
      <c r="Q52" s="110"/>
      <c r="R52" s="110"/>
      <c r="S52" s="110"/>
    </row>
    <row r="53" spans="1:19" x14ac:dyDescent="0.2">
      <c r="A53" s="252"/>
      <c r="B53" s="252"/>
      <c r="C53" s="252"/>
      <c r="D53" s="252"/>
      <c r="E53" s="252"/>
      <c r="F53" s="252"/>
      <c r="G53" s="252"/>
      <c r="H53" s="252"/>
      <c r="I53" s="252"/>
      <c r="J53" s="252"/>
      <c r="K53" s="252"/>
      <c r="L53" s="252"/>
      <c r="M53" s="252"/>
      <c r="N53" s="252"/>
      <c r="O53" s="51"/>
      <c r="P53" s="51"/>
      <c r="Q53" s="51"/>
      <c r="R53" s="51"/>
      <c r="S53" s="51"/>
    </row>
    <row r="54" spans="1:19" x14ac:dyDescent="0.2">
      <c r="A54" s="252"/>
      <c r="B54" s="252"/>
      <c r="C54" s="252"/>
      <c r="D54" s="252"/>
      <c r="E54" s="252"/>
      <c r="F54" s="252"/>
      <c r="G54" s="252"/>
      <c r="H54" s="252"/>
      <c r="I54" s="252"/>
      <c r="J54" s="252"/>
      <c r="K54" s="252"/>
      <c r="L54" s="252"/>
      <c r="M54" s="252"/>
      <c r="N54" s="252"/>
      <c r="O54" s="51"/>
      <c r="P54" s="51"/>
      <c r="Q54" s="51"/>
      <c r="R54" s="51"/>
      <c r="S54" s="51"/>
    </row>
    <row r="55" spans="1:19" x14ac:dyDescent="0.2">
      <c r="A55" s="252"/>
      <c r="B55" s="252"/>
      <c r="C55" s="252"/>
      <c r="D55" s="252"/>
      <c r="E55" s="252"/>
      <c r="F55" s="252"/>
      <c r="G55" s="252"/>
      <c r="H55" s="252"/>
      <c r="I55" s="252"/>
      <c r="J55" s="252"/>
      <c r="K55" s="252"/>
      <c r="L55" s="252"/>
      <c r="M55" s="252"/>
      <c r="N55" s="252"/>
      <c r="O55" s="51"/>
      <c r="P55" s="51"/>
      <c r="Q55" s="51"/>
      <c r="R55" s="51"/>
      <c r="S55" s="51"/>
    </row>
    <row r="56" spans="1:19" x14ac:dyDescent="0.2">
      <c r="A56" s="252"/>
      <c r="B56" s="252"/>
      <c r="C56" s="252"/>
      <c r="D56" s="252"/>
      <c r="E56" s="252"/>
      <c r="F56" s="252"/>
      <c r="G56" s="252"/>
      <c r="H56" s="252"/>
      <c r="I56" s="252"/>
      <c r="J56" s="252"/>
      <c r="K56" s="252"/>
      <c r="L56" s="252"/>
      <c r="M56" s="252"/>
      <c r="N56" s="252"/>
      <c r="O56" s="51"/>
      <c r="P56" s="51"/>
      <c r="Q56" s="51"/>
      <c r="R56" s="51"/>
      <c r="S56" s="51"/>
    </row>
    <row r="57" spans="1:19" x14ac:dyDescent="0.2">
      <c r="A57" s="252"/>
      <c r="B57" s="252"/>
      <c r="C57" s="252"/>
      <c r="D57" s="252"/>
      <c r="E57" s="252"/>
      <c r="F57" s="252"/>
      <c r="G57" s="252"/>
      <c r="H57" s="252"/>
      <c r="I57" s="252"/>
      <c r="J57" s="252"/>
      <c r="K57" s="252"/>
      <c r="L57" s="252"/>
      <c r="M57" s="252"/>
      <c r="N57" s="252"/>
      <c r="O57" s="51"/>
      <c r="P57" s="51"/>
      <c r="Q57" s="51"/>
      <c r="R57" s="51"/>
      <c r="S57" s="51"/>
    </row>
    <row r="58" spans="1:19" x14ac:dyDescent="0.2">
      <c r="A58" s="252"/>
      <c r="B58" s="252"/>
      <c r="C58" s="252"/>
      <c r="D58" s="252"/>
      <c r="E58" s="252"/>
      <c r="F58" s="252"/>
      <c r="G58" s="252"/>
      <c r="H58" s="252"/>
      <c r="I58" s="252"/>
      <c r="J58" s="252"/>
      <c r="K58" s="252"/>
      <c r="L58" s="252"/>
      <c r="M58" s="252"/>
      <c r="N58" s="252"/>
      <c r="O58" s="51"/>
      <c r="P58" s="51"/>
      <c r="Q58" s="51"/>
      <c r="R58" s="51"/>
      <c r="S58" s="51"/>
    </row>
    <row r="59" spans="1:19" x14ac:dyDescent="0.2">
      <c r="A59" s="252"/>
      <c r="B59" s="252"/>
      <c r="C59" s="252"/>
      <c r="D59" s="252"/>
      <c r="E59" s="252"/>
      <c r="F59" s="252"/>
      <c r="G59" s="252"/>
      <c r="H59" s="252"/>
      <c r="I59" s="252"/>
      <c r="J59" s="252"/>
      <c r="K59" s="252"/>
      <c r="L59" s="252"/>
      <c r="M59" s="252"/>
      <c r="N59" s="252"/>
      <c r="O59" s="51"/>
      <c r="P59" s="51"/>
      <c r="Q59" s="51"/>
      <c r="R59" s="51"/>
      <c r="S59" s="51"/>
    </row>
    <row r="60" spans="1:19" x14ac:dyDescent="0.2">
      <c r="A60" s="252"/>
      <c r="B60" s="252"/>
      <c r="C60" s="252"/>
      <c r="D60" s="252"/>
      <c r="E60" s="252"/>
      <c r="F60" s="252"/>
      <c r="G60" s="252"/>
      <c r="H60" s="252"/>
      <c r="I60" s="252"/>
      <c r="J60" s="252"/>
      <c r="K60" s="252"/>
      <c r="L60" s="252"/>
      <c r="M60" s="252"/>
      <c r="N60" s="252"/>
      <c r="O60" s="51"/>
      <c r="P60" s="51"/>
      <c r="Q60" s="51"/>
      <c r="R60" s="51"/>
      <c r="S60" s="51"/>
    </row>
    <row r="61" spans="1:19" x14ac:dyDescent="0.2">
      <c r="A61" s="252"/>
      <c r="B61" s="252"/>
      <c r="C61" s="252"/>
      <c r="D61" s="252"/>
      <c r="E61" s="252"/>
      <c r="F61" s="252"/>
      <c r="G61" s="252"/>
      <c r="H61" s="252"/>
      <c r="I61" s="252"/>
      <c r="J61" s="252"/>
      <c r="K61" s="252"/>
      <c r="L61" s="252"/>
      <c r="M61" s="252"/>
      <c r="N61" s="252"/>
      <c r="O61" s="51"/>
      <c r="P61" s="51"/>
      <c r="Q61" s="51"/>
      <c r="R61" s="51"/>
      <c r="S61" s="51"/>
    </row>
    <row r="62" spans="1:19" x14ac:dyDescent="0.2">
      <c r="A62" s="252"/>
      <c r="B62" s="252"/>
      <c r="C62" s="252"/>
      <c r="D62" s="252"/>
      <c r="E62" s="252"/>
      <c r="F62" s="252"/>
      <c r="G62" s="252"/>
      <c r="H62" s="252"/>
      <c r="I62" s="252"/>
      <c r="J62" s="252"/>
      <c r="K62" s="252"/>
      <c r="L62" s="252"/>
      <c r="M62" s="252"/>
      <c r="N62" s="252"/>
      <c r="O62" s="51"/>
      <c r="P62" s="51"/>
      <c r="Q62" s="51"/>
      <c r="R62" s="51"/>
      <c r="S62" s="51"/>
    </row>
    <row r="63" spans="1:19" x14ac:dyDescent="0.2">
      <c r="A63" s="252"/>
      <c r="B63" s="252"/>
      <c r="C63" s="252"/>
      <c r="D63" s="252"/>
      <c r="E63" s="252"/>
      <c r="F63" s="252"/>
      <c r="G63" s="252"/>
      <c r="H63" s="252"/>
      <c r="I63" s="252"/>
      <c r="J63" s="252"/>
      <c r="K63" s="252"/>
      <c r="L63" s="252"/>
      <c r="M63" s="252"/>
      <c r="N63" s="252"/>
      <c r="O63" s="51"/>
      <c r="P63" s="51"/>
      <c r="Q63" s="51"/>
      <c r="R63" s="51"/>
      <c r="S63" s="51"/>
    </row>
    <row r="64" spans="1:19" x14ac:dyDescent="0.2">
      <c r="A64" s="252"/>
      <c r="B64" s="252"/>
      <c r="C64" s="252"/>
      <c r="D64" s="252"/>
      <c r="E64" s="252"/>
      <c r="F64" s="252"/>
      <c r="G64" s="252"/>
      <c r="H64" s="252"/>
      <c r="I64" s="252"/>
      <c r="J64" s="252"/>
      <c r="K64" s="252"/>
      <c r="L64" s="252"/>
      <c r="M64" s="252"/>
      <c r="N64" s="252"/>
    </row>
    <row r="66" spans="1:14" x14ac:dyDescent="0.2">
      <c r="A66" s="112"/>
      <c r="B66" s="112"/>
      <c r="C66" s="112"/>
      <c r="D66" s="112"/>
      <c r="E66" s="112"/>
      <c r="F66" s="112"/>
      <c r="G66" s="112"/>
      <c r="H66" s="112"/>
      <c r="I66" s="112"/>
      <c r="J66" s="112"/>
      <c r="K66" s="112"/>
      <c r="L66" s="112"/>
      <c r="M66" s="112"/>
      <c r="N66" s="112"/>
    </row>
    <row r="67" spans="1:14" x14ac:dyDescent="0.2">
      <c r="A67" s="104"/>
      <c r="B67" s="104"/>
      <c r="C67" s="104"/>
      <c r="D67" s="104"/>
      <c r="E67" s="104"/>
      <c r="F67" s="104"/>
      <c r="G67" s="104"/>
      <c r="H67" s="104"/>
      <c r="I67" s="104"/>
      <c r="J67" s="104"/>
      <c r="K67" s="104"/>
      <c r="L67" s="104"/>
      <c r="M67" s="104"/>
      <c r="N67" s="104"/>
    </row>
    <row r="68" spans="1:14" x14ac:dyDescent="0.2">
      <c r="A68" s="104"/>
      <c r="B68" s="104"/>
      <c r="C68" s="104"/>
      <c r="D68" s="104"/>
      <c r="E68" s="104"/>
      <c r="F68" s="104"/>
      <c r="G68" s="104"/>
      <c r="H68" s="104"/>
      <c r="I68" s="104"/>
      <c r="J68" s="104"/>
      <c r="K68" s="104"/>
      <c r="L68" s="104"/>
      <c r="M68" s="104"/>
      <c r="N68" s="104"/>
    </row>
    <row r="69" spans="1:14" x14ac:dyDescent="0.2">
      <c r="A69" s="104"/>
      <c r="B69" s="104"/>
      <c r="C69" s="104"/>
      <c r="D69" s="104"/>
      <c r="E69" s="104"/>
      <c r="F69" s="104"/>
      <c r="G69" s="104"/>
      <c r="H69" s="104"/>
      <c r="I69" s="104"/>
      <c r="J69" s="104"/>
      <c r="K69" s="104"/>
      <c r="L69" s="104"/>
      <c r="M69" s="104"/>
      <c r="N69" s="104"/>
    </row>
    <row r="70" spans="1:14" x14ac:dyDescent="0.2">
      <c r="A70" s="104"/>
      <c r="B70" s="104"/>
      <c r="C70" s="104"/>
      <c r="D70" s="104"/>
      <c r="E70" s="104"/>
      <c r="F70" s="104"/>
      <c r="G70" s="104"/>
      <c r="H70" s="104"/>
      <c r="I70" s="104"/>
      <c r="J70" s="104"/>
      <c r="K70" s="104"/>
      <c r="L70" s="104"/>
      <c r="M70" s="104"/>
      <c r="N70" s="104"/>
    </row>
    <row r="71" spans="1:14" x14ac:dyDescent="0.2">
      <c r="A71" s="104"/>
      <c r="B71" s="104"/>
      <c r="C71" s="104"/>
      <c r="D71" s="104"/>
      <c r="E71" s="104"/>
      <c r="F71" s="104"/>
      <c r="G71" s="104"/>
      <c r="H71" s="104"/>
      <c r="I71" s="104"/>
      <c r="J71" s="104"/>
      <c r="K71" s="104"/>
      <c r="L71" s="104"/>
      <c r="M71" s="104"/>
      <c r="N71" s="104"/>
    </row>
    <row r="72" spans="1:14" x14ac:dyDescent="0.2">
      <c r="A72" s="104"/>
      <c r="B72" s="104"/>
      <c r="C72" s="104"/>
      <c r="D72" s="104"/>
      <c r="E72" s="104"/>
      <c r="F72" s="104"/>
      <c r="G72" s="104"/>
      <c r="H72" s="104"/>
      <c r="I72" s="104"/>
      <c r="J72" s="104"/>
      <c r="K72" s="104"/>
      <c r="L72" s="104"/>
      <c r="M72" s="104"/>
      <c r="N72" s="104"/>
    </row>
    <row r="73" spans="1:14" x14ac:dyDescent="0.2">
      <c r="A73" s="104"/>
      <c r="B73" s="104"/>
      <c r="C73" s="104"/>
      <c r="D73" s="104"/>
      <c r="E73" s="104"/>
      <c r="F73" s="104"/>
      <c r="G73" s="104"/>
      <c r="H73" s="104"/>
      <c r="I73" s="104"/>
      <c r="J73" s="104"/>
      <c r="K73" s="104"/>
      <c r="L73" s="104"/>
      <c r="M73" s="104"/>
      <c r="N73" s="104"/>
    </row>
    <row r="74" spans="1:14" x14ac:dyDescent="0.2">
      <c r="A74" s="104"/>
      <c r="B74" s="104"/>
      <c r="C74" s="104"/>
      <c r="D74" s="104"/>
      <c r="E74" s="104"/>
      <c r="F74" s="104"/>
      <c r="G74" s="104"/>
      <c r="H74" s="104"/>
      <c r="I74" s="104"/>
      <c r="J74" s="104"/>
      <c r="K74" s="104"/>
      <c r="L74" s="104"/>
      <c r="M74" s="104"/>
      <c r="N74" s="104"/>
    </row>
    <row r="75" spans="1:14" x14ac:dyDescent="0.2">
      <c r="A75" s="104"/>
      <c r="B75" s="104"/>
      <c r="C75" s="104"/>
      <c r="D75" s="104"/>
      <c r="E75" s="104"/>
      <c r="F75" s="104"/>
      <c r="G75" s="104"/>
      <c r="H75" s="104"/>
      <c r="I75" s="104"/>
      <c r="J75" s="104"/>
      <c r="K75" s="104"/>
      <c r="L75" s="104"/>
      <c r="M75" s="104"/>
      <c r="N75" s="104"/>
    </row>
    <row r="76" spans="1:14" x14ac:dyDescent="0.2">
      <c r="A76" s="104"/>
      <c r="B76" s="104"/>
      <c r="C76" s="104"/>
      <c r="D76" s="104"/>
      <c r="E76" s="104"/>
      <c r="F76" s="104"/>
      <c r="G76" s="104"/>
      <c r="H76" s="104"/>
      <c r="I76" s="104"/>
      <c r="J76" s="104"/>
      <c r="K76" s="104"/>
      <c r="L76" s="104"/>
      <c r="M76" s="104"/>
      <c r="N76" s="104"/>
    </row>
    <row r="77" spans="1:14" x14ac:dyDescent="0.2">
      <c r="A77" s="106"/>
      <c r="B77" s="106"/>
      <c r="C77" s="106"/>
      <c r="D77" s="106"/>
      <c r="E77" s="106"/>
      <c r="F77" s="106"/>
      <c r="G77" s="106"/>
      <c r="H77" s="106"/>
      <c r="I77" s="106"/>
      <c r="J77" s="106"/>
      <c r="K77" s="106"/>
      <c r="L77" s="106"/>
      <c r="M77" s="106"/>
      <c r="N77" s="106"/>
    </row>
  </sheetData>
  <mergeCells count="1">
    <mergeCell ref="A46:N6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ESTIMATES&amp;PEs</vt:lpstr>
      <vt:lpstr>SECTOR EPS</vt:lpstr>
      <vt:lpstr>QUARTERLY DATA</vt:lpstr>
      <vt:lpstr>ISSUES</vt:lpstr>
      <vt:lpstr>COMMENTARY AND BEATS</vt:lpstr>
      <vt:lpstr>SALES</vt:lpstr>
    </vt:vector>
  </TitlesOfParts>
  <Company>Standard &amp; Poor's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HSILVERBLA</dc:creator>
  <cp:lastModifiedBy>J. Randall Woolridge</cp:lastModifiedBy>
  <cp:lastPrinted>2013-07-29T18:17:31Z</cp:lastPrinted>
  <dcterms:created xsi:type="dcterms:W3CDTF">2002-07-09T14:08:29Z</dcterms:created>
  <dcterms:modified xsi:type="dcterms:W3CDTF">2015-02-09T19:07:29Z</dcterms:modified>
</cp:coreProperties>
</file>