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6035" windowHeight="12555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'JRW-14.1'!$B$1:$H$66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45621"/>
</workbook>
</file>

<file path=xl/calcChain.xml><?xml version="1.0" encoding="utf-8"?>
<calcChain xmlns="http://schemas.openxmlformats.org/spreadsheetml/2006/main">
  <c r="F29" i="2" l="1"/>
  <c r="E29" i="2"/>
  <c r="D29" i="2"/>
  <c r="C29" i="2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L15" i="1"/>
  <c r="I16" i="1"/>
  <c r="J16" i="1"/>
  <c r="L16" i="1"/>
  <c r="I17" i="1"/>
  <c r="J17" i="1"/>
  <c r="L17" i="1"/>
  <c r="I18" i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C79" i="1"/>
  <c r="C78" i="1"/>
  <c r="C77" i="1"/>
  <c r="C76" i="1"/>
  <c r="C75" i="1"/>
  <c r="F64" i="1"/>
  <c r="E64" i="1"/>
  <c r="D64" i="1"/>
  <c r="C64" i="1"/>
  <c r="M25" i="3" l="1"/>
  <c r="M20" i="3"/>
  <c r="M19" i="3"/>
  <c r="M18" i="3"/>
  <c r="M17" i="3"/>
  <c r="M16" i="3"/>
  <c r="M15" i="3"/>
  <c r="M14" i="3"/>
  <c r="M13" i="3"/>
  <c r="M12" i="3"/>
  <c r="J12" i="3"/>
  <c r="J13" i="3" s="1"/>
  <c r="J14" i="3" s="1"/>
  <c r="J15" i="3" s="1"/>
  <c r="J16" i="3" s="1"/>
  <c r="J17" i="3" s="1"/>
  <c r="J18" i="3" s="1"/>
  <c r="J19" i="3" s="1"/>
  <c r="J20" i="3" s="1"/>
  <c r="M11" i="3"/>
  <c r="M10" i="3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64" i="1" l="1"/>
  <c r="M21" i="3"/>
</calcChain>
</file>

<file path=xl/sharedStrings.xml><?xml version="1.0" encoding="utf-8"?>
<sst xmlns="http://schemas.openxmlformats.org/spreadsheetml/2006/main" count="56" uniqueCount="44">
  <si>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</si>
  <si>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</si>
  <si>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</si>
  <si>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</si>
  <si>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</si>
  <si>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</si>
  <si>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</si>
  <si>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Earnings</t>
  </si>
  <si>
    <t>Dividends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</si>
  <si>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</si>
  <si>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</si>
  <si>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</si>
  <si>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</si>
  <si>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</si>
  <si>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</si>
  <si>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</si>
  <si>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</si>
  <si>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</si>
  <si>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</si>
  <si>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CBO</t>
  </si>
  <si>
    <t>10-Year Average</t>
  </si>
  <si>
    <t>CPI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</si>
  <si>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</si>
  <si>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</si>
  <si>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</si>
  <si>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</si>
  <si>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</si>
  <si>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</si>
  <si>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</si>
  <si>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</si>
  <si>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</si>
  <si>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</si>
  <si>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</si>
  <si>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</si>
  <si>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2014-2024</t>
  </si>
  <si>
    <t>Survey of Financial Forecasters</t>
  </si>
  <si>
    <t>Ten Year</t>
  </si>
  <si>
    <t>SFF</t>
  </si>
  <si>
    <t>Energy Information Administration</t>
  </si>
  <si>
    <t>2011-2040</t>
  </si>
  <si>
    <t>Sources:</t>
  </si>
  <si>
    <t>http://www.cbo.gov/topics/budget/budget-and-economic-outlook</t>
  </si>
  <si>
    <t>http://www.eia.gov/forecasts/aeo/tables_ref.cfm Table 20</t>
  </si>
  <si>
    <t>http://www.philadelphiafed.org/research-and-data/real-time-center/survey-of-professional-forecasters/2014/survq114.cfm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</si>
</sst>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20" applyNumberFormat="0" applyAlignment="0" applyProtection="0"/>
    <xf numFmtId="0" fontId="16" fillId="21" borderId="20" applyNumberFormat="0" applyAlignment="0" applyProtection="0"/>
    <xf numFmtId="0" fontId="16" fillId="21" borderId="20" applyNumberFormat="0" applyAlignment="0" applyProtection="0"/>
    <xf numFmtId="0" fontId="16" fillId="21" borderId="20" applyNumberFormat="0" applyAlignment="0" applyProtection="0"/>
    <xf numFmtId="0" fontId="16" fillId="21" borderId="20" applyNumberFormat="0" applyAlignment="0" applyProtection="0"/>
    <xf numFmtId="0" fontId="16" fillId="21" borderId="20" applyNumberFormat="0" applyAlignment="0" applyProtection="0"/>
    <xf numFmtId="0" fontId="17" fillId="22" borderId="21" applyNumberFormat="0" applyAlignment="0" applyProtection="0"/>
    <xf numFmtId="0" fontId="17" fillId="22" borderId="21" applyNumberFormat="0" applyAlignment="0" applyProtection="0"/>
    <xf numFmtId="0" fontId="17" fillId="22" borderId="21" applyNumberFormat="0" applyAlignment="0" applyProtection="0"/>
    <xf numFmtId="0" fontId="17" fillId="22" borderId="21" applyNumberFormat="0" applyAlignment="0" applyProtection="0"/>
    <xf numFmtId="0" fontId="17" fillId="22" borderId="21" applyNumberFormat="0" applyAlignment="0" applyProtection="0"/>
    <xf numFmtId="0" fontId="17" fillId="22" borderId="21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20" applyNumberFormat="0" applyAlignment="0" applyProtection="0"/>
    <xf numFmtId="0" fontId="33" fillId="8" borderId="20" applyNumberFormat="0" applyAlignment="0" applyProtection="0"/>
    <xf numFmtId="0" fontId="33" fillId="8" borderId="20" applyNumberFormat="0" applyAlignment="0" applyProtection="0"/>
    <xf numFmtId="0" fontId="33" fillId="8" borderId="20" applyNumberFormat="0" applyAlignment="0" applyProtection="0"/>
    <xf numFmtId="0" fontId="33" fillId="8" borderId="20" applyNumberFormat="0" applyAlignment="0" applyProtection="0"/>
    <xf numFmtId="0" fontId="33" fillId="8" borderId="20" applyNumberFormat="0" applyAlignment="0" applyProtection="0"/>
    <xf numFmtId="0" fontId="21" fillId="24" borderId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26" applyNumberFormat="0" applyFont="0" applyAlignment="0" applyProtection="0"/>
    <xf numFmtId="0" fontId="3" fillId="26" borderId="26" applyNumberFormat="0" applyFont="0" applyAlignment="0" applyProtection="0"/>
    <xf numFmtId="0" fontId="3" fillId="26" borderId="26" applyNumberFormat="0" applyFont="0" applyAlignment="0" applyProtection="0"/>
    <xf numFmtId="0" fontId="3" fillId="26" borderId="26" applyNumberFormat="0" applyFont="0" applyAlignment="0" applyProtection="0"/>
    <xf numFmtId="0" fontId="3" fillId="26" borderId="26" applyNumberFormat="0" applyFont="0" applyAlignment="0" applyProtection="0"/>
    <xf numFmtId="0" fontId="3" fillId="26" borderId="26" applyNumberFormat="0" applyFont="0" applyAlignment="0" applyProtection="0"/>
    <xf numFmtId="0" fontId="41" fillId="21" borderId="27" applyNumberFormat="0" applyAlignment="0" applyProtection="0"/>
    <xf numFmtId="0" fontId="41" fillId="21" borderId="27" applyNumberFormat="0" applyAlignment="0" applyProtection="0"/>
    <xf numFmtId="0" fontId="41" fillId="21" borderId="27" applyNumberFormat="0" applyAlignment="0" applyProtection="0"/>
    <xf numFmtId="0" fontId="41" fillId="21" borderId="27" applyNumberFormat="0" applyAlignment="0" applyProtection="0"/>
    <xf numFmtId="0" fontId="41" fillId="21" borderId="27" applyNumberFormat="0" applyAlignment="0" applyProtection="0"/>
    <xf numFmtId="0" fontId="41" fillId="21" borderId="27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8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9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30" applyNumberFormat="0" applyProtection="0">
      <alignment vertical="center"/>
    </xf>
    <xf numFmtId="4" fontId="49" fillId="28" borderId="30" applyNumberFormat="0" applyProtection="0">
      <alignment vertical="center"/>
    </xf>
    <xf numFmtId="4" fontId="48" fillId="28" borderId="30" applyNumberFormat="0" applyProtection="0">
      <alignment horizontal="left" vertical="center" indent="1"/>
    </xf>
    <xf numFmtId="0" fontId="48" fillId="28" borderId="30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30" applyNumberFormat="0" applyProtection="0">
      <alignment horizontal="right" vertical="center"/>
    </xf>
    <xf numFmtId="4" fontId="12" fillId="10" borderId="30" applyNumberFormat="0" applyProtection="0">
      <alignment horizontal="right" vertical="center"/>
    </xf>
    <xf numFmtId="4" fontId="12" fillId="18" borderId="30" applyNumberFormat="0" applyProtection="0">
      <alignment horizontal="right" vertical="center"/>
    </xf>
    <xf numFmtId="4" fontId="12" fillId="12" borderId="30" applyNumberFormat="0" applyProtection="0">
      <alignment horizontal="right" vertical="center"/>
    </xf>
    <xf numFmtId="4" fontId="12" fillId="16" borderId="30" applyNumberFormat="0" applyProtection="0">
      <alignment horizontal="right" vertical="center"/>
    </xf>
    <xf numFmtId="4" fontId="12" fillId="20" borderId="30" applyNumberFormat="0" applyProtection="0">
      <alignment horizontal="right" vertical="center"/>
    </xf>
    <xf numFmtId="4" fontId="12" fillId="19" borderId="30" applyNumberFormat="0" applyProtection="0">
      <alignment horizontal="right" vertical="center"/>
    </xf>
    <xf numFmtId="4" fontId="12" fillId="30" borderId="30" applyNumberFormat="0" applyProtection="0">
      <alignment horizontal="right" vertical="center"/>
    </xf>
    <xf numFmtId="4" fontId="12" fillId="11" borderId="30" applyNumberFormat="0" applyProtection="0">
      <alignment horizontal="right" vertical="center"/>
    </xf>
    <xf numFmtId="4" fontId="48" fillId="31" borderId="31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30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30" applyNumberFormat="0" applyProtection="0">
      <alignment horizontal="left" vertical="center" indent="1"/>
    </xf>
    <xf numFmtId="0" fontId="3" fillId="33" borderId="30" applyNumberFormat="0" applyProtection="0">
      <alignment horizontal="left" vertical="top" indent="1"/>
    </xf>
    <xf numFmtId="0" fontId="3" fillId="29" borderId="30" applyNumberFormat="0" applyProtection="0">
      <alignment horizontal="left" vertical="center" indent="1"/>
    </xf>
    <xf numFmtId="0" fontId="3" fillId="29" borderId="30" applyNumberFormat="0" applyProtection="0">
      <alignment horizontal="left" vertical="top" indent="1"/>
    </xf>
    <xf numFmtId="0" fontId="3" fillId="35" borderId="30" applyNumberFormat="0" applyProtection="0">
      <alignment horizontal="left" vertical="center" indent="1"/>
    </xf>
    <xf numFmtId="0" fontId="3" fillId="35" borderId="30" applyNumberFormat="0" applyProtection="0">
      <alignment horizontal="left" vertical="top" indent="1"/>
    </xf>
    <xf numFmtId="0" fontId="3" fillId="36" borderId="30" applyNumberFormat="0" applyProtection="0">
      <alignment horizontal="left" vertical="center" indent="1"/>
    </xf>
    <xf numFmtId="0" fontId="3" fillId="36" borderId="30" applyNumberFormat="0" applyProtection="0">
      <alignment horizontal="left" vertical="top" indent="1"/>
    </xf>
    <xf numFmtId="4" fontId="12" fillId="37" borderId="30" applyNumberFormat="0" applyProtection="0">
      <alignment vertical="center"/>
    </xf>
    <xf numFmtId="4" fontId="51" fillId="37" borderId="30" applyNumberFormat="0" applyProtection="0">
      <alignment vertical="center"/>
    </xf>
    <xf numFmtId="4" fontId="12" fillId="37" borderId="30" applyNumberFormat="0" applyProtection="0">
      <alignment horizontal="left" vertical="center" indent="1"/>
    </xf>
    <xf numFmtId="0" fontId="12" fillId="37" borderId="30" applyNumberFormat="0" applyProtection="0">
      <alignment horizontal="left" vertical="top" indent="1"/>
    </xf>
    <xf numFmtId="4" fontId="12" fillId="32" borderId="30" applyNumberFormat="0" applyProtection="0">
      <alignment horizontal="right" vertical="center"/>
    </xf>
    <xf numFmtId="4" fontId="51" fillId="32" borderId="30" applyNumberFormat="0" applyProtection="0">
      <alignment horizontal="right" vertical="center"/>
    </xf>
    <xf numFmtId="4" fontId="12" fillId="34" borderId="30" applyNumberFormat="0" applyProtection="0">
      <alignment horizontal="left" vertical="center" indent="1"/>
    </xf>
    <xf numFmtId="0" fontId="12" fillId="29" borderId="30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30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32" applyNumberFormat="0" applyFill="0" applyAlignment="0" applyProtection="0"/>
    <xf numFmtId="0" fontId="3" fillId="0" borderId="29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33" applyNumberFormat="0" applyFill="0" applyAlignment="0" applyProtection="0"/>
    <xf numFmtId="0" fontId="48" fillId="0" borderId="33" applyNumberFormat="0" applyFill="0" applyAlignment="0" applyProtection="0"/>
    <xf numFmtId="0" fontId="48" fillId="0" borderId="33" applyNumberFormat="0" applyFill="0" applyAlignment="0" applyProtection="0"/>
    <xf numFmtId="0" fontId="48" fillId="0" borderId="33" applyNumberFormat="0" applyFill="0" applyAlignment="0" applyProtection="0"/>
    <xf numFmtId="0" fontId="48" fillId="0" borderId="33" applyNumberFormat="0" applyFill="0" applyAlignment="0" applyProtection="0"/>
    <xf numFmtId="0" fontId="48" fillId="0" borderId="33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7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 applyProtection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4" fillId="0" borderId="0" xfId="5" applyFont="1" applyAlignment="1">
      <alignment horizontal="centerContinuous" vertical="justify"/>
    </xf>
    <xf numFmtId="0" fontId="2" fillId="0" borderId="0" xfId="2" applyAlignment="1">
      <alignment horizontal="centerContinuous" vertical="justify"/>
    </xf>
    <xf numFmtId="0" fontId="2" fillId="0" borderId="0" xfId="2" applyAlignment="1">
      <alignment vertical="justify"/>
    </xf>
    <xf numFmtId="0" fontId="6" fillId="0" borderId="0" xfId="5" applyFont="1" applyAlignment="1">
      <alignment horizontal="centerContinuous" vertical="justify"/>
    </xf>
    <xf numFmtId="0" fontId="4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7" fillId="0" borderId="0" xfId="2" applyFont="1"/>
    <xf numFmtId="0" fontId="8" fillId="0" borderId="4" xfId="6" applyFont="1" applyBorder="1"/>
    <xf numFmtId="2" fontId="8" fillId="0" borderId="6" xfId="6" applyNumberFormat="1" applyFont="1" applyFill="1" applyBorder="1" applyAlignment="1" applyProtection="1"/>
    <xf numFmtId="2" fontId="8" fillId="0" borderId="5" xfId="6" applyNumberFormat="1" applyFont="1" applyBorder="1"/>
    <xf numFmtId="2" fontId="8" fillId="0" borderId="7" xfId="6" applyNumberFormat="1" applyFont="1" applyBorder="1"/>
    <xf numFmtId="164" fontId="3" fillId="0" borderId="0" xfId="3" applyNumberFormat="1" applyFont="1" applyFill="1" applyBorder="1" applyAlignment="1" applyProtection="1"/>
    <xf numFmtId="0" fontId="8" fillId="0" borderId="8" xfId="6" applyFont="1" applyBorder="1"/>
    <xf numFmtId="2" fontId="8" fillId="0" borderId="10" xfId="6" applyNumberFormat="1" applyFont="1" applyFill="1" applyBorder="1" applyAlignment="1" applyProtection="1"/>
    <xf numFmtId="2" fontId="8" fillId="0" borderId="9" xfId="6" applyNumberFormat="1" applyFont="1" applyBorder="1"/>
    <xf numFmtId="2" fontId="8" fillId="0" borderId="11" xfId="6" applyNumberFormat="1" applyFont="1" applyBorder="1"/>
    <xf numFmtId="0" fontId="10" fillId="0" borderId="0" xfId="2" applyFont="1" applyBorder="1"/>
    <xf numFmtId="2" fontId="9" fillId="0" borderId="10" xfId="7" applyNumberFormat="1" applyFont="1" applyBorder="1" applyAlignment="1">
      <alignment horizontal="center" vertical="center"/>
    </xf>
    <xf numFmtId="2" fontId="9" fillId="0" borderId="9" xfId="7" applyNumberFormat="1" applyFont="1" applyBorder="1" applyAlignment="1">
      <alignment horizontal="right" vertical="center"/>
    </xf>
    <xf numFmtId="2" fontId="9" fillId="0" borderId="11" xfId="7" applyNumberFormat="1" applyFont="1" applyBorder="1" applyAlignment="1">
      <alignment horizontal="right" vertical="center"/>
    </xf>
    <xf numFmtId="2" fontId="9" fillId="0" borderId="10" xfId="7" applyNumberFormat="1" applyFont="1" applyBorder="1" applyAlignment="1">
      <alignment horizontal="center"/>
    </xf>
    <xf numFmtId="2" fontId="9" fillId="0" borderId="9" xfId="7" applyNumberFormat="1" applyFont="1" applyBorder="1" applyAlignment="1">
      <alignment horizontal="right"/>
    </xf>
    <xf numFmtId="2" fontId="9" fillId="0" borderId="11" xfId="7" applyNumberFormat="1" applyFont="1" applyBorder="1" applyAlignment="1">
      <alignment horizontal="right"/>
    </xf>
    <xf numFmtId="0" fontId="10" fillId="0" borderId="12" xfId="2" applyFont="1" applyBorder="1"/>
    <xf numFmtId="0" fontId="8" fillId="0" borderId="13" xfId="6" applyFont="1" applyBorder="1"/>
    <xf numFmtId="2" fontId="9" fillId="0" borderId="15" xfId="7" applyNumberFormat="1" applyFont="1" applyBorder="1" applyAlignment="1">
      <alignment horizontal="center"/>
    </xf>
    <xf numFmtId="2" fontId="9" fillId="0" borderId="14" xfId="7" applyNumberFormat="1" applyFont="1" applyBorder="1" applyAlignment="1">
      <alignment horizontal="right"/>
    </xf>
    <xf numFmtId="2" fontId="9" fillId="0" borderId="16" xfId="7" applyNumberFormat="1" applyFont="1" applyBorder="1" applyAlignment="1">
      <alignment horizontal="right"/>
    </xf>
    <xf numFmtId="0" fontId="8" fillId="0" borderId="17" xfId="6" applyFont="1" applyBorder="1"/>
    <xf numFmtId="2" fontId="9" fillId="0" borderId="18" xfId="3" applyNumberFormat="1" applyFont="1" applyBorder="1" applyAlignment="1">
      <alignment horizontal="right"/>
    </xf>
    <xf numFmtId="2" fontId="9" fillId="0" borderId="19" xfId="3" applyNumberFormat="1" applyFont="1" applyBorder="1" applyAlignment="1">
      <alignment horizontal="right"/>
    </xf>
    <xf numFmtId="0" fontId="10" fillId="0" borderId="10" xfId="2" applyFont="1" applyBorder="1"/>
    <xf numFmtId="0" fontId="4" fillId="0" borderId="1" xfId="8" applyFont="1" applyBorder="1"/>
    <xf numFmtId="2" fontId="4" fillId="0" borderId="2" xfId="8" applyNumberFormat="1" applyFont="1" applyBorder="1"/>
    <xf numFmtId="2" fontId="4" fillId="0" borderId="10" xfId="2" applyNumberFormat="1" applyFont="1" applyBorder="1"/>
    <xf numFmtId="165" fontId="3" fillId="0" borderId="0" xfId="3" applyNumberFormat="1" applyFont="1" applyFill="1" applyBorder="1" applyAlignment="1" applyProtection="1"/>
    <xf numFmtId="10" fontId="4" fillId="0" borderId="2" xfId="1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2" applyFont="1" applyBorder="1"/>
    <xf numFmtId="0" fontId="4" fillId="0" borderId="0" xfId="5" applyFont="1" applyBorder="1" applyAlignment="1">
      <alignment horizontal="centerContinuous" vertical="justify"/>
    </xf>
    <xf numFmtId="0" fontId="4" fillId="0" borderId="0" xfId="2" applyFont="1" applyBorder="1" applyAlignment="1">
      <alignment horizontal="centerContinuous" vertical="justify"/>
    </xf>
    <xf numFmtId="0" fontId="4" fillId="0" borderId="0" xfId="2" applyFont="1" applyBorder="1" applyAlignment="1">
      <alignment vertical="justify"/>
    </xf>
    <xf numFmtId="168" fontId="4" fillId="0" borderId="0" xfId="1" applyNumberFormat="1" applyFont="1" applyBorder="1"/>
    <xf numFmtId="0" fontId="4" fillId="0" borderId="0" xfId="2" applyFont="1" applyBorder="1" applyAlignment="1">
      <alignment horizontal="centerContinuous"/>
    </xf>
    <xf numFmtId="168" fontId="4" fillId="0" borderId="0" xfId="1" applyNumberFormat="1" applyFont="1" applyBorder="1" applyAlignment="1">
      <alignment horizontal="center"/>
    </xf>
    <xf numFmtId="0" fontId="64" fillId="0" borderId="0" xfId="631" applyBorder="1" applyAlignment="1" applyProtection="1"/>
    <xf numFmtId="0" fontId="2" fillId="0" borderId="0" xfId="2" applyBorder="1"/>
    <xf numFmtId="0" fontId="9" fillId="0" borderId="0" xfId="3" applyFont="1" applyBorder="1"/>
    <xf numFmtId="0" fontId="4" fillId="0" borderId="4" xfId="2" applyFont="1" applyBorder="1"/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7" xfId="2" applyFont="1" applyBorder="1"/>
    <xf numFmtId="10" fontId="4" fillId="0" borderId="18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4" xfId="480" applyFont="1" applyBorder="1"/>
    <xf numFmtId="0" fontId="4" fillId="0" borderId="5" xfId="480" applyFont="1" applyBorder="1"/>
    <xf numFmtId="0" fontId="4" fillId="0" borderId="8" xfId="480" applyFont="1" applyBorder="1"/>
    <xf numFmtId="0" fontId="4" fillId="0" borderId="9" xfId="480" applyFont="1" applyBorder="1"/>
    <xf numFmtId="0" fontId="4" fillId="0" borderId="17" xfId="480" applyFont="1" applyBorder="1"/>
    <xf numFmtId="0" fontId="4" fillId="0" borderId="18" xfId="480" applyFont="1" applyBorder="1"/>
    <xf numFmtId="0" fontId="4" fillId="0" borderId="35" xfId="480" applyFont="1" applyBorder="1"/>
    <xf numFmtId="0" fontId="4" fillId="0" borderId="36" xfId="480" applyFont="1" applyBorder="1"/>
    <xf numFmtId="168" fontId="4" fillId="0" borderId="12" xfId="506" applyNumberFormat="1" applyFont="1" applyBorder="1" applyAlignment="1">
      <alignment horizontal="center"/>
    </xf>
    <xf numFmtId="0" fontId="4" fillId="0" borderId="37" xfId="480" applyFont="1" applyBorder="1"/>
    <xf numFmtId="0" fontId="4" fillId="0" borderId="0" xfId="480" applyFont="1" applyBorder="1"/>
    <xf numFmtId="168" fontId="4" fillId="0" borderId="38" xfId="506" applyNumberFormat="1" applyFont="1" applyBorder="1" applyAlignment="1">
      <alignment horizontal="center"/>
    </xf>
    <xf numFmtId="0" fontId="4" fillId="0" borderId="39" xfId="480" applyFont="1" applyBorder="1"/>
    <xf numFmtId="0" fontId="4" fillId="0" borderId="29" xfId="480" applyFont="1" applyBorder="1"/>
    <xf numFmtId="168" fontId="4" fillId="0" borderId="40" xfId="506" applyNumberFormat="1" applyFont="1" applyBorder="1" applyAlignment="1">
      <alignment horizontal="center"/>
    </xf>
    <xf numFmtId="0" fontId="10" fillId="0" borderId="0" xfId="480" applyFont="1"/>
    <xf numFmtId="0" fontId="64" fillId="0" borderId="0" xfId="631" applyAlignment="1" applyProtection="1"/>
    <xf numFmtId="0" fontId="9" fillId="0" borderId="0" xfId="3" applyFont="1"/>
    <xf numFmtId="0" fontId="8" fillId="0" borderId="41" xfId="6" applyFont="1" applyBorder="1"/>
    <xf numFmtId="2" fontId="9" fillId="0" borderId="42" xfId="3" applyNumberFormat="1" applyFont="1" applyBorder="1" applyAlignment="1">
      <alignment horizontal="right"/>
    </xf>
    <xf numFmtId="2" fontId="9" fillId="0" borderId="43" xfId="3" applyNumberFormat="1" applyFont="1" applyBorder="1" applyAlignment="1">
      <alignment horizontal="right"/>
    </xf>
    <xf numFmtId="164" fontId="3" fillId="0" borderId="0" xfId="632" applyNumberFormat="1" applyFont="1" applyFill="1" applyBorder="1" applyAlignment="1" applyProtection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34" xfId="506" applyNumberFormat="1" applyFont="1" applyBorder="1"/>
    <xf numFmtId="10" fontId="4" fillId="0" borderId="11" xfId="506" applyNumberFormat="1" applyFont="1" applyBorder="1"/>
    <xf numFmtId="10" fontId="4" fillId="0" borderId="19" xfId="506" applyNumberFormat="1" applyFont="1" applyBorder="1"/>
  </cellXfs>
  <cellStyles count="633">
    <cellStyle name="_2008 Reforecast 0+12  03.14.08" xfId="9"/>
    <cellStyle name="_2008 Reforecast 0+12  03.14.08_Avera UIL NEEWS Analyses 2011" xfId="10"/>
    <cellStyle name="_2008 Reforecast 0+12  03.14.08_Avera UIL NEEWS Analyses 2011_Baudino Exhibits" xfId="11"/>
    <cellStyle name="_2008 Reforecast 0+12  03.14.08_Avera UIL NEEWS Analyses 2011_Baudino Exhibits_Pepco MD 2014 ROR Exhibits - JRWoolridge" xfId="12"/>
    <cellStyle name="_2008 Reforecast 0+12  03.14.08_Avera UIL NEEWS Analyses 2011_Baudino Exhibits_Tampa Electric FL 2013 ROR Exhibits - JRWoolridge - 7-8-13" xfId="13"/>
    <cellStyle name="_2008 Reforecast 0+12  03.14.08_Avera UIL NEEWS Analyses 2011_Baudino Exhibits_UI CT 2013 Exhibits - JRWoolridge - 4-19-13" xfId="14"/>
    <cellStyle name="_2008 Reforecast 0+12  03.14.08_Baudino Exhibits" xfId="15"/>
    <cellStyle name="_2008 Reforecast 0+12  03.14.08_Baudino Exhibits_Pepco MD 2014 ROR Exhibits - JRWoolridge" xfId="16"/>
    <cellStyle name="_2008 Reforecast 0+12  03.14.08_Baudino Exhibits_Tampa Electric FL 2013 ROR Exhibits - JRWoolridge - 7-8-13" xfId="17"/>
    <cellStyle name="_2008 Reforecast 0+12  03.14.08_Baudino Exhibits_UI CT 2013 Exhibits - JRWoolridge - 4-19-13" xfId="18"/>
    <cellStyle name="_2008 Reforecast 0+12  03.14.08_Value Line Data Base" xfId="19"/>
    <cellStyle name="_2008 Reforecast 0+12  03.14.08_Value Line Data Base 2" xfId="20"/>
    <cellStyle name="_2008 Reforecast 0+12  03.14.08_Value Line Data Base 2_Pepco MD 2014 ROR Exhibits - JRWoolridge" xfId="21"/>
    <cellStyle name="_2008 Reforecast 0+12  03.14.08_Value Line Data Base 2_Tampa Electric FL 2013 ROR Exhibits - JRWoolridge - 7-8-13" xfId="22"/>
    <cellStyle name="_2008 Reforecast 0+12  03.14.08_Value Line Data Base 2_UI CT 2013 Exhibits - JRWoolridge - 4-19-13" xfId="23"/>
    <cellStyle name="_2008_ACCT 17103" xfId="24"/>
    <cellStyle name="_2008_ACCT 17103_Avera UIL NEEWS Analyses 2011" xfId="25"/>
    <cellStyle name="_2008_ACCT 17103_Avera UIL NEEWS Analyses 2011_Baudino Exhibits" xfId="26"/>
    <cellStyle name="_2008_ACCT 17103_Avera UIL NEEWS Analyses 2011_Baudino Exhibits_Pepco MD 2014 ROR Exhibits - JRWoolridge" xfId="27"/>
    <cellStyle name="_2008_ACCT 17103_Avera UIL NEEWS Analyses 2011_Baudino Exhibits_Tampa Electric FL 2013 ROR Exhibits - JRWoolridge - 7-8-13" xfId="28"/>
    <cellStyle name="_2008_ACCT 17103_Avera UIL NEEWS Analyses 2011_Baudino Exhibits_UI CT 2013 Exhibits - JRWoolridge - 4-19-13" xfId="29"/>
    <cellStyle name="_2008_ACCT 17103_Baudino Exhibits" xfId="30"/>
    <cellStyle name="_2008_ACCT 17103_Baudino Exhibits_Pepco MD 2014 ROR Exhibits - JRWoolridge" xfId="31"/>
    <cellStyle name="_2008_ACCT 17103_Baudino Exhibits_Tampa Electric FL 2013 ROR Exhibits - JRWoolridge - 7-8-13" xfId="32"/>
    <cellStyle name="_2008_ACCT 17103_Baudino Exhibits_UI CT 2013 Exhibits - JRWoolridge - 4-19-13" xfId="33"/>
    <cellStyle name="_2008_ACCT 17103_Value Line Data Base" xfId="34"/>
    <cellStyle name="_2008_ACCT 17103_Value Line Data Base 2" xfId="35"/>
    <cellStyle name="_2008_ACCT 17103_Value Line Data Base 2_Pepco MD 2014 ROR Exhibits - JRWoolridge" xfId="36"/>
    <cellStyle name="_2008_ACCT 17103_Value Line Data Base 2_Tampa Electric FL 2013 ROR Exhibits - JRWoolridge - 7-8-13" xfId="37"/>
    <cellStyle name="_2008_ACCT 17103_Value Line Data Base 2_UI CT 2013 Exhibits - JRWoolridge - 4-19-13" xfId="38"/>
    <cellStyle name="_2009 Budget 5_02_08  FINAL" xfId="39"/>
    <cellStyle name="_2009 Budget 5_02_08  FINAL_Avera UIL NEEWS Analyses 2011" xfId="40"/>
    <cellStyle name="_2009 Budget 5_02_08  FINAL_Avera UIL NEEWS Analyses 2011_Baudino Exhibits" xfId="41"/>
    <cellStyle name="_2009 Budget 5_02_08  FINAL_Avera UIL NEEWS Analyses 2011_Baudino Exhibits_Pepco MD 2014 ROR Exhibits - JRWoolridge" xfId="42"/>
    <cellStyle name="_2009 Budget 5_02_08  FINAL_Avera UIL NEEWS Analyses 2011_Baudino Exhibits_Tampa Electric FL 2013 ROR Exhibits - JRWoolridge - 7-8-13" xfId="43"/>
    <cellStyle name="_2009 Budget 5_02_08  FINAL_Avera UIL NEEWS Analyses 2011_Baudino Exhibits_UI CT 2013 Exhibits - JRWoolridge - 4-19-13" xfId="44"/>
    <cellStyle name="_2009 Budget 5_02_08  FINAL_Baudino Exhibits" xfId="45"/>
    <cellStyle name="_2009 Budget 5_02_08  FINAL_Baudino Exhibits_Pepco MD 2014 ROR Exhibits - JRWoolridge" xfId="46"/>
    <cellStyle name="_2009 Budget 5_02_08  FINAL_Baudino Exhibits_Tampa Electric FL 2013 ROR Exhibits - JRWoolridge - 7-8-13" xfId="47"/>
    <cellStyle name="_2009 Budget 5_02_08  FINAL_Baudino Exhibits_UI CT 2013 Exhibits - JRWoolridge - 4-19-13" xfId="48"/>
    <cellStyle name="_2009 Budget 5_02_08  FINAL_Value Line Data Base" xfId="49"/>
    <cellStyle name="_2009 Budget 5_02_08  FINAL_Value Line Data Base 2" xfId="50"/>
    <cellStyle name="_2009 Budget 5_02_08  FINAL_Value Line Data Base 2_Pepco MD 2014 ROR Exhibits - JRWoolridge" xfId="51"/>
    <cellStyle name="_2009 Budget 5_02_08  FINAL_Value Line Data Base 2_Tampa Electric FL 2013 ROR Exhibits - JRWoolridge - 7-8-13" xfId="52"/>
    <cellStyle name="_2009 Budget 5_02_08  FINAL_Value Line Data Base 2_UI CT 2013 Exhibits - JRWoolridge - 4-19-13" xfId="53"/>
    <cellStyle name="_Reformatted Cash Flow Consolidation 0706" xfId="54"/>
    <cellStyle name="_Reformatted Cash Flow Consolidation 0706_Avera UIL NEEWS Analyses 2011" xfId="55"/>
    <cellStyle name="_Reformatted Cash Flow Consolidation 0706_Avera UIL NEEWS Analyses 2011_Baudino Exhibits" xfId="56"/>
    <cellStyle name="_Reformatted Cash Flow Consolidation 0706_Avera UIL NEEWS Analyses 2011_Baudino Exhibits_Pepco MD 2014 ROR Exhibits - JRWoolridge" xfId="57"/>
    <cellStyle name="_Reformatted Cash Flow Consolidation 0706_Avera UIL NEEWS Analyses 2011_Baudino Exhibits_Tampa Electric FL 2013 ROR Exhibits - JRWoolridge - 7-8-13" xfId="58"/>
    <cellStyle name="_Reformatted Cash Flow Consolidation 0706_Avera UIL NEEWS Analyses 2011_Baudino Exhibits_UI CT 2013 Exhibits - JRWoolridge - 4-19-13" xfId="59"/>
    <cellStyle name="_Reformatted Cash Flow Consolidation 0706_Baudino Exhibits" xfId="60"/>
    <cellStyle name="_Reformatted Cash Flow Consolidation 0706_Baudino Exhibits_Pepco MD 2014 ROR Exhibits - JRWoolridge" xfId="61"/>
    <cellStyle name="_Reformatted Cash Flow Consolidation 0706_Baudino Exhibits_Tampa Electric FL 2013 ROR Exhibits - JRWoolridge - 7-8-13" xfId="62"/>
    <cellStyle name="_Reformatted Cash Flow Consolidation 0706_Baudino Exhibits_UI CT 2013 Exhibits - JRWoolridge - 4-19-13" xfId="63"/>
    <cellStyle name="_Reformatted Cash Flow Consolidation 0706_Value Line Data Base" xfId="64"/>
    <cellStyle name="_Reformatted Cash Flow Consolidation 0706_Value Line Data Base 2" xfId="65"/>
    <cellStyle name="_Reformatted Cash Flow Consolidation 0706_Value Line Data Base 2_Pepco MD 2014 ROR Exhibits - JRWoolridge" xfId="66"/>
    <cellStyle name="_Reformatted Cash Flow Consolidation 0706_Value Line Data Base 2_Tampa Electric FL 2013 ROR Exhibits - JRWoolridge - 7-8-13" xfId="67"/>
    <cellStyle name="_Reformatted Cash Flow Consolidation 0706_Value Line Data Base 2_UI CT 2013 Exhibits - JRWoolridge - 4-19-13" xfId="68"/>
    <cellStyle name="_Reformatted Cash Flow Consolidation 0906" xfId="69"/>
    <cellStyle name="_Reformatted Cash Flow Consolidation 0906_Avera UIL NEEWS Analyses 2011" xfId="70"/>
    <cellStyle name="_Reformatted Cash Flow Consolidation 0906_Avera UIL NEEWS Analyses 2011_Baudino Exhibits" xfId="71"/>
    <cellStyle name="_Reformatted Cash Flow Consolidation 0906_Avera UIL NEEWS Analyses 2011_Baudino Exhibits_Pepco MD 2014 ROR Exhibits - JRWoolridge" xfId="72"/>
    <cellStyle name="_Reformatted Cash Flow Consolidation 0906_Avera UIL NEEWS Analyses 2011_Baudino Exhibits_Tampa Electric FL 2013 ROR Exhibits - JRWoolridge - 7-8-13" xfId="73"/>
    <cellStyle name="_Reformatted Cash Flow Consolidation 0906_Avera UIL NEEWS Analyses 2011_Baudino Exhibits_UI CT 2013 Exhibits - JRWoolridge - 4-19-13" xfId="74"/>
    <cellStyle name="_Reformatted Cash Flow Consolidation 0906_Baudino Exhibits" xfId="75"/>
    <cellStyle name="_Reformatted Cash Flow Consolidation 0906_Baudino Exhibits_Pepco MD 2014 ROR Exhibits - JRWoolridge" xfId="76"/>
    <cellStyle name="_Reformatted Cash Flow Consolidation 0906_Baudino Exhibits_Tampa Electric FL 2013 ROR Exhibits - JRWoolridge - 7-8-13" xfId="77"/>
    <cellStyle name="_Reformatted Cash Flow Consolidation 0906_Baudino Exhibits_UI CT 2013 Exhibits - JRWoolridge - 4-19-13" xfId="78"/>
    <cellStyle name="_Reformatted Cash Flow Consolidation 0906_Value Line Data Base" xfId="79"/>
    <cellStyle name="_Reformatted Cash Flow Consolidation 0906_Value Line Data Base 2" xfId="80"/>
    <cellStyle name="_Reformatted Cash Flow Consolidation 0906_Value Line Data Base 2_Pepco MD 2014 ROR Exhibits - JRWoolridge" xfId="81"/>
    <cellStyle name="_Reformatted Cash Flow Consolidation 0906_Value Line Data Base 2_Tampa Electric FL 2013 ROR Exhibits - JRWoolridge - 7-8-13" xfId="82"/>
    <cellStyle name="_Reformatted Cash Flow Consolidation 0906_Value Line Data Base 2_UI CT 2013 Exhibits - JRWoolridge - 4-19-13" xfId="83"/>
    <cellStyle name="20% - Accent1 2" xfId="84"/>
    <cellStyle name="20% - Accent1 3" xfId="85"/>
    <cellStyle name="20% - Accent1 4" xfId="86"/>
    <cellStyle name="20% - Accent1 5" xfId="87"/>
    <cellStyle name="20% - Accent1 6" xfId="88"/>
    <cellStyle name="20% - Accent1 7" xfId="89"/>
    <cellStyle name="20% - Accent2 2" xfId="90"/>
    <cellStyle name="20% - Accent2 3" xfId="91"/>
    <cellStyle name="20% - Accent2 4" xfId="92"/>
    <cellStyle name="20% - Accent2 5" xfId="93"/>
    <cellStyle name="20% - Accent2 6" xfId="94"/>
    <cellStyle name="20% - Accent2 7" xfId="95"/>
    <cellStyle name="20% - Accent3 2" xfId="96"/>
    <cellStyle name="20% - Accent3 3" xfId="97"/>
    <cellStyle name="20% - Accent3 4" xfId="98"/>
    <cellStyle name="20% - Accent3 5" xfId="99"/>
    <cellStyle name="20% - Accent3 6" xfId="100"/>
    <cellStyle name="20% - Accent3 7" xfId="101"/>
    <cellStyle name="20% - Accent4 2" xfId="102"/>
    <cellStyle name="20% - Accent4 3" xfId="103"/>
    <cellStyle name="20% - Accent4 4" xfId="104"/>
    <cellStyle name="20% - Accent4 5" xfId="105"/>
    <cellStyle name="20% - Accent4 6" xfId="106"/>
    <cellStyle name="20% - Accent4 7" xfId="107"/>
    <cellStyle name="20% - Accent5 2" xfId="108"/>
    <cellStyle name="20% - Accent5 3" xfId="109"/>
    <cellStyle name="20% - Accent5 4" xfId="110"/>
    <cellStyle name="20% - Accent5 5" xfId="111"/>
    <cellStyle name="20% - Accent5 6" xfId="112"/>
    <cellStyle name="20% - Accent5 7" xfId="113"/>
    <cellStyle name="20% - Accent6 2" xfId="114"/>
    <cellStyle name="20% - Accent6 3" xfId="115"/>
    <cellStyle name="20% - Accent6 4" xfId="116"/>
    <cellStyle name="20% - Accent6 5" xfId="117"/>
    <cellStyle name="20% - Accent6 6" xfId="118"/>
    <cellStyle name="20% - Accent6 7" xfId="119"/>
    <cellStyle name="40% - Accent1 2" xfId="120"/>
    <cellStyle name="40% - Accent1 3" xfId="121"/>
    <cellStyle name="40% - Accent1 4" xfId="122"/>
    <cellStyle name="40% - Accent1 5" xfId="123"/>
    <cellStyle name="40% - Accent1 6" xfId="124"/>
    <cellStyle name="40% - Accent1 7" xfId="125"/>
    <cellStyle name="40% - Accent2 2" xfId="126"/>
    <cellStyle name="40% - Accent2 3" xfId="127"/>
    <cellStyle name="40% - Accent2 4" xfId="128"/>
    <cellStyle name="40% - Accent2 5" xfId="129"/>
    <cellStyle name="40% - Accent2 6" xfId="130"/>
    <cellStyle name="40% - Accent2 7" xfId="131"/>
    <cellStyle name="40% - Accent3 2" xfId="132"/>
    <cellStyle name="40% - Accent3 3" xfId="133"/>
    <cellStyle name="40% - Accent3 4" xfId="134"/>
    <cellStyle name="40% - Accent3 5" xfId="135"/>
    <cellStyle name="40% - Accent3 6" xfId="136"/>
    <cellStyle name="40% - Accent3 7" xfId="137"/>
    <cellStyle name="40% - Accent4 2" xfId="138"/>
    <cellStyle name="40% - Accent4 3" xfId="139"/>
    <cellStyle name="40% - Accent4 4" xfId="140"/>
    <cellStyle name="40% - Accent4 5" xfId="141"/>
    <cellStyle name="40% - Accent4 6" xfId="142"/>
    <cellStyle name="40% - Accent4 7" xfId="143"/>
    <cellStyle name="40% - Accent5 2" xfId="144"/>
    <cellStyle name="40% - Accent5 3" xfId="145"/>
    <cellStyle name="40% - Accent5 4" xfId="146"/>
    <cellStyle name="40% - Accent5 5" xfId="147"/>
    <cellStyle name="40% - Accent5 6" xfId="148"/>
    <cellStyle name="40% - Accent5 7" xfId="149"/>
    <cellStyle name="40% - Accent6 2" xfId="150"/>
    <cellStyle name="40% - Accent6 3" xfId="151"/>
    <cellStyle name="40% - Accent6 4" xfId="152"/>
    <cellStyle name="40% - Accent6 5" xfId="153"/>
    <cellStyle name="40% - Accent6 6" xfId="154"/>
    <cellStyle name="40% - Accent6 7" xfId="155"/>
    <cellStyle name="60% - Accent1 2" xfId="156"/>
    <cellStyle name="60% - Accent1 3" xfId="157"/>
    <cellStyle name="60% - Accent1 4" xfId="158"/>
    <cellStyle name="60% - Accent1 5" xfId="159"/>
    <cellStyle name="60% - Accent1 6" xfId="160"/>
    <cellStyle name="60% - Accent1 7" xfId="161"/>
    <cellStyle name="60% - Accent2 2" xfId="162"/>
    <cellStyle name="60% - Accent2 3" xfId="163"/>
    <cellStyle name="60% - Accent2 4" xfId="164"/>
    <cellStyle name="60% - Accent2 5" xfId="165"/>
    <cellStyle name="60% - Accent2 6" xfId="166"/>
    <cellStyle name="60% - Accent2 7" xfId="167"/>
    <cellStyle name="60% - Accent3 2" xfId="168"/>
    <cellStyle name="60% - Accent3 3" xfId="169"/>
    <cellStyle name="60% - Accent3 4" xfId="170"/>
    <cellStyle name="60% - Accent3 5" xfId="171"/>
    <cellStyle name="60% - Accent3 6" xfId="172"/>
    <cellStyle name="60% - Accent3 7" xfId="173"/>
    <cellStyle name="60% - Accent4 2" xfId="174"/>
    <cellStyle name="60% - Accent4 3" xfId="175"/>
    <cellStyle name="60% - Accent4 4" xfId="176"/>
    <cellStyle name="60% - Accent4 5" xfId="177"/>
    <cellStyle name="60% - Accent4 6" xfId="178"/>
    <cellStyle name="60% - Accent4 7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6 2" xfId="186"/>
    <cellStyle name="60% - Accent6 3" xfId="187"/>
    <cellStyle name="60% - Accent6 4" xfId="188"/>
    <cellStyle name="60% - Accent6 5" xfId="189"/>
    <cellStyle name="60% - Accent6 6" xfId="190"/>
    <cellStyle name="60% - Accent6 7" xfId="191"/>
    <cellStyle name="Accent1 2" xfId="192"/>
    <cellStyle name="Accent1 3" xfId="193"/>
    <cellStyle name="Accent1 4" xfId="194"/>
    <cellStyle name="Accent1 5" xfId="195"/>
    <cellStyle name="Accent1 6" xfId="196"/>
    <cellStyle name="Accent1 7" xfId="197"/>
    <cellStyle name="Accent2 2" xfId="198"/>
    <cellStyle name="Accent2 3" xfId="199"/>
    <cellStyle name="Accent2 4" xfId="200"/>
    <cellStyle name="Accent2 5" xfId="201"/>
    <cellStyle name="Accent2 6" xfId="202"/>
    <cellStyle name="Accent2 7" xfId="203"/>
    <cellStyle name="Accent3 2" xfId="204"/>
    <cellStyle name="Accent3 3" xfId="205"/>
    <cellStyle name="Accent3 4" xfId="206"/>
    <cellStyle name="Accent3 5" xfId="207"/>
    <cellStyle name="Accent3 6" xfId="208"/>
    <cellStyle name="Accent3 7" xfId="209"/>
    <cellStyle name="Accent4 2" xfId="210"/>
    <cellStyle name="Accent4 3" xfId="211"/>
    <cellStyle name="Accent4 4" xfId="212"/>
    <cellStyle name="Accent4 5" xfId="213"/>
    <cellStyle name="Accent4 6" xfId="214"/>
    <cellStyle name="Accent4 7" xfId="215"/>
    <cellStyle name="Accent5 2" xfId="216"/>
    <cellStyle name="Accent5 3" xfId="217"/>
    <cellStyle name="Accent5 4" xfId="218"/>
    <cellStyle name="Accent5 5" xfId="219"/>
    <cellStyle name="Accent5 6" xfId="220"/>
    <cellStyle name="Accent5 7" xfId="221"/>
    <cellStyle name="Accent6 2" xfId="222"/>
    <cellStyle name="Accent6 3" xfId="223"/>
    <cellStyle name="Accent6 4" xfId="224"/>
    <cellStyle name="Accent6 5" xfId="225"/>
    <cellStyle name="Accent6 6" xfId="226"/>
    <cellStyle name="Accent6 7" xfId="227"/>
    <cellStyle name="alternate1" xfId="228"/>
    <cellStyle name="Bad 2" xfId="229"/>
    <cellStyle name="Bad 3" xfId="230"/>
    <cellStyle name="Bad 4" xfId="231"/>
    <cellStyle name="Bad 5" xfId="232"/>
    <cellStyle name="Bad 6" xfId="233"/>
    <cellStyle name="Bad 7" xfId="234"/>
    <cellStyle name="Calculation 2" xfId="235"/>
    <cellStyle name="Calculation 3" xfId="236"/>
    <cellStyle name="Calculation 4" xfId="237"/>
    <cellStyle name="Calculation 5" xfId="238"/>
    <cellStyle name="Calculation 6" xfId="239"/>
    <cellStyle name="Calculation 7" xfId="240"/>
    <cellStyle name="Check Cell 2" xfId="241"/>
    <cellStyle name="Check Cell 3" xfId="242"/>
    <cellStyle name="Check Cell 4" xfId="243"/>
    <cellStyle name="Check Cell 5" xfId="244"/>
    <cellStyle name="Check Cell 6" xfId="245"/>
    <cellStyle name="Check Cell 7" xfId="246"/>
    <cellStyle name="Comma 10" xfId="247"/>
    <cellStyle name="Comma 11" xfId="248"/>
    <cellStyle name="Comma 12" xfId="249"/>
    <cellStyle name="Comma 12 2" xfId="250"/>
    <cellStyle name="Comma 2" xfId="251"/>
    <cellStyle name="Comma 2 2" xfId="252"/>
    <cellStyle name="Comma 2 3" xfId="253"/>
    <cellStyle name="Comma 2 4" xfId="254"/>
    <cellStyle name="Comma 2 5" xfId="255"/>
    <cellStyle name="Comma 2 6" xfId="256"/>
    <cellStyle name="Comma 3" xfId="257"/>
    <cellStyle name="Comma 3 2" xfId="258"/>
    <cellStyle name="Comma 3 3" xfId="259"/>
    <cellStyle name="Comma 3 4" xfId="260"/>
    <cellStyle name="Comma 3 5" xfId="261"/>
    <cellStyle name="Comma 3 6" xfId="262"/>
    <cellStyle name="Comma 4" xfId="263"/>
    <cellStyle name="Comma 4 2" xfId="264"/>
    <cellStyle name="Comma 4 2 2" xfId="265"/>
    <cellStyle name="Comma 4 3" xfId="266"/>
    <cellStyle name="Comma 4 4" xfId="267"/>
    <cellStyle name="Comma 4 5" xfId="268"/>
    <cellStyle name="Comma 4 6" xfId="269"/>
    <cellStyle name="Comma 5" xfId="270"/>
    <cellStyle name="Comma 6" xfId="271"/>
    <cellStyle name="Comma 7" xfId="272"/>
    <cellStyle name="Comma 7 2" xfId="273"/>
    <cellStyle name="Comma 8" xfId="274"/>
    <cellStyle name="Comma 9" xfId="275"/>
    <cellStyle name="Comma 9 2" xfId="276"/>
    <cellStyle name="Comma0" xfId="277"/>
    <cellStyle name="Currency 10" xfId="278"/>
    <cellStyle name="Currency 11" xfId="279"/>
    <cellStyle name="Currency 2" xfId="280"/>
    <cellStyle name="Currency 2 2" xfId="281"/>
    <cellStyle name="Currency 2 3" xfId="282"/>
    <cellStyle name="Currency 2 4" xfId="283"/>
    <cellStyle name="Currency 2 5" xfId="284"/>
    <cellStyle name="Currency 2 6" xfId="285"/>
    <cellStyle name="Currency 3" xfId="286"/>
    <cellStyle name="Currency 3 2" xfId="287"/>
    <cellStyle name="Currency 3 3" xfId="288"/>
    <cellStyle name="Currency 4" xfId="289"/>
    <cellStyle name="Currency 5" xfId="290"/>
    <cellStyle name="Currency 5 2" xfId="291"/>
    <cellStyle name="Currency 6" xfId="292"/>
    <cellStyle name="Currency 7" xfId="293"/>
    <cellStyle name="Currency 8" xfId="294"/>
    <cellStyle name="Currency 9" xfId="295"/>
    <cellStyle name="Currency0" xfId="296"/>
    <cellStyle name="Date" xfId="297"/>
    <cellStyle name="Date 2" xfId="298"/>
    <cellStyle name="Date_DE - Delmarva Cost of Capital Exhibits - May 2013 - JRW" xfId="299"/>
    <cellStyle name="Explanatory Text 2" xfId="300"/>
    <cellStyle name="Explanatory Text 3" xfId="301"/>
    <cellStyle name="Explanatory Text 4" xfId="302"/>
    <cellStyle name="Explanatory Text 5" xfId="303"/>
    <cellStyle name="Explanatory Text 6" xfId="304"/>
    <cellStyle name="Explanatory Text 7" xfId="305"/>
    <cellStyle name="F2" xfId="306"/>
    <cellStyle name="F3" xfId="307"/>
    <cellStyle name="F3 2" xfId="308"/>
    <cellStyle name="F3_DE - Delmarva Cost of Capital Exhibits - May 2013 - JRW" xfId="309"/>
    <cellStyle name="F4" xfId="310"/>
    <cellStyle name="F5" xfId="311"/>
    <cellStyle name="F5 2" xfId="312"/>
    <cellStyle name="F5_DE - Delmarva Cost of Capital Exhibits - May 2013 - JRW" xfId="313"/>
    <cellStyle name="F6" xfId="314"/>
    <cellStyle name="F6 2" xfId="315"/>
    <cellStyle name="F6_DE - Delmarva Cost of Capital Exhibits - May 2013 - JRW" xfId="316"/>
    <cellStyle name="F7" xfId="317"/>
    <cellStyle name="F7 2" xfId="318"/>
    <cellStyle name="F7_DE - Delmarva Cost of Capital Exhibits - May 2013 - JRW" xfId="319"/>
    <cellStyle name="F8" xfId="320"/>
    <cellStyle name="F8 2" xfId="321"/>
    <cellStyle name="F8_DE - Delmarva Cost of Capital Exhibits - May 2013 - JRW" xfId="322"/>
    <cellStyle name="Fixed" xfId="323"/>
    <cellStyle name="Fixed 2" xfId="324"/>
    <cellStyle name="Fixed_DE - Delmarva Cost of Capital Exhibits - May 2013 - JRW" xfId="325"/>
    <cellStyle name="Good 2" xfId="326"/>
    <cellStyle name="Good 3" xfId="327"/>
    <cellStyle name="Good 4" xfId="328"/>
    <cellStyle name="Good 5" xfId="329"/>
    <cellStyle name="Good 6" xfId="330"/>
    <cellStyle name="Good 7" xfId="331"/>
    <cellStyle name="Heading 1 2" xfId="332"/>
    <cellStyle name="Heading 1 3" xfId="333"/>
    <cellStyle name="Heading 1 4" xfId="334"/>
    <cellStyle name="Heading 1 5" xfId="335"/>
    <cellStyle name="Heading 1 6" xfId="336"/>
    <cellStyle name="Heading 1 7" xfId="337"/>
    <cellStyle name="Heading 2 2" xfId="338"/>
    <cellStyle name="Heading 2 3" xfId="339"/>
    <cellStyle name="Heading 2 4" xfId="340"/>
    <cellStyle name="Heading 2 5" xfId="341"/>
    <cellStyle name="Heading 2 6" xfId="342"/>
    <cellStyle name="Heading 2 7" xfId="343"/>
    <cellStyle name="Heading 3 2" xfId="344"/>
    <cellStyle name="Heading 3 3" xfId="345"/>
    <cellStyle name="Heading 3 4" xfId="346"/>
    <cellStyle name="Heading 3 5" xfId="347"/>
    <cellStyle name="Heading 3 6" xfId="348"/>
    <cellStyle name="Heading 3 7" xfId="349"/>
    <cellStyle name="Heading 4 2" xfId="350"/>
    <cellStyle name="Heading 4 3" xfId="351"/>
    <cellStyle name="Heading 4 4" xfId="352"/>
    <cellStyle name="Heading 4 5" xfId="353"/>
    <cellStyle name="Heading 4 6" xfId="354"/>
    <cellStyle name="Heading 4 7" xfId="355"/>
    <cellStyle name="HEADING1" xfId="356"/>
    <cellStyle name="HEADING2" xfId="357"/>
    <cellStyle name="HEADING2 2" xfId="358"/>
    <cellStyle name="HEADING2_DE - Delmarva Cost of Capital Exhibits - May 2013 - JRW" xfId="359"/>
    <cellStyle name="HeadlineStyle" xfId="360"/>
    <cellStyle name="HeadlineStyle 2" xfId="361"/>
    <cellStyle name="HeadlineStyleJustified" xfId="362"/>
    <cellStyle name="Hyperlink" xfId="631" builtinId="8"/>
    <cellStyle name="Input 2" xfId="363"/>
    <cellStyle name="Input 3" xfId="364"/>
    <cellStyle name="Input 4" xfId="365"/>
    <cellStyle name="Input 5" xfId="366"/>
    <cellStyle name="Input 6" xfId="367"/>
    <cellStyle name="Input 7" xfId="368"/>
    <cellStyle name="Lines" xfId="369"/>
    <cellStyle name="Linked Cell 2" xfId="370"/>
    <cellStyle name="Linked Cell 3" xfId="371"/>
    <cellStyle name="Linked Cell 4" xfId="372"/>
    <cellStyle name="Linked Cell 5" xfId="373"/>
    <cellStyle name="Linked Cell 6" xfId="374"/>
    <cellStyle name="Linked Cell 7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ormal" xfId="0" builtinId="0"/>
    <cellStyle name="Normal - Style1" xfId="382"/>
    <cellStyle name="Normal - Style2" xfId="383"/>
    <cellStyle name="Normal - Style3" xfId="384"/>
    <cellStyle name="Normal - Style4" xfId="385"/>
    <cellStyle name="Normal - Style5" xfId="386"/>
    <cellStyle name="Normal - Style6" xfId="387"/>
    <cellStyle name="Normal - Style7" xfId="388"/>
    <cellStyle name="Normal - Style8" xfId="389"/>
    <cellStyle name="Normal 10" xfId="3"/>
    <cellStyle name="Normal 10 2" xfId="390"/>
    <cellStyle name="Normal 10 3" xfId="391"/>
    <cellStyle name="Normal 10 4" xfId="8"/>
    <cellStyle name="Normal 10 70" xfId="392"/>
    <cellStyle name="Normal 10_Avera Rebuttal Analyses" xfId="393"/>
    <cellStyle name="Normal 11" xfId="394"/>
    <cellStyle name="Normal 11 2" xfId="395"/>
    <cellStyle name="Normal 11 3" xfId="396"/>
    <cellStyle name="Normal 11_Avera Rebuttal Analyses" xfId="397"/>
    <cellStyle name="Normal 12" xfId="398"/>
    <cellStyle name="Normal 12 2" xfId="399"/>
    <cellStyle name="Normal 12_Avera Rebuttal Analyses" xfId="400"/>
    <cellStyle name="Normal 13" xfId="401"/>
    <cellStyle name="Normal 13 2" xfId="402"/>
    <cellStyle name="Normal 13_Avera Rebuttal Analyses" xfId="403"/>
    <cellStyle name="Normal 14" xfId="404"/>
    <cellStyle name="Normal 14 2" xfId="7"/>
    <cellStyle name="Normal 14 2 2" xfId="405"/>
    <cellStyle name="Normal 14 2 3" xfId="406"/>
    <cellStyle name="Normal 14 3" xfId="407"/>
    <cellStyle name="Normal 15" xfId="408"/>
    <cellStyle name="Normal 15 2" xfId="409"/>
    <cellStyle name="Normal 16" xfId="410"/>
    <cellStyle name="Normal 17" xfId="411"/>
    <cellStyle name="Normal 18" xfId="412"/>
    <cellStyle name="Normal 19" xfId="413"/>
    <cellStyle name="Normal 2" xfId="5"/>
    <cellStyle name="Normal 2 10" xfId="414"/>
    <cellStyle name="Normal 2 11" xfId="415"/>
    <cellStyle name="Normal 2 12" xfId="416"/>
    <cellStyle name="Normal 2 13" xfId="417"/>
    <cellStyle name="Normal 2 2" xfId="418"/>
    <cellStyle name="Normal 2 2 2" xfId="6"/>
    <cellStyle name="Normal 2 3" xfId="419"/>
    <cellStyle name="Normal 2 3 2" xfId="420"/>
    <cellStyle name="Normal 2 3_DE - Delmarva Cost of Capital Exhibits - May 2013 - JRW" xfId="421"/>
    <cellStyle name="Normal 2 4" xfId="422"/>
    <cellStyle name="Normal 2 4 2" xfId="423"/>
    <cellStyle name="Normal 2 4 2 2" xfId="424"/>
    <cellStyle name="Normal 2 4 2_Avera Analyses - Black Hills CO" xfId="425"/>
    <cellStyle name="Normal 2 4 3" xfId="426"/>
    <cellStyle name="Normal 2 4 4" xfId="427"/>
    <cellStyle name="Normal 2 4_Avera Analyses - Black Hills CO" xfId="428"/>
    <cellStyle name="Normal 2 5" xfId="429"/>
    <cellStyle name="Normal 2 5 2" xfId="430"/>
    <cellStyle name="Normal 2 5_Avera Analyses - Black Hills CO" xfId="431"/>
    <cellStyle name="Normal 2 6" xfId="432"/>
    <cellStyle name="Normal 2 7" xfId="433"/>
    <cellStyle name="Normal 2 8" xfId="434"/>
    <cellStyle name="Normal 2 9" xfId="435"/>
    <cellStyle name="Normal 2_Atmos Rebuttal Analyses" xfId="436"/>
    <cellStyle name="Normal 20" xfId="437"/>
    <cellStyle name="Normal 21" xfId="632"/>
    <cellStyle name="Normal 3" xfId="438"/>
    <cellStyle name="Normal 3 2" xfId="439"/>
    <cellStyle name="Normal 3 2 10" xfId="440"/>
    <cellStyle name="Normal 3 2 2" xfId="441"/>
    <cellStyle name="Normal 3 2_Avera Rebuttal Analyses" xfId="442"/>
    <cellStyle name="Normal 3 3" xfId="443"/>
    <cellStyle name="Normal 3 4" xfId="444"/>
    <cellStyle name="Normal 3_Atmos Rebuttal Analyses" xfId="445"/>
    <cellStyle name="Normal 4" xfId="446"/>
    <cellStyle name="Normal 4 2" xfId="447"/>
    <cellStyle name="Normal 4 3" xfId="448"/>
    <cellStyle name="Normal 4_Exhibits MPG-5 thru 18, 22" xfId="449"/>
    <cellStyle name="Normal 5" xfId="450"/>
    <cellStyle name="Normal 5 2" xfId="451"/>
    <cellStyle name="Normal 5 3" xfId="452"/>
    <cellStyle name="Normal 5 4" xfId="453"/>
    <cellStyle name="Normal 5 5" xfId="454"/>
    <cellStyle name="Normal 5_Atmos Rebuttal Analyses" xfId="455"/>
    <cellStyle name="Normal 6" xfId="456"/>
    <cellStyle name="Normal 6 2" xfId="457"/>
    <cellStyle name="Normal 6 3" xfId="458"/>
    <cellStyle name="Normal 6 4" xfId="459"/>
    <cellStyle name="Normal 6 5" xfId="460"/>
    <cellStyle name="Normal 6 6" xfId="461"/>
    <cellStyle name="Normal 6_Atmos Rebuttal Analyses" xfId="462"/>
    <cellStyle name="Normal 7" xfId="463"/>
    <cellStyle name="Normal 7 2" xfId="464"/>
    <cellStyle name="Normal 7 3" xfId="465"/>
    <cellStyle name="Normal 7 4" xfId="466"/>
    <cellStyle name="Normal 7 5" xfId="467"/>
    <cellStyle name="Normal 7 6" xfId="468"/>
    <cellStyle name="Normal 7_Avera Rebuttal Analyses" xfId="469"/>
    <cellStyle name="Normal 8" xfId="470"/>
    <cellStyle name="Normal 8 2" xfId="471"/>
    <cellStyle name="Normal 8 3" xfId="472"/>
    <cellStyle name="Normal 8 4" xfId="473"/>
    <cellStyle name="Normal 8_Avera Rebuttal Analyses" xfId="474"/>
    <cellStyle name="Normal 9" xfId="475"/>
    <cellStyle name="Normal 9 2" xfId="476"/>
    <cellStyle name="Normal 9 3" xfId="477"/>
    <cellStyle name="Normal 9 4" xfId="478"/>
    <cellStyle name="Normal 9_Avera Rebuttal Analyses" xfId="479"/>
    <cellStyle name="Normal_rcjrw1" xfId="4"/>
    <cellStyle name="Normal_S&amp;P Data - Damoderan 2005" xfId="480"/>
    <cellStyle name="Normal_S&amp;P Data - Damoderan 2005 2" xfId="2"/>
    <cellStyle name="Note 2" xfId="481"/>
    <cellStyle name="Note 3" xfId="482"/>
    <cellStyle name="Note 4" xfId="483"/>
    <cellStyle name="Note 5" xfId="484"/>
    <cellStyle name="Note 6" xfId="485"/>
    <cellStyle name="Note 7" xfId="486"/>
    <cellStyle name="Output 2" xfId="487"/>
    <cellStyle name="Output 3" xfId="488"/>
    <cellStyle name="Output 4" xfId="489"/>
    <cellStyle name="Output 5" xfId="490"/>
    <cellStyle name="Output 6" xfId="491"/>
    <cellStyle name="Output 7" xfId="492"/>
    <cellStyle name="Output Amounts" xfId="493"/>
    <cellStyle name="Output Column Headings" xfId="494"/>
    <cellStyle name="Output Line Items" xfId="495"/>
    <cellStyle name="Output Report Heading" xfId="496"/>
    <cellStyle name="Output Report Title" xfId="497"/>
    <cellStyle name="Percent" xfId="1" builtinId="5"/>
    <cellStyle name="Percent 10" xfId="498"/>
    <cellStyle name="Percent 11" xfId="499"/>
    <cellStyle name="Percent 11 2" xfId="500"/>
    <cellStyle name="Percent 12" xfId="501"/>
    <cellStyle name="Percent 13" xfId="502"/>
    <cellStyle name="Percent 14" xfId="503"/>
    <cellStyle name="Percent 14 2" xfId="504"/>
    <cellStyle name="Percent 2" xfId="505"/>
    <cellStyle name="Percent 2 2" xfId="506"/>
    <cellStyle name="Percent 2 2 2" xfId="507"/>
    <cellStyle name="Percent 2 2 2 2" xfId="508"/>
    <cellStyle name="Percent 2 3" xfId="509"/>
    <cellStyle name="Percent 2 4" xfId="510"/>
    <cellStyle name="Percent 2 5" xfId="511"/>
    <cellStyle name="Percent 2 6" xfId="512"/>
    <cellStyle name="Percent 2_Atmos Rebuttal Analyses" xfId="513"/>
    <cellStyle name="Percent 3" xfId="514"/>
    <cellStyle name="Percent 3 2" xfId="515"/>
    <cellStyle name="Percent 3 3" xfId="516"/>
    <cellStyle name="Percent 4" xfId="517"/>
    <cellStyle name="Percent 4 2" xfId="518"/>
    <cellStyle name="Percent 5" xfId="519"/>
    <cellStyle name="Percent 5 2" xfId="520"/>
    <cellStyle name="Percent 6" xfId="521"/>
    <cellStyle name="Percent 7" xfId="522"/>
    <cellStyle name="Percent 7 2" xfId="523"/>
    <cellStyle name="Percent 8" xfId="524"/>
    <cellStyle name="Percent 8 2" xfId="525"/>
    <cellStyle name="Percent 8 3" xfId="526"/>
    <cellStyle name="Percent 9" xfId="527"/>
    <cellStyle name="PSChar" xfId="528"/>
    <cellStyle name="PSDate" xfId="529"/>
    <cellStyle name="PSDec" xfId="530"/>
    <cellStyle name="PSHeading" xfId="531"/>
    <cellStyle name="PSInt" xfId="532"/>
    <cellStyle name="PSSpacer" xfId="533"/>
    <cellStyle name="SAPBEXaggData" xfId="534"/>
    <cellStyle name="SAPBEXaggDataEmph" xfId="535"/>
    <cellStyle name="SAPBEXaggItem" xfId="536"/>
    <cellStyle name="SAPBEXaggItemX" xfId="537"/>
    <cellStyle name="SAPBEXchaText" xfId="538"/>
    <cellStyle name="SAPBEXexcBad7" xfId="539"/>
    <cellStyle name="SAPBEXexcBad8" xfId="540"/>
    <cellStyle name="SAPBEXexcBad9" xfId="541"/>
    <cellStyle name="SAPBEXexcCritical4" xfId="542"/>
    <cellStyle name="SAPBEXexcCritical5" xfId="543"/>
    <cellStyle name="SAPBEXexcCritical6" xfId="544"/>
    <cellStyle name="SAPBEXexcGood1" xfId="545"/>
    <cellStyle name="SAPBEXexcGood2" xfId="546"/>
    <cellStyle name="SAPBEXexcGood3" xfId="547"/>
    <cellStyle name="SAPBEXfilterDrill" xfId="548"/>
    <cellStyle name="SAPBEXfilterItem" xfId="549"/>
    <cellStyle name="SAPBEXfilterText" xfId="550"/>
    <cellStyle name="SAPBEXformats" xfId="551"/>
    <cellStyle name="SAPBEXheaderItem" xfId="552"/>
    <cellStyle name="SAPBEXheaderText" xfId="553"/>
    <cellStyle name="SAPBEXHLevel0" xfId="554"/>
    <cellStyle name="SAPBEXHLevel0X" xfId="555"/>
    <cellStyle name="SAPBEXHLevel1" xfId="556"/>
    <cellStyle name="SAPBEXHLevel1X" xfId="557"/>
    <cellStyle name="SAPBEXHLevel2" xfId="558"/>
    <cellStyle name="SAPBEXHLevel2X" xfId="559"/>
    <cellStyle name="SAPBEXHLevel3" xfId="560"/>
    <cellStyle name="SAPBEXHLevel3X" xfId="561"/>
    <cellStyle name="SAPBEXresData" xfId="562"/>
    <cellStyle name="SAPBEXresDataEmph" xfId="563"/>
    <cellStyle name="SAPBEXresItem" xfId="564"/>
    <cellStyle name="SAPBEXresItemX" xfId="565"/>
    <cellStyle name="SAPBEXstdData" xfId="566"/>
    <cellStyle name="SAPBEXstdDataEmph" xfId="567"/>
    <cellStyle name="SAPBEXstdItem" xfId="568"/>
    <cellStyle name="SAPBEXstdItemX" xfId="569"/>
    <cellStyle name="SAPBEXtitle" xfId="570"/>
    <cellStyle name="SAPBEXundefined" xfId="571"/>
    <cellStyle name="Style 1" xfId="572"/>
    <cellStyle name="Style 105" xfId="573"/>
    <cellStyle name="Style 109" xfId="574"/>
    <cellStyle name="Style 113" xfId="575"/>
    <cellStyle name="Style 117" xfId="576"/>
    <cellStyle name="Style 140" xfId="577"/>
    <cellStyle name="Style 144" xfId="578"/>
    <cellStyle name="Style 21" xfId="579"/>
    <cellStyle name="Style 21 2" xfId="580"/>
    <cellStyle name="Style 22" xfId="581"/>
    <cellStyle name="Style 22 2" xfId="582"/>
    <cellStyle name="Style 22 2 2" xfId="583"/>
    <cellStyle name="Style 22 2_Avera Rebuttal Analyses" xfId="584"/>
    <cellStyle name="Style 23" xfId="585"/>
    <cellStyle name="Style 24" xfId="586"/>
    <cellStyle name="Style 24 2" xfId="587"/>
    <cellStyle name="Style 24 2 2" xfId="588"/>
    <cellStyle name="Style 24 2_Avera Rebuttal Analyses" xfId="589"/>
    <cellStyle name="Style 25" xfId="590"/>
    <cellStyle name="Style 26" xfId="591"/>
    <cellStyle name="Style 26 2" xfId="592"/>
    <cellStyle name="Style 26 2 2" xfId="593"/>
    <cellStyle name="Style 26 2_Avera Rebuttal Analyses" xfId="594"/>
    <cellStyle name="Style 26 3" xfId="595"/>
    <cellStyle name="Style 26 4" xfId="596"/>
    <cellStyle name="Style 27" xfId="597"/>
    <cellStyle name="Style 28" xfId="598"/>
    <cellStyle name="Style 29" xfId="599"/>
    <cellStyle name="Style 30" xfId="600"/>
    <cellStyle name="Style 31" xfId="601"/>
    <cellStyle name="Style 32" xfId="602"/>
    <cellStyle name="Style 33" xfId="603"/>
    <cellStyle name="Style 34" xfId="604"/>
    <cellStyle name="Style 35" xfId="605"/>
    <cellStyle name="Style 36" xfId="606"/>
    <cellStyle name="Style 37" xfId="607"/>
    <cellStyle name="Style 38" xfId="608"/>
    <cellStyle name="Style 39" xfId="609"/>
    <cellStyle name="STYLE1" xfId="610"/>
    <cellStyle name="STYLE2" xfId="611"/>
    <cellStyle name="STYLE3" xfId="612"/>
    <cellStyle name="STYLE4" xfId="613"/>
    <cellStyle name="Title 2" xfId="614"/>
    <cellStyle name="Title 3" xfId="615"/>
    <cellStyle name="Title 4" xfId="616"/>
    <cellStyle name="Title 5" xfId="617"/>
    <cellStyle name="Title 6" xfId="618"/>
    <cellStyle name="Total 2" xfId="619"/>
    <cellStyle name="Total 3" xfId="620"/>
    <cellStyle name="Total 4" xfId="621"/>
    <cellStyle name="Total 5" xfId="622"/>
    <cellStyle name="Total 6" xfId="623"/>
    <cellStyle name="Total 7" xfId="624"/>
    <cellStyle name="Warning Text 2" xfId="625"/>
    <cellStyle name="Warning Text 3" xfId="626"/>
    <cellStyle name="Warning Text 4" xfId="627"/>
    <cellStyle name="Warning Text 5" xfId="628"/>
    <cellStyle name="Warning Text 6" xfId="629"/>
    <cellStyle name="Warning Text 7" xfId="6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GDP</c:v>
          </c:tx>
          <c:marker>
            <c:symbol val="none"/>
          </c:marker>
          <c:cat>
            <c:numRef>
              <c:f>'JRW-14.1'!$H$9:$H$63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'JRW-14.1'!$I$9:$I$63</c:f>
              <c:numCache>
                <c:formatCode>0.00</c:formatCode>
                <c:ptCount val="55"/>
                <c:pt idx="0" formatCode="General">
                  <c:v>1</c:v>
                </c:pt>
                <c:pt idx="1">
                  <c:v>1.0368120743603901</c:v>
                </c:pt>
                <c:pt idx="2">
                  <c:v>1.1137493097736058</c:v>
                </c:pt>
                <c:pt idx="3">
                  <c:v>1.1754095343272595</c:v>
                </c:pt>
                <c:pt idx="4">
                  <c:v>1.2622860298177803</c:v>
                </c:pt>
                <c:pt idx="5">
                  <c:v>1.3688569850911101</c:v>
                </c:pt>
                <c:pt idx="6">
                  <c:v>1.5002760905577031</c:v>
                </c:pt>
                <c:pt idx="7">
                  <c:v>1.5860482238174121</c:v>
                </c:pt>
                <c:pt idx="8">
                  <c:v>1.7347690042333883</c:v>
                </c:pt>
                <c:pt idx="9">
                  <c:v>1.8772317320080982</c:v>
                </c:pt>
                <c:pt idx="10">
                  <c:v>1.980305540217191</c:v>
                </c:pt>
                <c:pt idx="11">
                  <c:v>2.1494570219031837</c:v>
                </c:pt>
                <c:pt idx="12">
                  <c:v>2.3603902079882197</c:v>
                </c:pt>
                <c:pt idx="13">
                  <c:v>2.629486471562672</c:v>
                </c:pt>
                <c:pt idx="14">
                  <c:v>2.8507270384686172</c:v>
                </c:pt>
                <c:pt idx="15">
                  <c:v>3.1085956193631512</c:v>
                </c:pt>
                <c:pt idx="16">
                  <c:v>3.4559175409534322</c:v>
                </c:pt>
                <c:pt idx="17">
                  <c:v>3.8394993557886981</c:v>
                </c:pt>
                <c:pt idx="18">
                  <c:v>4.3375667218847767</c:v>
                </c:pt>
                <c:pt idx="19">
                  <c:v>4.844837106570953</c:v>
                </c:pt>
                <c:pt idx="20">
                  <c:v>5.2687281428308461</c:v>
                </c:pt>
                <c:pt idx="21">
                  <c:v>5.9101785385606451</c:v>
                </c:pt>
                <c:pt idx="22">
                  <c:v>6.1568194367752591</c:v>
                </c:pt>
                <c:pt idx="23">
                  <c:v>6.6963003865267776</c:v>
                </c:pt>
                <c:pt idx="24">
                  <c:v>7.4373274434014318</c:v>
                </c:pt>
                <c:pt idx="25">
                  <c:v>8.0007362414872034</c:v>
                </c:pt>
                <c:pt idx="26">
                  <c:v>8.4485551260813487</c:v>
                </c:pt>
                <c:pt idx="27">
                  <c:v>8.9641082274986115</c:v>
                </c:pt>
                <c:pt idx="28">
                  <c:v>9.6679550892692721</c:v>
                </c:pt>
                <c:pt idx="29">
                  <c:v>10.413583655438975</c:v>
                </c:pt>
                <c:pt idx="30">
                  <c:v>11.006073992269457</c:v>
                </c:pt>
                <c:pt idx="31">
                  <c:v>11.364071415424251</c:v>
                </c:pt>
                <c:pt idx="32">
                  <c:v>12.036259893244974</c:v>
                </c:pt>
                <c:pt idx="33">
                  <c:v>12.660960795140795</c:v>
                </c:pt>
                <c:pt idx="34">
                  <c:v>13.452604454260989</c:v>
                </c:pt>
                <c:pt idx="35">
                  <c:v>14.10657095527332</c:v>
                </c:pt>
                <c:pt idx="36">
                  <c:v>14.909258236701625</c:v>
                </c:pt>
                <c:pt idx="37">
                  <c:v>15.844837106570942</c:v>
                </c:pt>
                <c:pt idx="38">
                  <c:v>16.729615313822919</c:v>
                </c:pt>
                <c:pt idx="39">
                  <c:v>17.781336278299264</c:v>
                </c:pt>
                <c:pt idx="40">
                  <c:v>18.930241119087039</c:v>
                </c:pt>
                <c:pt idx="41">
                  <c:v>19.550524572059615</c:v>
                </c:pt>
                <c:pt idx="42">
                  <c:v>20.205227314559156</c:v>
                </c:pt>
                <c:pt idx="43">
                  <c:v>21.18663721700716</c:v>
                </c:pt>
                <c:pt idx="44">
                  <c:v>22.593226578317665</c:v>
                </c:pt>
                <c:pt idx="45">
                  <c:v>24.100312902632044</c:v>
                </c:pt>
                <c:pt idx="46">
                  <c:v>25.503221056506511</c:v>
                </c:pt>
                <c:pt idx="47">
                  <c:v>26.647524387999241</c:v>
                </c:pt>
                <c:pt idx="48">
                  <c:v>27.091109884041945</c:v>
                </c:pt>
                <c:pt idx="49">
                  <c:v>26.539112829007895</c:v>
                </c:pt>
                <c:pt idx="50">
                  <c:v>27.54353027793114</c:v>
                </c:pt>
                <c:pt idx="51">
                  <c:v>28.562304435854937</c:v>
                </c:pt>
                <c:pt idx="52">
                  <c:v>29.750046015092927</c:v>
                </c:pt>
                <c:pt idx="53">
                  <c:v>30.863427204122925</c:v>
                </c:pt>
                <c:pt idx="54">
                  <c:v>32.064605190502455</c:v>
                </c:pt>
              </c:numCache>
            </c:numRef>
          </c:val>
          <c:smooth val="0"/>
        </c:ser>
        <c:ser>
          <c:idx val="2"/>
          <c:order val="1"/>
          <c:tx>
            <c:v>S&amp;P 500</c:v>
          </c:tx>
          <c:marker>
            <c:symbol val="none"/>
          </c:marker>
          <c:cat>
            <c:numRef>
              <c:f>'JRW-14.1'!$H$9:$H$63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'JRW-14.1'!$J$9:$J$63</c:f>
              <c:numCache>
                <c:formatCode>0.00</c:formatCode>
                <c:ptCount val="55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</c:numCache>
            </c:numRef>
          </c:val>
          <c:smooth val="0"/>
        </c:ser>
        <c:ser>
          <c:idx val="3"/>
          <c:order val="2"/>
          <c:tx>
            <c:v>S&amp;P 500 EPS</c:v>
          </c:tx>
          <c:marker>
            <c:symbol val="none"/>
          </c:marker>
          <c:cat>
            <c:numRef>
              <c:f>'JRW-14.1'!$H$9:$H$63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'JRW-14.1'!$K$9:$K$63</c:f>
              <c:numCache>
                <c:formatCode>0.00</c:formatCode>
                <c:ptCount val="55"/>
                <c:pt idx="0" formatCode="General">
                  <c:v>1</c:v>
                </c:pt>
                <c:pt idx="1">
                  <c:v>1.0870967741935484</c:v>
                </c:pt>
                <c:pt idx="2">
                  <c:v>1.1838709677419355</c:v>
                </c:pt>
                <c:pt idx="3">
                  <c:v>1.332258064516129</c:v>
                </c:pt>
                <c:pt idx="4">
                  <c:v>1.5354838709677421</c:v>
                </c:pt>
                <c:pt idx="5">
                  <c:v>1.709677419354839</c:v>
                </c:pt>
                <c:pt idx="6">
                  <c:v>1.745161290322581</c:v>
                </c:pt>
                <c:pt idx="7">
                  <c:v>1.7612903225806453</c:v>
                </c:pt>
                <c:pt idx="8">
                  <c:v>1.8451612903225809</c:v>
                </c:pt>
                <c:pt idx="9">
                  <c:v>1.9677419354838712</c:v>
                </c:pt>
                <c:pt idx="10">
                  <c:v>1.7774193548387098</c:v>
                </c:pt>
                <c:pt idx="11">
                  <c:v>1.7967741935483874</c:v>
                </c:pt>
                <c:pt idx="12">
                  <c:v>1.9903225806451617</c:v>
                </c:pt>
                <c:pt idx="13">
                  <c:v>2.5677419354838715</c:v>
                </c:pt>
                <c:pt idx="14">
                  <c:v>3.0161290322580654</c:v>
                </c:pt>
                <c:pt idx="15">
                  <c:v>2.487096774193549</c:v>
                </c:pt>
                <c:pt idx="16">
                  <c:v>3.1451612903225814</c:v>
                </c:pt>
                <c:pt idx="17">
                  <c:v>3.5064516129032262</c:v>
                </c:pt>
                <c:pt idx="18">
                  <c:v>3.7548387096774203</c:v>
                </c:pt>
                <c:pt idx="19">
                  <c:v>4.6935483870967758</c:v>
                </c:pt>
                <c:pt idx="20">
                  <c:v>4.8354838709677432</c:v>
                </c:pt>
                <c:pt idx="21">
                  <c:v>4.8967741935483886</c:v>
                </c:pt>
                <c:pt idx="22">
                  <c:v>4.458064516129034</c:v>
                </c:pt>
                <c:pt idx="23">
                  <c:v>4.2870967741935502</c:v>
                </c:pt>
                <c:pt idx="24">
                  <c:v>5.4322580645161311</c:v>
                </c:pt>
                <c:pt idx="25">
                  <c:v>5.0580645161290345</c:v>
                </c:pt>
                <c:pt idx="26">
                  <c:v>4.6548387096774215</c:v>
                </c:pt>
                <c:pt idx="27">
                  <c:v>5.1741935483870991</c:v>
                </c:pt>
                <c:pt idx="28">
                  <c:v>7.7806451612903267</c:v>
                </c:pt>
                <c:pt idx="29">
                  <c:v>7.8451612903225856</c:v>
                </c:pt>
                <c:pt idx="30">
                  <c:v>7.3064516129032295</c:v>
                </c:pt>
                <c:pt idx="31">
                  <c:v>6.2258064516129075</c:v>
                </c:pt>
                <c:pt idx="32">
                  <c:v>6.7322580645161345</c:v>
                </c:pt>
                <c:pt idx="33">
                  <c:v>8.6774193548387153</c:v>
                </c:pt>
                <c:pt idx="34">
                  <c:v>10.241935483870975</c:v>
                </c:pt>
                <c:pt idx="35">
                  <c:v>12.161290322580655</c:v>
                </c:pt>
                <c:pt idx="36">
                  <c:v>13.106451612903236</c:v>
                </c:pt>
                <c:pt idx="37">
                  <c:v>14.222580645161301</c:v>
                </c:pt>
                <c:pt idx="38">
                  <c:v>14.280645161290332</c:v>
                </c:pt>
                <c:pt idx="39">
                  <c:v>16.670967741935492</c:v>
                </c:pt>
                <c:pt idx="40">
                  <c:v>18.106451612903232</c:v>
                </c:pt>
                <c:pt idx="41">
                  <c:v>12.532258064516133</c:v>
                </c:pt>
                <c:pt idx="42">
                  <c:v>14.85161290322581</c:v>
                </c:pt>
                <c:pt idx="43">
                  <c:v>17.64193548387097</c:v>
                </c:pt>
                <c:pt idx="44">
                  <c:v>21.832258064516136</c:v>
                </c:pt>
                <c:pt idx="45">
                  <c:v>24.661290322580651</c:v>
                </c:pt>
                <c:pt idx="46">
                  <c:v>28.296774193548391</c:v>
                </c:pt>
                <c:pt idx="47">
                  <c:v>26.62580645161291</c:v>
                </c:pt>
                <c:pt idx="48">
                  <c:v>21.093548387096778</c:v>
                </c:pt>
                <c:pt idx="49">
                  <c:v>19.241935483870972</c:v>
                </c:pt>
                <c:pt idx="50">
                  <c:v>26.987096774193553</c:v>
                </c:pt>
                <c:pt idx="51">
                  <c:v>31.306451612903235</c:v>
                </c:pt>
                <c:pt idx="52">
                  <c:v>33.054838709677433</c:v>
                </c:pt>
                <c:pt idx="53">
                  <c:v>34.661290322580655</c:v>
                </c:pt>
                <c:pt idx="54">
                  <c:v>37.012903225806454</c:v>
                </c:pt>
              </c:numCache>
            </c:numRef>
          </c:val>
          <c:smooth val="0"/>
        </c:ser>
        <c:ser>
          <c:idx val="4"/>
          <c:order val="3"/>
          <c:tx>
            <c:v>S&amp;P 500 DPS</c:v>
          </c:tx>
          <c:marker>
            <c:symbol val="none"/>
          </c:marker>
          <c:cat>
            <c:numRef>
              <c:f>'JRW-14.1'!$H$9:$H$63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'JRW-14.1'!$L$9:$L$63</c:f>
              <c:numCache>
                <c:formatCode>0.00</c:formatCode>
                <c:ptCount val="55"/>
                <c:pt idx="0" formatCode="General">
                  <c:v>1</c:v>
                </c:pt>
                <c:pt idx="1">
                  <c:v>1.0303030303030303</c:v>
                </c:pt>
                <c:pt idx="2">
                  <c:v>1.0858585858585859</c:v>
                </c:pt>
                <c:pt idx="3">
                  <c:v>1.1868686868686871</c:v>
                </c:pt>
                <c:pt idx="4">
                  <c:v>1.3030303030303032</c:v>
                </c:pt>
                <c:pt idx="5">
                  <c:v>1.4292929292929295</c:v>
                </c:pt>
                <c:pt idx="6">
                  <c:v>1.4545454545454546</c:v>
                </c:pt>
                <c:pt idx="7">
                  <c:v>1.5050505050505052</c:v>
                </c:pt>
                <c:pt idx="8">
                  <c:v>1.5353535353535357</c:v>
                </c:pt>
                <c:pt idx="9">
                  <c:v>1.6363636363636369</c:v>
                </c:pt>
                <c:pt idx="10">
                  <c:v>1.6111111111111116</c:v>
                </c:pt>
                <c:pt idx="11">
                  <c:v>1.5959595959595965</c:v>
                </c:pt>
                <c:pt idx="12">
                  <c:v>1.6111111111111114</c:v>
                </c:pt>
                <c:pt idx="13">
                  <c:v>1.8232323232323235</c:v>
                </c:pt>
                <c:pt idx="14">
                  <c:v>1.8787878787878793</c:v>
                </c:pt>
                <c:pt idx="15">
                  <c:v>1.8838383838383843</c:v>
                </c:pt>
                <c:pt idx="16">
                  <c:v>2.1313131313131315</c:v>
                </c:pt>
                <c:pt idx="17">
                  <c:v>2.454545454545455</c:v>
                </c:pt>
                <c:pt idx="18">
                  <c:v>2.6161616161616164</c:v>
                </c:pt>
                <c:pt idx="19">
                  <c:v>3.0151515151515156</c:v>
                </c:pt>
                <c:pt idx="20">
                  <c:v>3.252525252525253</c:v>
                </c:pt>
                <c:pt idx="21">
                  <c:v>3.4494949494949498</c:v>
                </c:pt>
                <c:pt idx="22">
                  <c:v>3.5000000000000004</c:v>
                </c:pt>
                <c:pt idx="23">
                  <c:v>3.5959595959595969</c:v>
                </c:pt>
                <c:pt idx="24">
                  <c:v>3.9545454545454559</c:v>
                </c:pt>
                <c:pt idx="25">
                  <c:v>4.1414141414141428</c:v>
                </c:pt>
                <c:pt idx="26">
                  <c:v>4.1363636363636376</c:v>
                </c:pt>
                <c:pt idx="27">
                  <c:v>4.6313131313131324</c:v>
                </c:pt>
                <c:pt idx="28">
                  <c:v>5.1616161616161635</c:v>
                </c:pt>
                <c:pt idx="29">
                  <c:v>5.9242424242424265</c:v>
                </c:pt>
                <c:pt idx="30">
                  <c:v>6.2373737373737397</c:v>
                </c:pt>
                <c:pt idx="31">
                  <c:v>6.5505050505050528</c:v>
                </c:pt>
                <c:pt idx="32">
                  <c:v>6.3838383838383859</c:v>
                </c:pt>
                <c:pt idx="33">
                  <c:v>6.4090909090909109</c:v>
                </c:pt>
                <c:pt idx="34">
                  <c:v>6.7474747474747492</c:v>
                </c:pt>
                <c:pt idx="35">
                  <c:v>7.1565656565656584</c:v>
                </c:pt>
                <c:pt idx="36">
                  <c:v>7.5202020202020217</c:v>
                </c:pt>
                <c:pt idx="37">
                  <c:v>7.8383838383838391</c:v>
                </c:pt>
                <c:pt idx="38">
                  <c:v>8.1818181818181834</c:v>
                </c:pt>
                <c:pt idx="39">
                  <c:v>8.439393939393943</c:v>
                </c:pt>
                <c:pt idx="40">
                  <c:v>8.2171717171717198</c:v>
                </c:pt>
                <c:pt idx="41">
                  <c:v>7.9494949494949525</c:v>
                </c:pt>
                <c:pt idx="42">
                  <c:v>8.1212121212121229</c:v>
                </c:pt>
                <c:pt idx="43">
                  <c:v>9.0303030303030329</c:v>
                </c:pt>
                <c:pt idx="44">
                  <c:v>9.8015151515151562</c:v>
                </c:pt>
                <c:pt idx="45">
                  <c:v>11.303030303030308</c:v>
                </c:pt>
                <c:pt idx="46">
                  <c:v>12.651515151515159</c:v>
                </c:pt>
                <c:pt idx="47">
                  <c:v>14.005050505050512</c:v>
                </c:pt>
                <c:pt idx="48">
                  <c:v>14.166666666666675</c:v>
                </c:pt>
                <c:pt idx="49">
                  <c:v>11.267676767676774</c:v>
                </c:pt>
                <c:pt idx="50">
                  <c:v>11.676767676767684</c:v>
                </c:pt>
                <c:pt idx="51">
                  <c:v>13.141414141414147</c:v>
                </c:pt>
                <c:pt idx="52">
                  <c:v>15.373737373737383</c:v>
                </c:pt>
                <c:pt idx="53">
                  <c:v>18.323232323232332</c:v>
                </c:pt>
                <c:pt idx="54">
                  <c:v>19.47979797979799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layout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561975</xdr:colOff>
      <xdr:row>52</xdr:row>
      <xdr:rowOff>180975</xdr:rowOff>
    </xdr:from>
    <xdr:to>
      <xdr:col>20</xdr:col>
      <xdr:colOff>352425</xdr:colOff>
      <xdr:row>67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0582275"/>
          <a:ext cx="4667250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228599</xdr:colOff>
      <xdr:row>6</xdr:row>
      <xdr:rowOff>171450</xdr:rowOff>
    </xdr:from>
    <xdr:to>
      <xdr:col>20</xdr:col>
      <xdr:colOff>600074</xdr:colOff>
      <xdr:row>23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6</xdr:row>
      <xdr:rowOff>19049</xdr:rowOff>
    </xdr:from>
    <xdr:to>
      <xdr:col>6</xdr:col>
      <xdr:colOff>261885</xdr:colOff>
      <xdr:row>26</xdr:row>
      <xdr:rowOff>142874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4" y="1219199"/>
          <a:ext cx="6195961" cy="4086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ia.gov/forecasts/aeo/tables_ref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workbookViewId="0">
      <selection activeCell="E9" sqref="E9:E63"/>
    </sheetView>
  </sheetViews>
  <sheetFormatPr defaultRowHeight="12.75"/>
  <cols>
    <col min="1" max="1" width="20.42578125" style="1" customWidth="1"/>
    <col min="2" max="2" width="14.7109375" style="1" customWidth="1"/>
    <col min="3" max="3" width="9.140625" style="1"/>
    <col min="4" max="4" width="8.85546875" style="1" bestFit="1" customWidth="1"/>
    <col min="5" max="5" width="8.140625" style="1" customWidth="1"/>
    <col min="6" max="6" width="9.85546875" style="1" customWidth="1"/>
    <col min="7" max="7" width="8.140625" style="1" customWidth="1"/>
    <col min="8" max="12" width="6.7109375" style="1" customWidth="1"/>
    <col min="13" max="16384" width="9.140625" style="1"/>
  </cols>
  <sheetData>
    <row r="1" spans="1:22" ht="15.75">
      <c r="H1" s="2"/>
    </row>
    <row r="2" spans="1:22" ht="15.75">
      <c r="H2" s="3" t="s">
        <v>0</v>
      </c>
    </row>
    <row r="3" spans="1:22" ht="15.75">
      <c r="H3" s="4" t="s">
        <v>1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15.75">
      <c r="H4" s="5" t="s">
        <v>2</v>
      </c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5.75">
      <c r="H5" s="5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15.75">
      <c r="B6" s="6" t="s">
        <v>3</v>
      </c>
      <c r="C6" s="7"/>
      <c r="D6" s="7"/>
      <c r="E6" s="7"/>
      <c r="F6" s="7"/>
      <c r="G6" s="8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ht="15" thickBot="1">
      <c r="B7" s="9" t="s">
        <v>4</v>
      </c>
      <c r="C7" s="7"/>
      <c r="D7" s="7"/>
      <c r="E7" s="7"/>
      <c r="F7" s="7"/>
      <c r="G7" s="8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16.5" thickBot="1">
      <c r="B8" s="10"/>
      <c r="C8" s="11" t="s">
        <v>5</v>
      </c>
      <c r="D8" s="11" t="s">
        <v>6</v>
      </c>
      <c r="E8" s="11" t="s">
        <v>7</v>
      </c>
      <c r="F8" s="12" t="s">
        <v>8</v>
      </c>
      <c r="G8" s="13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15.75">
      <c r="B9" s="14">
        <v>1960</v>
      </c>
      <c r="C9" s="90">
        <v>543.29999999999995</v>
      </c>
      <c r="D9" s="15">
        <v>58.11</v>
      </c>
      <c r="E9" s="16">
        <v>3.1</v>
      </c>
      <c r="F9" s="17">
        <v>1.98</v>
      </c>
      <c r="G9" s="13"/>
      <c r="H9" s="14">
        <v>1960</v>
      </c>
      <c r="I9" s="1">
        <v>1</v>
      </c>
      <c r="J9" s="1">
        <v>1</v>
      </c>
      <c r="K9" s="1">
        <v>1</v>
      </c>
      <c r="L9" s="92">
        <v>1</v>
      </c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ht="15.75">
      <c r="A10" s="1">
        <v>1</v>
      </c>
      <c r="B10" s="19">
        <v>1961</v>
      </c>
      <c r="C10" s="90">
        <v>563.29999999999995</v>
      </c>
      <c r="D10" s="20">
        <v>71.55</v>
      </c>
      <c r="E10" s="21">
        <v>3.37</v>
      </c>
      <c r="F10" s="22">
        <v>2.04</v>
      </c>
      <c r="G10" s="13"/>
      <c r="H10" s="19">
        <v>1961</v>
      </c>
      <c r="I10" s="91">
        <f>I9*(1+(C10-C9)/C9)</f>
        <v>1.0368120743603901</v>
      </c>
      <c r="J10" s="91">
        <f t="shared" ref="J10:L25" si="0">J9*(1+(D10-D9)/D9)</f>
        <v>1.2312854930304595</v>
      </c>
      <c r="K10" s="91">
        <f t="shared" si="0"/>
        <v>1.0870967741935484</v>
      </c>
      <c r="L10" s="93">
        <f t="shared" si="0"/>
        <v>1.0303030303030303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ht="15.75">
      <c r="A11" s="1">
        <f>A10+1</f>
        <v>2</v>
      </c>
      <c r="B11" s="19">
        <v>1962</v>
      </c>
      <c r="C11" s="90">
        <v>605.1</v>
      </c>
      <c r="D11" s="20">
        <v>63.1</v>
      </c>
      <c r="E11" s="21">
        <v>3.67</v>
      </c>
      <c r="F11" s="22">
        <v>2.15</v>
      </c>
      <c r="G11" s="13"/>
      <c r="H11" s="19">
        <v>1962</v>
      </c>
      <c r="I11" s="91">
        <f t="shared" ref="I11:I63" si="1">I10*(1+(C11-C10)/C10)</f>
        <v>1.1137493097736058</v>
      </c>
      <c r="J11" s="91">
        <f t="shared" si="0"/>
        <v>1.0858716227843745</v>
      </c>
      <c r="K11" s="91">
        <f t="shared" si="0"/>
        <v>1.1838709677419355</v>
      </c>
      <c r="L11" s="93">
        <f t="shared" si="0"/>
        <v>1.0858585858585859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spans="1:22" ht="15.75">
      <c r="A12" s="1">
        <f t="shared" ref="A12:A57" si="2">A11+1</f>
        <v>3</v>
      </c>
      <c r="B12" s="19">
        <v>1963</v>
      </c>
      <c r="C12" s="90">
        <v>638.6</v>
      </c>
      <c r="D12" s="20">
        <v>75.02</v>
      </c>
      <c r="E12" s="21">
        <v>4.13</v>
      </c>
      <c r="F12" s="22">
        <v>2.35</v>
      </c>
      <c r="G12" s="13"/>
      <c r="H12" s="19">
        <v>1963</v>
      </c>
      <c r="I12" s="91">
        <f t="shared" si="1"/>
        <v>1.1754095343272595</v>
      </c>
      <c r="J12" s="91">
        <f t="shared" si="0"/>
        <v>1.2909998279125796</v>
      </c>
      <c r="K12" s="91">
        <f t="shared" si="0"/>
        <v>1.332258064516129</v>
      </c>
      <c r="L12" s="93">
        <f t="shared" si="0"/>
        <v>1.1868686868686871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spans="1:22" ht="15.75">
      <c r="A13" s="1">
        <f t="shared" si="2"/>
        <v>4</v>
      </c>
      <c r="B13" s="19">
        <v>1964</v>
      </c>
      <c r="C13" s="90">
        <v>685.8</v>
      </c>
      <c r="D13" s="20">
        <v>84.75</v>
      </c>
      <c r="E13" s="21">
        <v>4.76</v>
      </c>
      <c r="F13" s="22">
        <v>2.58</v>
      </c>
      <c r="G13" s="13"/>
      <c r="H13" s="19">
        <v>1964</v>
      </c>
      <c r="I13" s="91">
        <f t="shared" si="1"/>
        <v>1.2622860298177803</v>
      </c>
      <c r="J13" s="91">
        <f t="shared" si="0"/>
        <v>1.4584408879710893</v>
      </c>
      <c r="K13" s="91">
        <f t="shared" si="0"/>
        <v>1.5354838709677421</v>
      </c>
      <c r="L13" s="93">
        <f t="shared" si="0"/>
        <v>1.3030303030303032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22" ht="15.75">
      <c r="A14" s="1">
        <f t="shared" si="2"/>
        <v>5</v>
      </c>
      <c r="B14" s="19">
        <v>1965</v>
      </c>
      <c r="C14" s="90">
        <v>743.7</v>
      </c>
      <c r="D14" s="20">
        <v>92.43</v>
      </c>
      <c r="E14" s="21">
        <v>5.3</v>
      </c>
      <c r="F14" s="22">
        <v>2.83</v>
      </c>
      <c r="G14" s="13"/>
      <c r="H14" s="19">
        <v>1965</v>
      </c>
      <c r="I14" s="91">
        <f t="shared" si="1"/>
        <v>1.3688569850911101</v>
      </c>
      <c r="J14" s="91">
        <f t="shared" si="0"/>
        <v>1.5906040268456376</v>
      </c>
      <c r="K14" s="91">
        <f t="shared" si="0"/>
        <v>1.709677419354839</v>
      </c>
      <c r="L14" s="93">
        <f t="shared" si="0"/>
        <v>1.4292929292929295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spans="1:22" ht="15.75">
      <c r="A15" s="1">
        <f t="shared" si="2"/>
        <v>6</v>
      </c>
      <c r="B15" s="19">
        <v>1966</v>
      </c>
      <c r="C15" s="90">
        <v>815.1</v>
      </c>
      <c r="D15" s="20">
        <v>80.33</v>
      </c>
      <c r="E15" s="21">
        <v>5.41</v>
      </c>
      <c r="F15" s="22">
        <v>2.88</v>
      </c>
      <c r="G15" s="13"/>
      <c r="H15" s="19">
        <v>1966</v>
      </c>
      <c r="I15" s="91">
        <f t="shared" si="1"/>
        <v>1.5002760905577031</v>
      </c>
      <c r="J15" s="91">
        <f t="shared" si="0"/>
        <v>1.3823782481500602</v>
      </c>
      <c r="K15" s="91">
        <f t="shared" si="0"/>
        <v>1.745161290322581</v>
      </c>
      <c r="L15" s="93">
        <f t="shared" si="0"/>
        <v>1.4545454545454546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22" ht="15.75">
      <c r="A16" s="1">
        <f t="shared" si="2"/>
        <v>7</v>
      </c>
      <c r="B16" s="19">
        <v>1967</v>
      </c>
      <c r="C16" s="90">
        <v>861.7</v>
      </c>
      <c r="D16" s="20">
        <v>96.47</v>
      </c>
      <c r="E16" s="21">
        <v>5.46</v>
      </c>
      <c r="F16" s="22">
        <v>2.98</v>
      </c>
      <c r="G16" s="13"/>
      <c r="H16" s="19">
        <v>1967</v>
      </c>
      <c r="I16" s="91">
        <f t="shared" si="1"/>
        <v>1.5860482238174121</v>
      </c>
      <c r="J16" s="91">
        <f t="shared" si="0"/>
        <v>1.6601273446911031</v>
      </c>
      <c r="K16" s="91">
        <f t="shared" si="0"/>
        <v>1.7612903225806453</v>
      </c>
      <c r="L16" s="93">
        <f t="shared" si="0"/>
        <v>1.5050505050505052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1:22" ht="15.75">
      <c r="A17" s="1">
        <f t="shared" si="2"/>
        <v>8</v>
      </c>
      <c r="B17" s="19">
        <v>1968</v>
      </c>
      <c r="C17" s="90">
        <v>942.5</v>
      </c>
      <c r="D17" s="20">
        <v>103.86</v>
      </c>
      <c r="E17" s="21">
        <v>5.72</v>
      </c>
      <c r="F17" s="22">
        <v>3.04</v>
      </c>
      <c r="G17" s="13"/>
      <c r="H17" s="19">
        <v>1968</v>
      </c>
      <c r="I17" s="91">
        <f t="shared" si="1"/>
        <v>1.7347690042333883</v>
      </c>
      <c r="J17" s="91">
        <f t="shared" si="0"/>
        <v>1.7872999483737739</v>
      </c>
      <c r="K17" s="91">
        <f t="shared" si="0"/>
        <v>1.8451612903225809</v>
      </c>
      <c r="L17" s="93">
        <f t="shared" si="0"/>
        <v>1.5353535353535357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1:22" ht="15.75">
      <c r="A18" s="1">
        <f t="shared" si="2"/>
        <v>9</v>
      </c>
      <c r="B18" s="19">
        <v>1969</v>
      </c>
      <c r="C18" s="90">
        <v>1019.9</v>
      </c>
      <c r="D18" s="20">
        <v>92.06</v>
      </c>
      <c r="E18" s="21">
        <v>6.1</v>
      </c>
      <c r="F18" s="22">
        <v>3.24</v>
      </c>
      <c r="G18" s="13"/>
      <c r="H18" s="19">
        <v>1969</v>
      </c>
      <c r="I18" s="91">
        <f t="shared" si="1"/>
        <v>1.8772317320080982</v>
      </c>
      <c r="J18" s="91">
        <f t="shared" si="0"/>
        <v>1.5842367922904836</v>
      </c>
      <c r="K18" s="91">
        <f t="shared" si="0"/>
        <v>1.9677419354838712</v>
      </c>
      <c r="L18" s="93">
        <f t="shared" si="0"/>
        <v>1.6363636363636369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19" spans="1:22" ht="15.75">
      <c r="A19" s="1">
        <f t="shared" si="2"/>
        <v>10</v>
      </c>
      <c r="B19" s="19">
        <v>1970</v>
      </c>
      <c r="C19" s="90">
        <v>1075.9000000000001</v>
      </c>
      <c r="D19" s="20">
        <v>92.15</v>
      </c>
      <c r="E19" s="21">
        <v>5.51</v>
      </c>
      <c r="F19" s="22">
        <v>3.19</v>
      </c>
      <c r="G19" s="13"/>
      <c r="H19" s="19">
        <v>1970</v>
      </c>
      <c r="I19" s="91">
        <f t="shared" si="1"/>
        <v>1.980305540217191</v>
      </c>
      <c r="J19" s="91">
        <f t="shared" si="0"/>
        <v>1.5857855790741697</v>
      </c>
      <c r="K19" s="91">
        <f t="shared" si="0"/>
        <v>1.7774193548387098</v>
      </c>
      <c r="L19" s="93">
        <f t="shared" si="0"/>
        <v>1.6111111111111116</v>
      </c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spans="1:22" ht="15.75">
      <c r="A20" s="1">
        <f t="shared" si="2"/>
        <v>11</v>
      </c>
      <c r="B20" s="19">
        <v>1971</v>
      </c>
      <c r="C20" s="90">
        <v>1167.8</v>
      </c>
      <c r="D20" s="20">
        <v>102.09</v>
      </c>
      <c r="E20" s="21">
        <v>5.57</v>
      </c>
      <c r="F20" s="22">
        <v>3.16</v>
      </c>
      <c r="G20" s="13"/>
      <c r="H20" s="19">
        <v>1971</v>
      </c>
      <c r="I20" s="91">
        <f t="shared" si="1"/>
        <v>2.1494570219031837</v>
      </c>
      <c r="J20" s="91">
        <f t="shared" si="0"/>
        <v>1.7568404749612805</v>
      </c>
      <c r="K20" s="91">
        <f t="shared" si="0"/>
        <v>1.7967741935483874</v>
      </c>
      <c r="L20" s="93">
        <f t="shared" si="0"/>
        <v>1.5959595959595965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22" ht="15.75">
      <c r="A21" s="1">
        <f t="shared" si="2"/>
        <v>12</v>
      </c>
      <c r="B21" s="19">
        <v>1972</v>
      </c>
      <c r="C21" s="90">
        <v>1282.4000000000001</v>
      </c>
      <c r="D21" s="20">
        <v>118.05</v>
      </c>
      <c r="E21" s="21">
        <v>6.17</v>
      </c>
      <c r="F21" s="22">
        <v>3.19</v>
      </c>
      <c r="G21" s="13"/>
      <c r="H21" s="19">
        <v>1972</v>
      </c>
      <c r="I21" s="91">
        <f t="shared" si="1"/>
        <v>2.3603902079882197</v>
      </c>
      <c r="J21" s="91">
        <f t="shared" si="0"/>
        <v>2.0314919979349511</v>
      </c>
      <c r="K21" s="91">
        <f t="shared" si="0"/>
        <v>1.9903225806451617</v>
      </c>
      <c r="L21" s="93">
        <f t="shared" si="0"/>
        <v>1.6111111111111114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spans="1:22" ht="15.75">
      <c r="A22" s="1">
        <f t="shared" si="2"/>
        <v>13</v>
      </c>
      <c r="B22" s="19">
        <v>1973</v>
      </c>
      <c r="C22" s="90">
        <v>1428.6</v>
      </c>
      <c r="D22" s="20">
        <v>97.55</v>
      </c>
      <c r="E22" s="21">
        <v>7.96</v>
      </c>
      <c r="F22" s="22">
        <v>3.61</v>
      </c>
      <c r="G22" s="13"/>
      <c r="H22" s="19">
        <v>1973</v>
      </c>
      <c r="I22" s="91">
        <f t="shared" si="1"/>
        <v>2.629486471562672</v>
      </c>
      <c r="J22" s="91">
        <f t="shared" si="0"/>
        <v>1.6787127860953366</v>
      </c>
      <c r="K22" s="91">
        <f t="shared" si="0"/>
        <v>2.5677419354838715</v>
      </c>
      <c r="L22" s="93">
        <f t="shared" si="0"/>
        <v>1.8232323232323235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22" ht="15.75">
      <c r="A23" s="1">
        <f t="shared" si="2"/>
        <v>14</v>
      </c>
      <c r="B23" s="19">
        <v>1974</v>
      </c>
      <c r="C23" s="90">
        <v>1548.8</v>
      </c>
      <c r="D23" s="20">
        <v>68.56</v>
      </c>
      <c r="E23" s="21">
        <v>9.35</v>
      </c>
      <c r="F23" s="22">
        <v>3.72</v>
      </c>
      <c r="G23" s="13"/>
      <c r="H23" s="19">
        <v>1974</v>
      </c>
      <c r="I23" s="91">
        <f t="shared" si="1"/>
        <v>2.8507270384686172</v>
      </c>
      <c r="J23" s="91">
        <f t="shared" si="0"/>
        <v>1.1798313543279988</v>
      </c>
      <c r="K23" s="91">
        <f t="shared" si="0"/>
        <v>3.0161290322580654</v>
      </c>
      <c r="L23" s="93">
        <f t="shared" si="0"/>
        <v>1.8787878787878793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1:22" ht="15.75">
      <c r="A24" s="1">
        <f t="shared" si="2"/>
        <v>15</v>
      </c>
      <c r="B24" s="19">
        <v>1975</v>
      </c>
      <c r="C24" s="90">
        <v>1688.9</v>
      </c>
      <c r="D24" s="20">
        <v>90.19</v>
      </c>
      <c r="E24" s="21">
        <v>7.71</v>
      </c>
      <c r="F24" s="22">
        <v>3.73</v>
      </c>
      <c r="G24" s="13"/>
      <c r="H24" s="19">
        <v>1975</v>
      </c>
      <c r="I24" s="91">
        <f t="shared" si="1"/>
        <v>3.1085956193631512</v>
      </c>
      <c r="J24" s="91">
        <f t="shared" si="0"/>
        <v>1.5520564446738945</v>
      </c>
      <c r="K24" s="91">
        <f t="shared" si="0"/>
        <v>2.487096774193549</v>
      </c>
      <c r="L24" s="93">
        <f t="shared" si="0"/>
        <v>1.8838383838383843</v>
      </c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spans="1:22" ht="15.75">
      <c r="A25" s="1">
        <f t="shared" si="2"/>
        <v>16</v>
      </c>
      <c r="B25" s="19">
        <v>1976</v>
      </c>
      <c r="C25" s="90">
        <v>1877.6</v>
      </c>
      <c r="D25" s="20">
        <v>107.46</v>
      </c>
      <c r="E25" s="21">
        <v>9.75</v>
      </c>
      <c r="F25" s="22">
        <v>4.22</v>
      </c>
      <c r="G25" s="13"/>
      <c r="H25" s="19">
        <v>1976</v>
      </c>
      <c r="I25" s="91">
        <f t="shared" si="1"/>
        <v>3.4559175409534322</v>
      </c>
      <c r="J25" s="91">
        <f t="shared" si="0"/>
        <v>1.8492514197212184</v>
      </c>
      <c r="K25" s="91">
        <f t="shared" si="0"/>
        <v>3.1451612903225814</v>
      </c>
      <c r="L25" s="93">
        <f t="shared" si="0"/>
        <v>2.1313131313131315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</row>
    <row r="26" spans="1:22" ht="15.75">
      <c r="A26" s="1">
        <f t="shared" si="2"/>
        <v>17</v>
      </c>
      <c r="B26" s="19">
        <v>1977</v>
      </c>
      <c r="C26" s="90">
        <v>2086</v>
      </c>
      <c r="D26" s="20">
        <v>95.1</v>
      </c>
      <c r="E26" s="21">
        <v>10.87</v>
      </c>
      <c r="F26" s="22">
        <v>4.8600000000000003</v>
      </c>
      <c r="G26" s="13"/>
      <c r="H26" s="19">
        <v>1977</v>
      </c>
      <c r="I26" s="91">
        <f t="shared" si="1"/>
        <v>3.8394993557886981</v>
      </c>
      <c r="J26" s="91">
        <f t="shared" ref="J26:J63" si="3">J25*(1+(D26-D25)/D25)</f>
        <v>1.6365513680949921</v>
      </c>
      <c r="K26" s="91">
        <f t="shared" ref="K26:K63" si="4">K25*(1+(E26-E25)/E25)</f>
        <v>3.5064516129032262</v>
      </c>
      <c r="L26" s="93">
        <f t="shared" ref="L26:L63" si="5">L25*(1+(F26-F25)/F25)</f>
        <v>2.454545454545455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1:22" ht="15.75">
      <c r="A27" s="1">
        <f t="shared" si="2"/>
        <v>18</v>
      </c>
      <c r="B27" s="19">
        <v>1978</v>
      </c>
      <c r="C27" s="90">
        <v>2356.6</v>
      </c>
      <c r="D27" s="20">
        <v>96.11</v>
      </c>
      <c r="E27" s="21">
        <v>11.64</v>
      </c>
      <c r="F27" s="22">
        <v>5.18</v>
      </c>
      <c r="G27" s="13"/>
      <c r="H27" s="19">
        <v>1978</v>
      </c>
      <c r="I27" s="91">
        <f t="shared" si="1"/>
        <v>4.3375667218847767</v>
      </c>
      <c r="J27" s="91">
        <f t="shared" si="3"/>
        <v>1.6539321975563586</v>
      </c>
      <c r="K27" s="91">
        <f t="shared" si="4"/>
        <v>3.7548387096774203</v>
      </c>
      <c r="L27" s="93">
        <f t="shared" si="5"/>
        <v>2.6161616161616164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22" ht="15.75">
      <c r="A28" s="1">
        <f t="shared" si="2"/>
        <v>19</v>
      </c>
      <c r="B28" s="19">
        <v>1979</v>
      </c>
      <c r="C28" s="90">
        <v>2632.2</v>
      </c>
      <c r="D28" s="20">
        <v>107.94</v>
      </c>
      <c r="E28" s="21">
        <v>14.55</v>
      </c>
      <c r="F28" s="22">
        <v>5.97</v>
      </c>
      <c r="G28" s="13"/>
      <c r="H28" s="19">
        <v>1979</v>
      </c>
      <c r="I28" s="91">
        <f t="shared" si="1"/>
        <v>4.844837106570953</v>
      </c>
      <c r="J28" s="91">
        <f t="shared" si="3"/>
        <v>1.8575116159008778</v>
      </c>
      <c r="K28" s="91">
        <f t="shared" si="4"/>
        <v>4.6935483870967758</v>
      </c>
      <c r="L28" s="93">
        <f t="shared" si="5"/>
        <v>3.0151515151515156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</row>
    <row r="29" spans="1:22" ht="15.75">
      <c r="A29" s="1">
        <f t="shared" si="2"/>
        <v>20</v>
      </c>
      <c r="B29" s="19">
        <v>1980</v>
      </c>
      <c r="C29" s="90">
        <v>2862.5</v>
      </c>
      <c r="D29" s="20">
        <v>135.76</v>
      </c>
      <c r="E29" s="21">
        <v>14.99</v>
      </c>
      <c r="F29" s="22">
        <v>6.44</v>
      </c>
      <c r="G29" s="13"/>
      <c r="H29" s="19">
        <v>1980</v>
      </c>
      <c r="I29" s="91">
        <f t="shared" si="1"/>
        <v>5.2687281428308461</v>
      </c>
      <c r="J29" s="91">
        <f t="shared" si="3"/>
        <v>2.336258819480296</v>
      </c>
      <c r="K29" s="91">
        <f t="shared" si="4"/>
        <v>4.8354838709677432</v>
      </c>
      <c r="L29" s="91">
        <f t="shared" si="5"/>
        <v>3.252525252525253</v>
      </c>
    </row>
    <row r="30" spans="1:22" ht="15.75">
      <c r="A30" s="1">
        <f t="shared" si="2"/>
        <v>21</v>
      </c>
      <c r="B30" s="19">
        <v>1981</v>
      </c>
      <c r="C30" s="90">
        <v>3211</v>
      </c>
      <c r="D30" s="20">
        <v>122.55</v>
      </c>
      <c r="E30" s="21">
        <v>15.18</v>
      </c>
      <c r="F30" s="22">
        <v>6.83</v>
      </c>
      <c r="G30" s="13"/>
      <c r="H30" s="19">
        <v>1981</v>
      </c>
      <c r="I30" s="91">
        <f t="shared" si="1"/>
        <v>5.9101785385606451</v>
      </c>
      <c r="J30" s="91">
        <f t="shared" si="3"/>
        <v>2.1089313371192566</v>
      </c>
      <c r="K30" s="91">
        <f t="shared" si="4"/>
        <v>4.8967741935483886</v>
      </c>
      <c r="L30" s="91">
        <f t="shared" si="5"/>
        <v>3.4494949494949498</v>
      </c>
    </row>
    <row r="31" spans="1:22" ht="15.75">
      <c r="A31" s="1">
        <f t="shared" si="2"/>
        <v>22</v>
      </c>
      <c r="B31" s="19">
        <v>1982</v>
      </c>
      <c r="C31" s="90">
        <v>3345</v>
      </c>
      <c r="D31" s="20">
        <v>140.63999999999999</v>
      </c>
      <c r="E31" s="21">
        <v>13.82</v>
      </c>
      <c r="F31" s="22">
        <v>6.93</v>
      </c>
      <c r="G31" s="13"/>
      <c r="H31" s="19">
        <v>1982</v>
      </c>
      <c r="I31" s="91">
        <f t="shared" si="1"/>
        <v>6.1568194367752591</v>
      </c>
      <c r="J31" s="91">
        <f t="shared" si="3"/>
        <v>2.4202374806401652</v>
      </c>
      <c r="K31" s="91">
        <f t="shared" si="4"/>
        <v>4.458064516129034</v>
      </c>
      <c r="L31" s="91">
        <f t="shared" si="5"/>
        <v>3.5000000000000004</v>
      </c>
    </row>
    <row r="32" spans="1:22" ht="15.75">
      <c r="A32" s="1">
        <f t="shared" si="2"/>
        <v>23</v>
      </c>
      <c r="B32" s="19">
        <v>1983</v>
      </c>
      <c r="C32" s="90">
        <v>3638.1</v>
      </c>
      <c r="D32" s="20">
        <v>164.93</v>
      </c>
      <c r="E32" s="21">
        <v>13.29</v>
      </c>
      <c r="F32" s="22">
        <v>7.12</v>
      </c>
      <c r="G32" s="13"/>
      <c r="H32" s="19">
        <v>1983</v>
      </c>
      <c r="I32" s="91">
        <f t="shared" si="1"/>
        <v>6.6963003865267776</v>
      </c>
      <c r="J32" s="91">
        <f t="shared" si="3"/>
        <v>2.8382378248150064</v>
      </c>
      <c r="K32" s="91">
        <f t="shared" si="4"/>
        <v>4.2870967741935502</v>
      </c>
      <c r="L32" s="91">
        <f t="shared" si="5"/>
        <v>3.5959595959595969</v>
      </c>
    </row>
    <row r="33" spans="1:12" ht="15.75">
      <c r="A33" s="1">
        <f t="shared" si="2"/>
        <v>24</v>
      </c>
      <c r="B33" s="19">
        <v>1984</v>
      </c>
      <c r="C33" s="90">
        <v>4040.7</v>
      </c>
      <c r="D33" s="20">
        <v>167.24</v>
      </c>
      <c r="E33" s="21">
        <v>16.84</v>
      </c>
      <c r="F33" s="22">
        <v>7.83</v>
      </c>
      <c r="G33" s="13"/>
      <c r="H33" s="19">
        <v>1984</v>
      </c>
      <c r="I33" s="91">
        <f t="shared" si="1"/>
        <v>7.4373274434014318</v>
      </c>
      <c r="J33" s="91">
        <f t="shared" si="3"/>
        <v>2.877990018929617</v>
      </c>
      <c r="K33" s="91">
        <f t="shared" si="4"/>
        <v>5.4322580645161311</v>
      </c>
      <c r="L33" s="91">
        <f t="shared" si="5"/>
        <v>3.9545454545454559</v>
      </c>
    </row>
    <row r="34" spans="1:12" ht="15.75">
      <c r="A34" s="1">
        <f t="shared" si="2"/>
        <v>25</v>
      </c>
      <c r="B34" s="19">
        <v>1985</v>
      </c>
      <c r="C34" s="90">
        <v>4346.8</v>
      </c>
      <c r="D34" s="20">
        <v>211.28</v>
      </c>
      <c r="E34" s="21">
        <v>15.68</v>
      </c>
      <c r="F34" s="22">
        <v>8.1999999999999993</v>
      </c>
      <c r="G34" s="13"/>
      <c r="H34" s="19">
        <v>1985</v>
      </c>
      <c r="I34" s="91">
        <f t="shared" si="1"/>
        <v>8.0007362414872034</v>
      </c>
      <c r="J34" s="91">
        <f t="shared" si="3"/>
        <v>3.6358630184133549</v>
      </c>
      <c r="K34" s="91">
        <f t="shared" si="4"/>
        <v>5.0580645161290345</v>
      </c>
      <c r="L34" s="91">
        <f t="shared" si="5"/>
        <v>4.1414141414141428</v>
      </c>
    </row>
    <row r="35" spans="1:12" ht="15.75">
      <c r="A35" s="1">
        <f t="shared" si="2"/>
        <v>26</v>
      </c>
      <c r="B35" s="19">
        <v>1986</v>
      </c>
      <c r="C35" s="90">
        <v>4590.1000000000004</v>
      </c>
      <c r="D35" s="20">
        <v>242.17</v>
      </c>
      <c r="E35" s="21">
        <v>14.43</v>
      </c>
      <c r="F35" s="22">
        <v>8.19</v>
      </c>
      <c r="G35" s="13"/>
      <c r="H35" s="19">
        <v>1986</v>
      </c>
      <c r="I35" s="91">
        <f t="shared" si="1"/>
        <v>8.4485551260813487</v>
      </c>
      <c r="J35" s="91">
        <f t="shared" si="3"/>
        <v>4.1674410600585112</v>
      </c>
      <c r="K35" s="91">
        <f t="shared" si="4"/>
        <v>4.6548387096774215</v>
      </c>
      <c r="L35" s="91">
        <f t="shared" si="5"/>
        <v>4.1363636363636376</v>
      </c>
    </row>
    <row r="36" spans="1:12" ht="15.75">
      <c r="A36" s="1">
        <f t="shared" si="2"/>
        <v>27</v>
      </c>
      <c r="B36" s="19">
        <v>1987</v>
      </c>
      <c r="C36" s="90">
        <v>4870.2</v>
      </c>
      <c r="D36" s="20">
        <v>247.08</v>
      </c>
      <c r="E36" s="21">
        <v>16.04</v>
      </c>
      <c r="F36" s="22">
        <v>9.17</v>
      </c>
      <c r="G36" s="13"/>
      <c r="H36" s="19">
        <v>1987</v>
      </c>
      <c r="I36" s="91">
        <f t="shared" si="1"/>
        <v>8.9641082274986115</v>
      </c>
      <c r="J36" s="91">
        <f t="shared" si="3"/>
        <v>4.2519359834796093</v>
      </c>
      <c r="K36" s="91">
        <f t="shared" si="4"/>
        <v>5.1741935483870991</v>
      </c>
      <c r="L36" s="91">
        <f t="shared" si="5"/>
        <v>4.6313131313131324</v>
      </c>
    </row>
    <row r="37" spans="1:12" ht="15.75">
      <c r="A37" s="1">
        <f t="shared" si="2"/>
        <v>28</v>
      </c>
      <c r="B37" s="19">
        <v>1988</v>
      </c>
      <c r="C37" s="90">
        <v>5252.6</v>
      </c>
      <c r="D37" s="20">
        <v>277.72000000000003</v>
      </c>
      <c r="E37" s="21">
        <v>24.12</v>
      </c>
      <c r="F37" s="22">
        <v>10.220000000000001</v>
      </c>
      <c r="G37" s="13"/>
      <c r="H37" s="19">
        <v>1988</v>
      </c>
      <c r="I37" s="91">
        <f t="shared" si="1"/>
        <v>9.6679550892692721</v>
      </c>
      <c r="J37" s="91">
        <f t="shared" si="3"/>
        <v>4.7792118396145264</v>
      </c>
      <c r="K37" s="91">
        <f t="shared" si="4"/>
        <v>7.7806451612903267</v>
      </c>
      <c r="L37" s="91">
        <f t="shared" si="5"/>
        <v>5.1616161616161635</v>
      </c>
    </row>
    <row r="38" spans="1:12" ht="15.75">
      <c r="A38" s="1">
        <f t="shared" si="2"/>
        <v>29</v>
      </c>
      <c r="B38" s="19">
        <v>1989</v>
      </c>
      <c r="C38" s="90">
        <v>5657.7</v>
      </c>
      <c r="D38" s="20">
        <v>353.4</v>
      </c>
      <c r="E38" s="21">
        <v>24.32</v>
      </c>
      <c r="F38" s="22">
        <v>11.73</v>
      </c>
      <c r="G38" s="13"/>
      <c r="H38" s="19">
        <v>1989</v>
      </c>
      <c r="I38" s="91">
        <f t="shared" si="1"/>
        <v>10.413583655438975</v>
      </c>
      <c r="J38" s="91">
        <f t="shared" si="3"/>
        <v>6.0815694372741378</v>
      </c>
      <c r="K38" s="91">
        <f t="shared" si="4"/>
        <v>7.8451612903225856</v>
      </c>
      <c r="L38" s="91">
        <f t="shared" si="5"/>
        <v>5.9242424242424265</v>
      </c>
    </row>
    <row r="39" spans="1:12" ht="15.75">
      <c r="A39" s="1">
        <f t="shared" si="2"/>
        <v>30</v>
      </c>
      <c r="B39" s="19">
        <v>1990</v>
      </c>
      <c r="C39" s="90">
        <v>5979.6</v>
      </c>
      <c r="D39" s="20">
        <v>330.22</v>
      </c>
      <c r="E39" s="21">
        <v>22.65</v>
      </c>
      <c r="F39" s="22">
        <v>12.35</v>
      </c>
      <c r="G39" s="13"/>
      <c r="H39" s="19">
        <v>1990</v>
      </c>
      <c r="I39" s="91">
        <f t="shared" si="1"/>
        <v>11.006073992269457</v>
      </c>
      <c r="J39" s="91">
        <f t="shared" si="3"/>
        <v>5.6826707967647598</v>
      </c>
      <c r="K39" s="91">
        <f t="shared" si="4"/>
        <v>7.3064516129032295</v>
      </c>
      <c r="L39" s="91">
        <f t="shared" si="5"/>
        <v>6.2373737373737397</v>
      </c>
    </row>
    <row r="40" spans="1:12" ht="15.75">
      <c r="A40" s="1">
        <f t="shared" si="2"/>
        <v>31</v>
      </c>
      <c r="B40" s="19">
        <v>1991</v>
      </c>
      <c r="C40" s="90">
        <v>6174.1</v>
      </c>
      <c r="D40" s="20">
        <v>417.09</v>
      </c>
      <c r="E40" s="21">
        <v>19.3</v>
      </c>
      <c r="F40" s="22">
        <v>12.97</v>
      </c>
      <c r="G40" s="13"/>
      <c r="H40" s="19">
        <v>1991</v>
      </c>
      <c r="I40" s="91">
        <f t="shared" si="1"/>
        <v>11.364071415424251</v>
      </c>
      <c r="J40" s="91">
        <f t="shared" si="3"/>
        <v>7.1775942178626773</v>
      </c>
      <c r="K40" s="91">
        <f t="shared" si="4"/>
        <v>6.2258064516129075</v>
      </c>
      <c r="L40" s="91">
        <f t="shared" si="5"/>
        <v>6.5505050505050528</v>
      </c>
    </row>
    <row r="41" spans="1:12" ht="15.75">
      <c r="A41" s="1">
        <f t="shared" si="2"/>
        <v>32</v>
      </c>
      <c r="B41" s="19">
        <v>1992</v>
      </c>
      <c r="C41" s="90">
        <v>6539.3</v>
      </c>
      <c r="D41" s="20">
        <v>435.71</v>
      </c>
      <c r="E41" s="21">
        <v>20.87</v>
      </c>
      <c r="F41" s="22">
        <v>12.64</v>
      </c>
      <c r="G41" s="13"/>
      <c r="H41" s="19">
        <v>1992</v>
      </c>
      <c r="I41" s="91">
        <f t="shared" si="1"/>
        <v>12.036259893244974</v>
      </c>
      <c r="J41" s="91">
        <f t="shared" si="3"/>
        <v>7.4980209946652936</v>
      </c>
      <c r="K41" s="91">
        <f t="shared" si="4"/>
        <v>6.7322580645161345</v>
      </c>
      <c r="L41" s="91">
        <f t="shared" si="5"/>
        <v>6.3838383838383859</v>
      </c>
    </row>
    <row r="42" spans="1:12" ht="15.75">
      <c r="A42" s="1">
        <f t="shared" si="2"/>
        <v>33</v>
      </c>
      <c r="B42" s="19">
        <v>1993</v>
      </c>
      <c r="C42" s="90">
        <v>6878.7</v>
      </c>
      <c r="D42" s="20">
        <v>466.45</v>
      </c>
      <c r="E42" s="21">
        <v>26.9</v>
      </c>
      <c r="F42" s="22">
        <v>12.69</v>
      </c>
      <c r="G42" s="13"/>
      <c r="H42" s="19">
        <v>1993</v>
      </c>
      <c r="I42" s="91">
        <f t="shared" si="1"/>
        <v>12.660960795140795</v>
      </c>
      <c r="J42" s="91">
        <f t="shared" si="3"/>
        <v>8.0270177250043062</v>
      </c>
      <c r="K42" s="91">
        <f t="shared" si="4"/>
        <v>8.6774193548387153</v>
      </c>
      <c r="L42" s="91">
        <f t="shared" si="5"/>
        <v>6.4090909090909109</v>
      </c>
    </row>
    <row r="43" spans="1:12" ht="15.75">
      <c r="A43" s="1">
        <f t="shared" si="2"/>
        <v>34</v>
      </c>
      <c r="B43" s="19">
        <v>1994</v>
      </c>
      <c r="C43" s="90">
        <v>7308.8</v>
      </c>
      <c r="D43" s="20">
        <v>459.27</v>
      </c>
      <c r="E43" s="21">
        <v>31.75</v>
      </c>
      <c r="F43" s="22">
        <v>13.36</v>
      </c>
      <c r="G43" s="13"/>
      <c r="H43" s="19">
        <v>1994</v>
      </c>
      <c r="I43" s="91">
        <f t="shared" si="1"/>
        <v>13.452604454260989</v>
      </c>
      <c r="J43" s="91">
        <f t="shared" si="3"/>
        <v>7.9034589571502361</v>
      </c>
      <c r="K43" s="91">
        <f t="shared" si="4"/>
        <v>10.241935483870975</v>
      </c>
      <c r="L43" s="91">
        <f t="shared" si="5"/>
        <v>6.7474747474747492</v>
      </c>
    </row>
    <row r="44" spans="1:12" ht="15.75">
      <c r="A44" s="1">
        <f t="shared" si="2"/>
        <v>35</v>
      </c>
      <c r="B44" s="19">
        <v>1995</v>
      </c>
      <c r="C44" s="90">
        <v>7664.1</v>
      </c>
      <c r="D44" s="20">
        <v>615.92999999999995</v>
      </c>
      <c r="E44" s="21">
        <v>37.700000000000003</v>
      </c>
      <c r="F44" s="22">
        <v>14.17</v>
      </c>
      <c r="G44" s="13"/>
      <c r="H44" s="19">
        <v>1995</v>
      </c>
      <c r="I44" s="91">
        <f t="shared" si="1"/>
        <v>14.10657095527332</v>
      </c>
      <c r="J44" s="91">
        <f t="shared" si="3"/>
        <v>10.599380485286531</v>
      </c>
      <c r="K44" s="91">
        <f t="shared" si="4"/>
        <v>12.161290322580655</v>
      </c>
      <c r="L44" s="91">
        <f t="shared" si="5"/>
        <v>7.1565656565656584</v>
      </c>
    </row>
    <row r="45" spans="1:12" ht="15.75">
      <c r="A45" s="1">
        <f t="shared" si="2"/>
        <v>36</v>
      </c>
      <c r="B45" s="19">
        <v>1996</v>
      </c>
      <c r="C45" s="90">
        <v>8100.2</v>
      </c>
      <c r="D45" s="20">
        <v>740.74</v>
      </c>
      <c r="E45" s="21">
        <v>40.630000000000003</v>
      </c>
      <c r="F45" s="22">
        <v>14.89</v>
      </c>
      <c r="G45" s="13"/>
      <c r="H45" s="19">
        <v>1996</v>
      </c>
      <c r="I45" s="91">
        <f t="shared" si="1"/>
        <v>14.909258236701625</v>
      </c>
      <c r="J45" s="91">
        <f t="shared" si="3"/>
        <v>12.74720357941835</v>
      </c>
      <c r="K45" s="91">
        <f t="shared" si="4"/>
        <v>13.106451612903236</v>
      </c>
      <c r="L45" s="91">
        <f t="shared" si="5"/>
        <v>7.5202020202020217</v>
      </c>
    </row>
    <row r="46" spans="1:12" ht="15.75">
      <c r="A46" s="1">
        <f t="shared" si="2"/>
        <v>37</v>
      </c>
      <c r="B46" s="19">
        <v>1997</v>
      </c>
      <c r="C46" s="90">
        <v>8608.5</v>
      </c>
      <c r="D46" s="20">
        <v>970.43</v>
      </c>
      <c r="E46" s="21">
        <v>44.09</v>
      </c>
      <c r="F46" s="22">
        <v>15.52</v>
      </c>
      <c r="G46" s="13"/>
      <c r="H46" s="19">
        <v>1997</v>
      </c>
      <c r="I46" s="91">
        <f t="shared" si="1"/>
        <v>15.844837106570942</v>
      </c>
      <c r="J46" s="91">
        <f t="shared" si="3"/>
        <v>16.699879538805718</v>
      </c>
      <c r="K46" s="91">
        <f t="shared" si="4"/>
        <v>14.222580645161301</v>
      </c>
      <c r="L46" s="91">
        <f t="shared" si="5"/>
        <v>7.8383838383838391</v>
      </c>
    </row>
    <row r="47" spans="1:12" ht="15.75">
      <c r="A47" s="1">
        <f t="shared" si="2"/>
        <v>38</v>
      </c>
      <c r="B47" s="19">
        <v>1998</v>
      </c>
      <c r="C47" s="90">
        <v>9089.2000000000007</v>
      </c>
      <c r="D47" s="20">
        <v>1229.23</v>
      </c>
      <c r="E47" s="21">
        <v>44.27</v>
      </c>
      <c r="F47" s="22">
        <v>16.2</v>
      </c>
      <c r="G47" s="13"/>
      <c r="H47" s="19">
        <v>1998</v>
      </c>
      <c r="I47" s="91">
        <f t="shared" si="1"/>
        <v>16.729615313822919</v>
      </c>
      <c r="J47" s="91">
        <f t="shared" si="3"/>
        <v>21.153501979005341</v>
      </c>
      <c r="K47" s="91">
        <f t="shared" si="4"/>
        <v>14.280645161290332</v>
      </c>
      <c r="L47" s="91">
        <f t="shared" si="5"/>
        <v>8.1818181818181834</v>
      </c>
    </row>
    <row r="48" spans="1:12" ht="15.75">
      <c r="A48" s="1">
        <f t="shared" si="2"/>
        <v>39</v>
      </c>
      <c r="B48" s="19">
        <v>1999</v>
      </c>
      <c r="C48" s="90">
        <v>9660.6</v>
      </c>
      <c r="D48" s="20">
        <v>1469.25</v>
      </c>
      <c r="E48" s="21">
        <v>51.68</v>
      </c>
      <c r="F48" s="22">
        <v>16.71</v>
      </c>
      <c r="G48" s="13"/>
      <c r="H48" s="19">
        <v>1999</v>
      </c>
      <c r="I48" s="91">
        <f t="shared" si="1"/>
        <v>17.781336278299264</v>
      </c>
      <c r="J48" s="91">
        <f t="shared" si="3"/>
        <v>25.283944243675794</v>
      </c>
      <c r="K48" s="91">
        <f t="shared" si="4"/>
        <v>16.670967741935492</v>
      </c>
      <c r="L48" s="91">
        <f t="shared" si="5"/>
        <v>8.439393939393943</v>
      </c>
    </row>
    <row r="49" spans="1:12" ht="15.75">
      <c r="A49" s="1">
        <f t="shared" si="2"/>
        <v>40</v>
      </c>
      <c r="B49" s="19">
        <v>2000</v>
      </c>
      <c r="C49" s="90">
        <v>10284.799999999999</v>
      </c>
      <c r="D49" s="20">
        <v>1320.28</v>
      </c>
      <c r="E49" s="21">
        <v>56.13</v>
      </c>
      <c r="F49" s="22">
        <v>16.27</v>
      </c>
      <c r="G49" s="13"/>
      <c r="H49" s="19">
        <v>2000</v>
      </c>
      <c r="I49" s="91">
        <f t="shared" si="1"/>
        <v>18.930241119087039</v>
      </c>
      <c r="J49" s="91">
        <f t="shared" si="3"/>
        <v>22.720357941834457</v>
      </c>
      <c r="K49" s="91">
        <f t="shared" si="4"/>
        <v>18.106451612903232</v>
      </c>
      <c r="L49" s="91">
        <f t="shared" si="5"/>
        <v>8.2171717171717198</v>
      </c>
    </row>
    <row r="50" spans="1:12" ht="15.75">
      <c r="A50" s="1">
        <f t="shared" si="2"/>
        <v>41</v>
      </c>
      <c r="B50" s="19">
        <v>2001</v>
      </c>
      <c r="C50" s="90">
        <v>10621.8</v>
      </c>
      <c r="D50" s="20">
        <v>1148.0899999999999</v>
      </c>
      <c r="E50" s="21">
        <v>38.85</v>
      </c>
      <c r="F50" s="22">
        <v>15.74</v>
      </c>
      <c r="G50" s="13"/>
      <c r="H50" s="19">
        <v>2001</v>
      </c>
      <c r="I50" s="91">
        <f t="shared" si="1"/>
        <v>19.550524572059615</v>
      </c>
      <c r="J50" s="91">
        <f t="shared" si="3"/>
        <v>19.757184649802102</v>
      </c>
      <c r="K50" s="91">
        <f t="shared" si="4"/>
        <v>12.532258064516133</v>
      </c>
      <c r="L50" s="91">
        <f t="shared" si="5"/>
        <v>7.9494949494949525</v>
      </c>
    </row>
    <row r="51" spans="1:12" ht="15.75">
      <c r="A51" s="1">
        <f t="shared" si="2"/>
        <v>42</v>
      </c>
      <c r="B51" s="19">
        <v>2002</v>
      </c>
      <c r="C51" s="90">
        <v>10977.5</v>
      </c>
      <c r="D51" s="20">
        <v>879.82</v>
      </c>
      <c r="E51" s="21">
        <v>46.04</v>
      </c>
      <c r="F51" s="22">
        <v>16.079999999999998</v>
      </c>
      <c r="G51" s="13"/>
      <c r="H51" s="19">
        <v>2002</v>
      </c>
      <c r="I51" s="91">
        <f t="shared" si="1"/>
        <v>20.205227314559156</v>
      </c>
      <c r="J51" s="91">
        <f t="shared" si="3"/>
        <v>15.14059542247462</v>
      </c>
      <c r="K51" s="91">
        <f t="shared" si="4"/>
        <v>14.85161290322581</v>
      </c>
      <c r="L51" s="91">
        <f t="shared" si="5"/>
        <v>8.1212121212121229</v>
      </c>
    </row>
    <row r="52" spans="1:12" ht="15.75">
      <c r="A52" s="1">
        <f t="shared" si="2"/>
        <v>43</v>
      </c>
      <c r="B52" s="19">
        <v>2003</v>
      </c>
      <c r="C52" s="90">
        <v>11510.7</v>
      </c>
      <c r="D52" s="20">
        <v>1111.9100000000001</v>
      </c>
      <c r="E52" s="21">
        <v>54.69</v>
      </c>
      <c r="F52" s="22">
        <v>17.88</v>
      </c>
      <c r="G52" s="13"/>
      <c r="H52" s="19">
        <v>2003</v>
      </c>
      <c r="I52" s="91">
        <f t="shared" si="1"/>
        <v>21.18663721700716</v>
      </c>
      <c r="J52" s="91">
        <f t="shared" si="3"/>
        <v>19.134572362760284</v>
      </c>
      <c r="K52" s="91">
        <f t="shared" si="4"/>
        <v>17.64193548387097</v>
      </c>
      <c r="L52" s="91">
        <f t="shared" si="5"/>
        <v>9.0303030303030329</v>
      </c>
    </row>
    <row r="53" spans="1:12" ht="15.75">
      <c r="A53" s="1">
        <f t="shared" si="2"/>
        <v>44</v>
      </c>
      <c r="B53" s="19">
        <v>2004</v>
      </c>
      <c r="C53" s="90">
        <v>12274.9</v>
      </c>
      <c r="D53" s="20">
        <v>1211.92</v>
      </c>
      <c r="E53" s="21">
        <v>67.680000000000007</v>
      </c>
      <c r="F53" s="22">
        <v>19.407</v>
      </c>
      <c r="G53" s="13"/>
      <c r="H53" s="19">
        <v>2004</v>
      </c>
      <c r="I53" s="91">
        <f t="shared" si="1"/>
        <v>22.593226578317665</v>
      </c>
      <c r="J53" s="91">
        <f t="shared" si="3"/>
        <v>20.855618654276377</v>
      </c>
      <c r="K53" s="91">
        <f t="shared" si="4"/>
        <v>21.832258064516136</v>
      </c>
      <c r="L53" s="91">
        <f t="shared" si="5"/>
        <v>9.8015151515151562</v>
      </c>
    </row>
    <row r="54" spans="1:12" ht="15.75">
      <c r="A54" s="1">
        <f t="shared" si="2"/>
        <v>45</v>
      </c>
      <c r="B54" s="19">
        <v>2005</v>
      </c>
      <c r="C54" s="90">
        <v>13093.7</v>
      </c>
      <c r="D54" s="20">
        <v>1248.29</v>
      </c>
      <c r="E54" s="21">
        <v>76.45</v>
      </c>
      <c r="F54" s="22">
        <v>22.38</v>
      </c>
      <c r="H54" s="19">
        <v>2005</v>
      </c>
      <c r="I54" s="91">
        <f t="shared" si="1"/>
        <v>24.100312902632044</v>
      </c>
      <c r="J54" s="91">
        <f t="shared" si="3"/>
        <v>21.481500602305974</v>
      </c>
      <c r="K54" s="91">
        <f t="shared" si="4"/>
        <v>24.661290322580651</v>
      </c>
      <c r="L54" s="91">
        <f t="shared" si="5"/>
        <v>11.303030303030308</v>
      </c>
    </row>
    <row r="55" spans="1:12" ht="15.75">
      <c r="A55" s="1">
        <f t="shared" si="2"/>
        <v>46</v>
      </c>
      <c r="B55" s="19">
        <v>2006</v>
      </c>
      <c r="C55" s="90">
        <v>13855.9</v>
      </c>
      <c r="D55" s="20">
        <v>1418.3</v>
      </c>
      <c r="E55" s="21">
        <v>87.72</v>
      </c>
      <c r="F55" s="22">
        <v>25.05</v>
      </c>
      <c r="G55" s="23"/>
      <c r="H55" s="19">
        <v>2006</v>
      </c>
      <c r="I55" s="91">
        <f t="shared" si="1"/>
        <v>25.503221056506511</v>
      </c>
      <c r="J55" s="91">
        <f t="shared" si="3"/>
        <v>24.407158836689042</v>
      </c>
      <c r="K55" s="91">
        <f t="shared" si="4"/>
        <v>28.296774193548391</v>
      </c>
      <c r="L55" s="91">
        <f t="shared" si="5"/>
        <v>12.651515151515159</v>
      </c>
    </row>
    <row r="56" spans="1:12" ht="15.75">
      <c r="A56" s="1">
        <f t="shared" si="2"/>
        <v>47</v>
      </c>
      <c r="B56" s="19">
        <v>2007</v>
      </c>
      <c r="C56" s="90">
        <v>14477.6</v>
      </c>
      <c r="D56" s="20">
        <v>1468.36</v>
      </c>
      <c r="E56" s="21">
        <v>82.54</v>
      </c>
      <c r="F56" s="22">
        <v>27.73</v>
      </c>
      <c r="G56" s="23"/>
      <c r="H56" s="19">
        <v>2007</v>
      </c>
      <c r="I56" s="91">
        <f t="shared" si="1"/>
        <v>26.647524387999241</v>
      </c>
      <c r="J56" s="91">
        <f t="shared" si="3"/>
        <v>25.268628463259343</v>
      </c>
      <c r="K56" s="91">
        <f t="shared" si="4"/>
        <v>26.62580645161291</v>
      </c>
      <c r="L56" s="91">
        <f t="shared" si="5"/>
        <v>14.005050505050512</v>
      </c>
    </row>
    <row r="57" spans="1:12" ht="15.75">
      <c r="A57" s="1">
        <f t="shared" si="2"/>
        <v>48</v>
      </c>
      <c r="B57" s="19">
        <v>2008</v>
      </c>
      <c r="C57" s="90">
        <v>14718.6</v>
      </c>
      <c r="D57" s="20">
        <v>903.25</v>
      </c>
      <c r="E57" s="21">
        <v>65.39</v>
      </c>
      <c r="F57" s="22">
        <v>28.05</v>
      </c>
      <c r="H57" s="19">
        <v>2008</v>
      </c>
      <c r="I57" s="91">
        <f t="shared" si="1"/>
        <v>27.091109884041945</v>
      </c>
      <c r="J57" s="91">
        <f t="shared" si="3"/>
        <v>15.543796248494239</v>
      </c>
      <c r="K57" s="91">
        <f t="shared" si="4"/>
        <v>21.093548387096778</v>
      </c>
      <c r="L57" s="91">
        <f t="shared" si="5"/>
        <v>14.166666666666675</v>
      </c>
    </row>
    <row r="58" spans="1:12" ht="15.75">
      <c r="A58" s="1">
        <v>49</v>
      </c>
      <c r="B58" s="19">
        <v>2009</v>
      </c>
      <c r="C58" s="90">
        <v>14418.7</v>
      </c>
      <c r="D58" s="20">
        <v>1115.0999999999999</v>
      </c>
      <c r="E58" s="21">
        <v>59.65</v>
      </c>
      <c r="F58" s="22">
        <v>22.31</v>
      </c>
      <c r="H58" s="19">
        <v>2009</v>
      </c>
      <c r="I58" s="91">
        <f t="shared" si="1"/>
        <v>26.539112829007895</v>
      </c>
      <c r="J58" s="91">
        <f t="shared" si="3"/>
        <v>19.189468249870938</v>
      </c>
      <c r="K58" s="91">
        <f t="shared" si="4"/>
        <v>19.241935483870972</v>
      </c>
      <c r="L58" s="91">
        <f t="shared" si="5"/>
        <v>11.267676767676774</v>
      </c>
    </row>
    <row r="59" spans="1:12" ht="16.5" thickBot="1">
      <c r="A59" s="1">
        <v>50</v>
      </c>
      <c r="B59" s="19">
        <v>2010</v>
      </c>
      <c r="C59" s="90">
        <v>14964.4</v>
      </c>
      <c r="D59" s="24">
        <v>1257.6400000000001</v>
      </c>
      <c r="E59" s="25">
        <v>83.66</v>
      </c>
      <c r="F59" s="26">
        <v>23.12</v>
      </c>
      <c r="H59" s="19">
        <v>2010</v>
      </c>
      <c r="I59" s="91">
        <f t="shared" si="1"/>
        <v>27.54353027793114</v>
      </c>
      <c r="J59" s="91">
        <f t="shared" si="3"/>
        <v>21.642402340388927</v>
      </c>
      <c r="K59" s="91">
        <f t="shared" si="4"/>
        <v>26.987096774193553</v>
      </c>
      <c r="L59" s="91">
        <f t="shared" si="5"/>
        <v>11.676767676767684</v>
      </c>
    </row>
    <row r="60" spans="1:12" ht="16.5" thickBot="1">
      <c r="A60" s="1">
        <v>51</v>
      </c>
      <c r="B60" s="19">
        <v>2011</v>
      </c>
      <c r="C60" s="90">
        <v>15517.9</v>
      </c>
      <c r="D60" s="27">
        <v>1257.5999999999999</v>
      </c>
      <c r="E60" s="28">
        <v>97.05</v>
      </c>
      <c r="F60" s="29">
        <v>26.02</v>
      </c>
      <c r="G60" s="30" t="s">
        <v>9</v>
      </c>
      <c r="H60" s="19">
        <v>2011</v>
      </c>
      <c r="I60" s="91">
        <f t="shared" si="1"/>
        <v>28.562304435854937</v>
      </c>
      <c r="J60" s="91">
        <f t="shared" si="3"/>
        <v>21.641713990707284</v>
      </c>
      <c r="K60" s="91">
        <f t="shared" si="4"/>
        <v>31.306451612903235</v>
      </c>
      <c r="L60" s="91">
        <f t="shared" si="5"/>
        <v>13.141414141414147</v>
      </c>
    </row>
    <row r="61" spans="1:12" ht="15.75">
      <c r="A61" s="1">
        <v>52</v>
      </c>
      <c r="B61" s="31">
        <v>2012</v>
      </c>
      <c r="C61" s="90">
        <v>16163.2</v>
      </c>
      <c r="D61" s="32">
        <v>1426.19</v>
      </c>
      <c r="E61" s="33">
        <v>102.47</v>
      </c>
      <c r="F61" s="34">
        <v>30.44</v>
      </c>
      <c r="G61" s="30"/>
      <c r="H61" s="31">
        <v>2012</v>
      </c>
      <c r="I61" s="91">
        <f t="shared" si="1"/>
        <v>29.750046015092927</v>
      </c>
      <c r="J61" s="91">
        <f t="shared" si="3"/>
        <v>24.542935811392194</v>
      </c>
      <c r="K61" s="91">
        <f t="shared" si="4"/>
        <v>33.054838709677433</v>
      </c>
      <c r="L61" s="91">
        <f t="shared" si="5"/>
        <v>15.373737373737383</v>
      </c>
    </row>
    <row r="62" spans="1:12" ht="16.5" thickBot="1">
      <c r="B62" s="35">
        <v>2013</v>
      </c>
      <c r="C62" s="90">
        <v>16768.099999999999</v>
      </c>
      <c r="D62" s="36">
        <v>1848.36</v>
      </c>
      <c r="E62" s="36">
        <v>107.45</v>
      </c>
      <c r="F62" s="37">
        <v>36.28</v>
      </c>
      <c r="G62" s="38"/>
      <c r="H62" s="35">
        <v>2013</v>
      </c>
      <c r="I62" s="91">
        <f t="shared" si="1"/>
        <v>30.863427204122925</v>
      </c>
      <c r="J62" s="91">
        <f t="shared" si="3"/>
        <v>31.807950438822928</v>
      </c>
      <c r="K62" s="91">
        <f t="shared" si="4"/>
        <v>34.661290322580655</v>
      </c>
      <c r="L62" s="91">
        <f t="shared" si="5"/>
        <v>18.323232323232332</v>
      </c>
    </row>
    <row r="63" spans="1:12" ht="16.5" thickBot="1">
      <c r="B63" s="87">
        <v>2014</v>
      </c>
      <c r="C63" s="90">
        <v>17420.7</v>
      </c>
      <c r="D63" s="88">
        <v>2058.9</v>
      </c>
      <c r="E63" s="88">
        <v>114.74</v>
      </c>
      <c r="F63" s="89">
        <v>38.57</v>
      </c>
      <c r="G63" s="38"/>
      <c r="H63" s="87">
        <v>2014</v>
      </c>
      <c r="I63" s="91">
        <f t="shared" si="1"/>
        <v>32.064605190502455</v>
      </c>
      <c r="J63" s="91">
        <f t="shared" si="3"/>
        <v>35.431078988125982</v>
      </c>
      <c r="K63" s="91">
        <f t="shared" si="4"/>
        <v>37.012903225806454</v>
      </c>
      <c r="L63" s="91">
        <f t="shared" si="5"/>
        <v>19.47979797979799</v>
      </c>
    </row>
    <row r="64" spans="1:12" ht="16.5" thickBot="1">
      <c r="B64" s="39" t="s">
        <v>3</v>
      </c>
      <c r="C64" s="40">
        <f>(((C63/C9)^(1/54))-1)*100</f>
        <v>6.6324452701015835</v>
      </c>
      <c r="D64" s="40">
        <f t="shared" ref="D64:F64" si="6">(((D63/D9)^(1/54))-1)*100</f>
        <v>6.8297724407327731</v>
      </c>
      <c r="E64" s="40">
        <f t="shared" si="6"/>
        <v>6.916215301779105</v>
      </c>
      <c r="F64" s="40">
        <f t="shared" si="6"/>
        <v>5.6528443544727969</v>
      </c>
      <c r="G64" s="41">
        <f>AVERAGE(C64:F64)</f>
        <v>6.5078193417715644</v>
      </c>
    </row>
    <row r="65" spans="2:7">
      <c r="B65" s="13" t="s">
        <v>10</v>
      </c>
      <c r="C65" s="13"/>
      <c r="D65" s="13"/>
      <c r="E65" s="13"/>
      <c r="F65" s="13"/>
      <c r="G65" s="13"/>
    </row>
    <row r="66" spans="2:7">
      <c r="B66" s="13" t="s">
        <v>11</v>
      </c>
      <c r="C66" s="13"/>
      <c r="D66" s="13"/>
      <c r="E66" s="13"/>
      <c r="F66" s="13"/>
      <c r="G66" s="13"/>
    </row>
    <row r="69" spans="2:7">
      <c r="B69" s="42"/>
      <c r="C69" s="18"/>
    </row>
    <row r="70" spans="2:7">
      <c r="B70" s="42"/>
      <c r="C70" s="18"/>
    </row>
    <row r="71" spans="2:7">
      <c r="B71" s="42"/>
      <c r="C71" s="18"/>
    </row>
    <row r="72" spans="2:7">
      <c r="B72" s="42"/>
      <c r="C72" s="18"/>
    </row>
    <row r="73" spans="2:7">
      <c r="B73" s="42"/>
      <c r="C73" s="18"/>
    </row>
    <row r="74" spans="2:7" ht="13.5" thickBot="1">
      <c r="B74" s="42"/>
      <c r="C74" s="18"/>
    </row>
    <row r="75" spans="2:7" ht="16.5" thickBot="1">
      <c r="B75" s="42"/>
      <c r="C75" s="43">
        <f>(((C$63/C53)^(1/10))-1)</f>
        <v>3.563033714023911E-2</v>
      </c>
    </row>
    <row r="76" spans="2:7" ht="16.5" thickBot="1">
      <c r="B76" s="42"/>
      <c r="C76" s="43">
        <f>(((C$63/C43)^(1/20))-1)</f>
        <v>4.438584303764137E-2</v>
      </c>
    </row>
    <row r="77" spans="2:7" ht="16.5" thickBot="1">
      <c r="B77" s="42"/>
      <c r="C77" s="43">
        <f>(((C$63/C33)^(1/30))-1)</f>
        <v>4.9913773513580839E-2</v>
      </c>
    </row>
    <row r="78" spans="2:7" ht="16.5" thickBot="1">
      <c r="B78" s="42"/>
      <c r="C78" s="43">
        <f>(((C$63/C23)^(1/40))-1)</f>
        <v>6.2372344153667658E-2</v>
      </c>
    </row>
    <row r="79" spans="2:7" ht="16.5" thickBot="1">
      <c r="B79" s="42"/>
      <c r="C79" s="43">
        <f>(((C$63/C13)^(1/50))-1)</f>
        <v>6.68352631656699E-2</v>
      </c>
    </row>
    <row r="80" spans="2:7">
      <c r="B80" s="42"/>
      <c r="C80" s="18"/>
    </row>
    <row r="81" spans="2:3">
      <c r="B81" s="42"/>
      <c r="C81" s="18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I16" sqref="I16"/>
    </sheetView>
  </sheetViews>
  <sheetFormatPr defaultRowHeight="12.75"/>
  <cols>
    <col min="1" max="1" width="20.42578125" style="1" customWidth="1"/>
    <col min="2" max="2" width="14.140625" style="1" customWidth="1"/>
    <col min="3" max="3" width="16.85546875" style="1" customWidth="1"/>
    <col min="4" max="4" width="15.5703125" style="1" customWidth="1"/>
    <col min="5" max="5" width="18" style="1" customWidth="1"/>
    <col min="6" max="6" width="17.28515625" style="1" customWidth="1"/>
    <col min="7" max="7" width="8.140625" style="1" customWidth="1"/>
    <col min="8" max="8" width="5.140625" style="1" customWidth="1"/>
    <col min="9" max="11" width="9.140625" style="1"/>
    <col min="12" max="12" width="12.7109375" style="1" customWidth="1"/>
    <col min="13" max="16384" width="9.140625" style="1"/>
  </cols>
  <sheetData>
    <row r="1" spans="1:10" ht="15.75">
      <c r="H1" s="2"/>
    </row>
    <row r="2" spans="1:10" ht="15.75">
      <c r="H2" s="3" t="s">
        <v>0</v>
      </c>
    </row>
    <row r="3" spans="1:10" ht="15.75">
      <c r="H3" s="4" t="s">
        <v>1</v>
      </c>
    </row>
    <row r="4" spans="1:10" ht="15.75">
      <c r="H4" s="5" t="s">
        <v>12</v>
      </c>
    </row>
    <row r="5" spans="1:10" ht="15.75">
      <c r="H5" s="5"/>
    </row>
    <row r="6" spans="1:10" ht="15.75">
      <c r="A6" s="44" t="s">
        <v>13</v>
      </c>
      <c r="B6" s="44"/>
      <c r="C6" s="44"/>
      <c r="D6" s="44"/>
      <c r="E6" s="44"/>
      <c r="F6" s="44"/>
      <c r="G6" s="44"/>
      <c r="H6" s="45"/>
      <c r="I6" s="46"/>
      <c r="J6" s="46"/>
    </row>
    <row r="7" spans="1:10" ht="15.75">
      <c r="A7" s="47"/>
      <c r="B7" s="48"/>
      <c r="C7" s="49"/>
      <c r="D7" s="49"/>
      <c r="E7" s="50"/>
      <c r="F7" s="50"/>
      <c r="G7" s="50"/>
      <c r="H7" s="47"/>
      <c r="I7" s="47"/>
      <c r="J7" s="46"/>
    </row>
    <row r="8" spans="1:10" ht="15.75">
      <c r="A8" s="47"/>
      <c r="B8" s="47"/>
      <c r="C8" s="47"/>
      <c r="D8" s="51"/>
      <c r="E8" s="47"/>
      <c r="F8" s="47"/>
      <c r="G8" s="47"/>
      <c r="H8" s="47"/>
      <c r="I8" s="47"/>
      <c r="J8" s="46"/>
    </row>
    <row r="9" spans="1:10" ht="15.75">
      <c r="A9" s="47"/>
      <c r="B9" s="47"/>
      <c r="C9" s="47"/>
      <c r="D9" s="51"/>
      <c r="E9" s="47"/>
      <c r="F9" s="47"/>
      <c r="G9" s="47"/>
      <c r="H9" s="47"/>
      <c r="I9" s="47"/>
      <c r="J9" s="46"/>
    </row>
    <row r="10" spans="1:10" ht="15.75">
      <c r="A10" s="47"/>
      <c r="B10" s="47"/>
      <c r="C10" s="47"/>
      <c r="D10" s="51"/>
      <c r="E10" s="47"/>
      <c r="F10" s="47"/>
      <c r="G10" s="47"/>
      <c r="H10" s="47"/>
      <c r="I10" s="47"/>
      <c r="J10" s="46"/>
    </row>
    <row r="11" spans="1:10" ht="15.75">
      <c r="A11" s="47"/>
      <c r="B11" s="47"/>
      <c r="C11" s="47"/>
      <c r="D11" s="51"/>
      <c r="E11" s="47"/>
      <c r="F11" s="47"/>
      <c r="G11" s="47"/>
      <c r="H11" s="47"/>
      <c r="I11" s="47"/>
      <c r="J11" s="46"/>
    </row>
    <row r="12" spans="1:10" ht="15.75">
      <c r="A12" s="47"/>
      <c r="B12" s="47"/>
      <c r="C12" s="47"/>
      <c r="D12" s="51"/>
      <c r="E12" s="47"/>
      <c r="F12" s="47"/>
      <c r="G12" s="47"/>
      <c r="H12" s="47"/>
      <c r="I12" s="47"/>
      <c r="J12" s="46"/>
    </row>
    <row r="13" spans="1:10" ht="15.75">
      <c r="A13" s="47"/>
      <c r="B13" s="47"/>
      <c r="C13" s="47"/>
      <c r="D13" s="51"/>
      <c r="E13" s="47"/>
      <c r="F13" s="47"/>
      <c r="G13" s="47"/>
      <c r="H13" s="47"/>
      <c r="I13" s="47"/>
      <c r="J13" s="46"/>
    </row>
    <row r="14" spans="1:10" ht="15.75">
      <c r="A14" s="47"/>
      <c r="B14" s="47"/>
      <c r="C14" s="47"/>
      <c r="D14" s="51"/>
      <c r="E14" s="47"/>
      <c r="F14" s="47"/>
      <c r="G14" s="47"/>
      <c r="H14" s="47"/>
      <c r="I14" s="47"/>
      <c r="J14" s="46"/>
    </row>
    <row r="15" spans="1:10" ht="15.75">
      <c r="A15" s="47"/>
      <c r="B15" s="23"/>
      <c r="C15" s="47"/>
      <c r="D15" s="47"/>
      <c r="E15" s="47"/>
      <c r="F15" s="47"/>
      <c r="G15" s="47"/>
      <c r="H15" s="47"/>
      <c r="I15" s="47"/>
      <c r="J15" s="46"/>
    </row>
    <row r="16" spans="1:10" ht="15.75">
      <c r="A16" s="47"/>
      <c r="B16" s="52"/>
      <c r="C16" s="52"/>
      <c r="D16" s="52"/>
      <c r="E16" s="47"/>
      <c r="F16" s="47"/>
      <c r="G16" s="47"/>
      <c r="H16" s="47"/>
      <c r="I16" s="47"/>
      <c r="J16" s="46"/>
    </row>
    <row r="17" spans="1:10" ht="15.75">
      <c r="A17" s="47"/>
      <c r="B17" s="48"/>
      <c r="C17" s="49"/>
      <c r="D17" s="49"/>
      <c r="E17" s="47"/>
      <c r="F17" s="47"/>
      <c r="G17" s="47"/>
      <c r="H17" s="47"/>
      <c r="I17" s="47"/>
      <c r="J17" s="46"/>
    </row>
    <row r="18" spans="1:10" ht="15.75">
      <c r="A18" s="47"/>
      <c r="B18" s="47"/>
      <c r="C18" s="47"/>
      <c r="D18" s="47"/>
      <c r="E18" s="47"/>
      <c r="F18" s="47"/>
      <c r="G18" s="47"/>
      <c r="H18" s="47"/>
      <c r="I18" s="47"/>
      <c r="J18" s="46"/>
    </row>
    <row r="19" spans="1:10" ht="15.75">
      <c r="A19" s="47"/>
      <c r="B19" s="47"/>
      <c r="C19" s="47"/>
      <c r="D19" s="47"/>
      <c r="E19" s="47"/>
      <c r="F19" s="47"/>
      <c r="G19" s="47"/>
      <c r="H19" s="47"/>
      <c r="I19" s="47"/>
      <c r="J19" s="46"/>
    </row>
    <row r="20" spans="1:10" ht="15.75">
      <c r="A20" s="47"/>
      <c r="B20" s="47"/>
      <c r="C20" s="47"/>
      <c r="D20" s="47"/>
      <c r="E20" s="47"/>
      <c r="F20" s="47"/>
      <c r="G20" s="47"/>
      <c r="H20" s="47"/>
      <c r="I20" s="47"/>
      <c r="J20" s="46"/>
    </row>
    <row r="21" spans="1:10" ht="15.75">
      <c r="A21" s="47"/>
      <c r="B21" s="47"/>
      <c r="C21" s="47"/>
      <c r="D21" s="47"/>
      <c r="E21" s="47"/>
      <c r="F21" s="47"/>
      <c r="G21" s="47"/>
      <c r="H21" s="47"/>
      <c r="I21" s="47"/>
      <c r="J21" s="46"/>
    </row>
    <row r="22" spans="1:10" ht="15.75">
      <c r="A22" s="47"/>
      <c r="B22" s="47"/>
      <c r="C22" s="47"/>
      <c r="D22" s="53"/>
      <c r="E22" s="47"/>
      <c r="F22" s="47"/>
      <c r="G22" s="47"/>
      <c r="H22" s="47"/>
      <c r="I22" s="47"/>
      <c r="J22" s="46"/>
    </row>
    <row r="23" spans="1:10" ht="15.75">
      <c r="A23" s="47"/>
      <c r="B23" s="47"/>
      <c r="C23" s="47"/>
      <c r="D23" s="53"/>
      <c r="E23" s="47"/>
      <c r="F23" s="47"/>
      <c r="G23" s="47"/>
      <c r="H23" s="47"/>
      <c r="I23" s="47"/>
      <c r="J23" s="46"/>
    </row>
    <row r="24" spans="1:10" ht="15.75">
      <c r="A24" s="47"/>
      <c r="B24" s="47"/>
      <c r="C24" s="47"/>
      <c r="D24" s="53"/>
      <c r="E24" s="47"/>
      <c r="F24" s="47"/>
      <c r="G24" s="47"/>
      <c r="H24" s="47"/>
      <c r="I24" s="47"/>
      <c r="J24" s="46"/>
    </row>
    <row r="25" spans="1:10" ht="15.75">
      <c r="A25" s="23"/>
      <c r="B25" s="47"/>
      <c r="C25" s="47"/>
      <c r="D25" s="47"/>
      <c r="E25" s="47"/>
      <c r="F25" s="47"/>
      <c r="G25" s="47"/>
      <c r="H25" s="47"/>
      <c r="I25" s="47"/>
      <c r="J25" s="46"/>
    </row>
    <row r="26" spans="1:10">
      <c r="A26" s="54"/>
      <c r="B26" s="55"/>
      <c r="C26" s="55"/>
      <c r="D26" s="55"/>
      <c r="E26" s="55"/>
      <c r="F26" s="55"/>
      <c r="G26" s="55"/>
      <c r="H26" s="55"/>
      <c r="I26" s="55"/>
    </row>
    <row r="27" spans="1:10" ht="16.5" thickBot="1">
      <c r="A27" s="56"/>
      <c r="B27" s="55"/>
      <c r="C27" s="55"/>
      <c r="D27" s="55"/>
      <c r="E27" s="55"/>
      <c r="F27" s="55"/>
      <c r="G27" s="55"/>
      <c r="H27" s="55"/>
      <c r="I27" s="55"/>
    </row>
    <row r="28" spans="1:10" ht="15.75">
      <c r="B28" s="57"/>
      <c r="C28" s="58" t="s">
        <v>5</v>
      </c>
      <c r="D28" s="58" t="s">
        <v>6</v>
      </c>
      <c r="E28" s="58" t="s">
        <v>14</v>
      </c>
      <c r="F28" s="59" t="s">
        <v>15</v>
      </c>
      <c r="G28" s="55"/>
      <c r="H28" s="55"/>
      <c r="I28" s="55"/>
    </row>
    <row r="29" spans="1:10" ht="16.5" thickBot="1">
      <c r="B29" s="60" t="s">
        <v>3</v>
      </c>
      <c r="C29" s="61">
        <f>('JRW-14.1'!C64)/100</f>
        <v>6.6324452701015835E-2</v>
      </c>
      <c r="D29" s="61">
        <f>('JRW-14.1'!D64)/100</f>
        <v>6.8297724407327731E-2</v>
      </c>
      <c r="E29" s="61">
        <f>('JRW-14.1'!E64)/100</f>
        <v>6.916215301779105E-2</v>
      </c>
      <c r="F29" s="61">
        <f>('JRW-14.1'!F64)/100</f>
        <v>5.6528443544727969E-2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F10" sqref="F10"/>
    </sheetView>
  </sheetViews>
  <sheetFormatPr defaultRowHeight="12.75"/>
  <cols>
    <col min="1" max="1" width="20.42578125" style="62" customWidth="1"/>
    <col min="2" max="2" width="14.140625" style="62" customWidth="1"/>
    <col min="3" max="3" width="16.85546875" style="62" customWidth="1"/>
    <col min="4" max="4" width="13.5703125" style="62" customWidth="1"/>
    <col min="5" max="6" width="10.5703125" style="62" bestFit="1" customWidth="1"/>
    <col min="7" max="7" width="8.140625" style="62" customWidth="1"/>
    <col min="8" max="8" width="3.7109375" style="62" customWidth="1"/>
    <col min="9" max="11" width="9.140625" style="62"/>
    <col min="12" max="12" width="12.7109375" style="62" customWidth="1"/>
    <col min="13" max="16384" width="9.140625" style="62"/>
  </cols>
  <sheetData>
    <row r="1" spans="1:13" ht="15.75">
      <c r="H1" s="2"/>
    </row>
    <row r="2" spans="1:13" ht="15.75">
      <c r="H2" s="3" t="s">
        <v>0</v>
      </c>
    </row>
    <row r="3" spans="1:13" ht="15.75">
      <c r="H3" s="4" t="s">
        <v>1</v>
      </c>
    </row>
    <row r="4" spans="1:13" ht="15.75">
      <c r="H4" s="5" t="s">
        <v>16</v>
      </c>
    </row>
    <row r="5" spans="1:13" ht="15.75">
      <c r="B5" s="63"/>
      <c r="C5" s="63"/>
      <c r="D5" s="63"/>
      <c r="H5" s="5"/>
    </row>
    <row r="6" spans="1:13" ht="15.75">
      <c r="B6" s="64"/>
      <c r="C6" s="64"/>
      <c r="D6" s="64"/>
      <c r="H6" s="5"/>
    </row>
    <row r="7" spans="1:13" ht="15.75">
      <c r="A7" s="65"/>
      <c r="B7" s="63" t="s">
        <v>17</v>
      </c>
      <c r="C7" s="63"/>
      <c r="D7" s="63"/>
      <c r="E7" s="65"/>
      <c r="F7" s="65"/>
      <c r="G7" s="65"/>
      <c r="H7" s="5"/>
      <c r="I7" s="65"/>
      <c r="J7" s="65"/>
    </row>
    <row r="8" spans="1:13" ht="16.5" thickBot="1">
      <c r="A8" s="65"/>
      <c r="B8" s="66" t="s">
        <v>18</v>
      </c>
      <c r="C8" s="67"/>
      <c r="D8" s="67"/>
      <c r="E8" s="68"/>
      <c r="F8" s="68"/>
      <c r="G8" s="68"/>
      <c r="H8" s="65"/>
      <c r="I8" s="65"/>
      <c r="J8" s="65" t="s">
        <v>19</v>
      </c>
    </row>
    <row r="9" spans="1:13" ht="15.75">
      <c r="A9" s="65"/>
      <c r="B9" s="69" t="s">
        <v>20</v>
      </c>
      <c r="C9" s="70"/>
      <c r="D9" s="94">
        <v>3.563033714023911E-2</v>
      </c>
      <c r="E9" s="65"/>
      <c r="F9" s="65"/>
      <c r="G9" s="65"/>
      <c r="H9" s="65"/>
      <c r="I9" s="65"/>
      <c r="J9" s="65"/>
      <c r="K9" s="62" t="s">
        <v>5</v>
      </c>
      <c r="L9" s="62" t="s">
        <v>21</v>
      </c>
    </row>
    <row r="10" spans="1:13" ht="15.75">
      <c r="A10" s="65"/>
      <c r="B10" s="71" t="s">
        <v>22</v>
      </c>
      <c r="C10" s="72"/>
      <c r="D10" s="95">
        <v>4.438584303764137E-2</v>
      </c>
      <c r="E10" s="65"/>
      <c r="F10" s="65"/>
      <c r="G10" s="65"/>
      <c r="H10" s="65"/>
      <c r="I10" s="65"/>
      <c r="J10" s="65">
        <v>2014</v>
      </c>
      <c r="K10" s="62">
        <v>3.1E-2</v>
      </c>
      <c r="L10" s="62">
        <v>1.9E-2</v>
      </c>
      <c r="M10" s="62">
        <f>K10+L10</f>
        <v>0.05</v>
      </c>
    </row>
    <row r="11" spans="1:13" ht="15.75">
      <c r="A11" s="65"/>
      <c r="B11" s="71" t="s">
        <v>23</v>
      </c>
      <c r="C11" s="72"/>
      <c r="D11" s="95">
        <v>4.9913773513580839E-2</v>
      </c>
      <c r="E11" s="65"/>
      <c r="F11" s="65"/>
      <c r="G11" s="65"/>
      <c r="H11" s="65"/>
      <c r="I11" s="65"/>
      <c r="J11" s="65">
        <v>2015</v>
      </c>
      <c r="K11" s="62">
        <v>3.4000000000000002E-2</v>
      </c>
      <c r="L11" s="62">
        <v>2.1000000000000001E-2</v>
      </c>
      <c r="M11" s="62">
        <f t="shared" ref="M11:M20" si="0">K11+L11</f>
        <v>5.5000000000000007E-2</v>
      </c>
    </row>
    <row r="12" spans="1:13" ht="15.75">
      <c r="A12" s="65"/>
      <c r="B12" s="71" t="s">
        <v>24</v>
      </c>
      <c r="C12" s="72"/>
      <c r="D12" s="95">
        <v>6.2372344153667658E-2</v>
      </c>
      <c r="E12" s="65"/>
      <c r="F12" s="65"/>
      <c r="G12" s="65"/>
      <c r="H12" s="65"/>
      <c r="I12" s="65"/>
      <c r="J12" s="65">
        <f>J11+1</f>
        <v>2016</v>
      </c>
      <c r="K12" s="62">
        <v>3.4000000000000002E-2</v>
      </c>
      <c r="L12" s="62">
        <v>2.1000000000000001E-2</v>
      </c>
      <c r="M12" s="62">
        <f t="shared" si="0"/>
        <v>5.5000000000000007E-2</v>
      </c>
    </row>
    <row r="13" spans="1:13" ht="16.5" thickBot="1">
      <c r="A13" s="65"/>
      <c r="B13" s="73" t="s">
        <v>25</v>
      </c>
      <c r="C13" s="74"/>
      <c r="D13" s="96">
        <v>6.68352631656699E-2</v>
      </c>
      <c r="E13" s="65"/>
      <c r="F13" s="65"/>
      <c r="G13" s="65"/>
      <c r="H13" s="65"/>
      <c r="I13" s="65"/>
      <c r="J13" s="65">
        <f t="shared" ref="J13:J20" si="1">J12+1</f>
        <v>2017</v>
      </c>
      <c r="K13" s="62">
        <v>2.7E-2</v>
      </c>
      <c r="L13" s="62">
        <v>2.3E-2</v>
      </c>
      <c r="M13" s="62">
        <f t="shared" si="0"/>
        <v>0.05</v>
      </c>
    </row>
    <row r="14" spans="1:13" ht="15.75">
      <c r="A14" s="65"/>
      <c r="B14" s="23" t="s">
        <v>26</v>
      </c>
      <c r="C14" s="65"/>
      <c r="D14" s="65"/>
      <c r="E14" s="65"/>
      <c r="F14" s="65"/>
      <c r="G14" s="65"/>
      <c r="H14" s="65"/>
      <c r="I14" s="65"/>
      <c r="J14" s="65">
        <f t="shared" si="1"/>
        <v>2018</v>
      </c>
      <c r="K14" s="62">
        <v>2.1999999999999999E-2</v>
      </c>
      <c r="L14" s="62">
        <v>2.3E-2</v>
      </c>
      <c r="M14" s="62">
        <f t="shared" si="0"/>
        <v>4.4999999999999998E-2</v>
      </c>
    </row>
    <row r="15" spans="1:13" ht="15.75">
      <c r="A15" s="65"/>
      <c r="B15" s="23"/>
      <c r="C15" s="65"/>
      <c r="D15" s="65"/>
      <c r="E15" s="65"/>
      <c r="F15" s="65"/>
      <c r="G15" s="65"/>
      <c r="H15" s="65"/>
      <c r="I15" s="65"/>
      <c r="J15" s="65">
        <f t="shared" si="1"/>
        <v>2019</v>
      </c>
      <c r="K15" s="62">
        <v>2.1999999999999999E-2</v>
      </c>
      <c r="L15" s="62">
        <v>2.3E-2</v>
      </c>
      <c r="M15" s="62">
        <f t="shared" si="0"/>
        <v>4.4999999999999998E-2</v>
      </c>
    </row>
    <row r="16" spans="1:13" ht="15.75">
      <c r="A16" s="65"/>
      <c r="B16" s="63" t="s">
        <v>27</v>
      </c>
      <c r="C16" s="63"/>
      <c r="D16" s="63"/>
      <c r="E16" s="65"/>
      <c r="F16" s="65"/>
      <c r="G16" s="65"/>
      <c r="H16" s="65"/>
      <c r="I16" s="65"/>
      <c r="J16" s="65">
        <f t="shared" si="1"/>
        <v>2020</v>
      </c>
      <c r="K16" s="62">
        <v>2.1999999999999999E-2</v>
      </c>
      <c r="L16" s="62">
        <v>2.3E-2</v>
      </c>
      <c r="M16" s="62">
        <f t="shared" si="0"/>
        <v>4.4999999999999998E-2</v>
      </c>
    </row>
    <row r="17" spans="1:13" ht="15.75">
      <c r="A17" s="65"/>
      <c r="B17" s="66" t="s">
        <v>28</v>
      </c>
      <c r="C17" s="67"/>
      <c r="D17" s="67"/>
      <c r="E17" s="65"/>
      <c r="F17" s="65"/>
      <c r="G17" s="65"/>
      <c r="H17" s="65"/>
      <c r="I17" s="65"/>
      <c r="J17" s="65">
        <f t="shared" si="1"/>
        <v>2021</v>
      </c>
      <c r="K17" s="62">
        <v>2.1999999999999999E-2</v>
      </c>
      <c r="L17" s="62">
        <v>2.3E-2</v>
      </c>
      <c r="M17" s="62">
        <f t="shared" si="0"/>
        <v>4.4999999999999998E-2</v>
      </c>
    </row>
    <row r="18" spans="1:13" ht="15.75">
      <c r="A18" s="65"/>
      <c r="B18" s="65"/>
      <c r="C18" s="65"/>
      <c r="D18" s="65"/>
      <c r="E18" s="65"/>
      <c r="F18" s="65"/>
      <c r="G18" s="65"/>
      <c r="H18" s="65"/>
      <c r="I18" s="65"/>
      <c r="J18" s="65">
        <f t="shared" si="1"/>
        <v>2022</v>
      </c>
      <c r="K18" s="62">
        <v>2.1999999999999999E-2</v>
      </c>
      <c r="L18" s="62">
        <v>2.3E-2</v>
      </c>
      <c r="M18" s="62">
        <f t="shared" si="0"/>
        <v>4.4999999999999998E-2</v>
      </c>
    </row>
    <row r="19" spans="1:13" ht="15.75">
      <c r="A19" s="65"/>
      <c r="B19" s="65"/>
      <c r="C19" s="65"/>
      <c r="D19" s="65" t="s">
        <v>29</v>
      </c>
      <c r="E19" s="65"/>
      <c r="F19" s="65"/>
      <c r="G19" s="65"/>
      <c r="H19" s="65"/>
      <c r="I19" s="65"/>
      <c r="J19" s="65">
        <f t="shared" si="1"/>
        <v>2023</v>
      </c>
      <c r="K19" s="62">
        <v>2.1999999999999999E-2</v>
      </c>
      <c r="L19" s="62">
        <v>2.3E-2</v>
      </c>
      <c r="M19" s="62">
        <f t="shared" si="0"/>
        <v>4.4999999999999998E-2</v>
      </c>
    </row>
    <row r="20" spans="1:13" ht="15.75">
      <c r="A20" s="65"/>
      <c r="B20" s="65"/>
      <c r="C20" s="65"/>
      <c r="D20" s="65" t="s">
        <v>30</v>
      </c>
      <c r="E20" s="65"/>
      <c r="F20" s="65"/>
      <c r="G20" s="65"/>
      <c r="H20" s="65"/>
      <c r="I20" s="65"/>
      <c r="J20" s="65">
        <f t="shared" si="1"/>
        <v>2024</v>
      </c>
      <c r="K20" s="62">
        <v>2.1999999999999999E-2</v>
      </c>
      <c r="L20" s="62">
        <v>2.3E-2</v>
      </c>
      <c r="M20" s="62">
        <f t="shared" si="0"/>
        <v>4.4999999999999998E-2</v>
      </c>
    </row>
    <row r="21" spans="1:13" ht="16.5" thickBot="1">
      <c r="A21" s="65"/>
      <c r="B21" s="65"/>
      <c r="C21" s="65" t="s">
        <v>31</v>
      </c>
      <c r="D21" s="65" t="s">
        <v>32</v>
      </c>
      <c r="E21" s="65"/>
      <c r="F21" s="65"/>
      <c r="G21" s="65"/>
      <c r="H21" s="65"/>
      <c r="I21" s="65"/>
      <c r="J21" s="65"/>
      <c r="M21" s="62">
        <f>AVERAGE(M10:M20)</f>
        <v>4.7727272727272722E-2</v>
      </c>
    </row>
    <row r="22" spans="1:13" ht="15.75">
      <c r="A22" s="75" t="s">
        <v>33</v>
      </c>
      <c r="B22" s="76"/>
      <c r="C22" s="76" t="s">
        <v>34</v>
      </c>
      <c r="D22" s="77">
        <v>4.8000000000000001E-2</v>
      </c>
      <c r="E22" s="65"/>
      <c r="F22" s="65"/>
      <c r="G22" s="65"/>
      <c r="H22" s="65"/>
      <c r="I22" s="65"/>
      <c r="J22" s="65"/>
    </row>
    <row r="23" spans="1:13" ht="15.75">
      <c r="A23" s="78" t="s">
        <v>35</v>
      </c>
      <c r="B23" s="79"/>
      <c r="C23" s="79" t="s">
        <v>36</v>
      </c>
      <c r="D23" s="80">
        <v>4.9000000000000002E-2</v>
      </c>
      <c r="E23" s="65"/>
      <c r="F23" s="65"/>
      <c r="G23" s="65"/>
      <c r="H23" s="65"/>
      <c r="I23" s="65"/>
      <c r="J23" s="65" t="s">
        <v>37</v>
      </c>
    </row>
    <row r="24" spans="1:13" ht="16.5" thickBot="1">
      <c r="A24" s="81" t="s">
        <v>38</v>
      </c>
      <c r="B24" s="82"/>
      <c r="C24" s="82" t="s">
        <v>39</v>
      </c>
      <c r="D24" s="83">
        <v>4.4999999999999998E-2</v>
      </c>
      <c r="E24" s="65"/>
      <c r="F24" s="65"/>
      <c r="G24" s="65"/>
      <c r="H24" s="65"/>
      <c r="I24" s="65"/>
      <c r="J24" s="65"/>
      <c r="K24" s="62" t="s">
        <v>5</v>
      </c>
      <c r="L24" s="62" t="s">
        <v>21</v>
      </c>
    </row>
    <row r="25" spans="1:13" ht="15.75">
      <c r="A25" s="84" t="s">
        <v>40</v>
      </c>
      <c r="B25" s="65"/>
      <c r="C25" s="65"/>
      <c r="D25" s="65"/>
      <c r="E25" s="65"/>
      <c r="F25" s="65"/>
      <c r="G25" s="65"/>
      <c r="H25" s="65"/>
      <c r="I25" s="65"/>
      <c r="J25" s="65" t="s">
        <v>36</v>
      </c>
      <c r="K25" s="62">
        <v>2.5700000000000001E-2</v>
      </c>
      <c r="L25" s="62">
        <v>2.29E-2</v>
      </c>
      <c r="M25" s="62">
        <f>K25+L25</f>
        <v>4.8600000000000004E-2</v>
      </c>
    </row>
    <row r="26" spans="1:13">
      <c r="A26" s="85" t="s">
        <v>41</v>
      </c>
    </row>
    <row r="27" spans="1:13">
      <c r="A27" s="85" t="s">
        <v>42</v>
      </c>
    </row>
    <row r="28" spans="1:13">
      <c r="A28" s="85" t="s">
        <v>43</v>
      </c>
    </row>
    <row r="29" spans="1:13" ht="15.75">
      <c r="A29" s="86"/>
    </row>
  </sheetData>
  <hyperlinks>
    <hyperlink ref="A27" r:id="rId1" display="http://www.eia.gov/forecasts/aeo/tables_ref.cfm"/>
  </hyperlinks>
  <pageMargins left="1.26" right="0.75" top="0.38" bottom="0.25" header="0.41" footer="0.26"/>
  <pageSetup scale="8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2014-02-28T16:34:11Z</dcterms:created>
  <dcterms:modified xsi:type="dcterms:W3CDTF">2015-02-09T19:24:26Z</dcterms:modified>
</cp:coreProperties>
</file>