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365" activeTab="6"/>
  </bookViews>
  <sheets>
    <sheet name="Rev. Req." sheetId="7" r:id="rId1"/>
    <sheet name="ROE" sheetId="11" r:id="rId2"/>
    <sheet name="Rate of Return" sheetId="6" r:id="rId3"/>
    <sheet name="Summary of Oper. Inc. Adj." sheetId="8" r:id="rId4"/>
    <sheet name="Maint" sheetId="10" r:id="rId5"/>
    <sheet name="Maint 2" sheetId="9" r:id="rId6"/>
    <sheet name="Labor" sheetId="2" r:id="rId7"/>
    <sheet name="Pension" sheetId="4" r:id="rId8"/>
    <sheet name="Slippage" sheetId="5" r:id="rId9"/>
  </sheets>
  <definedNames>
    <definedName name="_xlnm.Print_Area" localSheetId="5">'Maint 2'!$A$1:$Q$33</definedName>
    <definedName name="_xlnm.Print_Area" localSheetId="2">'Rate of Return'!$A$1:$H$38</definedName>
    <definedName name="_xlnm.Print_Area" localSheetId="8">Slippage!$A$1:$K$46</definedName>
    <definedName name="_xlnm.Print_Area" localSheetId="3">'Summary of Oper. Inc. Adj.'!$A$1:$F$23</definedName>
  </definedNames>
  <calcPr calcId="145621"/>
</workbook>
</file>

<file path=xl/calcChain.xml><?xml version="1.0" encoding="utf-8"?>
<calcChain xmlns="http://schemas.openxmlformats.org/spreadsheetml/2006/main">
  <c r="F24" i="11" l="1"/>
  <c r="E20" i="11"/>
  <c r="D18" i="11"/>
  <c r="D22" i="11" s="1"/>
  <c r="D26" i="11" s="1"/>
  <c r="F16" i="11"/>
  <c r="D16" i="11"/>
  <c r="F14" i="11"/>
  <c r="F18" i="11" s="1"/>
  <c r="F22" i="11" s="1"/>
  <c r="F26" i="11" s="1"/>
  <c r="E26" i="11" l="1"/>
  <c r="E19" i="10"/>
  <c r="G15" i="10"/>
  <c r="D15" i="10"/>
  <c r="D17" i="8" l="1"/>
  <c r="E15" i="10"/>
  <c r="J24" i="2"/>
  <c r="J23" i="2"/>
  <c r="J22" i="2"/>
  <c r="G24" i="2"/>
  <c r="G23" i="2"/>
  <c r="G22" i="2"/>
  <c r="F24" i="7" l="1"/>
  <c r="D13" i="8"/>
  <c r="F14" i="7"/>
  <c r="D16" i="7"/>
  <c r="J25" i="2" l="1"/>
  <c r="G16" i="4" l="1"/>
  <c r="D16" i="4"/>
  <c r="F45" i="5" l="1"/>
  <c r="D20" i="8" s="1"/>
  <c r="D18" i="7"/>
  <c r="D22" i="7" s="1"/>
  <c r="D26" i="7" s="1"/>
  <c r="G17" i="4" l="1"/>
  <c r="D17" i="4"/>
  <c r="E31" i="6"/>
  <c r="E29" i="6"/>
  <c r="E27" i="6"/>
  <c r="E17" i="4" l="1"/>
  <c r="E21" i="4" s="1"/>
  <c r="D19" i="8" s="1"/>
  <c r="E33" i="6"/>
  <c r="F16" i="7" s="1"/>
  <c r="F18" i="7" s="1"/>
  <c r="C33" i="6"/>
  <c r="E18" i="6"/>
  <c r="C18" i="6"/>
  <c r="F24" i="2" l="1"/>
  <c r="F23" i="2"/>
  <c r="F22" i="2"/>
  <c r="F21" i="2"/>
  <c r="G21" i="2" s="1"/>
  <c r="E25" i="2"/>
  <c r="D25" i="2"/>
  <c r="G25" i="2" l="1"/>
  <c r="H25" i="2" s="1"/>
  <c r="H29" i="2" s="1"/>
  <c r="F25" i="2"/>
  <c r="D18" i="8" l="1"/>
  <c r="D22" i="8" s="1"/>
  <c r="F20" i="7" l="1"/>
  <c r="E20" i="7" s="1"/>
  <c r="F22" i="7" l="1"/>
  <c r="F26" i="7" s="1"/>
  <c r="E26" i="7" s="1"/>
</calcChain>
</file>

<file path=xl/sharedStrings.xml><?xml version="1.0" encoding="utf-8"?>
<sst xmlns="http://schemas.openxmlformats.org/spreadsheetml/2006/main" count="152" uniqueCount="71">
  <si>
    <t>Test Period June 30,2016</t>
  </si>
  <si>
    <t>KU</t>
  </si>
  <si>
    <t>Adjustment</t>
  </si>
  <si>
    <t>Total</t>
  </si>
  <si>
    <t>Composite After Tax Rate</t>
  </si>
  <si>
    <t>Forecast Pro-Forma Labor Expense</t>
  </si>
  <si>
    <t>Customer Service</t>
  </si>
  <si>
    <t>Increased Labor Costs</t>
  </si>
  <si>
    <t>Distribution</t>
  </si>
  <si>
    <t>Net Increase</t>
  </si>
  <si>
    <t>Reduced Outside Services Offset</t>
  </si>
  <si>
    <t>Pension Expense</t>
  </si>
  <si>
    <t>SHORT-TERM DEBT</t>
  </si>
  <si>
    <t>LONG-TERM DEBT</t>
  </si>
  <si>
    <t>COMMON EQUITY</t>
  </si>
  <si>
    <t>Capitalization Ratio</t>
  </si>
  <si>
    <t>Cost Rate</t>
  </si>
  <si>
    <t>Weighted Cost Rate</t>
  </si>
  <si>
    <t>AG Recommended</t>
  </si>
  <si>
    <t>Rate of Return</t>
  </si>
  <si>
    <t>Page 2 of 6</t>
  </si>
  <si>
    <t>Page 3 of 6</t>
  </si>
  <si>
    <t>Page 4 of 6</t>
  </si>
  <si>
    <t>Page 5 of 6</t>
  </si>
  <si>
    <t>(1) - Response to KIUC 1-20</t>
  </si>
  <si>
    <t>Pension</t>
  </si>
  <si>
    <t>Revenue Requirement</t>
  </si>
  <si>
    <t>Capitalization</t>
  </si>
  <si>
    <t>Required Operating Income</t>
  </si>
  <si>
    <t>Pro-Forma Operating Income</t>
  </si>
  <si>
    <t>Operating Income Deficiency</t>
  </si>
  <si>
    <t>Gross Revenue Conversion Factor</t>
  </si>
  <si>
    <t>Required Revenue Increase</t>
  </si>
  <si>
    <t>Page 1 of 6</t>
  </si>
  <si>
    <t>AG Recommended Operating Income Adjustments</t>
  </si>
  <si>
    <t>Lack of Support for Forecast Headcount</t>
  </si>
  <si>
    <t>Pension at 2014 Level</t>
  </si>
  <si>
    <t>Slippage Factor</t>
  </si>
  <si>
    <t>Revenue Conversion Factor</t>
  </si>
  <si>
    <t>Impact on Operating Income</t>
  </si>
  <si>
    <t>AG Pro-Forma Operating Income</t>
  </si>
  <si>
    <t>Reduced Revenue Requirement</t>
  </si>
  <si>
    <t>Administrative Services</t>
  </si>
  <si>
    <t>Case No.  20014-00372</t>
  </si>
  <si>
    <t>Louisville Gas and Electric Company</t>
  </si>
  <si>
    <t>Pro-Form Operating Income</t>
  </si>
  <si>
    <t>(2) - SIT rate of 6.0 and FIT of 35% = 38.9%.  After tax income rate is 1 - 38.9% = 61.1%</t>
  </si>
  <si>
    <t>Gross Pension</t>
  </si>
  <si>
    <t>Attributable to Gas</t>
  </si>
  <si>
    <t>Gas Operations</t>
  </si>
  <si>
    <t>Expense Forecast</t>
  </si>
  <si>
    <t>(1) - Response to PSC 1-59, Schedule C</t>
  </si>
  <si>
    <t>Forecast Pro-Forma Maintenance Expense</t>
  </si>
  <si>
    <t>Increased Forecast Maintenance Expense</t>
  </si>
  <si>
    <t>Exhibit AG-3</t>
  </si>
  <si>
    <t>Revenue Requirement Impact from Changing Rate of Return</t>
  </si>
  <si>
    <t>Sch. FWR-5</t>
  </si>
  <si>
    <t>Sch. FWR-6</t>
  </si>
  <si>
    <t>Sch. FWR-7</t>
  </si>
  <si>
    <t>Sch. FWR-8</t>
  </si>
  <si>
    <t>Sch 8, page 2</t>
  </si>
  <si>
    <t>Sch 8, page 3</t>
  </si>
  <si>
    <t>Sch 8, page 4</t>
  </si>
  <si>
    <t>Sch 8, page 6</t>
  </si>
  <si>
    <t>LG&amp;E Recommended</t>
  </si>
  <si>
    <t>Forecasted Pro-Forma Operating Income Proposed by LG&amp;E</t>
  </si>
  <si>
    <t>(1) - See responses to Kroger 1-11, 1-12, 1-13, 1-14 and PSC 3-7 and 3-24</t>
  </si>
  <si>
    <t>NOTES:</t>
  </si>
  <si>
    <t xml:space="preserve">      (1) Response to PSC 1-59,Schedule J</t>
  </si>
  <si>
    <t xml:space="preserve">      (2) Testimony of Dr.J.Randall Woolridge</t>
  </si>
  <si>
    <t>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</si>
</sst>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  <numFmt numFmtId="167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 val="doubleAccounting"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164" fontId="0" fillId="0" borderId="0" xfId="0" applyNumberFormat="1"/>
    <xf numFmtId="165" fontId="0" fillId="2" borderId="0" xfId="2" applyNumberFormat="1" applyFont="1" applyFill="1"/>
    <xf numFmtId="165" fontId="3" fillId="2" borderId="0" xfId="2" applyNumberFormat="1" applyFont="1" applyFill="1"/>
    <xf numFmtId="0" fontId="0" fillId="2" borderId="0" xfId="0" applyFill="1" applyAlignment="1">
      <alignment horizontal="right"/>
    </xf>
    <xf numFmtId="165" fontId="0" fillId="2" borderId="0" xfId="0" applyNumberFormat="1" applyFill="1"/>
    <xf numFmtId="164" fontId="0" fillId="2" borderId="0" xfId="1" applyNumberFormat="1" applyFont="1" applyFill="1"/>
    <xf numFmtId="9" fontId="0" fillId="2" borderId="0" xfId="3" applyFont="1" applyFill="1"/>
    <xf numFmtId="10" fontId="0" fillId="2" borderId="0" xfId="3" applyNumberFormat="1" applyFont="1" applyFill="1"/>
    <xf numFmtId="166" fontId="0" fillId="2" borderId="0" xfId="3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 wrapText="1"/>
    </xf>
    <xf numFmtId="165" fontId="0" fillId="2" borderId="0" xfId="2" applyNumberFormat="1" applyFont="1" applyFill="1" applyAlignment="1">
      <alignment horizontal="right"/>
    </xf>
    <xf numFmtId="164" fontId="0" fillId="2" borderId="0" xfId="0" applyNumberFormat="1" applyFill="1"/>
    <xf numFmtId="164" fontId="0" fillId="2" borderId="0" xfId="1" applyNumberFormat="1" applyFont="1" applyFill="1" applyAlignment="1">
      <alignment horizontal="right" wrapText="1"/>
    </xf>
    <xf numFmtId="10" fontId="5" fillId="2" borderId="0" xfId="3" applyNumberFormat="1" applyFont="1" applyFill="1"/>
    <xf numFmtId="10" fontId="6" fillId="2" borderId="0" xfId="0" applyNumberFormat="1" applyFont="1" applyFill="1"/>
    <xf numFmtId="0" fontId="5" fillId="2" borderId="0" xfId="0" applyFont="1" applyFill="1"/>
    <xf numFmtId="164" fontId="1" fillId="2" borderId="0" xfId="1" applyNumberFormat="1" applyFont="1" applyFill="1" applyBorder="1"/>
    <xf numFmtId="166" fontId="0" fillId="2" borderId="0" xfId="0" applyNumberFormat="1" applyFill="1"/>
    <xf numFmtId="10" fontId="0" fillId="2" borderId="0" xfId="0" applyNumberFormat="1" applyFont="1" applyFill="1"/>
    <xf numFmtId="167" fontId="1" fillId="2" borderId="0" xfId="1" applyNumberFormat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 wrapText="1"/>
    </xf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 horizontal="right" wrapText="1"/>
    </xf>
    <xf numFmtId="0" fontId="0" fillId="2" borderId="0" xfId="0" applyFill="1" applyAlignment="1">
      <alignment horizontal="centerContinuous"/>
    </xf>
    <xf numFmtId="0" fontId="0" fillId="0" borderId="0" xfId="0" applyAlignment="1">
      <alignment horizontal="centerContinuous"/>
    </xf>
  </cellXfs>
  <cellStyles count="8">
    <cellStyle name="Comma" xfId="1" builtinId="3"/>
    <cellStyle name="Comma 86" xfId="5"/>
    <cellStyle name="Currency" xfId="2" builtinId="4"/>
    <cellStyle name="Normal" xfId="0" builtinId="0"/>
    <cellStyle name="Normal 48" xfId="4"/>
    <cellStyle name="Percent" xfId="3" builtinId="5"/>
    <cellStyle name="Percent 1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104775</xdr:rowOff>
    </xdr:from>
    <xdr:to>
      <xdr:col>14</xdr:col>
      <xdr:colOff>95673</xdr:colOff>
      <xdr:row>30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5275"/>
          <a:ext cx="8630073" cy="5381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25400</xdr:colOff>
      <xdr:row>1</xdr:row>
      <xdr:rowOff>63500</xdr:rowOff>
    </xdr:from>
    <xdr:ext cx="1108188" cy="623248"/>
    <xdr:sp macro="" textlink="">
      <xdr:nvSpPr>
        <xdr:cNvPr id="3" name="TextBox 2"/>
        <xdr:cNvSpPr txBox="1"/>
      </xdr:nvSpPr>
      <xdr:spPr>
        <a:xfrm>
          <a:off x="6661150" y="254000"/>
          <a:ext cx="1108188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Exhibit AG-3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Sch.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FWR - 8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Page 6 of 6</a:t>
          </a:r>
        </a:p>
      </xdr:txBody>
    </xdr:sp>
    <xdr:clientData/>
  </xdr:oneCellAnchor>
  <xdr:twoCellAnchor editAs="oneCell">
    <xdr:from>
      <xdr:col>0</xdr:col>
      <xdr:colOff>158750</xdr:colOff>
      <xdr:row>0</xdr:row>
      <xdr:rowOff>95250</xdr:rowOff>
    </xdr:from>
    <xdr:to>
      <xdr:col>9</xdr:col>
      <xdr:colOff>583393</xdr:colOff>
      <xdr:row>41</xdr:row>
      <xdr:rowOff>179989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95250"/>
          <a:ext cx="6457143" cy="789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D11" sqref="D11:F11"/>
    </sheetView>
  </sheetViews>
  <sheetFormatPr defaultRowHeight="15" x14ac:dyDescent="0.25"/>
  <cols>
    <col min="2" max="2" width="3.5703125" customWidth="1"/>
    <col min="3" max="3" width="33" customWidth="1"/>
    <col min="4" max="4" width="14.140625" customWidth="1"/>
    <col min="5" max="5" width="14.85546875" customWidth="1"/>
    <col min="6" max="6" width="16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 t="s">
        <v>54</v>
      </c>
    </row>
    <row r="2" spans="1:8" x14ac:dyDescent="0.25">
      <c r="A2" s="1" t="s">
        <v>0</v>
      </c>
      <c r="B2" s="1"/>
      <c r="C2" s="1"/>
      <c r="D2" s="1"/>
      <c r="E2" s="1"/>
      <c r="F2" s="1"/>
      <c r="G2" s="1"/>
      <c r="H2" s="1" t="s">
        <v>56</v>
      </c>
    </row>
    <row r="3" spans="1:8" x14ac:dyDescent="0.25">
      <c r="A3" s="1" t="s">
        <v>43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1"/>
      <c r="E5" s="11" t="s">
        <v>44</v>
      </c>
      <c r="F5" s="1"/>
      <c r="G5" s="1"/>
      <c r="H5" s="1"/>
    </row>
    <row r="6" spans="1:8" x14ac:dyDescent="0.25">
      <c r="A6" s="1"/>
      <c r="B6" s="1"/>
      <c r="C6" s="1"/>
      <c r="D6" s="11"/>
      <c r="E6" s="11" t="s">
        <v>49</v>
      </c>
      <c r="F6" s="1"/>
      <c r="G6" s="1"/>
      <c r="H6" s="1"/>
    </row>
    <row r="7" spans="1:8" x14ac:dyDescent="0.25">
      <c r="A7" s="1"/>
      <c r="B7" s="1"/>
      <c r="C7" s="1"/>
      <c r="D7" s="11"/>
      <c r="E7" s="11" t="s">
        <v>26</v>
      </c>
      <c r="F7" s="1"/>
      <c r="G7" s="1"/>
      <c r="H7" s="1"/>
    </row>
    <row r="8" spans="1:8" x14ac:dyDescent="0.25">
      <c r="A8" s="1"/>
      <c r="B8" s="1"/>
      <c r="C8" s="1"/>
      <c r="D8" s="1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ht="45" x14ac:dyDescent="0.25">
      <c r="A11" s="1"/>
      <c r="B11" s="1"/>
      <c r="C11" s="1"/>
      <c r="D11" s="25" t="s">
        <v>64</v>
      </c>
      <c r="E11" s="27" t="s">
        <v>2</v>
      </c>
      <c r="F11" s="25" t="s">
        <v>18</v>
      </c>
      <c r="G11" s="1"/>
      <c r="H11" s="1"/>
    </row>
    <row r="12" spans="1:8" x14ac:dyDescent="0.25">
      <c r="A12" s="1"/>
      <c r="B12" s="1"/>
      <c r="C12" s="1"/>
      <c r="D12" s="7">
        <v>-1</v>
      </c>
      <c r="E12" s="1"/>
      <c r="F12" s="1"/>
      <c r="G12" s="1"/>
      <c r="H12" s="1"/>
    </row>
    <row r="13" spans="1:8" x14ac:dyDescent="0.25">
      <c r="A13" s="1"/>
      <c r="B13" s="1"/>
      <c r="C13" s="1"/>
      <c r="D13" s="7"/>
      <c r="E13" s="1"/>
      <c r="F13" s="1"/>
      <c r="G13" s="1"/>
      <c r="H13" s="1"/>
    </row>
    <row r="14" spans="1:8" x14ac:dyDescent="0.25">
      <c r="A14" s="1">
        <v>1</v>
      </c>
      <c r="B14" s="11"/>
      <c r="C14" s="1" t="s">
        <v>27</v>
      </c>
      <c r="D14" s="19">
        <v>523925924</v>
      </c>
      <c r="E14" s="1"/>
      <c r="F14" s="19">
        <f>+D14</f>
        <v>523925924</v>
      </c>
      <c r="G14" s="1"/>
      <c r="H14" s="1"/>
    </row>
    <row r="15" spans="1:8" x14ac:dyDescent="0.25">
      <c r="A15" s="1"/>
      <c r="B15" s="1"/>
      <c r="C15" s="1"/>
      <c r="D15" s="3"/>
      <c r="E15" s="6"/>
      <c r="F15" s="3"/>
      <c r="G15" s="1"/>
      <c r="H15" s="1"/>
    </row>
    <row r="16" spans="1:8" x14ac:dyDescent="0.25">
      <c r="A16" s="1">
        <v>2</v>
      </c>
      <c r="B16" s="1"/>
      <c r="C16" s="1" t="s">
        <v>19</v>
      </c>
      <c r="D16" s="9">
        <f>'Rate of Return'!$E$18</f>
        <v>7.3574321344462387E-2</v>
      </c>
      <c r="E16" s="1"/>
      <c r="F16" s="21">
        <f>'Rate of Return'!$E$33</f>
        <v>6.2256559999999996E-2</v>
      </c>
      <c r="G16" s="1"/>
      <c r="H16" s="1"/>
    </row>
    <row r="17" spans="1:8" x14ac:dyDescent="0.25">
      <c r="A17" s="1"/>
      <c r="B17" s="1"/>
      <c r="C17" s="1"/>
      <c r="D17" s="1"/>
      <c r="E17" s="10"/>
      <c r="F17" s="1"/>
      <c r="G17" s="1"/>
      <c r="H17" s="1"/>
    </row>
    <row r="18" spans="1:8" x14ac:dyDescent="0.25">
      <c r="A18" s="1">
        <v>3</v>
      </c>
      <c r="B18" s="1"/>
      <c r="C18" s="1" t="s">
        <v>28</v>
      </c>
      <c r="D18" s="7">
        <f>+D14*D16</f>
        <v>38547494.293070376</v>
      </c>
      <c r="E18" s="1"/>
      <c r="F18" s="7">
        <f>+F14*F16</f>
        <v>32617825.723061439</v>
      </c>
      <c r="G18" s="1"/>
      <c r="H18" s="1"/>
    </row>
    <row r="19" spans="1:8" x14ac:dyDescent="0.25">
      <c r="A19" s="1"/>
      <c r="B19" s="1"/>
      <c r="C19" s="1"/>
      <c r="D19" s="1"/>
      <c r="E19" s="14"/>
      <c r="F19" s="1"/>
      <c r="G19" s="1"/>
      <c r="H19" s="1"/>
    </row>
    <row r="20" spans="1:8" x14ac:dyDescent="0.25">
      <c r="A20" s="1">
        <v>4</v>
      </c>
      <c r="B20" s="1"/>
      <c r="C20" s="1" t="s">
        <v>29</v>
      </c>
      <c r="D20" s="7">
        <v>29674347</v>
      </c>
      <c r="E20" s="14">
        <f>+F20-D20</f>
        <v>4663189.5313820466</v>
      </c>
      <c r="F20" s="7">
        <f>'Summary of Oper. Inc. Adj.'!$D$22</f>
        <v>34337536.531382047</v>
      </c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>
        <v>5</v>
      </c>
      <c r="B22" s="1"/>
      <c r="C22" s="1" t="s">
        <v>30</v>
      </c>
      <c r="D22" s="14">
        <f>+D18-D20</f>
        <v>8873147.2930703759</v>
      </c>
      <c r="E22" s="14"/>
      <c r="F22" s="14">
        <f>+F18-F20</f>
        <v>-1719710.808320608</v>
      </c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>
        <v>6</v>
      </c>
      <c r="B24" s="1"/>
      <c r="C24" s="1" t="s">
        <v>31</v>
      </c>
      <c r="D24" s="20">
        <v>1.608581</v>
      </c>
      <c r="E24" s="1"/>
      <c r="F24" s="22">
        <f>+D24</f>
        <v>1.608581</v>
      </c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>
        <v>7</v>
      </c>
      <c r="B26" s="1"/>
      <c r="C26" s="1" t="s">
        <v>32</v>
      </c>
      <c r="D26" s="7">
        <f>+D22*D24</f>
        <v>14273176.145834439</v>
      </c>
      <c r="E26" s="14">
        <f>+F26-D26</f>
        <v>-17039470.277593609</v>
      </c>
      <c r="F26" s="7">
        <f>+F22*F24</f>
        <v>-2766294.1317591718</v>
      </c>
      <c r="G26" s="1"/>
      <c r="H26" s="1"/>
    </row>
    <row r="29" spans="1:8" x14ac:dyDescent="0.25">
      <c r="F29" s="7"/>
    </row>
    <row r="31" spans="1:8" x14ac:dyDescent="0.25">
      <c r="F31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2" zoomScale="60" zoomScaleNormal="100" workbookViewId="0">
      <selection activeCell="C39" sqref="C38:C39"/>
    </sheetView>
  </sheetViews>
  <sheetFormatPr defaultRowHeight="15" x14ac:dyDescent="0.25"/>
  <cols>
    <col min="2" max="2" width="3.7109375" customWidth="1"/>
    <col min="3" max="3" width="39.28515625" customWidth="1"/>
    <col min="4" max="4" width="19.5703125" customWidth="1"/>
    <col min="5" max="5" width="14.7109375" customWidth="1"/>
    <col min="6" max="6" width="19.42578125" customWidth="1"/>
    <col min="8" max="8" width="15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 t="s">
        <v>54</v>
      </c>
    </row>
    <row r="2" spans="1:8" x14ac:dyDescent="0.25">
      <c r="A2" s="1" t="s">
        <v>0</v>
      </c>
      <c r="B2" s="1"/>
      <c r="C2" s="1"/>
      <c r="D2" s="1"/>
      <c r="E2" s="1"/>
      <c r="F2" s="1"/>
      <c r="G2" s="1"/>
      <c r="H2" s="1" t="s">
        <v>57</v>
      </c>
    </row>
    <row r="3" spans="1:8" x14ac:dyDescent="0.25">
      <c r="A3" s="1" t="s">
        <v>43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1"/>
      <c r="E5" s="11" t="s">
        <v>44</v>
      </c>
      <c r="F5" s="1"/>
      <c r="G5" s="1"/>
      <c r="H5" s="1"/>
    </row>
    <row r="6" spans="1:8" x14ac:dyDescent="0.25">
      <c r="A6" s="1"/>
      <c r="B6" s="1"/>
      <c r="C6" s="1"/>
      <c r="D6" s="11"/>
      <c r="E6" s="11" t="s">
        <v>49</v>
      </c>
      <c r="F6" s="1"/>
      <c r="G6" s="1"/>
      <c r="H6" s="1"/>
    </row>
    <row r="7" spans="1:8" x14ac:dyDescent="0.25">
      <c r="A7" s="1"/>
      <c r="B7" s="1"/>
      <c r="C7" s="1"/>
      <c r="D7" s="11"/>
      <c r="E7" s="11" t="s">
        <v>55</v>
      </c>
      <c r="F7" s="1"/>
      <c r="G7" s="1"/>
      <c r="H7" s="1"/>
    </row>
    <row r="8" spans="1:8" x14ac:dyDescent="0.25">
      <c r="A8" s="1"/>
      <c r="B8" s="1"/>
      <c r="C8" s="1"/>
      <c r="D8" s="1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ht="30" x14ac:dyDescent="0.25">
      <c r="A11" s="1"/>
      <c r="B11" s="1"/>
      <c r="C11" s="1"/>
      <c r="D11" s="25" t="s">
        <v>64</v>
      </c>
      <c r="E11" s="27" t="s">
        <v>2</v>
      </c>
      <c r="F11" s="25" t="s">
        <v>18</v>
      </c>
      <c r="G11" s="1"/>
      <c r="H11" s="1"/>
    </row>
    <row r="12" spans="1:8" x14ac:dyDescent="0.25">
      <c r="A12" s="1"/>
      <c r="B12" s="1"/>
      <c r="C12" s="1"/>
      <c r="D12" s="7">
        <v>-1</v>
      </c>
      <c r="E12" s="1"/>
      <c r="F12" s="1"/>
      <c r="G12" s="1"/>
      <c r="H12" s="1"/>
    </row>
    <row r="13" spans="1:8" x14ac:dyDescent="0.25">
      <c r="A13" s="1"/>
      <c r="B13" s="1"/>
      <c r="C13" s="1"/>
      <c r="D13" s="7"/>
      <c r="E13" s="1"/>
      <c r="F13" s="1"/>
      <c r="G13" s="1"/>
      <c r="H13" s="1"/>
    </row>
    <row r="14" spans="1:8" x14ac:dyDescent="0.25">
      <c r="A14" s="1">
        <v>1</v>
      </c>
      <c r="B14" s="11"/>
      <c r="C14" s="1" t="s">
        <v>27</v>
      </c>
      <c r="D14" s="19">
        <v>523925924</v>
      </c>
      <c r="E14" s="1"/>
      <c r="F14" s="19">
        <f>+D14</f>
        <v>523925924</v>
      </c>
      <c r="G14" s="1"/>
      <c r="H14" s="1"/>
    </row>
    <row r="15" spans="1:8" x14ac:dyDescent="0.25">
      <c r="A15" s="1"/>
      <c r="B15" s="1"/>
      <c r="C15" s="1"/>
      <c r="D15" s="3"/>
      <c r="E15" s="6"/>
      <c r="F15" s="3"/>
      <c r="G15" s="1"/>
      <c r="H15" s="1"/>
    </row>
    <row r="16" spans="1:8" x14ac:dyDescent="0.25">
      <c r="A16" s="1">
        <v>2</v>
      </c>
      <c r="B16" s="1"/>
      <c r="C16" s="1" t="s">
        <v>19</v>
      </c>
      <c r="D16" s="9">
        <f>'Rate of Return'!$E$18</f>
        <v>7.3574321344462387E-2</v>
      </c>
      <c r="E16" s="1"/>
      <c r="F16" s="21">
        <f>'Rate of Return'!$E$33</f>
        <v>6.2256559999999996E-2</v>
      </c>
      <c r="G16" s="1"/>
      <c r="H16" s="1"/>
    </row>
    <row r="17" spans="1:8" x14ac:dyDescent="0.25">
      <c r="A17" s="1"/>
      <c r="B17" s="1"/>
      <c r="C17" s="1"/>
      <c r="D17" s="1"/>
      <c r="E17" s="10"/>
      <c r="F17" s="1"/>
      <c r="G17" s="1"/>
      <c r="H17" s="1"/>
    </row>
    <row r="18" spans="1:8" x14ac:dyDescent="0.25">
      <c r="A18" s="1">
        <v>3</v>
      </c>
      <c r="B18" s="1"/>
      <c r="C18" s="1" t="s">
        <v>28</v>
      </c>
      <c r="D18" s="7">
        <f>+D14*D16</f>
        <v>38547494.293070376</v>
      </c>
      <c r="E18" s="1"/>
      <c r="F18" s="7">
        <f>+F14*F16</f>
        <v>32617825.723061439</v>
      </c>
      <c r="G18" s="1"/>
      <c r="H18" s="1"/>
    </row>
    <row r="19" spans="1:8" x14ac:dyDescent="0.25">
      <c r="A19" s="1"/>
      <c r="B19" s="1"/>
      <c r="C19" s="1"/>
      <c r="D19" s="1"/>
      <c r="E19" s="14"/>
      <c r="F19" s="1"/>
      <c r="G19" s="1"/>
      <c r="H19" s="1"/>
    </row>
    <row r="20" spans="1:8" x14ac:dyDescent="0.25">
      <c r="A20" s="1">
        <v>4</v>
      </c>
      <c r="B20" s="1"/>
      <c r="C20" s="1" t="s">
        <v>29</v>
      </c>
      <c r="D20" s="7">
        <v>29674347</v>
      </c>
      <c r="E20" s="14">
        <f>+F20-D20</f>
        <v>0</v>
      </c>
      <c r="F20" s="7">
        <v>29674347</v>
      </c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>
        <v>5</v>
      </c>
      <c r="B22" s="1"/>
      <c r="C22" s="1" t="s">
        <v>30</v>
      </c>
      <c r="D22" s="14">
        <f>+D18-D20</f>
        <v>8873147.2930703759</v>
      </c>
      <c r="E22" s="14"/>
      <c r="F22" s="14">
        <f>+F18-F20</f>
        <v>2943478.7230614386</v>
      </c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>
        <v>6</v>
      </c>
      <c r="B24" s="1"/>
      <c r="C24" s="1" t="s">
        <v>31</v>
      </c>
      <c r="D24" s="20">
        <v>1.608581</v>
      </c>
      <c r="E24" s="1"/>
      <c r="F24" s="22">
        <f>+D24</f>
        <v>1.608581</v>
      </c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>
        <v>7</v>
      </c>
      <c r="B26" s="1"/>
      <c r="C26" s="1" t="s">
        <v>32</v>
      </c>
      <c r="D26" s="7">
        <f>+D22*D24</f>
        <v>14273176.145834439</v>
      </c>
      <c r="E26" s="14">
        <f>+F26-D26</f>
        <v>-9538352.1980135459</v>
      </c>
      <c r="F26" s="7">
        <f>+F22*F24</f>
        <v>4734823.9478208926</v>
      </c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7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="60" zoomScaleNormal="100" workbookViewId="0">
      <selection activeCell="D18" sqref="D18"/>
    </sheetView>
  </sheetViews>
  <sheetFormatPr defaultRowHeight="15" x14ac:dyDescent="0.25"/>
  <cols>
    <col min="1" max="1" width="29" customWidth="1"/>
    <col min="2" max="2" width="26" customWidth="1"/>
    <col min="3" max="3" width="16.140625" customWidth="1"/>
    <col min="4" max="4" width="14.7109375" customWidth="1"/>
    <col min="5" max="5" width="12.28515625" customWidth="1"/>
  </cols>
  <sheetData>
    <row r="1" spans="1:9" x14ac:dyDescent="0.25">
      <c r="A1" s="1"/>
      <c r="B1" s="1"/>
      <c r="C1" s="1"/>
      <c r="D1" s="1"/>
      <c r="E1" s="1"/>
      <c r="F1" s="1"/>
      <c r="G1" s="1" t="s">
        <v>54</v>
      </c>
      <c r="H1" s="1"/>
      <c r="I1" s="1"/>
    </row>
    <row r="2" spans="1:9" x14ac:dyDescent="0.25">
      <c r="A2" s="1" t="s">
        <v>0</v>
      </c>
      <c r="B2" s="1"/>
      <c r="C2" s="1"/>
      <c r="D2" s="1"/>
      <c r="E2" s="1"/>
      <c r="F2" s="1"/>
      <c r="G2" s="1" t="s">
        <v>58</v>
      </c>
      <c r="H2" s="1"/>
    </row>
    <row r="3" spans="1:9" x14ac:dyDescent="0.25">
      <c r="A3" s="1" t="s">
        <v>43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1" t="s">
        <v>44</v>
      </c>
      <c r="E5" s="1"/>
      <c r="F5" s="1"/>
      <c r="G5" s="1"/>
      <c r="H5" s="1"/>
      <c r="I5" s="1"/>
    </row>
    <row r="6" spans="1:9" x14ac:dyDescent="0.25">
      <c r="A6" s="1"/>
      <c r="B6" s="1"/>
      <c r="C6" s="1"/>
      <c r="D6" s="11" t="s">
        <v>49</v>
      </c>
      <c r="E6" s="1"/>
      <c r="F6" s="1"/>
      <c r="G6" s="1"/>
      <c r="H6" s="1"/>
      <c r="I6" s="1"/>
    </row>
    <row r="7" spans="1:9" x14ac:dyDescent="0.25">
      <c r="A7" s="1"/>
      <c r="B7" s="1"/>
      <c r="C7" s="1"/>
      <c r="D7" s="11" t="s">
        <v>19</v>
      </c>
      <c r="E7" s="1"/>
      <c r="F7" s="1"/>
      <c r="G7" s="1"/>
      <c r="H7" s="1"/>
      <c r="I7" s="1"/>
    </row>
    <row r="8" spans="1:9" x14ac:dyDescent="0.25">
      <c r="A8" s="1"/>
      <c r="B8" s="1"/>
      <c r="C8" s="1"/>
      <c r="D8" s="1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30" x14ac:dyDescent="0.25">
      <c r="A10" s="1"/>
      <c r="B10" s="26" t="s">
        <v>64</v>
      </c>
      <c r="C10" s="28" t="s">
        <v>15</v>
      </c>
      <c r="D10" s="28" t="s">
        <v>16</v>
      </c>
      <c r="E10" s="28" t="s">
        <v>17</v>
      </c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  <row r="12" spans="1:9" x14ac:dyDescent="0.25">
      <c r="A12" s="1"/>
      <c r="B12" s="1" t="s">
        <v>12</v>
      </c>
      <c r="C12" s="9">
        <v>3.5700000000000003E-2</v>
      </c>
      <c r="D12" s="9">
        <v>1.5807874999999999E-2</v>
      </c>
      <c r="E12" s="9">
        <v>4.0897416255984817E-4</v>
      </c>
      <c r="F12" s="1"/>
      <c r="G12" s="1"/>
      <c r="H12" s="1"/>
    </row>
    <row r="13" spans="1:9" x14ac:dyDescent="0.25">
      <c r="A13" s="1"/>
      <c r="B13" s="1"/>
      <c r="C13" s="9"/>
      <c r="D13" s="9"/>
      <c r="E13" s="9"/>
      <c r="F13" s="1"/>
      <c r="G13" s="1"/>
      <c r="H13" s="1"/>
    </row>
    <row r="14" spans="1:9" x14ac:dyDescent="0.25">
      <c r="A14" s="1"/>
      <c r="B14" s="1" t="s">
        <v>13</v>
      </c>
      <c r="C14" s="9">
        <v>0.43020000000000003</v>
      </c>
      <c r="D14" s="9">
        <v>4.488569677980072E-2</v>
      </c>
      <c r="E14" s="9">
        <v>1.7779795033603454E-2</v>
      </c>
      <c r="F14" s="1"/>
      <c r="G14" s="1"/>
      <c r="H14" s="1"/>
    </row>
    <row r="15" spans="1:9" x14ac:dyDescent="0.25">
      <c r="A15" s="1"/>
      <c r="B15" s="1"/>
      <c r="C15" s="9"/>
      <c r="D15" s="9"/>
      <c r="E15" s="9"/>
      <c r="F15" s="1"/>
      <c r="G15" s="1"/>
      <c r="H15" s="1"/>
    </row>
    <row r="16" spans="1:9" x14ac:dyDescent="0.25">
      <c r="A16" s="1"/>
      <c r="B16" s="1" t="s">
        <v>14</v>
      </c>
      <c r="C16" s="16">
        <v>0.53400000000000003</v>
      </c>
      <c r="D16" s="9">
        <v>0.105</v>
      </c>
      <c r="E16" s="16">
        <v>5.5385552148299086E-2</v>
      </c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 t="s">
        <v>3</v>
      </c>
      <c r="C18" s="17">
        <f>SUM(C12:C16)</f>
        <v>0.99990000000000001</v>
      </c>
      <c r="D18" s="1"/>
      <c r="E18" s="17">
        <f>SUM(E12:E16)</f>
        <v>7.3574321344462387E-2</v>
      </c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8"/>
      <c r="C23" s="1"/>
      <c r="D23" s="1"/>
      <c r="E23" s="1"/>
      <c r="F23" s="1"/>
      <c r="G23" s="1"/>
      <c r="H23" s="1"/>
    </row>
    <row r="24" spans="1:8" ht="30" x14ac:dyDescent="0.25">
      <c r="A24" s="1"/>
      <c r="B24" s="26" t="s">
        <v>18</v>
      </c>
      <c r="C24" s="12" t="s">
        <v>15</v>
      </c>
      <c r="D24" s="12" t="s">
        <v>16</v>
      </c>
      <c r="E24" s="12" t="s">
        <v>17</v>
      </c>
      <c r="F24" s="1"/>
      <c r="G24" s="1"/>
      <c r="H24" s="1"/>
    </row>
    <row r="25" spans="1:8" x14ac:dyDescent="0.25">
      <c r="A25" s="1"/>
      <c r="B25" s="1"/>
      <c r="C25" s="15"/>
      <c r="D25" s="15"/>
      <c r="E25" s="15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 t="s">
        <v>12</v>
      </c>
      <c r="C27" s="9">
        <v>4.7199999999999999E-2</v>
      </c>
      <c r="D27" s="9">
        <v>8.8999999999999999E-3</v>
      </c>
      <c r="E27" s="9">
        <f>+C27*D27</f>
        <v>4.2007999999999998E-4</v>
      </c>
      <c r="F27" s="1"/>
      <c r="G27" s="1"/>
      <c r="H27" s="1"/>
    </row>
    <row r="28" spans="1:8" x14ac:dyDescent="0.25">
      <c r="A28" s="1"/>
      <c r="B28" s="1"/>
      <c r="C28" s="9"/>
      <c r="D28" s="9"/>
      <c r="E28" s="9"/>
      <c r="F28" s="1"/>
      <c r="G28" s="1"/>
      <c r="H28" s="1"/>
    </row>
    <row r="29" spans="1:8" x14ac:dyDescent="0.25">
      <c r="A29" s="1"/>
      <c r="B29" s="1" t="s">
        <v>13</v>
      </c>
      <c r="C29" s="9">
        <v>0.45279999999999998</v>
      </c>
      <c r="D29" s="9">
        <v>4.1599999999999998E-2</v>
      </c>
      <c r="E29" s="9">
        <f>+C29*D29</f>
        <v>1.8836479999999999E-2</v>
      </c>
      <c r="F29" s="1"/>
      <c r="G29" s="1"/>
      <c r="H29" s="1"/>
    </row>
    <row r="30" spans="1:8" x14ac:dyDescent="0.25">
      <c r="A30" s="1"/>
      <c r="B30" s="1"/>
      <c r="C30" s="9"/>
      <c r="D30" s="9"/>
      <c r="E30" s="9"/>
      <c r="F30" s="1"/>
      <c r="G30" s="1"/>
      <c r="H30" s="1"/>
    </row>
    <row r="31" spans="1:8" x14ac:dyDescent="0.25">
      <c r="A31" s="1"/>
      <c r="B31" s="1" t="s">
        <v>14</v>
      </c>
      <c r="C31" s="16">
        <v>0.5</v>
      </c>
      <c r="D31" s="9">
        <v>8.5999999999999993E-2</v>
      </c>
      <c r="E31" s="16">
        <f>+C31*D31</f>
        <v>4.2999999999999997E-2</v>
      </c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 t="s">
        <v>3</v>
      </c>
      <c r="C33" s="17">
        <f>SUM(C27:C31)</f>
        <v>1</v>
      </c>
      <c r="D33" s="1"/>
      <c r="E33" s="17">
        <f>SUM(E27:E31)</f>
        <v>6.2256559999999996E-2</v>
      </c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23" t="s">
        <v>67</v>
      </c>
      <c r="B36" s="1"/>
      <c r="C36" s="1"/>
      <c r="D36" s="1"/>
      <c r="E36" s="1"/>
      <c r="F36" s="1"/>
      <c r="G36" s="1"/>
      <c r="H36" s="1"/>
    </row>
    <row r="37" spans="1:8" x14ac:dyDescent="0.25">
      <c r="A37" s="1" t="s">
        <v>68</v>
      </c>
      <c r="B37" s="1"/>
      <c r="C37" s="1"/>
      <c r="D37" s="1"/>
      <c r="E37" s="1"/>
      <c r="F37" s="1"/>
      <c r="G37" s="1"/>
      <c r="H37" s="1"/>
    </row>
    <row r="38" spans="1:8" x14ac:dyDescent="0.25">
      <c r="A38" s="1" t="s">
        <v>69</v>
      </c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5" bottom="0.75" header="0.3" footer="0.3"/>
  <pageSetup scale="86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topLeftCell="A2" zoomScale="60" zoomScaleNormal="100" workbookViewId="0">
      <selection activeCell="C7" sqref="C7:F9"/>
    </sheetView>
  </sheetViews>
  <sheetFormatPr defaultRowHeight="15" x14ac:dyDescent="0.25"/>
  <cols>
    <col min="3" max="3" width="66.42578125" customWidth="1"/>
    <col min="4" max="4" width="15.42578125" customWidth="1"/>
    <col min="5" max="5" width="3" customWidth="1"/>
    <col min="6" max="6" width="21.42578125" customWidth="1"/>
  </cols>
  <sheetData>
    <row r="1" spans="1:6" x14ac:dyDescent="0.25">
      <c r="A1" s="1"/>
      <c r="B1" s="1"/>
      <c r="C1" s="1"/>
      <c r="D1" s="1"/>
      <c r="E1" s="1"/>
      <c r="F1" s="1" t="s">
        <v>54</v>
      </c>
    </row>
    <row r="2" spans="1:6" x14ac:dyDescent="0.25">
      <c r="A2" s="1" t="s">
        <v>0</v>
      </c>
      <c r="B2" s="1"/>
      <c r="C2" s="1"/>
      <c r="D2" s="1"/>
      <c r="E2" s="1"/>
      <c r="F2" s="1" t="s">
        <v>59</v>
      </c>
    </row>
    <row r="3" spans="1:6" x14ac:dyDescent="0.25">
      <c r="A3" s="1" t="s">
        <v>43</v>
      </c>
      <c r="B3" s="1"/>
      <c r="C3" s="1"/>
      <c r="D3" s="1"/>
      <c r="E3" s="1"/>
      <c r="F3" s="1" t="s">
        <v>33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29" t="s">
        <v>44</v>
      </c>
      <c r="D7" s="29"/>
      <c r="E7" s="29"/>
      <c r="F7" s="29"/>
    </row>
    <row r="8" spans="1:6" x14ac:dyDescent="0.25">
      <c r="A8" s="1"/>
      <c r="B8" s="1"/>
      <c r="C8" s="29" t="s">
        <v>49</v>
      </c>
      <c r="D8" s="29"/>
      <c r="E8" s="29"/>
      <c r="F8" s="29"/>
    </row>
    <row r="9" spans="1:6" x14ac:dyDescent="0.25">
      <c r="A9" s="1"/>
      <c r="B9" s="1"/>
      <c r="C9" s="30" t="s">
        <v>45</v>
      </c>
      <c r="D9" s="30"/>
      <c r="E9" s="29"/>
      <c r="F9" s="29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1"/>
      <c r="B13" s="23" t="s">
        <v>65</v>
      </c>
      <c r="C13" s="1"/>
      <c r="D13" s="13">
        <f>'Rev. Req.'!$D$20</f>
        <v>29674347</v>
      </c>
      <c r="E13" s="1"/>
      <c r="F13" s="1"/>
    </row>
    <row r="14" spans="1:6" x14ac:dyDescent="0.25">
      <c r="A14" s="11"/>
      <c r="B14" s="1"/>
      <c r="C14" s="1"/>
      <c r="D14" s="1"/>
      <c r="E14" s="1"/>
      <c r="F14" s="1"/>
    </row>
    <row r="15" spans="1:6" x14ac:dyDescent="0.25">
      <c r="A15" s="11"/>
      <c r="B15" s="24" t="s">
        <v>34</v>
      </c>
      <c r="C15" s="1"/>
      <c r="D15" s="1"/>
      <c r="E15" s="1"/>
      <c r="F15" s="1"/>
    </row>
    <row r="16" spans="1:6" x14ac:dyDescent="0.25">
      <c r="A16" s="11"/>
      <c r="B16" s="1"/>
      <c r="C16" s="1"/>
      <c r="D16" s="3"/>
      <c r="E16" s="1"/>
      <c r="F16" s="1"/>
    </row>
    <row r="17" spans="1:6" x14ac:dyDescent="0.25">
      <c r="A17" s="11">
        <v>1</v>
      </c>
      <c r="B17" s="1" t="s">
        <v>53</v>
      </c>
      <c r="C17" s="1" t="s">
        <v>53</v>
      </c>
      <c r="D17" s="3">
        <f>Maint!$E$19</f>
        <v>966264.11699999997</v>
      </c>
      <c r="E17" s="1"/>
      <c r="F17" s="1" t="s">
        <v>60</v>
      </c>
    </row>
    <row r="18" spans="1:6" x14ac:dyDescent="0.25">
      <c r="A18" s="11">
        <v>2</v>
      </c>
      <c r="B18" s="1" t="s">
        <v>35</v>
      </c>
      <c r="C18" s="1" t="s">
        <v>35</v>
      </c>
      <c r="D18" s="3">
        <f>Labor!$H$29</f>
        <v>999901.840382047</v>
      </c>
      <c r="E18" s="1"/>
      <c r="F18" s="1" t="s">
        <v>61</v>
      </c>
    </row>
    <row r="19" spans="1:6" x14ac:dyDescent="0.25">
      <c r="A19" s="11">
        <v>3</v>
      </c>
      <c r="B19" s="1" t="s">
        <v>36</v>
      </c>
      <c r="C19" s="1" t="s">
        <v>36</v>
      </c>
      <c r="D19" s="3">
        <f>Pension!$E$21</f>
        <v>2544713.574</v>
      </c>
      <c r="E19" s="1"/>
      <c r="F19" s="1" t="s">
        <v>62</v>
      </c>
    </row>
    <row r="20" spans="1:6" x14ac:dyDescent="0.25">
      <c r="A20" s="11">
        <v>4</v>
      </c>
      <c r="B20" s="1" t="s">
        <v>37</v>
      </c>
      <c r="C20" s="1" t="s">
        <v>37</v>
      </c>
      <c r="D20" s="3">
        <f>Slippage!$F$45</f>
        <v>152310</v>
      </c>
      <c r="E20" s="1"/>
      <c r="F20" s="1" t="s">
        <v>63</v>
      </c>
    </row>
    <row r="21" spans="1:6" x14ac:dyDescent="0.25">
      <c r="A21" s="11"/>
      <c r="B21" s="1"/>
      <c r="C21" s="1"/>
      <c r="D21" s="3"/>
      <c r="E21" s="1"/>
      <c r="F21" s="1"/>
    </row>
    <row r="22" spans="1:6" x14ac:dyDescent="0.25">
      <c r="A22" s="11"/>
      <c r="B22" s="1" t="s">
        <v>40</v>
      </c>
      <c r="C22" s="1" t="s">
        <v>40</v>
      </c>
      <c r="D22" s="3">
        <f>SUM(D17:D20)+D13</f>
        <v>34337536.531382047</v>
      </c>
      <c r="E22" s="1"/>
      <c r="F22" s="1"/>
    </row>
    <row r="23" spans="1:6" x14ac:dyDescent="0.25">
      <c r="A23" s="1"/>
      <c r="B23" s="11"/>
      <c r="C23" s="1"/>
      <c r="D23" s="3"/>
      <c r="E23" s="1"/>
      <c r="F23" s="1"/>
    </row>
    <row r="24" spans="1:6" x14ac:dyDescent="0.25">
      <c r="A24" s="1"/>
      <c r="B24" s="11"/>
      <c r="D24" s="3"/>
      <c r="E24" s="1"/>
      <c r="F24" s="1"/>
    </row>
    <row r="25" spans="1:6" x14ac:dyDescent="0.25">
      <c r="A25" s="1"/>
      <c r="B25" s="11"/>
      <c r="C25" s="1"/>
      <c r="D25" s="3"/>
      <c r="E25" s="1"/>
      <c r="F25" s="1"/>
    </row>
    <row r="26" spans="1:6" x14ac:dyDescent="0.25">
      <c r="A26" s="1"/>
      <c r="B26" s="11"/>
      <c r="C26" s="1"/>
      <c r="D26" s="3"/>
      <c r="E26" s="1"/>
      <c r="F26" s="1"/>
    </row>
    <row r="27" spans="1:6" x14ac:dyDescent="0.25">
      <c r="A27" s="1"/>
      <c r="B27" s="11"/>
      <c r="C27" s="1"/>
      <c r="D27" s="3"/>
      <c r="E27" s="1"/>
      <c r="F27" s="1"/>
    </row>
    <row r="28" spans="1:6" x14ac:dyDescent="0.25">
      <c r="A28" s="1"/>
      <c r="B28" s="11"/>
      <c r="C28" s="1"/>
      <c r="D28" s="3"/>
      <c r="E28" s="1"/>
      <c r="F28" s="1"/>
    </row>
    <row r="29" spans="1:6" x14ac:dyDescent="0.25">
      <c r="A29" s="1"/>
      <c r="B29" s="11"/>
      <c r="C29" s="1"/>
      <c r="D29" s="3"/>
      <c r="E29" s="1"/>
      <c r="F29" s="1"/>
    </row>
    <row r="30" spans="1:6" ht="17.25" x14ac:dyDescent="0.4">
      <c r="A30" s="1"/>
      <c r="B30" s="11"/>
      <c r="C30" s="1"/>
      <c r="D30" s="4"/>
      <c r="E30" s="1"/>
      <c r="F30" s="1"/>
    </row>
    <row r="31" spans="1:6" x14ac:dyDescent="0.25">
      <c r="A31" s="1"/>
      <c r="B31" s="1"/>
      <c r="C31" s="1"/>
      <c r="D31" s="3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</sheetData>
  <pageMargins left="0.7" right="0.7" top="0.75" bottom="0.75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zoomScale="60" zoomScaleNormal="100" workbookViewId="0">
      <selection activeCell="D11" sqref="D11:G11"/>
    </sheetView>
  </sheetViews>
  <sheetFormatPr defaultRowHeight="15" x14ac:dyDescent="0.25"/>
  <cols>
    <col min="3" max="3" width="23.28515625" customWidth="1"/>
    <col min="4" max="4" width="21.5703125" customWidth="1"/>
    <col min="5" max="5" width="17" customWidth="1"/>
    <col min="6" max="6" width="5.140625" customWidth="1"/>
    <col min="7" max="7" width="19.42578125" customWidth="1"/>
    <col min="9" max="9" width="14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 t="s">
        <v>54</v>
      </c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 t="s">
        <v>59</v>
      </c>
    </row>
    <row r="3" spans="1:9" x14ac:dyDescent="0.25">
      <c r="A3" s="1" t="s">
        <v>43</v>
      </c>
      <c r="B3" s="1"/>
      <c r="C3" s="1"/>
      <c r="D3" s="1"/>
      <c r="E3" s="1"/>
      <c r="F3" s="1"/>
      <c r="G3" s="1"/>
      <c r="H3" s="1"/>
      <c r="I3" s="1" t="s">
        <v>20</v>
      </c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1"/>
      <c r="E5" s="11" t="s">
        <v>44</v>
      </c>
      <c r="F5" s="1"/>
      <c r="G5" s="1"/>
      <c r="H5" s="1"/>
      <c r="I5" s="1"/>
    </row>
    <row r="6" spans="1:9" x14ac:dyDescent="0.25">
      <c r="A6" s="1"/>
      <c r="B6" s="1"/>
      <c r="C6" s="1"/>
      <c r="D6" s="11"/>
      <c r="E6" s="11" t="s">
        <v>49</v>
      </c>
      <c r="F6" s="1"/>
      <c r="G6" s="1"/>
      <c r="H6" s="1"/>
      <c r="I6" s="1"/>
    </row>
    <row r="7" spans="1:9" x14ac:dyDescent="0.25">
      <c r="A7" s="1"/>
      <c r="B7" s="1"/>
      <c r="C7" s="1"/>
      <c r="D7" s="11"/>
      <c r="E7" s="11" t="s">
        <v>52</v>
      </c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42.75" customHeight="1" x14ac:dyDescent="0.25">
      <c r="A11" s="1"/>
      <c r="B11" s="1"/>
      <c r="C11" s="1"/>
      <c r="D11" s="25" t="s">
        <v>64</v>
      </c>
      <c r="E11" s="27" t="s">
        <v>2</v>
      </c>
      <c r="G11" s="25" t="s">
        <v>18</v>
      </c>
      <c r="H11" s="1"/>
      <c r="I11" s="1"/>
    </row>
    <row r="12" spans="1:9" x14ac:dyDescent="0.25">
      <c r="A12" s="1"/>
      <c r="B12" s="1"/>
      <c r="C12" s="1"/>
      <c r="D12" s="7">
        <v>-1</v>
      </c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7.25" x14ac:dyDescent="0.4">
      <c r="A14" s="1"/>
      <c r="B14" s="1"/>
      <c r="C14" s="1" t="s">
        <v>50</v>
      </c>
      <c r="D14" s="4">
        <v>1581447</v>
      </c>
      <c r="E14" s="1"/>
      <c r="F14" s="1"/>
      <c r="G14" s="4">
        <v>0</v>
      </c>
      <c r="H14" s="1"/>
      <c r="I14" s="1"/>
    </row>
    <row r="15" spans="1:9" x14ac:dyDescent="0.25">
      <c r="A15" s="1"/>
      <c r="B15" s="1"/>
      <c r="C15" s="1" t="s">
        <v>3</v>
      </c>
      <c r="D15" s="3">
        <f>+D14</f>
        <v>1581447</v>
      </c>
      <c r="E15" s="6">
        <f>D15-G15</f>
        <v>1581447</v>
      </c>
      <c r="F15" s="3"/>
      <c r="G15" s="3">
        <f>+G14</f>
        <v>0</v>
      </c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 t="s">
        <v>4</v>
      </c>
      <c r="D17" s="1"/>
      <c r="E17" s="1">
        <v>0.61099999999999999</v>
      </c>
      <c r="F17" s="7">
        <v>-2</v>
      </c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 t="s">
        <v>39</v>
      </c>
      <c r="D19" s="1"/>
      <c r="E19" s="7">
        <f>+E15*E17</f>
        <v>966264.11699999997</v>
      </c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23" t="s">
        <v>67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 t="s">
        <v>51</v>
      </c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 t="s">
        <v>46</v>
      </c>
      <c r="C26" s="1"/>
      <c r="D26" s="1"/>
      <c r="E26" s="1"/>
      <c r="F26" s="1"/>
      <c r="G26" s="1"/>
      <c r="H26" s="1"/>
      <c r="I26" s="1"/>
    </row>
  </sheetData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7"/>
  <sheetViews>
    <sheetView view="pageBreakPreview" zoomScale="60" zoomScaleNormal="100" workbookViewId="0">
      <selection activeCell="P3" sqref="P3"/>
    </sheetView>
  </sheetViews>
  <sheetFormatPr defaultRowHeight="15" x14ac:dyDescent="0.25"/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54</v>
      </c>
      <c r="Q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59</v>
      </c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21</v>
      </c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</sheetData>
  <pageMargins left="0.7" right="0.7" top="0.75" bottom="0.75" header="0.3" footer="0.3"/>
  <pageSetup scale="78" fitToHeight="0" orientation="landscape" r:id="rId1"/>
  <colBreaks count="1" manualBreakCount="1"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zoomScale="60" zoomScaleNormal="100" workbookViewId="0">
      <selection activeCell="G19" sqref="G19"/>
    </sheetView>
  </sheetViews>
  <sheetFormatPr defaultRowHeight="15" x14ac:dyDescent="0.25"/>
  <cols>
    <col min="2" max="3" width="15.85546875" customWidth="1"/>
    <col min="4" max="4" width="13.28515625" hidden="1" customWidth="1"/>
    <col min="5" max="5" width="13.5703125" hidden="1" customWidth="1"/>
    <col min="6" max="6" width="13.42578125" hidden="1" customWidth="1"/>
    <col min="7" max="7" width="23.28515625" customWidth="1"/>
    <col min="8" max="8" width="19.140625" customWidth="1"/>
    <col min="9" max="9" width="6.7109375" customWidth="1"/>
    <col min="10" max="10" width="20" customWidth="1"/>
    <col min="12" max="12" width="13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54</v>
      </c>
    </row>
    <row r="2" spans="1:1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59</v>
      </c>
    </row>
    <row r="3" spans="1:12" x14ac:dyDescent="0.25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22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1" t="s">
        <v>44</v>
      </c>
      <c r="I12" s="1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5" t="s">
        <v>1</v>
      </c>
      <c r="G13" s="5"/>
      <c r="H13" s="11" t="s">
        <v>49</v>
      </c>
      <c r="I13" s="11"/>
      <c r="J13" s="5"/>
      <c r="K13" s="1"/>
      <c r="L13" s="1"/>
    </row>
    <row r="14" spans="1:12" x14ac:dyDescent="0.25">
      <c r="A14" s="1"/>
      <c r="B14" s="1"/>
      <c r="C14" s="1"/>
      <c r="D14" s="1"/>
      <c r="E14" s="1"/>
      <c r="F14" s="7">
        <v>-1</v>
      </c>
      <c r="G14" s="7"/>
      <c r="H14" s="11" t="s">
        <v>5</v>
      </c>
      <c r="I14" s="11"/>
      <c r="J14" s="1"/>
      <c r="K14" s="1"/>
      <c r="L14" s="1"/>
    </row>
    <row r="15" spans="1:12" ht="17.25" customHeight="1" x14ac:dyDescent="0.25">
      <c r="A15" s="1"/>
      <c r="B15" s="1"/>
      <c r="C15" s="1"/>
      <c r="D15" s="12" t="s">
        <v>7</v>
      </c>
      <c r="E15" s="12" t="s">
        <v>10</v>
      </c>
      <c r="F15" s="12" t="s">
        <v>9</v>
      </c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5">
        <v>-2</v>
      </c>
      <c r="E16" s="15">
        <v>-3</v>
      </c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2"/>
      <c r="E17" s="12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2"/>
      <c r="E18" s="12"/>
      <c r="F18" s="1"/>
      <c r="G18" s="1"/>
      <c r="H18" s="1"/>
      <c r="I18" s="1"/>
      <c r="J18" s="1"/>
      <c r="K18" s="1"/>
      <c r="L18" s="1"/>
    </row>
    <row r="19" spans="1:12" ht="45" x14ac:dyDescent="0.25">
      <c r="A19" s="1"/>
      <c r="B19" s="1"/>
      <c r="C19" s="1"/>
      <c r="D19" s="12"/>
      <c r="E19" s="12"/>
      <c r="F19" s="1"/>
      <c r="G19" s="25" t="s">
        <v>64</v>
      </c>
      <c r="H19" s="27" t="s">
        <v>2</v>
      </c>
      <c r="J19" s="25" t="s">
        <v>18</v>
      </c>
      <c r="K19" s="1"/>
      <c r="L19" s="1"/>
    </row>
    <row r="20" spans="1:12" x14ac:dyDescent="0.25">
      <c r="A20" s="1"/>
      <c r="B20" s="1"/>
      <c r="C20" s="1"/>
      <c r="D20" s="3"/>
      <c r="E20" s="3"/>
      <c r="F20" s="3"/>
      <c r="G20" s="3"/>
      <c r="H20" s="3"/>
      <c r="I20" s="3"/>
      <c r="J20" s="3"/>
      <c r="K20" s="1"/>
      <c r="L20" s="6"/>
    </row>
    <row r="21" spans="1:12" x14ac:dyDescent="0.25">
      <c r="A21" s="1"/>
      <c r="B21" s="1" t="s">
        <v>8</v>
      </c>
      <c r="C21" s="1"/>
      <c r="D21" s="3">
        <v>2962757</v>
      </c>
      <c r="E21" s="3">
        <v>0</v>
      </c>
      <c r="F21" s="3">
        <f>+D21+E21</f>
        <v>2962757</v>
      </c>
      <c r="G21" s="3">
        <f>+F21</f>
        <v>2962757</v>
      </c>
      <c r="H21" s="3"/>
      <c r="I21" s="3"/>
      <c r="J21" s="3">
        <v>1763545.8333333333</v>
      </c>
      <c r="K21" s="1"/>
      <c r="L21" s="6"/>
    </row>
    <row r="22" spans="1:12" x14ac:dyDescent="0.25">
      <c r="A22" s="1"/>
      <c r="B22" s="1" t="s">
        <v>6</v>
      </c>
      <c r="C22" s="1"/>
      <c r="D22" s="3">
        <v>1491206</v>
      </c>
      <c r="E22" s="13">
        <v>266226</v>
      </c>
      <c r="F22" s="3">
        <f>+D22+E22</f>
        <v>1757432</v>
      </c>
      <c r="G22" s="3">
        <f>+F22*0.25</f>
        <v>439358</v>
      </c>
      <c r="H22" s="3"/>
      <c r="I22" s="3"/>
      <c r="J22" s="3">
        <f>1058238.62365591*0.25</f>
        <v>264559.65591397748</v>
      </c>
      <c r="K22" s="1"/>
      <c r="L22" s="6"/>
    </row>
    <row r="23" spans="1:12" x14ac:dyDescent="0.25">
      <c r="A23" s="1"/>
      <c r="B23" s="1" t="s">
        <v>42</v>
      </c>
      <c r="C23" s="1"/>
      <c r="D23" s="3">
        <v>736421</v>
      </c>
      <c r="E23" s="3">
        <v>0</v>
      </c>
      <c r="F23" s="3">
        <f>+D23+E23</f>
        <v>736421</v>
      </c>
      <c r="G23" s="3">
        <f>+F23*0.25</f>
        <v>184105.25</v>
      </c>
      <c r="H23" s="3"/>
      <c r="I23" s="3"/>
      <c r="J23" s="3">
        <f>519826.588235294*0.25</f>
        <v>129956.6470588235</v>
      </c>
      <c r="K23" s="1"/>
      <c r="L23" s="6"/>
    </row>
    <row r="24" spans="1:12" ht="17.25" x14ac:dyDescent="0.4">
      <c r="A24" s="1"/>
      <c r="B24" s="1" t="s">
        <v>70</v>
      </c>
      <c r="C24" s="1"/>
      <c r="D24" s="4">
        <v>2453811</v>
      </c>
      <c r="E24" s="4">
        <v>0</v>
      </c>
      <c r="F24" s="4">
        <f>+D24+E24</f>
        <v>2453811</v>
      </c>
      <c r="G24" s="4">
        <f>+F24*0.25</f>
        <v>613452.75</v>
      </c>
      <c r="H24" s="3"/>
      <c r="I24" s="3"/>
      <c r="J24" s="4">
        <f>1620441.22641509*0.25</f>
        <v>405110.30660377251</v>
      </c>
      <c r="K24" s="1"/>
      <c r="L24" s="6"/>
    </row>
    <row r="25" spans="1:12" x14ac:dyDescent="0.25">
      <c r="A25" s="1"/>
      <c r="B25" s="1"/>
      <c r="C25" s="1"/>
      <c r="D25" s="3">
        <f>SUM(D20:D24)</f>
        <v>7644195</v>
      </c>
      <c r="E25" s="3">
        <f>SUM(E20:E24)</f>
        <v>266226</v>
      </c>
      <c r="F25" s="3">
        <f>SUM(F20:F24)</f>
        <v>7910421</v>
      </c>
      <c r="G25" s="3">
        <f>SUM(G20:G24)</f>
        <v>4199673</v>
      </c>
      <c r="H25" s="3">
        <f>+G25-J25</f>
        <v>1636500.5570900934</v>
      </c>
      <c r="I25" s="3"/>
      <c r="J25" s="3">
        <f>SUM(J20:J24)</f>
        <v>2563172.4429099066</v>
      </c>
      <c r="K25" s="1"/>
      <c r="L25" s="1"/>
    </row>
    <row r="26" spans="1:12" x14ac:dyDescent="0.25">
      <c r="A26" s="1"/>
      <c r="B26" s="1"/>
      <c r="C26" s="1"/>
      <c r="D26" s="3"/>
      <c r="E26" s="3"/>
      <c r="F26" s="3"/>
      <c r="G26" s="3"/>
      <c r="H26" s="3"/>
      <c r="I26" s="3"/>
      <c r="J26" s="3"/>
      <c r="K26" s="1"/>
      <c r="L26" s="1"/>
    </row>
    <row r="27" spans="1:12" x14ac:dyDescent="0.25">
      <c r="A27" s="1"/>
      <c r="B27" s="1"/>
      <c r="C27" s="1"/>
      <c r="D27" s="1" t="s">
        <v>4</v>
      </c>
      <c r="E27" s="1"/>
      <c r="F27" s="1"/>
      <c r="G27" s="1"/>
      <c r="H27" s="10">
        <v>0.61099999999999999</v>
      </c>
      <c r="I27" s="7">
        <v>-2</v>
      </c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 t="s">
        <v>39</v>
      </c>
      <c r="E29" s="1"/>
      <c r="F29" s="1"/>
      <c r="G29" s="1"/>
      <c r="H29" s="7">
        <f>+H25*H27</f>
        <v>999901.840382047</v>
      </c>
      <c r="I29" s="7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23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 t="s">
        <v>66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 t="s">
        <v>46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="60" zoomScaleNormal="100" workbookViewId="0">
      <selection activeCell="E11" sqref="E11"/>
    </sheetView>
  </sheetViews>
  <sheetFormatPr defaultRowHeight="15" x14ac:dyDescent="0.25"/>
  <cols>
    <col min="3" max="3" width="20.42578125" customWidth="1"/>
    <col min="4" max="4" width="25.5703125" customWidth="1"/>
    <col min="5" max="5" width="18" customWidth="1"/>
    <col min="6" max="6" width="5" customWidth="1"/>
    <col min="7" max="7" width="24.7109375" customWidth="1"/>
    <col min="9" max="9" width="20.28515625" customWidth="1"/>
    <col min="10" max="10" width="16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 t="s">
        <v>54</v>
      </c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 t="s">
        <v>59</v>
      </c>
    </row>
    <row r="3" spans="1:9" x14ac:dyDescent="0.25">
      <c r="A3" s="1" t="s">
        <v>43</v>
      </c>
      <c r="B3" s="1"/>
      <c r="C3" s="1"/>
      <c r="D3" s="1"/>
      <c r="E3" s="1"/>
      <c r="F3" s="1"/>
      <c r="G3" s="1"/>
      <c r="H3" s="1"/>
      <c r="I3" s="1" t="s">
        <v>23</v>
      </c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1"/>
      <c r="E5" s="1"/>
      <c r="F5" s="1"/>
      <c r="G5" s="1"/>
      <c r="H5" s="1"/>
      <c r="I5" s="1"/>
    </row>
    <row r="6" spans="1:9" x14ac:dyDescent="0.25">
      <c r="A6" s="1"/>
      <c r="B6" s="1"/>
      <c r="C6" s="1"/>
      <c r="D6" s="11"/>
      <c r="E6" s="11" t="s">
        <v>44</v>
      </c>
      <c r="F6" s="1"/>
      <c r="G6" s="1"/>
      <c r="H6" s="1"/>
      <c r="I6" s="1"/>
    </row>
    <row r="7" spans="1:9" x14ac:dyDescent="0.25">
      <c r="A7" s="1"/>
      <c r="B7" s="1"/>
      <c r="C7" s="1"/>
      <c r="D7" s="11"/>
      <c r="E7" s="11" t="s">
        <v>49</v>
      </c>
      <c r="F7" s="1"/>
      <c r="G7" s="1"/>
      <c r="H7" s="1"/>
      <c r="I7" s="1"/>
    </row>
    <row r="8" spans="1:9" x14ac:dyDescent="0.25">
      <c r="A8" s="1"/>
      <c r="B8" s="1"/>
      <c r="C8" s="1"/>
      <c r="D8" s="11"/>
      <c r="E8" s="11" t="s">
        <v>11</v>
      </c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2.5" customHeight="1" x14ac:dyDescent="0.25">
      <c r="A11" s="1"/>
      <c r="B11" s="1"/>
      <c r="C11" s="1"/>
      <c r="D11" s="25" t="s">
        <v>64</v>
      </c>
      <c r="E11" s="27" t="s">
        <v>2</v>
      </c>
      <c r="G11" s="25" t="s">
        <v>18</v>
      </c>
      <c r="H11" s="1"/>
      <c r="I11" s="1"/>
    </row>
    <row r="12" spans="1:9" x14ac:dyDescent="0.25">
      <c r="A12" s="1"/>
      <c r="B12" s="1"/>
      <c r="C12" s="1"/>
      <c r="D12" s="7">
        <v>-1</v>
      </c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7"/>
      <c r="E13" s="1"/>
      <c r="F13" s="1"/>
      <c r="G13" s="1"/>
      <c r="H13" s="1"/>
      <c r="I13" s="1"/>
    </row>
    <row r="14" spans="1:9" x14ac:dyDescent="0.25">
      <c r="A14" s="1"/>
      <c r="B14" s="1"/>
      <c r="C14" s="1" t="s">
        <v>47</v>
      </c>
      <c r="D14" s="3">
        <v>28916101</v>
      </c>
      <c r="E14" s="3"/>
      <c r="F14" s="3"/>
      <c r="G14" s="3">
        <v>12256765</v>
      </c>
      <c r="H14" s="1"/>
      <c r="I14" s="1"/>
    </row>
    <row r="15" spans="1:9" x14ac:dyDescent="0.25">
      <c r="A15" s="1"/>
      <c r="B15" s="1"/>
      <c r="C15" s="1" t="s">
        <v>48</v>
      </c>
      <c r="D15" s="8">
        <v>0.25</v>
      </c>
      <c r="E15" s="1"/>
      <c r="F15" s="1"/>
      <c r="G15" s="8">
        <v>0.25</v>
      </c>
      <c r="H15" s="1"/>
      <c r="I15" s="1"/>
    </row>
    <row r="16" spans="1:9" ht="17.25" x14ac:dyDescent="0.4">
      <c r="A16" s="1"/>
      <c r="B16" s="11"/>
      <c r="C16" s="1" t="s">
        <v>25</v>
      </c>
      <c r="D16" s="4">
        <f>+D14*D15</f>
        <v>7229025.25</v>
      </c>
      <c r="E16" s="1"/>
      <c r="F16" s="1"/>
      <c r="G16" s="4">
        <f>+G14*G15</f>
        <v>3064191.25</v>
      </c>
      <c r="H16" s="1"/>
      <c r="I16" s="1"/>
    </row>
    <row r="17" spans="1:9" x14ac:dyDescent="0.25">
      <c r="A17" s="1"/>
      <c r="B17" s="1"/>
      <c r="C17" s="1" t="s">
        <v>3</v>
      </c>
      <c r="D17" s="3">
        <f>SUM(D16:D16)</f>
        <v>7229025.25</v>
      </c>
      <c r="E17" s="6">
        <f>D17-G17</f>
        <v>4164834</v>
      </c>
      <c r="F17" s="6"/>
      <c r="G17" s="3">
        <f>SUM(G16:G16)</f>
        <v>3064191.25</v>
      </c>
      <c r="H17" s="1"/>
      <c r="I17" s="1"/>
    </row>
    <row r="18" spans="1:9" x14ac:dyDescent="0.25">
      <c r="A18" s="1"/>
      <c r="B18" s="1"/>
      <c r="C18" s="1"/>
      <c r="D18" s="3"/>
      <c r="E18" s="1"/>
      <c r="F18" s="1"/>
      <c r="G18" s="1"/>
      <c r="H18" s="1"/>
      <c r="I18" s="1"/>
    </row>
    <row r="19" spans="1:9" x14ac:dyDescent="0.25">
      <c r="A19" s="1"/>
      <c r="B19" s="1"/>
      <c r="C19" s="1" t="s">
        <v>4</v>
      </c>
      <c r="D19" s="1"/>
      <c r="E19" s="10">
        <v>0.61099999999999999</v>
      </c>
      <c r="F19" s="7">
        <v>-2</v>
      </c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 t="s">
        <v>39</v>
      </c>
      <c r="D21" s="1"/>
      <c r="E21" s="7">
        <f>+E17*E19</f>
        <v>2544713.574</v>
      </c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3" t="s">
        <v>67</v>
      </c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 t="s">
        <v>24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 t="s">
        <v>46</v>
      </c>
      <c r="C28" s="1"/>
      <c r="D28" s="1"/>
      <c r="E28" s="1"/>
      <c r="F28" s="1"/>
      <c r="G28" s="1"/>
      <c r="H28" s="1"/>
      <c r="I28" s="1"/>
    </row>
  </sheetData>
  <pageMargins left="0.7" right="0.7" top="0.75" bottom="0.75" header="0.3" footer="0.3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view="pageBreakPreview" zoomScale="60" zoomScaleNormal="100" workbookViewId="0">
      <selection activeCell="K11" sqref="K11"/>
    </sheetView>
  </sheetViews>
  <sheetFormatPr defaultRowHeight="15" x14ac:dyDescent="0.25"/>
  <cols>
    <col min="4" max="4" width="12.140625" customWidth="1"/>
    <col min="6" max="6" width="15" bestFit="1" customWidth="1"/>
    <col min="11" max="11" width="16.28515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 t="s">
        <v>41</v>
      </c>
      <c r="D43" s="1"/>
      <c r="E43" s="1"/>
      <c r="F43" s="3">
        <v>152310</v>
      </c>
      <c r="G43" s="1"/>
      <c r="H43" s="1"/>
      <c r="I43" s="1"/>
      <c r="J43" s="1"/>
      <c r="K43" s="1"/>
    </row>
    <row r="44" spans="1:11" x14ac:dyDescent="0.25">
      <c r="A44" s="1"/>
      <c r="B44" s="1"/>
      <c r="C44" s="1" t="s">
        <v>38</v>
      </c>
      <c r="D44" s="1"/>
      <c r="E44" s="1"/>
      <c r="F44" s="20">
        <v>1</v>
      </c>
      <c r="G44" s="1"/>
      <c r="H44" s="1"/>
      <c r="I44" s="1"/>
      <c r="J44" s="1"/>
      <c r="K44" s="1"/>
    </row>
    <row r="45" spans="1:11" x14ac:dyDescent="0.25">
      <c r="A45" s="1"/>
      <c r="B45" s="1"/>
      <c r="C45" s="1" t="s">
        <v>39</v>
      </c>
      <c r="D45" s="1"/>
      <c r="E45" s="1"/>
      <c r="F45" s="3">
        <f>+F43*F44</f>
        <v>152310</v>
      </c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G70" s="1"/>
      <c r="H70" s="1"/>
      <c r="I70" s="1"/>
      <c r="J70" s="1"/>
      <c r="K70" s="1"/>
    </row>
    <row r="71" spans="1:11" x14ac:dyDescent="0.25">
      <c r="A71" s="1"/>
      <c r="B71" s="1"/>
      <c r="G71" s="7"/>
      <c r="H71" s="1"/>
      <c r="I71" s="1"/>
      <c r="J71" s="1"/>
      <c r="K71" s="1"/>
    </row>
    <row r="72" spans="1:11" x14ac:dyDescent="0.25">
      <c r="A72" s="1"/>
      <c r="B72" s="1"/>
      <c r="G72" s="1"/>
      <c r="H72" s="1"/>
      <c r="I72" s="1"/>
      <c r="J72" s="1"/>
      <c r="K72" s="1"/>
    </row>
  </sheetData>
  <pageMargins left="0.7" right="0.7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Rev. Req.</vt:lpstr>
      <vt:lpstr>ROE</vt:lpstr>
      <vt:lpstr>Rate of Return</vt:lpstr>
      <vt:lpstr>Summary of Oper. Inc. Adj.</vt:lpstr>
      <vt:lpstr>Maint</vt:lpstr>
      <vt:lpstr>Maint 2</vt:lpstr>
      <vt:lpstr>Labor</vt:lpstr>
      <vt:lpstr>Pension</vt:lpstr>
      <vt:lpstr>Slippage</vt:lpstr>
      <vt:lpstr>'Maint 2'!Print_Area</vt:lpstr>
      <vt:lpstr>'Rate of Return'!Print_Area</vt:lpstr>
      <vt:lpstr>Slippage!Print_Area</vt:lpstr>
      <vt:lpstr>'Summary of Oper. Inc. Adj.'!Print_Area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Radigan</dc:creator>
  <cp:lastModifiedBy>Frank Radigan</cp:lastModifiedBy>
  <cp:lastPrinted>2015-03-06T18:27:58Z</cp:lastPrinted>
  <dcterms:created xsi:type="dcterms:W3CDTF">2015-03-05T19:50:20Z</dcterms:created>
  <dcterms:modified xsi:type="dcterms:W3CDTF">2015-03-06T18:28:00Z</dcterms:modified>
</cp:coreProperties>
</file>