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'Sheet1'!$A$1:$AW$73</definedName>
  </definedNames>
  <calcPr fullCalcOnLoad="1"/>
</workbook>
</file>

<file path=xl/sharedStrings.xml><?xml version="1.0" encoding="utf-8"?>
<sst xmlns="http://schemas.openxmlformats.org/spreadsheetml/2006/main" count="111" uniqueCount="54">
  <si>
    <t>LGE-GEN</t>
  </si>
  <si>
    <t>LGE_TRAN</t>
  </si>
  <si>
    <t>Gas Dist</t>
  </si>
  <si>
    <t>Elect-Dist</t>
  </si>
  <si>
    <t>LGE-ADM</t>
  </si>
  <si>
    <t>LGE-CS</t>
  </si>
  <si>
    <t>KU-GEN</t>
  </si>
  <si>
    <t>KU_TRAN</t>
  </si>
  <si>
    <t>KU-CS</t>
  </si>
  <si>
    <t>KU-ADM</t>
  </si>
  <si>
    <t>KU-Total</t>
  </si>
  <si>
    <t>LGE-Total</t>
  </si>
  <si>
    <t>LKS-GEN</t>
  </si>
  <si>
    <t>LKS_TRAN</t>
  </si>
  <si>
    <t>LKS-CS</t>
  </si>
  <si>
    <t>LKS-ADM</t>
  </si>
  <si>
    <t>LKS-Total</t>
  </si>
  <si>
    <t>Actual</t>
  </si>
  <si>
    <t>Data Source: Company Response to KSBA Nos. 13 &amp; 14</t>
  </si>
  <si>
    <t xml:space="preserve">LKS Headcount </t>
  </si>
  <si>
    <t xml:space="preserve">LGE Headcount </t>
  </si>
  <si>
    <t xml:space="preserve">KU Headcount </t>
  </si>
  <si>
    <t xml:space="preserve">TOTAL Headcount </t>
  </si>
  <si>
    <t>TOTAL-GEN</t>
  </si>
  <si>
    <t>TOTAL Gas Dist</t>
  </si>
  <si>
    <t>TOTAL Elect-Dist</t>
  </si>
  <si>
    <t>TOTAL KU-CS</t>
  </si>
  <si>
    <t>TOTAL KU-ADM</t>
  </si>
  <si>
    <t>TOTAL</t>
  </si>
  <si>
    <t>Variance</t>
  </si>
  <si>
    <t>TOTAL-TRAN</t>
  </si>
  <si>
    <t>KU</t>
  </si>
  <si>
    <t>Juris Increase</t>
  </si>
  <si>
    <t>PAYROLL</t>
  </si>
  <si>
    <t>CONTRACTOR SAVINGS</t>
  </si>
  <si>
    <t>NET</t>
  </si>
  <si>
    <t>LGE</t>
  </si>
  <si>
    <t>IT</t>
  </si>
  <si>
    <t>Kroger 9</t>
  </si>
  <si>
    <t>Kroger 10</t>
  </si>
  <si>
    <t>Kroger 11</t>
  </si>
  <si>
    <t>Kroger 12</t>
  </si>
  <si>
    <t>Kroger 14</t>
  </si>
  <si>
    <t>Kroger 13</t>
  </si>
  <si>
    <t>AVG DELTA</t>
  </si>
  <si>
    <t>@12/31/2014</t>
  </si>
  <si>
    <t>Test Period Inc</t>
  </si>
  <si>
    <t>Total</t>
  </si>
  <si>
    <t>Adjustment</t>
  </si>
  <si>
    <t>Total Increase</t>
  </si>
  <si>
    <t>Avg Wage</t>
  </si>
  <si>
    <t>Delta X Avg wage</t>
  </si>
  <si>
    <t>.5 X Delta X Avg wage</t>
  </si>
  <si>
    <t>Electric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</si>
</sst>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42" fontId="0" fillId="0" borderId="0" xfId="0" applyNumberFormat="1" applyAlignment="1" applyProtection="1">
      <alignment/>
      <protection locked="0"/>
    </xf>
    <xf numFmtId="42" fontId="0" fillId="0" borderId="0" xfId="0" applyNumberFormat="1" applyAlignment="1">
      <alignment/>
    </xf>
    <xf numFmtId="0" fontId="44" fillId="0" borderId="0" xfId="0" applyFont="1" applyAlignment="1">
      <alignment horizontal="center" vertical="center"/>
    </xf>
    <xf numFmtId="3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6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0" fontId="47" fillId="0" borderId="0" xfId="0" applyFont="1" applyFill="1" applyBorder="1" applyAlignment="1">
      <alignment horizontal="center" vertical="center"/>
    </xf>
    <xf numFmtId="5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 quotePrefix="1">
      <alignment horizontal="center" vertical="center"/>
    </xf>
    <xf numFmtId="14" fontId="0" fillId="0" borderId="0" xfId="0" applyNumberForma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 wrapText="1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1"/>
  <sheetViews>
    <sheetView tabSelected="1" view="pageBreakPreview" zoomScale="60" zoomScaleNormal="90" workbookViewId="0" topLeftCell="A1">
      <pane xSplit="1" ySplit="4" topLeftCell="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81" sqref="AO81"/>
    </sheetView>
  </sheetViews>
  <sheetFormatPr defaultColWidth="9.140625" defaultRowHeight="15"/>
  <cols>
    <col min="1" max="1" width="12.421875" style="0" customWidth="1"/>
    <col min="10" max="10" width="3.421875" style="0" customWidth="1"/>
    <col min="11" max="11" width="9.140625" style="1" customWidth="1"/>
    <col min="20" max="20" width="3.421875" style="0" customWidth="1"/>
    <col min="21" max="21" width="8.57421875" style="1" customWidth="1"/>
    <col min="22" max="24" width="9.28125" style="0" bestFit="1" customWidth="1"/>
    <col min="25" max="29" width="9.421875" style="0" bestFit="1" customWidth="1"/>
    <col min="30" max="30" width="14.421875" style="1" customWidth="1"/>
    <col min="31" max="38" width="9.421875" style="0" bestFit="1" customWidth="1"/>
    <col min="39" max="39" width="15.00390625" style="0" customWidth="1"/>
    <col min="40" max="40" width="14.140625" style="0" customWidth="1"/>
    <col min="41" max="41" width="13.57421875" style="0" customWidth="1"/>
    <col min="42" max="42" width="13.8515625" style="0" bestFit="1" customWidth="1"/>
    <col min="43" max="43" width="13.7109375" style="0" customWidth="1"/>
    <col min="44" max="44" width="14.140625" style="0" customWidth="1"/>
    <col min="45" max="45" width="15.00390625" style="0" customWidth="1"/>
    <col min="46" max="46" width="12.140625" style="0" customWidth="1"/>
    <col min="49" max="49" width="13.7109375" style="0" bestFit="1" customWidth="1"/>
  </cols>
  <sheetData>
    <row r="1" spans="1:49" ht="1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8" t="s">
        <v>20</v>
      </c>
      <c r="L1" s="29"/>
      <c r="M1" s="29"/>
      <c r="N1" s="29"/>
      <c r="O1" s="29"/>
      <c r="P1" s="29"/>
      <c r="Q1" s="29"/>
      <c r="R1" s="29"/>
      <c r="S1" s="29"/>
      <c r="T1" s="29"/>
      <c r="U1" s="28" t="s">
        <v>21</v>
      </c>
      <c r="V1" s="28"/>
      <c r="W1" s="28"/>
      <c r="X1" s="28"/>
      <c r="Y1" s="28"/>
      <c r="Z1" s="28"/>
      <c r="AA1" s="28"/>
      <c r="AB1" s="28"/>
      <c r="AC1" s="28"/>
      <c r="AD1" s="28" t="s">
        <v>22</v>
      </c>
      <c r="AE1" s="28"/>
      <c r="AF1" s="28"/>
      <c r="AG1" s="28"/>
      <c r="AH1" s="28"/>
      <c r="AI1" s="28"/>
      <c r="AJ1" s="28"/>
      <c r="AK1" s="28"/>
      <c r="AL1" s="28"/>
      <c r="AM1" s="8"/>
      <c r="AN1" s="26" t="s">
        <v>32</v>
      </c>
      <c r="AO1" s="26"/>
      <c r="AP1" s="26" t="s">
        <v>32</v>
      </c>
      <c r="AQ1" s="26"/>
      <c r="AR1" s="26" t="s">
        <v>32</v>
      </c>
      <c r="AS1" s="26"/>
      <c r="AT1" s="20" t="s">
        <v>45</v>
      </c>
      <c r="AU1" s="19" t="s">
        <v>46</v>
      </c>
      <c r="AV1" s="22" t="s">
        <v>47</v>
      </c>
      <c r="AW1" s="16"/>
    </row>
    <row r="2" spans="1:49" ht="39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8"/>
      <c r="AN2" s="5" t="s">
        <v>31</v>
      </c>
      <c r="AO2" s="5" t="s">
        <v>36</v>
      </c>
      <c r="AP2" s="5" t="s">
        <v>31</v>
      </c>
      <c r="AQ2" s="5" t="s">
        <v>36</v>
      </c>
      <c r="AR2" s="5" t="s">
        <v>31</v>
      </c>
      <c r="AS2" s="5" t="s">
        <v>36</v>
      </c>
      <c r="AT2" s="21"/>
      <c r="AU2" s="19"/>
      <c r="AV2" s="22"/>
      <c r="AW2" s="16"/>
    </row>
    <row r="3" spans="1:45" ht="26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1" t="s">
        <v>44</v>
      </c>
      <c r="AN3" s="26" t="s">
        <v>33</v>
      </c>
      <c r="AO3" s="26"/>
      <c r="AP3" s="25" t="s">
        <v>34</v>
      </c>
      <c r="AQ3" s="25"/>
      <c r="AR3" s="27" t="s">
        <v>35</v>
      </c>
      <c r="AS3" s="27"/>
    </row>
    <row r="4" spans="1:39" ht="15">
      <c r="A4" s="1" t="s">
        <v>12</v>
      </c>
      <c r="B4" s="1">
        <v>2011</v>
      </c>
      <c r="C4" s="1">
        <v>2012</v>
      </c>
      <c r="D4" s="1">
        <v>2013</v>
      </c>
      <c r="E4" s="1">
        <v>2014</v>
      </c>
      <c r="F4" s="1">
        <v>2015</v>
      </c>
      <c r="G4" s="1">
        <v>2016</v>
      </c>
      <c r="H4" s="1">
        <v>2017</v>
      </c>
      <c r="I4" s="1">
        <v>2018</v>
      </c>
      <c r="J4" s="1"/>
      <c r="K4" s="1" t="s">
        <v>0</v>
      </c>
      <c r="L4" s="1">
        <v>2011</v>
      </c>
      <c r="M4" s="1">
        <v>2012</v>
      </c>
      <c r="N4" s="1">
        <v>2013</v>
      </c>
      <c r="O4" s="1">
        <v>2014</v>
      </c>
      <c r="P4" s="1">
        <v>2015</v>
      </c>
      <c r="Q4" s="1">
        <v>2016</v>
      </c>
      <c r="R4" s="1">
        <v>2017</v>
      </c>
      <c r="S4" s="1">
        <v>2018</v>
      </c>
      <c r="T4" s="1"/>
      <c r="U4" s="1" t="s">
        <v>6</v>
      </c>
      <c r="V4" s="1">
        <v>2011</v>
      </c>
      <c r="W4" s="1">
        <v>2012</v>
      </c>
      <c r="X4" s="1">
        <v>2013</v>
      </c>
      <c r="Y4" s="1">
        <v>2014</v>
      </c>
      <c r="Z4" s="1">
        <v>2015</v>
      </c>
      <c r="AA4" s="1">
        <v>2016</v>
      </c>
      <c r="AB4" s="1">
        <v>2017</v>
      </c>
      <c r="AC4" s="1">
        <v>2018</v>
      </c>
      <c r="AD4" s="1" t="s">
        <v>23</v>
      </c>
      <c r="AE4" s="1">
        <v>2011</v>
      </c>
      <c r="AF4" s="1">
        <v>2012</v>
      </c>
      <c r="AG4" s="1">
        <v>2013</v>
      </c>
      <c r="AH4" s="1">
        <v>2014</v>
      </c>
      <c r="AI4" s="1">
        <v>2015</v>
      </c>
      <c r="AJ4" s="1">
        <v>2016</v>
      </c>
      <c r="AK4" s="1">
        <v>2017</v>
      </c>
      <c r="AL4" s="1">
        <v>2018</v>
      </c>
      <c r="AM4" s="18" t="s">
        <v>53</v>
      </c>
    </row>
    <row r="5" spans="1:38" ht="15">
      <c r="A5" s="1">
        <v>2011</v>
      </c>
      <c r="B5">
        <v>185</v>
      </c>
      <c r="K5" s="1">
        <v>2011</v>
      </c>
      <c r="L5">
        <v>498</v>
      </c>
      <c r="U5" s="1">
        <v>2011</v>
      </c>
      <c r="V5">
        <v>413</v>
      </c>
      <c r="AD5" s="1">
        <v>2011</v>
      </c>
      <c r="AE5">
        <f>B5+L5+V5</f>
        <v>1096</v>
      </c>
      <c r="AF5">
        <f aca="true" t="shared" si="0" ref="AF5:AL5">C5+M5+W5</f>
        <v>0</v>
      </c>
      <c r="AG5">
        <f t="shared" si="0"/>
        <v>0</v>
      </c>
      <c r="AH5">
        <f t="shared" si="0"/>
        <v>0</v>
      </c>
      <c r="AI5">
        <f t="shared" si="0"/>
        <v>0</v>
      </c>
      <c r="AJ5">
        <f t="shared" si="0"/>
        <v>0</v>
      </c>
      <c r="AK5">
        <f t="shared" si="0"/>
        <v>0</v>
      </c>
      <c r="AL5">
        <f t="shared" si="0"/>
        <v>0</v>
      </c>
    </row>
    <row r="6" spans="1:38" ht="15">
      <c r="A6" s="1">
        <v>2012</v>
      </c>
      <c r="C6">
        <v>184</v>
      </c>
      <c r="D6">
        <v>188</v>
      </c>
      <c r="E6">
        <v>191</v>
      </c>
      <c r="K6" s="1">
        <v>2012</v>
      </c>
      <c r="M6">
        <v>502</v>
      </c>
      <c r="N6">
        <v>511</v>
      </c>
      <c r="O6">
        <v>515</v>
      </c>
      <c r="U6" s="1">
        <v>2012</v>
      </c>
      <c r="W6">
        <v>415</v>
      </c>
      <c r="X6">
        <v>425</v>
      </c>
      <c r="Y6">
        <v>432</v>
      </c>
      <c r="AD6" s="1">
        <v>2012</v>
      </c>
      <c r="AE6">
        <f>B6+L6+V6</f>
        <v>0</v>
      </c>
      <c r="AF6">
        <f aca="true" t="shared" si="1" ref="AF6:AL8">C6+M6+W6</f>
        <v>1101</v>
      </c>
      <c r="AG6">
        <f t="shared" si="1"/>
        <v>1124</v>
      </c>
      <c r="AH6">
        <f t="shared" si="1"/>
        <v>1138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</row>
    <row r="7" spans="1:38" ht="15">
      <c r="A7" s="1">
        <v>2013</v>
      </c>
      <c r="D7">
        <v>189</v>
      </c>
      <c r="E7">
        <v>193</v>
      </c>
      <c r="K7" s="1">
        <v>2013</v>
      </c>
      <c r="N7">
        <v>508</v>
      </c>
      <c r="O7">
        <v>512</v>
      </c>
      <c r="U7" s="1">
        <v>2013</v>
      </c>
      <c r="X7">
        <v>415</v>
      </c>
      <c r="Y7">
        <v>426</v>
      </c>
      <c r="AD7" s="1">
        <v>2013</v>
      </c>
      <c r="AE7">
        <f>B7+L7+V7</f>
        <v>0</v>
      </c>
      <c r="AF7">
        <f t="shared" si="1"/>
        <v>0</v>
      </c>
      <c r="AG7">
        <f t="shared" si="1"/>
        <v>1112</v>
      </c>
      <c r="AH7">
        <f t="shared" si="1"/>
        <v>1131</v>
      </c>
      <c r="AI7">
        <f t="shared" si="1"/>
        <v>0</v>
      </c>
      <c r="AJ7">
        <f t="shared" si="1"/>
        <v>0</v>
      </c>
      <c r="AK7">
        <f t="shared" si="1"/>
        <v>0</v>
      </c>
      <c r="AL7">
        <f t="shared" si="1"/>
        <v>0</v>
      </c>
    </row>
    <row r="8" spans="1:38" ht="15">
      <c r="A8" s="1">
        <v>2014</v>
      </c>
      <c r="E8">
        <v>189</v>
      </c>
      <c r="F8">
        <v>190</v>
      </c>
      <c r="G8">
        <v>192</v>
      </c>
      <c r="H8">
        <v>194</v>
      </c>
      <c r="I8">
        <v>195</v>
      </c>
      <c r="K8" s="1">
        <v>2014</v>
      </c>
      <c r="O8">
        <v>524</v>
      </c>
      <c r="P8">
        <v>487</v>
      </c>
      <c r="Q8">
        <v>484</v>
      </c>
      <c r="R8">
        <v>465</v>
      </c>
      <c r="S8">
        <v>485</v>
      </c>
      <c r="U8" s="1">
        <v>2014</v>
      </c>
      <c r="Y8">
        <v>398</v>
      </c>
      <c r="Z8">
        <v>396</v>
      </c>
      <c r="AA8">
        <v>391</v>
      </c>
      <c r="AB8">
        <v>390</v>
      </c>
      <c r="AC8">
        <v>413</v>
      </c>
      <c r="AD8" s="1">
        <v>2014</v>
      </c>
      <c r="AE8">
        <f>B8+L8+V8</f>
        <v>0</v>
      </c>
      <c r="AF8">
        <f t="shared" si="1"/>
        <v>0</v>
      </c>
      <c r="AG8">
        <f t="shared" si="1"/>
        <v>0</v>
      </c>
      <c r="AH8">
        <f t="shared" si="1"/>
        <v>1111</v>
      </c>
      <c r="AI8">
        <f t="shared" si="1"/>
        <v>1073</v>
      </c>
      <c r="AJ8">
        <f t="shared" si="1"/>
        <v>1067</v>
      </c>
      <c r="AK8">
        <f t="shared" si="1"/>
        <v>1049</v>
      </c>
      <c r="AL8">
        <f t="shared" si="1"/>
        <v>1093</v>
      </c>
    </row>
    <row r="9" spans="1:50" ht="15">
      <c r="A9" s="1" t="s">
        <v>17</v>
      </c>
      <c r="B9">
        <v>161</v>
      </c>
      <c r="C9">
        <v>177</v>
      </c>
      <c r="D9">
        <v>178</v>
      </c>
      <c r="E9">
        <v>198</v>
      </c>
      <c r="K9" s="1" t="s">
        <v>17</v>
      </c>
      <c r="L9">
        <v>476</v>
      </c>
      <c r="M9">
        <v>485</v>
      </c>
      <c r="N9">
        <v>495</v>
      </c>
      <c r="O9">
        <v>498</v>
      </c>
      <c r="V9">
        <v>399</v>
      </c>
      <c r="W9">
        <v>387</v>
      </c>
      <c r="X9">
        <v>406</v>
      </c>
      <c r="Y9">
        <v>408</v>
      </c>
      <c r="AD9" s="1" t="s">
        <v>17</v>
      </c>
      <c r="AE9">
        <f>B9+L9+V9</f>
        <v>1036</v>
      </c>
      <c r="AF9">
        <f>C9+M9+W9</f>
        <v>1049</v>
      </c>
      <c r="AG9">
        <f>D9+N9+X9</f>
        <v>1079</v>
      </c>
      <c r="AH9">
        <f>E9+O9+Y9</f>
        <v>1104</v>
      </c>
      <c r="AN9" s="6">
        <v>5846501</v>
      </c>
      <c r="AO9" s="6">
        <v>-1705278</v>
      </c>
      <c r="AR9" s="7">
        <f>AN9-AP9</f>
        <v>5846501</v>
      </c>
      <c r="AS9" s="7">
        <f>AO9-AQ9</f>
        <v>-1705278</v>
      </c>
      <c r="AT9">
        <v>70</v>
      </c>
      <c r="AU9">
        <v>-20</v>
      </c>
      <c r="AV9">
        <f>AT9+AU8:AU9</f>
        <v>50</v>
      </c>
      <c r="AW9" s="17">
        <f>SUM(AN9:AO9)/AV9</f>
        <v>82824.46</v>
      </c>
      <c r="AX9" t="s">
        <v>38</v>
      </c>
    </row>
    <row r="10" spans="1:39" ht="15">
      <c r="A10" s="1" t="s">
        <v>29</v>
      </c>
      <c r="B10" s="2">
        <f>B5-B9</f>
        <v>24</v>
      </c>
      <c r="C10" s="2">
        <f>C6-C9</f>
        <v>7</v>
      </c>
      <c r="D10" s="2">
        <f>D7-D9</f>
        <v>11</v>
      </c>
      <c r="E10">
        <f>E8-E9</f>
        <v>-9</v>
      </c>
      <c r="K10" s="1" t="s">
        <v>29</v>
      </c>
      <c r="L10" s="2">
        <f>L5-L9</f>
        <v>22</v>
      </c>
      <c r="M10" s="2">
        <f>M6-M9</f>
        <v>17</v>
      </c>
      <c r="N10" s="2">
        <f>N7-N9</f>
        <v>13</v>
      </c>
      <c r="O10" s="2">
        <f>O8-O9</f>
        <v>26</v>
      </c>
      <c r="U10" s="1" t="s">
        <v>29</v>
      </c>
      <c r="V10" s="2">
        <f>V5-V9</f>
        <v>14</v>
      </c>
      <c r="W10" s="2">
        <f>W6-W9</f>
        <v>28</v>
      </c>
      <c r="X10" s="2">
        <f>X7-X9</f>
        <v>9</v>
      </c>
      <c r="Y10">
        <f>Y8-Y9</f>
        <v>-10</v>
      </c>
      <c r="AD10" s="1" t="s">
        <v>29</v>
      </c>
      <c r="AE10" s="2">
        <f>AE5-AE9</f>
        <v>60</v>
      </c>
      <c r="AF10" s="2">
        <f>AF6-AF9</f>
        <v>52</v>
      </c>
      <c r="AG10" s="2">
        <f>AG7-AG9</f>
        <v>33</v>
      </c>
      <c r="AH10" s="2">
        <f>AH8-AH9</f>
        <v>7</v>
      </c>
      <c r="AM10">
        <f>SUM(AE10:AH10)/4</f>
        <v>38</v>
      </c>
    </row>
    <row r="11" spans="1:38" ht="15">
      <c r="A11" s="1"/>
      <c r="F11">
        <f>F8-$E9</f>
        <v>-8</v>
      </c>
      <c r="G11">
        <f>G8-$E9</f>
        <v>-6</v>
      </c>
      <c r="H11">
        <f>H8-$E9</f>
        <v>-4</v>
      </c>
      <c r="I11">
        <f>I8-$E9</f>
        <v>-3</v>
      </c>
      <c r="P11">
        <f>P8-$O9</f>
        <v>-11</v>
      </c>
      <c r="Q11">
        <f>Q8-$O9</f>
        <v>-14</v>
      </c>
      <c r="R11">
        <f>R8-$O9</f>
        <v>-33</v>
      </c>
      <c r="S11">
        <f>S8-$O9</f>
        <v>-13</v>
      </c>
      <c r="Z11">
        <f>Z8-$Y9</f>
        <v>-12</v>
      </c>
      <c r="AA11">
        <f>AA8-$Y9</f>
        <v>-17</v>
      </c>
      <c r="AB11">
        <f>AB8-$Y9</f>
        <v>-18</v>
      </c>
      <c r="AC11">
        <f>AC8-$Y9</f>
        <v>5</v>
      </c>
      <c r="AI11">
        <f>AI8-$AH9</f>
        <v>-31</v>
      </c>
      <c r="AJ11">
        <f>AJ8-$AH9</f>
        <v>-37</v>
      </c>
      <c r="AK11">
        <f>AK8-$AH9</f>
        <v>-55</v>
      </c>
      <c r="AL11">
        <f>AL8-$AH9</f>
        <v>-11</v>
      </c>
    </row>
    <row r="12" spans="1:30" ht="15">
      <c r="A12" s="1" t="s">
        <v>13</v>
      </c>
      <c r="K12" s="1" t="s">
        <v>1</v>
      </c>
      <c r="U12" s="1" t="s">
        <v>7</v>
      </c>
      <c r="AD12" s="1" t="s">
        <v>30</v>
      </c>
    </row>
    <row r="13" spans="1:38" ht="15">
      <c r="A13" s="1">
        <v>2011</v>
      </c>
      <c r="B13">
        <v>128</v>
      </c>
      <c r="K13" s="1">
        <v>2011</v>
      </c>
      <c r="U13" s="1">
        <v>2011</v>
      </c>
      <c r="AD13" s="1">
        <v>2011</v>
      </c>
      <c r="AE13">
        <f aca="true" t="shared" si="2" ref="AE13:AH17">B13+L13+V13</f>
        <v>128</v>
      </c>
      <c r="AF13">
        <f t="shared" si="2"/>
        <v>0</v>
      </c>
      <c r="AG13">
        <f t="shared" si="2"/>
        <v>0</v>
      </c>
      <c r="AH13">
        <f t="shared" si="2"/>
        <v>0</v>
      </c>
      <c r="AI13">
        <f aca="true" t="shared" si="3" ref="AI13:AL16">F13+P13+Z13</f>
        <v>0</v>
      </c>
      <c r="AJ13">
        <f t="shared" si="3"/>
        <v>0</v>
      </c>
      <c r="AK13">
        <f t="shared" si="3"/>
        <v>0</v>
      </c>
      <c r="AL13">
        <f t="shared" si="3"/>
        <v>0</v>
      </c>
    </row>
    <row r="14" spans="1:38" ht="15">
      <c r="A14" s="1">
        <v>2012</v>
      </c>
      <c r="C14">
        <v>142</v>
      </c>
      <c r="D14">
        <v>144</v>
      </c>
      <c r="E14">
        <v>145</v>
      </c>
      <c r="K14" s="1">
        <v>2012</v>
      </c>
      <c r="U14" s="1">
        <v>2012</v>
      </c>
      <c r="AD14" s="1">
        <v>2012</v>
      </c>
      <c r="AE14">
        <f t="shared" si="2"/>
        <v>0</v>
      </c>
      <c r="AF14">
        <f t="shared" si="2"/>
        <v>142</v>
      </c>
      <c r="AG14">
        <f t="shared" si="2"/>
        <v>144</v>
      </c>
      <c r="AH14">
        <f t="shared" si="2"/>
        <v>145</v>
      </c>
      <c r="AI14">
        <f t="shared" si="3"/>
        <v>0</v>
      </c>
      <c r="AJ14">
        <f t="shared" si="3"/>
        <v>0</v>
      </c>
      <c r="AK14">
        <f t="shared" si="3"/>
        <v>0</v>
      </c>
      <c r="AL14">
        <f t="shared" si="3"/>
        <v>0</v>
      </c>
    </row>
    <row r="15" spans="1:38" ht="15">
      <c r="A15" s="1">
        <v>2013</v>
      </c>
      <c r="D15">
        <v>145</v>
      </c>
      <c r="E15">
        <v>146</v>
      </c>
      <c r="K15" s="1">
        <v>2013</v>
      </c>
      <c r="U15" s="1">
        <v>2013</v>
      </c>
      <c r="AD15" s="1">
        <v>2013</v>
      </c>
      <c r="AE15">
        <f t="shared" si="2"/>
        <v>0</v>
      </c>
      <c r="AF15">
        <f t="shared" si="2"/>
        <v>0</v>
      </c>
      <c r="AG15">
        <f t="shared" si="2"/>
        <v>145</v>
      </c>
      <c r="AH15">
        <f t="shared" si="2"/>
        <v>146</v>
      </c>
      <c r="AI15">
        <f t="shared" si="3"/>
        <v>0</v>
      </c>
      <c r="AJ15">
        <f t="shared" si="3"/>
        <v>0</v>
      </c>
      <c r="AK15">
        <f t="shared" si="3"/>
        <v>0</v>
      </c>
      <c r="AL15">
        <f t="shared" si="3"/>
        <v>0</v>
      </c>
    </row>
    <row r="16" spans="1:38" ht="15">
      <c r="A16" s="1">
        <v>2014</v>
      </c>
      <c r="E16">
        <v>149</v>
      </c>
      <c r="F16">
        <v>154</v>
      </c>
      <c r="G16">
        <v>156</v>
      </c>
      <c r="H16">
        <v>156</v>
      </c>
      <c r="I16">
        <v>156</v>
      </c>
      <c r="K16" s="1">
        <v>2014</v>
      </c>
      <c r="U16" s="1">
        <v>2014</v>
      </c>
      <c r="AD16" s="1">
        <v>2014</v>
      </c>
      <c r="AE16">
        <f t="shared" si="2"/>
        <v>0</v>
      </c>
      <c r="AF16">
        <f t="shared" si="2"/>
        <v>0</v>
      </c>
      <c r="AG16">
        <f t="shared" si="2"/>
        <v>0</v>
      </c>
      <c r="AH16">
        <f t="shared" si="2"/>
        <v>149</v>
      </c>
      <c r="AI16">
        <f t="shared" si="3"/>
        <v>154</v>
      </c>
      <c r="AJ16">
        <f t="shared" si="3"/>
        <v>156</v>
      </c>
      <c r="AK16">
        <f t="shared" si="3"/>
        <v>156</v>
      </c>
      <c r="AL16">
        <f t="shared" si="3"/>
        <v>156</v>
      </c>
    </row>
    <row r="17" spans="1:50" ht="15">
      <c r="A17" s="1" t="s">
        <v>17</v>
      </c>
      <c r="B17">
        <v>134</v>
      </c>
      <c r="C17">
        <v>137</v>
      </c>
      <c r="D17">
        <v>140</v>
      </c>
      <c r="E17">
        <v>147</v>
      </c>
      <c r="AD17" s="1" t="s">
        <v>17</v>
      </c>
      <c r="AE17">
        <f t="shared" si="2"/>
        <v>134</v>
      </c>
      <c r="AF17">
        <f t="shared" si="2"/>
        <v>137</v>
      </c>
      <c r="AG17">
        <f t="shared" si="2"/>
        <v>140</v>
      </c>
      <c r="AH17">
        <f t="shared" si="2"/>
        <v>147</v>
      </c>
      <c r="AN17" s="7">
        <v>1178200</v>
      </c>
      <c r="AO17" s="7">
        <v>529089</v>
      </c>
      <c r="AP17" s="7">
        <v>550921</v>
      </c>
      <c r="AQ17" s="7">
        <v>247399</v>
      </c>
      <c r="AR17" s="7">
        <f>AN17-AP17</f>
        <v>627279</v>
      </c>
      <c r="AS17" s="7">
        <f>AO17-AQ17</f>
        <v>281690</v>
      </c>
      <c r="AT17" s="9">
        <v>12</v>
      </c>
      <c r="AU17" s="9">
        <v>7</v>
      </c>
      <c r="AV17">
        <f>AT17+AU16:AU17</f>
        <v>19</v>
      </c>
      <c r="AW17" s="17">
        <f>SUM(AN17:AO17)/AV17</f>
        <v>89857.31578947368</v>
      </c>
      <c r="AX17" t="s">
        <v>39</v>
      </c>
    </row>
    <row r="18" spans="1:45" ht="15">
      <c r="A18" s="1" t="s">
        <v>29</v>
      </c>
      <c r="B18">
        <f>B13-C17</f>
        <v>-9</v>
      </c>
      <c r="C18">
        <f>C14-D17</f>
        <v>2</v>
      </c>
      <c r="D18">
        <f>D15-E17</f>
        <v>-2</v>
      </c>
      <c r="E18">
        <f>E16-E17</f>
        <v>2</v>
      </c>
      <c r="U18" s="1" t="s">
        <v>29</v>
      </c>
      <c r="AD18" s="1" t="s">
        <v>29</v>
      </c>
      <c r="AE18" s="2">
        <f>AE13-AE17</f>
        <v>-6</v>
      </c>
      <c r="AF18" s="2">
        <f>AF14-AF17</f>
        <v>5</v>
      </c>
      <c r="AG18" s="2">
        <f>AG15-AG17</f>
        <v>5</v>
      </c>
      <c r="AH18" s="2">
        <f>AH16-AH17</f>
        <v>2</v>
      </c>
      <c r="AM18">
        <f>SUM(AE18:AH18)/4</f>
        <v>1.5</v>
      </c>
      <c r="AN18" s="7"/>
      <c r="AO18" s="7"/>
      <c r="AP18" s="7"/>
      <c r="AQ18" s="7"/>
      <c r="AR18" s="7"/>
      <c r="AS18" s="7"/>
    </row>
    <row r="19" spans="1:45" ht="15">
      <c r="A19" s="1"/>
      <c r="F19">
        <f>F16-$E17</f>
        <v>7</v>
      </c>
      <c r="G19">
        <f>G16-$E17</f>
        <v>9</v>
      </c>
      <c r="H19">
        <f>H16-$E17</f>
        <v>9</v>
      </c>
      <c r="I19">
        <f>I16-$E17</f>
        <v>9</v>
      </c>
      <c r="AI19">
        <f>AI16-$AH17</f>
        <v>7</v>
      </c>
      <c r="AJ19">
        <f>AJ16-$AH17</f>
        <v>9</v>
      </c>
      <c r="AK19">
        <f>AK16-$AH17</f>
        <v>9</v>
      </c>
      <c r="AL19">
        <f>AL16-$AH17</f>
        <v>9</v>
      </c>
      <c r="AN19" s="7"/>
      <c r="AO19" s="7"/>
      <c r="AP19" s="7"/>
      <c r="AQ19" s="7"/>
      <c r="AR19" s="7"/>
      <c r="AS19" s="7"/>
    </row>
    <row r="20" spans="1:45" ht="15">
      <c r="A20" s="1" t="s">
        <v>2</v>
      </c>
      <c r="K20" s="1" t="s">
        <v>2</v>
      </c>
      <c r="U20" s="1" t="s">
        <v>2</v>
      </c>
      <c r="AD20" s="1" t="s">
        <v>24</v>
      </c>
      <c r="AN20" s="7"/>
      <c r="AO20" s="7"/>
      <c r="AP20" s="7"/>
      <c r="AQ20" s="7"/>
      <c r="AR20" s="7"/>
      <c r="AS20" s="7"/>
    </row>
    <row r="21" spans="1:45" ht="15">
      <c r="A21" s="1">
        <v>2011</v>
      </c>
      <c r="B21">
        <v>1</v>
      </c>
      <c r="K21" s="1">
        <v>2011</v>
      </c>
      <c r="L21">
        <v>229</v>
      </c>
      <c r="U21" s="1">
        <v>2011</v>
      </c>
      <c r="AD21" s="1">
        <v>2011</v>
      </c>
      <c r="AE21">
        <f aca="true" t="shared" si="4" ref="AE21:AL24">B21+L21+V21</f>
        <v>230</v>
      </c>
      <c r="AF21">
        <f t="shared" si="4"/>
        <v>0</v>
      </c>
      <c r="AG21">
        <f t="shared" si="4"/>
        <v>0</v>
      </c>
      <c r="AH21">
        <f t="shared" si="4"/>
        <v>0</v>
      </c>
      <c r="AI21">
        <f t="shared" si="4"/>
        <v>0</v>
      </c>
      <c r="AJ21">
        <f t="shared" si="4"/>
        <v>0</v>
      </c>
      <c r="AK21">
        <f t="shared" si="4"/>
        <v>0</v>
      </c>
      <c r="AL21">
        <f t="shared" si="4"/>
        <v>0</v>
      </c>
      <c r="AN21" s="7"/>
      <c r="AO21" s="7"/>
      <c r="AP21" s="7"/>
      <c r="AQ21" s="7"/>
      <c r="AR21" s="7"/>
      <c r="AS21" s="7"/>
    </row>
    <row r="22" spans="1:45" ht="15">
      <c r="A22" s="1">
        <v>2012</v>
      </c>
      <c r="C22">
        <v>1</v>
      </c>
      <c r="D22">
        <v>1</v>
      </c>
      <c r="E22">
        <v>1</v>
      </c>
      <c r="K22" s="1">
        <v>2012</v>
      </c>
      <c r="M22">
        <v>224</v>
      </c>
      <c r="N22">
        <v>226</v>
      </c>
      <c r="O22">
        <v>226</v>
      </c>
      <c r="U22" s="1">
        <v>2012</v>
      </c>
      <c r="AD22" s="1">
        <v>2012</v>
      </c>
      <c r="AE22">
        <f t="shared" si="4"/>
        <v>0</v>
      </c>
      <c r="AF22">
        <f t="shared" si="4"/>
        <v>225</v>
      </c>
      <c r="AG22">
        <f t="shared" si="4"/>
        <v>227</v>
      </c>
      <c r="AH22">
        <f t="shared" si="4"/>
        <v>227</v>
      </c>
      <c r="AI22">
        <f t="shared" si="4"/>
        <v>0</v>
      </c>
      <c r="AJ22">
        <f t="shared" si="4"/>
        <v>0</v>
      </c>
      <c r="AK22">
        <f t="shared" si="4"/>
        <v>0</v>
      </c>
      <c r="AL22">
        <f t="shared" si="4"/>
        <v>0</v>
      </c>
      <c r="AN22" s="7"/>
      <c r="AO22" s="7"/>
      <c r="AP22" s="7"/>
      <c r="AQ22" s="7"/>
      <c r="AR22" s="7"/>
      <c r="AS22" s="7"/>
    </row>
    <row r="23" spans="1:45" ht="15">
      <c r="A23" s="1">
        <v>2013</v>
      </c>
      <c r="D23">
        <v>1</v>
      </c>
      <c r="E23">
        <v>1</v>
      </c>
      <c r="K23" s="1">
        <v>2013</v>
      </c>
      <c r="N23">
        <v>224</v>
      </c>
      <c r="O23">
        <v>224</v>
      </c>
      <c r="U23" s="1">
        <v>2013</v>
      </c>
      <c r="AD23" s="1">
        <v>2013</v>
      </c>
      <c r="AE23">
        <f t="shared" si="4"/>
        <v>0</v>
      </c>
      <c r="AF23">
        <f t="shared" si="4"/>
        <v>0</v>
      </c>
      <c r="AG23">
        <f t="shared" si="4"/>
        <v>225</v>
      </c>
      <c r="AH23">
        <f t="shared" si="4"/>
        <v>225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N23" s="7"/>
      <c r="AO23" s="7"/>
      <c r="AP23" s="7"/>
      <c r="AQ23" s="7"/>
      <c r="AR23" s="7"/>
      <c r="AS23" s="7"/>
    </row>
    <row r="24" spans="1:45" ht="15">
      <c r="A24" s="1">
        <v>2014</v>
      </c>
      <c r="E24">
        <v>4</v>
      </c>
      <c r="F24">
        <v>4</v>
      </c>
      <c r="G24">
        <v>4</v>
      </c>
      <c r="H24">
        <v>4</v>
      </c>
      <c r="I24">
        <v>4</v>
      </c>
      <c r="K24" s="1">
        <v>2014</v>
      </c>
      <c r="O24">
        <v>238</v>
      </c>
      <c r="P24">
        <v>234</v>
      </c>
      <c r="Q24">
        <v>237</v>
      </c>
      <c r="R24">
        <v>239</v>
      </c>
      <c r="S24">
        <v>237</v>
      </c>
      <c r="U24" s="1">
        <v>2014</v>
      </c>
      <c r="AD24" s="1">
        <v>2014</v>
      </c>
      <c r="AE24">
        <f t="shared" si="4"/>
        <v>0</v>
      </c>
      <c r="AF24">
        <f t="shared" si="4"/>
        <v>0</v>
      </c>
      <c r="AG24">
        <f t="shared" si="4"/>
        <v>0</v>
      </c>
      <c r="AH24">
        <f t="shared" si="4"/>
        <v>242</v>
      </c>
      <c r="AI24">
        <f t="shared" si="4"/>
        <v>238</v>
      </c>
      <c r="AJ24">
        <f t="shared" si="4"/>
        <v>241</v>
      </c>
      <c r="AK24">
        <f t="shared" si="4"/>
        <v>243</v>
      </c>
      <c r="AL24">
        <f t="shared" si="4"/>
        <v>241</v>
      </c>
      <c r="AN24" s="7"/>
      <c r="AO24" s="7"/>
      <c r="AP24" s="7"/>
      <c r="AQ24" s="7"/>
      <c r="AR24" s="7"/>
      <c r="AS24" s="7"/>
    </row>
    <row r="25" spans="1:49" ht="15">
      <c r="A25" s="1" t="s">
        <v>17</v>
      </c>
      <c r="B25">
        <v>1</v>
      </c>
      <c r="C25">
        <v>1</v>
      </c>
      <c r="D25">
        <v>4</v>
      </c>
      <c r="E25">
        <v>4</v>
      </c>
      <c r="K25" s="1" t="s">
        <v>17</v>
      </c>
      <c r="L25">
        <v>217</v>
      </c>
      <c r="M25">
        <v>218</v>
      </c>
      <c r="N25">
        <v>224</v>
      </c>
      <c r="O25">
        <v>239</v>
      </c>
      <c r="AD25" s="1" t="s">
        <v>17</v>
      </c>
      <c r="AE25">
        <f>B25+L25+V25</f>
        <v>218</v>
      </c>
      <c r="AF25">
        <f>C25+M25+W25</f>
        <v>219</v>
      </c>
      <c r="AG25">
        <f>D25+N25+X25</f>
        <v>228</v>
      </c>
      <c r="AH25">
        <f>E25+O25+Y25</f>
        <v>243</v>
      </c>
      <c r="AN25" s="7"/>
      <c r="AO25" s="7"/>
      <c r="AP25" s="7"/>
      <c r="AQ25" s="7"/>
      <c r="AR25" s="7">
        <f>AN25-AP25</f>
        <v>0</v>
      </c>
      <c r="AS25" s="7">
        <f>AO25-AQ25</f>
        <v>0</v>
      </c>
      <c r="AW25" s="17"/>
    </row>
    <row r="26" spans="1:45" ht="15">
      <c r="A26" s="1" t="s">
        <v>29</v>
      </c>
      <c r="B26">
        <f>B21-B25</f>
        <v>0</v>
      </c>
      <c r="C26">
        <f>C22-C25</f>
        <v>0</v>
      </c>
      <c r="D26">
        <f>D23-D25</f>
        <v>-3</v>
      </c>
      <c r="E26">
        <f>E24-E25</f>
        <v>0</v>
      </c>
      <c r="K26" s="1" t="s">
        <v>29</v>
      </c>
      <c r="L26" s="2">
        <f>L21-L25</f>
        <v>12</v>
      </c>
      <c r="M26" s="2">
        <f>M22-M25</f>
        <v>6</v>
      </c>
      <c r="N26">
        <f>N23-N25</f>
        <v>0</v>
      </c>
      <c r="O26">
        <f>O24-O25</f>
        <v>-1</v>
      </c>
      <c r="U26" s="1" t="s">
        <v>29</v>
      </c>
      <c r="AD26" s="1" t="s">
        <v>29</v>
      </c>
      <c r="AE26" s="2">
        <f>AE21-AE25</f>
        <v>12</v>
      </c>
      <c r="AF26" s="2">
        <f>AF22-AF25</f>
        <v>6</v>
      </c>
      <c r="AG26" s="2">
        <f>AG23-AG25</f>
        <v>-3</v>
      </c>
      <c r="AH26" s="2">
        <f>AH24-AH25</f>
        <v>-1</v>
      </c>
      <c r="AN26" s="7"/>
      <c r="AO26" s="7"/>
      <c r="AP26" s="7"/>
      <c r="AQ26" s="7"/>
      <c r="AR26" s="7"/>
      <c r="AS26" s="7"/>
    </row>
    <row r="27" spans="1:45" ht="15">
      <c r="A27" s="1"/>
      <c r="F27">
        <f>F24-$E25</f>
        <v>0</v>
      </c>
      <c r="G27">
        <f>G24-$E25</f>
        <v>0</v>
      </c>
      <c r="H27">
        <f>H24-$E25</f>
        <v>0</v>
      </c>
      <c r="I27">
        <f>I24-$E25</f>
        <v>0</v>
      </c>
      <c r="P27">
        <f>P24-$O25</f>
        <v>-5</v>
      </c>
      <c r="Q27">
        <f>Q24-$O25</f>
        <v>-2</v>
      </c>
      <c r="R27">
        <f>R24-$O25</f>
        <v>0</v>
      </c>
      <c r="S27">
        <f>S24-$O25</f>
        <v>-2</v>
      </c>
      <c r="AI27">
        <f>AI24-$AH25</f>
        <v>-5</v>
      </c>
      <c r="AJ27">
        <f>AJ24-$AH25</f>
        <v>-2</v>
      </c>
      <c r="AK27">
        <f>AK24-$AH25</f>
        <v>0</v>
      </c>
      <c r="AL27">
        <f>AL24-$AH25</f>
        <v>-2</v>
      </c>
      <c r="AN27" s="7"/>
      <c r="AO27" s="7"/>
      <c r="AP27" s="7"/>
      <c r="AQ27" s="7"/>
      <c r="AR27" s="7"/>
      <c r="AS27" s="7"/>
    </row>
    <row r="28" spans="1:45" ht="15">
      <c r="A28" s="1" t="s">
        <v>3</v>
      </c>
      <c r="K28" s="1" t="s">
        <v>3</v>
      </c>
      <c r="U28" s="1" t="s">
        <v>3</v>
      </c>
      <c r="AD28" s="1" t="s">
        <v>25</v>
      </c>
      <c r="AN28" s="7"/>
      <c r="AO28" s="7"/>
      <c r="AP28" s="7"/>
      <c r="AQ28" s="7"/>
      <c r="AR28" s="7"/>
      <c r="AS28" s="7"/>
    </row>
    <row r="29" spans="1:45" ht="15">
      <c r="A29" s="1">
        <v>2011</v>
      </c>
      <c r="B29">
        <v>74</v>
      </c>
      <c r="K29" s="1">
        <v>2011</v>
      </c>
      <c r="L29">
        <v>221</v>
      </c>
      <c r="U29" s="1">
        <v>2011</v>
      </c>
      <c r="V29">
        <v>381</v>
      </c>
      <c r="AD29" s="1">
        <v>2011</v>
      </c>
      <c r="AE29">
        <f aca="true" t="shared" si="5" ref="AE29:AL32">B29+L29+V29</f>
        <v>676</v>
      </c>
      <c r="AF29">
        <f t="shared" si="5"/>
        <v>0</v>
      </c>
      <c r="AG29">
        <f t="shared" si="5"/>
        <v>0</v>
      </c>
      <c r="AH29">
        <f t="shared" si="5"/>
        <v>0</v>
      </c>
      <c r="AI29">
        <f t="shared" si="5"/>
        <v>0</v>
      </c>
      <c r="AJ29">
        <f t="shared" si="5"/>
        <v>0</v>
      </c>
      <c r="AK29">
        <f t="shared" si="5"/>
        <v>0</v>
      </c>
      <c r="AL29">
        <f t="shared" si="5"/>
        <v>0</v>
      </c>
      <c r="AN29" s="7"/>
      <c r="AO29" s="7"/>
      <c r="AP29" s="7"/>
      <c r="AQ29" s="7"/>
      <c r="AR29" s="7"/>
      <c r="AS29" s="7"/>
    </row>
    <row r="30" spans="1:45" ht="15">
      <c r="A30" s="1">
        <v>2012</v>
      </c>
      <c r="C30">
        <v>77</v>
      </c>
      <c r="D30">
        <v>79</v>
      </c>
      <c r="E30">
        <v>78</v>
      </c>
      <c r="K30" s="1">
        <v>2012</v>
      </c>
      <c r="M30">
        <v>215</v>
      </c>
      <c r="N30">
        <v>220</v>
      </c>
      <c r="O30">
        <v>227</v>
      </c>
      <c r="U30" s="1">
        <v>2012</v>
      </c>
      <c r="W30">
        <v>378</v>
      </c>
      <c r="X30">
        <v>380</v>
      </c>
      <c r="Y30">
        <v>380</v>
      </c>
      <c r="AD30" s="1">
        <v>2012</v>
      </c>
      <c r="AE30">
        <f t="shared" si="5"/>
        <v>0</v>
      </c>
      <c r="AF30">
        <f t="shared" si="5"/>
        <v>670</v>
      </c>
      <c r="AG30">
        <f t="shared" si="5"/>
        <v>679</v>
      </c>
      <c r="AH30">
        <f t="shared" si="5"/>
        <v>685</v>
      </c>
      <c r="AI30">
        <f t="shared" si="5"/>
        <v>0</v>
      </c>
      <c r="AJ30">
        <f t="shared" si="5"/>
        <v>0</v>
      </c>
      <c r="AK30">
        <f t="shared" si="5"/>
        <v>0</v>
      </c>
      <c r="AL30">
        <f t="shared" si="5"/>
        <v>0</v>
      </c>
      <c r="AN30" s="7"/>
      <c r="AO30" s="7"/>
      <c r="AP30" s="7"/>
      <c r="AQ30" s="7"/>
      <c r="AR30" s="7"/>
      <c r="AS30" s="7"/>
    </row>
    <row r="31" spans="1:45" ht="15">
      <c r="A31" s="1">
        <v>2013</v>
      </c>
      <c r="D31">
        <v>76</v>
      </c>
      <c r="E31">
        <v>75</v>
      </c>
      <c r="K31" s="1">
        <v>2013</v>
      </c>
      <c r="N31">
        <v>220</v>
      </c>
      <c r="O31">
        <v>233</v>
      </c>
      <c r="U31" s="1">
        <v>2013</v>
      </c>
      <c r="X31">
        <v>378</v>
      </c>
      <c r="Y31">
        <v>378</v>
      </c>
      <c r="AD31" s="1">
        <v>2013</v>
      </c>
      <c r="AE31">
        <f t="shared" si="5"/>
        <v>0</v>
      </c>
      <c r="AF31">
        <f t="shared" si="5"/>
        <v>0</v>
      </c>
      <c r="AG31">
        <f t="shared" si="5"/>
        <v>674</v>
      </c>
      <c r="AH31">
        <f t="shared" si="5"/>
        <v>686</v>
      </c>
      <c r="AI31">
        <f t="shared" si="5"/>
        <v>0</v>
      </c>
      <c r="AJ31">
        <f t="shared" si="5"/>
        <v>0</v>
      </c>
      <c r="AK31">
        <f t="shared" si="5"/>
        <v>0</v>
      </c>
      <c r="AL31">
        <f t="shared" si="5"/>
        <v>0</v>
      </c>
      <c r="AN31" s="7"/>
      <c r="AO31" s="7"/>
      <c r="AP31" s="7"/>
      <c r="AQ31" s="7"/>
      <c r="AR31" s="7"/>
      <c r="AS31" s="7"/>
    </row>
    <row r="32" spans="1:45" ht="15">
      <c r="A32" s="1">
        <v>2014</v>
      </c>
      <c r="E32">
        <v>60</v>
      </c>
      <c r="F32">
        <v>61</v>
      </c>
      <c r="G32">
        <v>61</v>
      </c>
      <c r="H32">
        <v>62</v>
      </c>
      <c r="I32">
        <v>62</v>
      </c>
      <c r="K32" s="1">
        <v>2014</v>
      </c>
      <c r="O32">
        <v>240</v>
      </c>
      <c r="P32">
        <v>251</v>
      </c>
      <c r="Q32">
        <v>251</v>
      </c>
      <c r="R32">
        <v>251</v>
      </c>
      <c r="S32">
        <v>251</v>
      </c>
      <c r="U32" s="1">
        <v>2014</v>
      </c>
      <c r="Y32">
        <v>381</v>
      </c>
      <c r="Z32">
        <v>381</v>
      </c>
      <c r="AA32">
        <v>384</v>
      </c>
      <c r="AB32">
        <v>386</v>
      </c>
      <c r="AC32">
        <v>386</v>
      </c>
      <c r="AD32" s="1">
        <v>2014</v>
      </c>
      <c r="AE32">
        <f t="shared" si="5"/>
        <v>0</v>
      </c>
      <c r="AF32">
        <f t="shared" si="5"/>
        <v>0</v>
      </c>
      <c r="AG32">
        <f t="shared" si="5"/>
        <v>0</v>
      </c>
      <c r="AH32">
        <f t="shared" si="5"/>
        <v>681</v>
      </c>
      <c r="AI32">
        <f t="shared" si="5"/>
        <v>693</v>
      </c>
      <c r="AJ32">
        <f t="shared" si="5"/>
        <v>696</v>
      </c>
      <c r="AK32">
        <f t="shared" si="5"/>
        <v>699</v>
      </c>
      <c r="AL32">
        <f t="shared" si="5"/>
        <v>699</v>
      </c>
      <c r="AN32" s="7"/>
      <c r="AO32" s="7"/>
      <c r="AP32" s="7"/>
      <c r="AQ32" s="7"/>
      <c r="AR32" s="7"/>
      <c r="AS32" s="7"/>
    </row>
    <row r="33" spans="1:50" ht="15">
      <c r="A33" s="1" t="s">
        <v>17</v>
      </c>
      <c r="B33">
        <v>72</v>
      </c>
      <c r="C33">
        <v>61</v>
      </c>
      <c r="D33">
        <v>86</v>
      </c>
      <c r="E33">
        <v>93</v>
      </c>
      <c r="K33" s="1" t="s">
        <v>17</v>
      </c>
      <c r="L33">
        <v>202</v>
      </c>
      <c r="M33">
        <v>214</v>
      </c>
      <c r="N33">
        <v>203</v>
      </c>
      <c r="O33">
        <v>215</v>
      </c>
      <c r="U33" s="1" t="s">
        <v>17</v>
      </c>
      <c r="V33">
        <v>371</v>
      </c>
      <c r="W33">
        <v>372</v>
      </c>
      <c r="X33">
        <v>365</v>
      </c>
      <c r="Y33">
        <v>367</v>
      </c>
      <c r="AD33" s="1" t="s">
        <v>17</v>
      </c>
      <c r="AE33">
        <f>B33+L33+V33</f>
        <v>645</v>
      </c>
      <c r="AF33">
        <f>C33+M33+W33</f>
        <v>647</v>
      </c>
      <c r="AG33">
        <f>D33+N33+X33</f>
        <v>654</v>
      </c>
      <c r="AH33">
        <f>E33+O33+Y33</f>
        <v>675</v>
      </c>
      <c r="AN33" s="7">
        <v>775683</v>
      </c>
      <c r="AO33" s="7">
        <v>2463298</v>
      </c>
      <c r="AP33" s="7">
        <v>751634</v>
      </c>
      <c r="AQ33" s="7">
        <v>2856434</v>
      </c>
      <c r="AR33" s="7">
        <f>AN33-AP33</f>
        <v>24049</v>
      </c>
      <c r="AS33" s="7">
        <f>AO33-AQ33</f>
        <v>-393136</v>
      </c>
      <c r="AT33">
        <v>24</v>
      </c>
      <c r="AU33">
        <v>29</v>
      </c>
      <c r="AV33">
        <f>AT33+AU32:AU33</f>
        <v>53</v>
      </c>
      <c r="AW33" s="17">
        <f>SUM(AN33:AO33)/AV33</f>
        <v>61112.84905660377</v>
      </c>
      <c r="AX33" t="s">
        <v>40</v>
      </c>
    </row>
    <row r="34" spans="1:45" ht="15">
      <c r="A34" s="1"/>
      <c r="B34" s="2">
        <f>B29-B33</f>
        <v>2</v>
      </c>
      <c r="C34" s="2">
        <f>C30-C33</f>
        <v>16</v>
      </c>
      <c r="D34">
        <f>D31-D33</f>
        <v>-10</v>
      </c>
      <c r="E34">
        <f>E32-E33</f>
        <v>-33</v>
      </c>
      <c r="K34" s="1" t="s">
        <v>29</v>
      </c>
      <c r="L34" s="2">
        <f>L29-L33</f>
        <v>19</v>
      </c>
      <c r="M34" s="2">
        <f>M30-M33</f>
        <v>1</v>
      </c>
      <c r="N34" s="2">
        <f>N31-N33</f>
        <v>17</v>
      </c>
      <c r="O34" s="2">
        <f>O32-O33</f>
        <v>25</v>
      </c>
      <c r="U34" s="1" t="s">
        <v>29</v>
      </c>
      <c r="V34" s="2">
        <f>V29-V33</f>
        <v>10</v>
      </c>
      <c r="W34" s="2">
        <f>W30-W33</f>
        <v>6</v>
      </c>
      <c r="X34" s="2">
        <f>X31-X33</f>
        <v>13</v>
      </c>
      <c r="Y34" s="2">
        <f>Y32-Y33</f>
        <v>14</v>
      </c>
      <c r="AD34" s="1" t="s">
        <v>29</v>
      </c>
      <c r="AE34" s="2">
        <f>AE29-AE33</f>
        <v>31</v>
      </c>
      <c r="AF34" s="2">
        <f>AF30-AF33</f>
        <v>23</v>
      </c>
      <c r="AG34" s="2">
        <f>AG31-AG33</f>
        <v>20</v>
      </c>
      <c r="AH34" s="2">
        <f>AH32-AH33</f>
        <v>6</v>
      </c>
      <c r="AM34">
        <f>SUM(AE34:AH34)/4</f>
        <v>20</v>
      </c>
      <c r="AN34" s="7"/>
      <c r="AO34" s="7"/>
      <c r="AP34" s="7"/>
      <c r="AQ34" s="7"/>
      <c r="AR34" s="7"/>
      <c r="AS34" s="7"/>
    </row>
    <row r="35" spans="1:45" ht="15">
      <c r="A35" s="1"/>
      <c r="F35">
        <f>F32-$E33</f>
        <v>-32</v>
      </c>
      <c r="G35">
        <f>G32-$E33</f>
        <v>-32</v>
      </c>
      <c r="H35">
        <f>H32-$E33</f>
        <v>-31</v>
      </c>
      <c r="I35">
        <f>I32-$E33</f>
        <v>-31</v>
      </c>
      <c r="P35">
        <f>P32-$O33</f>
        <v>36</v>
      </c>
      <c r="Q35">
        <f>Q32-$O33</f>
        <v>36</v>
      </c>
      <c r="R35">
        <f>R32-$O33</f>
        <v>36</v>
      </c>
      <c r="S35">
        <f>S32-$O33</f>
        <v>36</v>
      </c>
      <c r="Z35">
        <f>Z32-$Y33</f>
        <v>14</v>
      </c>
      <c r="AA35">
        <f>AA32-$Y33</f>
        <v>17</v>
      </c>
      <c r="AB35">
        <f>AB32-$Y33</f>
        <v>19</v>
      </c>
      <c r="AC35">
        <f>AC32-$Y33</f>
        <v>19</v>
      </c>
      <c r="AI35">
        <f>AI32-$AH33</f>
        <v>18</v>
      </c>
      <c r="AJ35">
        <f>AJ32-$AH33</f>
        <v>21</v>
      </c>
      <c r="AK35">
        <f>AK32-$AH33</f>
        <v>24</v>
      </c>
      <c r="AL35">
        <f>AL32-$AH33</f>
        <v>24</v>
      </c>
      <c r="AN35" s="7"/>
      <c r="AO35" s="7"/>
      <c r="AP35" s="7"/>
      <c r="AQ35" s="7"/>
      <c r="AR35" s="7"/>
      <c r="AS35" s="7"/>
    </row>
    <row r="36" spans="1:45" ht="15">
      <c r="A36" s="1" t="s">
        <v>14</v>
      </c>
      <c r="K36" s="1" t="s">
        <v>5</v>
      </c>
      <c r="U36" s="1" t="s">
        <v>8</v>
      </c>
      <c r="AD36" s="1" t="s">
        <v>26</v>
      </c>
      <c r="AN36" s="7"/>
      <c r="AO36" s="7"/>
      <c r="AP36" s="7"/>
      <c r="AQ36" s="7"/>
      <c r="AR36" s="7"/>
      <c r="AS36" s="7"/>
    </row>
    <row r="37" spans="1:45" ht="15">
      <c r="A37" s="1">
        <v>2011</v>
      </c>
      <c r="B37">
        <v>267</v>
      </c>
      <c r="K37" s="1">
        <v>2011</v>
      </c>
      <c r="L37">
        <v>102</v>
      </c>
      <c r="U37" s="1">
        <v>2011</v>
      </c>
      <c r="V37">
        <v>182</v>
      </c>
      <c r="AD37" s="1">
        <v>2011</v>
      </c>
      <c r="AE37">
        <f aca="true" t="shared" si="6" ref="AE37:AL40">B37+L37+V37</f>
        <v>551</v>
      </c>
      <c r="AF37">
        <f t="shared" si="6"/>
        <v>0</v>
      </c>
      <c r="AG37">
        <f t="shared" si="6"/>
        <v>0</v>
      </c>
      <c r="AH37">
        <f t="shared" si="6"/>
        <v>0</v>
      </c>
      <c r="AI37">
        <f t="shared" si="6"/>
        <v>0</v>
      </c>
      <c r="AJ37">
        <f t="shared" si="6"/>
        <v>0</v>
      </c>
      <c r="AK37">
        <f t="shared" si="6"/>
        <v>0</v>
      </c>
      <c r="AL37">
        <f t="shared" si="6"/>
        <v>0</v>
      </c>
      <c r="AN37" s="7"/>
      <c r="AO37" s="7"/>
      <c r="AP37" s="7"/>
      <c r="AQ37" s="7"/>
      <c r="AR37" s="7"/>
      <c r="AS37" s="7"/>
    </row>
    <row r="38" spans="1:45" ht="15">
      <c r="A38" s="1">
        <v>2012</v>
      </c>
      <c r="C38">
        <v>437</v>
      </c>
      <c r="D38">
        <v>440</v>
      </c>
      <c r="E38">
        <v>440</v>
      </c>
      <c r="K38" s="1">
        <v>2012</v>
      </c>
      <c r="M38">
        <v>66</v>
      </c>
      <c r="N38">
        <v>74</v>
      </c>
      <c r="O38">
        <v>77</v>
      </c>
      <c r="U38" s="1">
        <v>2012</v>
      </c>
      <c r="W38">
        <v>152</v>
      </c>
      <c r="X38">
        <v>152</v>
      </c>
      <c r="Y38">
        <v>152</v>
      </c>
      <c r="AD38" s="1">
        <v>2012</v>
      </c>
      <c r="AE38">
        <f t="shared" si="6"/>
        <v>0</v>
      </c>
      <c r="AF38">
        <f t="shared" si="6"/>
        <v>655</v>
      </c>
      <c r="AG38">
        <f t="shared" si="6"/>
        <v>666</v>
      </c>
      <c r="AH38">
        <f t="shared" si="6"/>
        <v>669</v>
      </c>
      <c r="AI38">
        <f t="shared" si="6"/>
        <v>0</v>
      </c>
      <c r="AJ38">
        <f t="shared" si="6"/>
        <v>0</v>
      </c>
      <c r="AK38">
        <f t="shared" si="6"/>
        <v>0</v>
      </c>
      <c r="AL38">
        <f t="shared" si="6"/>
        <v>0</v>
      </c>
      <c r="AN38" s="7"/>
      <c r="AO38" s="7"/>
      <c r="AP38" s="7"/>
      <c r="AQ38" s="7"/>
      <c r="AR38" s="7"/>
      <c r="AS38" s="7"/>
    </row>
    <row r="39" spans="1:45" ht="15">
      <c r="A39" s="1">
        <v>2013</v>
      </c>
      <c r="D39">
        <v>420</v>
      </c>
      <c r="E39">
        <v>420</v>
      </c>
      <c r="K39" s="1">
        <v>2013</v>
      </c>
      <c r="N39">
        <v>62</v>
      </c>
      <c r="O39">
        <v>61</v>
      </c>
      <c r="U39" s="1">
        <v>2013</v>
      </c>
      <c r="X39">
        <v>155</v>
      </c>
      <c r="Y39">
        <v>155</v>
      </c>
      <c r="AD39" s="1">
        <v>2013</v>
      </c>
      <c r="AE39">
        <f t="shared" si="6"/>
        <v>0</v>
      </c>
      <c r="AF39">
        <f t="shared" si="6"/>
        <v>0</v>
      </c>
      <c r="AG39">
        <f t="shared" si="6"/>
        <v>637</v>
      </c>
      <c r="AH39">
        <f t="shared" si="6"/>
        <v>636</v>
      </c>
      <c r="AI39">
        <f t="shared" si="6"/>
        <v>0</v>
      </c>
      <c r="AJ39">
        <f t="shared" si="6"/>
        <v>0</v>
      </c>
      <c r="AK39">
        <f t="shared" si="6"/>
        <v>0</v>
      </c>
      <c r="AL39">
        <f t="shared" si="6"/>
        <v>0</v>
      </c>
      <c r="AN39" s="7"/>
      <c r="AO39" s="7"/>
      <c r="AP39" s="7"/>
      <c r="AQ39" s="7"/>
      <c r="AR39" s="7"/>
      <c r="AS39" s="7"/>
    </row>
    <row r="40" spans="1:45" ht="15">
      <c r="A40" s="1">
        <v>2014</v>
      </c>
      <c r="E40">
        <v>450</v>
      </c>
      <c r="F40">
        <v>452</v>
      </c>
      <c r="G40">
        <v>453</v>
      </c>
      <c r="H40">
        <v>454</v>
      </c>
      <c r="I40">
        <v>456</v>
      </c>
      <c r="K40" s="1">
        <v>2014</v>
      </c>
      <c r="O40">
        <v>68</v>
      </c>
      <c r="P40">
        <v>70</v>
      </c>
      <c r="Q40">
        <v>70</v>
      </c>
      <c r="R40">
        <v>70</v>
      </c>
      <c r="S40">
        <v>70</v>
      </c>
      <c r="U40" s="1">
        <v>2014</v>
      </c>
      <c r="Y40">
        <v>169</v>
      </c>
      <c r="Z40">
        <v>187</v>
      </c>
      <c r="AA40">
        <v>188</v>
      </c>
      <c r="AB40">
        <v>188</v>
      </c>
      <c r="AC40">
        <v>186</v>
      </c>
      <c r="AD40" s="1">
        <v>2014</v>
      </c>
      <c r="AE40">
        <f t="shared" si="6"/>
        <v>0</v>
      </c>
      <c r="AF40">
        <f t="shared" si="6"/>
        <v>0</v>
      </c>
      <c r="AG40">
        <f t="shared" si="6"/>
        <v>0</v>
      </c>
      <c r="AH40">
        <f t="shared" si="6"/>
        <v>687</v>
      </c>
      <c r="AI40">
        <f t="shared" si="6"/>
        <v>709</v>
      </c>
      <c r="AJ40">
        <f t="shared" si="6"/>
        <v>711</v>
      </c>
      <c r="AK40">
        <f t="shared" si="6"/>
        <v>712</v>
      </c>
      <c r="AL40">
        <f t="shared" si="6"/>
        <v>712</v>
      </c>
      <c r="AN40" s="7"/>
      <c r="AO40" s="7"/>
      <c r="AP40" s="7"/>
      <c r="AQ40" s="7"/>
      <c r="AR40" s="7"/>
      <c r="AS40" s="7"/>
    </row>
    <row r="41" spans="1:50" ht="15">
      <c r="A41" s="1" t="s">
        <v>17</v>
      </c>
      <c r="B41">
        <v>358</v>
      </c>
      <c r="C41">
        <v>396</v>
      </c>
      <c r="D41">
        <v>419</v>
      </c>
      <c r="E41">
        <v>434</v>
      </c>
      <c r="K41" s="1" t="s">
        <v>17</v>
      </c>
      <c r="L41">
        <v>57</v>
      </c>
      <c r="M41">
        <v>59</v>
      </c>
      <c r="N41">
        <v>62</v>
      </c>
      <c r="O41">
        <v>63</v>
      </c>
      <c r="U41" s="1" t="s">
        <v>17</v>
      </c>
      <c r="V41">
        <v>149</v>
      </c>
      <c r="W41">
        <v>150</v>
      </c>
      <c r="X41">
        <v>151</v>
      </c>
      <c r="Y41">
        <v>152</v>
      </c>
      <c r="AD41" s="1" t="s">
        <v>17</v>
      </c>
      <c r="AE41">
        <f>B41+L41+V41</f>
        <v>564</v>
      </c>
      <c r="AF41">
        <f>C41+M41+W41</f>
        <v>605</v>
      </c>
      <c r="AG41">
        <f>D41+N41+X41</f>
        <v>632</v>
      </c>
      <c r="AH41">
        <f>E41+O41+Y41</f>
        <v>649</v>
      </c>
      <c r="AN41" s="7">
        <v>3121263</v>
      </c>
      <c r="AO41" s="7">
        <v>1491206</v>
      </c>
      <c r="AP41" s="7">
        <v>764672</v>
      </c>
      <c r="AQ41" s="7">
        <v>260813</v>
      </c>
      <c r="AR41" s="7">
        <f>AN41-AP41</f>
        <v>2356591</v>
      </c>
      <c r="AS41" s="7">
        <f>AO41-AQ41</f>
        <v>1230393</v>
      </c>
      <c r="AT41" s="10">
        <v>56</v>
      </c>
      <c r="AU41" s="10">
        <v>37</v>
      </c>
      <c r="AV41" s="10">
        <f>AT41+AU40:AU41</f>
        <v>93</v>
      </c>
      <c r="AW41" s="17">
        <f>SUM(AN41:AO41)/AV41</f>
        <v>49596.44086021505</v>
      </c>
      <c r="AX41" t="s">
        <v>41</v>
      </c>
    </row>
    <row r="42" spans="1:45" ht="15">
      <c r="A42" s="1" t="s">
        <v>29</v>
      </c>
      <c r="B42">
        <f>B37-B41</f>
        <v>-91</v>
      </c>
      <c r="C42" s="2">
        <f>C38-C41</f>
        <v>41</v>
      </c>
      <c r="D42" s="2">
        <f>D39-D41</f>
        <v>1</v>
      </c>
      <c r="E42" s="2">
        <f>E40-E41</f>
        <v>16</v>
      </c>
      <c r="K42" s="1" t="s">
        <v>29</v>
      </c>
      <c r="L42" s="2">
        <f>L37-L41</f>
        <v>45</v>
      </c>
      <c r="M42" s="2">
        <f>M38-M41</f>
        <v>7</v>
      </c>
      <c r="N42">
        <f>N39-N41</f>
        <v>0</v>
      </c>
      <c r="O42" s="2">
        <f>O40-O41</f>
        <v>5</v>
      </c>
      <c r="U42" s="1" t="s">
        <v>29</v>
      </c>
      <c r="V42" s="2">
        <f>V37-V41</f>
        <v>33</v>
      </c>
      <c r="W42" s="2">
        <f>W38-W41</f>
        <v>2</v>
      </c>
      <c r="X42" s="2">
        <f>X39-X41</f>
        <v>4</v>
      </c>
      <c r="Y42" s="2">
        <f>Y40-Y41</f>
        <v>17</v>
      </c>
      <c r="AD42" s="1" t="s">
        <v>29</v>
      </c>
      <c r="AE42" s="2">
        <f>AE37-AE41</f>
        <v>-13</v>
      </c>
      <c r="AF42" s="2">
        <f>AF38-AF41</f>
        <v>50</v>
      </c>
      <c r="AG42" s="2">
        <f>AG39-AG41</f>
        <v>5</v>
      </c>
      <c r="AH42" s="2">
        <f>AH40-AH41</f>
        <v>38</v>
      </c>
      <c r="AM42">
        <f>SUM(AE42:AH42)/4</f>
        <v>20</v>
      </c>
      <c r="AN42" s="7"/>
      <c r="AO42" s="7"/>
      <c r="AP42" s="7"/>
      <c r="AQ42" s="7"/>
      <c r="AR42" s="7"/>
      <c r="AS42" s="7"/>
    </row>
    <row r="43" spans="1:45" ht="15">
      <c r="A43" s="1"/>
      <c r="F43">
        <f>F40-$E41</f>
        <v>18</v>
      </c>
      <c r="G43">
        <f>G40-$E41</f>
        <v>19</v>
      </c>
      <c r="H43">
        <f>H40-$E41</f>
        <v>20</v>
      </c>
      <c r="I43">
        <f>I40-$E41</f>
        <v>22</v>
      </c>
      <c r="P43">
        <f>P40-$O41</f>
        <v>7</v>
      </c>
      <c r="Q43">
        <f>Q40-$O41</f>
        <v>7</v>
      </c>
      <c r="R43">
        <f>R40-$O41</f>
        <v>7</v>
      </c>
      <c r="S43">
        <f>S40-$O41</f>
        <v>7</v>
      </c>
      <c r="Z43">
        <f>Z40-$Y41</f>
        <v>35</v>
      </c>
      <c r="AA43">
        <f>AA40-$Y41</f>
        <v>36</v>
      </c>
      <c r="AB43">
        <f>AB40-$Y41</f>
        <v>36</v>
      </c>
      <c r="AC43">
        <f>AC40-$Y41</f>
        <v>34</v>
      </c>
      <c r="AI43">
        <f>AI40-$AH41</f>
        <v>60</v>
      </c>
      <c r="AJ43">
        <f>AJ40-$AH41</f>
        <v>62</v>
      </c>
      <c r="AK43">
        <f>AK40-$AH41</f>
        <v>63</v>
      </c>
      <c r="AL43">
        <f>AL40-$AH41</f>
        <v>63</v>
      </c>
      <c r="AN43" s="7"/>
      <c r="AO43" s="7"/>
      <c r="AP43" s="7"/>
      <c r="AQ43" s="7"/>
      <c r="AR43" s="7"/>
      <c r="AS43" s="7"/>
    </row>
    <row r="44" spans="1:45" ht="15">
      <c r="A44" s="1" t="s">
        <v>15</v>
      </c>
      <c r="K44" s="1" t="s">
        <v>4</v>
      </c>
      <c r="U44" s="1" t="s">
        <v>9</v>
      </c>
      <c r="AD44" s="1" t="s">
        <v>27</v>
      </c>
      <c r="AN44" s="7"/>
      <c r="AO44" s="7"/>
      <c r="AP44" s="7"/>
      <c r="AQ44" s="7"/>
      <c r="AR44" s="7"/>
      <c r="AS44" s="7"/>
    </row>
    <row r="45" spans="1:45" ht="15">
      <c r="A45" s="1">
        <v>2011</v>
      </c>
      <c r="B45">
        <v>573</v>
      </c>
      <c r="K45" s="1">
        <v>2011</v>
      </c>
      <c r="L45">
        <v>14</v>
      </c>
      <c r="U45" s="1">
        <v>2011</v>
      </c>
      <c r="V45">
        <v>21</v>
      </c>
      <c r="AD45" s="1">
        <v>2011</v>
      </c>
      <c r="AE45">
        <f aca="true" t="shared" si="7" ref="AE45:AL48">B45+L45+V45</f>
        <v>608</v>
      </c>
      <c r="AF45">
        <f t="shared" si="7"/>
        <v>0</v>
      </c>
      <c r="AG45">
        <f t="shared" si="7"/>
        <v>0</v>
      </c>
      <c r="AH45">
        <f t="shared" si="7"/>
        <v>0</v>
      </c>
      <c r="AI45">
        <f t="shared" si="7"/>
        <v>0</v>
      </c>
      <c r="AJ45">
        <f t="shared" si="7"/>
        <v>0</v>
      </c>
      <c r="AK45">
        <f t="shared" si="7"/>
        <v>0</v>
      </c>
      <c r="AL45">
        <f t="shared" si="7"/>
        <v>0</v>
      </c>
      <c r="AN45" s="7"/>
      <c r="AO45" s="7"/>
      <c r="AP45" s="7"/>
      <c r="AQ45" s="7"/>
      <c r="AR45" s="7"/>
      <c r="AS45" s="7"/>
    </row>
    <row r="46" spans="1:45" ht="15">
      <c r="A46" s="1">
        <v>2012</v>
      </c>
      <c r="C46">
        <v>594</v>
      </c>
      <c r="D46">
        <v>605</v>
      </c>
      <c r="E46">
        <v>607</v>
      </c>
      <c r="K46" s="1">
        <v>2012</v>
      </c>
      <c r="M46">
        <v>14</v>
      </c>
      <c r="N46">
        <v>14</v>
      </c>
      <c r="O46">
        <v>14</v>
      </c>
      <c r="U46" s="1">
        <v>2012</v>
      </c>
      <c r="W46">
        <v>22</v>
      </c>
      <c r="X46">
        <v>23</v>
      </c>
      <c r="Y46">
        <v>23</v>
      </c>
      <c r="AD46" s="1">
        <v>2012</v>
      </c>
      <c r="AE46">
        <f t="shared" si="7"/>
        <v>0</v>
      </c>
      <c r="AF46">
        <f t="shared" si="7"/>
        <v>630</v>
      </c>
      <c r="AG46">
        <f t="shared" si="7"/>
        <v>642</v>
      </c>
      <c r="AH46">
        <f t="shared" si="7"/>
        <v>644</v>
      </c>
      <c r="AI46">
        <f t="shared" si="7"/>
        <v>0</v>
      </c>
      <c r="AJ46">
        <f t="shared" si="7"/>
        <v>0</v>
      </c>
      <c r="AK46">
        <f t="shared" si="7"/>
        <v>0</v>
      </c>
      <c r="AL46">
        <f t="shared" si="7"/>
        <v>0</v>
      </c>
      <c r="AN46" s="7"/>
      <c r="AO46" s="7"/>
      <c r="AP46" s="7"/>
      <c r="AQ46" s="7"/>
      <c r="AR46" s="7"/>
      <c r="AS46" s="7"/>
    </row>
    <row r="47" spans="1:45" ht="15">
      <c r="A47" s="1">
        <v>2013</v>
      </c>
      <c r="D47">
        <v>601</v>
      </c>
      <c r="E47">
        <v>608</v>
      </c>
      <c r="K47" s="1">
        <v>2013</v>
      </c>
      <c r="N47">
        <v>15</v>
      </c>
      <c r="O47">
        <v>16</v>
      </c>
      <c r="U47" s="1">
        <v>2013</v>
      </c>
      <c r="X47">
        <v>23</v>
      </c>
      <c r="Y47">
        <v>23</v>
      </c>
      <c r="AD47" s="1">
        <v>2013</v>
      </c>
      <c r="AE47">
        <f t="shared" si="7"/>
        <v>0</v>
      </c>
      <c r="AF47">
        <f t="shared" si="7"/>
        <v>0</v>
      </c>
      <c r="AG47">
        <f t="shared" si="7"/>
        <v>639</v>
      </c>
      <c r="AH47">
        <f t="shared" si="7"/>
        <v>647</v>
      </c>
      <c r="AI47">
        <f t="shared" si="7"/>
        <v>0</v>
      </c>
      <c r="AJ47">
        <f t="shared" si="7"/>
        <v>0</v>
      </c>
      <c r="AK47">
        <f t="shared" si="7"/>
        <v>0</v>
      </c>
      <c r="AL47">
        <f t="shared" si="7"/>
        <v>0</v>
      </c>
      <c r="AN47" s="7"/>
      <c r="AO47" s="7"/>
      <c r="AP47" s="7"/>
      <c r="AQ47" s="7"/>
      <c r="AR47" s="7"/>
      <c r="AS47" s="7"/>
    </row>
    <row r="48" spans="1:45" ht="15">
      <c r="A48" s="1">
        <v>2014</v>
      </c>
      <c r="E48">
        <v>638</v>
      </c>
      <c r="F48">
        <v>645</v>
      </c>
      <c r="G48">
        <v>648</v>
      </c>
      <c r="H48">
        <v>650</v>
      </c>
      <c r="I48">
        <v>653</v>
      </c>
      <c r="K48" s="1">
        <v>2014</v>
      </c>
      <c r="O48">
        <v>15</v>
      </c>
      <c r="P48">
        <v>15</v>
      </c>
      <c r="Q48">
        <v>15</v>
      </c>
      <c r="R48">
        <v>15</v>
      </c>
      <c r="S48">
        <v>15</v>
      </c>
      <c r="U48" s="1">
        <v>2014</v>
      </c>
      <c r="Y48">
        <v>23</v>
      </c>
      <c r="Z48">
        <v>23</v>
      </c>
      <c r="AA48">
        <v>23</v>
      </c>
      <c r="AB48">
        <v>23</v>
      </c>
      <c r="AC48">
        <v>23</v>
      </c>
      <c r="AD48" s="1">
        <v>2014</v>
      </c>
      <c r="AE48">
        <f t="shared" si="7"/>
        <v>0</v>
      </c>
      <c r="AF48">
        <f t="shared" si="7"/>
        <v>0</v>
      </c>
      <c r="AG48">
        <f t="shared" si="7"/>
        <v>0</v>
      </c>
      <c r="AH48">
        <f t="shared" si="7"/>
        <v>676</v>
      </c>
      <c r="AI48">
        <f t="shared" si="7"/>
        <v>683</v>
      </c>
      <c r="AJ48">
        <f t="shared" si="7"/>
        <v>686</v>
      </c>
      <c r="AK48">
        <f t="shared" si="7"/>
        <v>688</v>
      </c>
      <c r="AL48">
        <f t="shared" si="7"/>
        <v>691</v>
      </c>
      <c r="AN48" s="7"/>
      <c r="AO48" s="7"/>
      <c r="AP48" s="7"/>
      <c r="AQ48" s="7"/>
      <c r="AR48" s="7"/>
      <c r="AS48" s="7"/>
    </row>
    <row r="49" spans="1:50" ht="15">
      <c r="A49" s="1" t="s">
        <v>17</v>
      </c>
      <c r="B49">
        <f>176+383</f>
        <v>559</v>
      </c>
      <c r="C49">
        <f>180+403</f>
        <v>583</v>
      </c>
      <c r="D49">
        <f>187+420</f>
        <v>607</v>
      </c>
      <c r="E49">
        <f>190+438</f>
        <v>628</v>
      </c>
      <c r="K49" s="1" t="s">
        <v>17</v>
      </c>
      <c r="L49">
        <v>14</v>
      </c>
      <c r="M49">
        <v>14</v>
      </c>
      <c r="N49" s="2">
        <v>14</v>
      </c>
      <c r="O49" s="2">
        <v>14</v>
      </c>
      <c r="U49" s="1" t="s">
        <v>17</v>
      </c>
      <c r="V49">
        <v>20</v>
      </c>
      <c r="W49">
        <v>22</v>
      </c>
      <c r="X49">
        <v>22</v>
      </c>
      <c r="Y49">
        <v>22</v>
      </c>
      <c r="AD49" s="1" t="s">
        <v>17</v>
      </c>
      <c r="AE49">
        <f>B49+L49+V49</f>
        <v>593</v>
      </c>
      <c r="AF49">
        <f>C49+M49+W49</f>
        <v>619</v>
      </c>
      <c r="AG49">
        <f>D49+N49+X49</f>
        <v>643</v>
      </c>
      <c r="AH49">
        <f>E49+O49+Y49</f>
        <v>664</v>
      </c>
      <c r="AN49" s="7">
        <v>832572</v>
      </c>
      <c r="AO49" s="7">
        <v>736421</v>
      </c>
      <c r="AP49" s="7"/>
      <c r="AQ49" s="7"/>
      <c r="AR49" s="7">
        <f>AN49-AP49</f>
        <v>832572</v>
      </c>
      <c r="AS49" s="7">
        <f>AO49-AQ49</f>
        <v>736421</v>
      </c>
      <c r="AT49">
        <v>12</v>
      </c>
      <c r="AU49">
        <v>5</v>
      </c>
      <c r="AV49" s="10">
        <f>AT49+AU48:AU49</f>
        <v>17</v>
      </c>
      <c r="AW49" s="17">
        <f>SUM(AN49:AO49)/AV49</f>
        <v>92293.70588235294</v>
      </c>
      <c r="AX49" t="s">
        <v>42</v>
      </c>
    </row>
    <row r="50" spans="1:45" ht="15">
      <c r="A50" s="1"/>
      <c r="B50" s="2">
        <f>B45-B49</f>
        <v>14</v>
      </c>
      <c r="C50" s="2">
        <f>C46-C49</f>
        <v>11</v>
      </c>
      <c r="D50">
        <f>D47-D49</f>
        <v>-6</v>
      </c>
      <c r="E50" s="2">
        <f>E48-E49</f>
        <v>10</v>
      </c>
      <c r="K50" s="1" t="s">
        <v>29</v>
      </c>
      <c r="L50">
        <f>L45-L49</f>
        <v>0</v>
      </c>
      <c r="M50">
        <f>M46-M49</f>
        <v>0</v>
      </c>
      <c r="N50" s="2">
        <f>N47-N49</f>
        <v>1</v>
      </c>
      <c r="O50" s="2">
        <f>O48-O49</f>
        <v>1</v>
      </c>
      <c r="U50" s="1" t="s">
        <v>29</v>
      </c>
      <c r="V50" s="2">
        <f>V45-V49</f>
        <v>1</v>
      </c>
      <c r="W50" s="2">
        <f>W46-W49</f>
        <v>0</v>
      </c>
      <c r="X50" s="2">
        <f>X47-X49</f>
        <v>1</v>
      </c>
      <c r="Y50" s="2">
        <f>Y48-Y49</f>
        <v>1</v>
      </c>
      <c r="AD50" s="1" t="s">
        <v>29</v>
      </c>
      <c r="AE50" s="2">
        <f>AE45-AE49</f>
        <v>15</v>
      </c>
      <c r="AF50" s="2">
        <f>AF46-AF49</f>
        <v>11</v>
      </c>
      <c r="AG50" s="2">
        <f>AG47-AG49</f>
        <v>-4</v>
      </c>
      <c r="AH50" s="2">
        <f>AH48-AH49</f>
        <v>12</v>
      </c>
      <c r="AM50">
        <f>SUM(AE50:AH50)/4</f>
        <v>8.5</v>
      </c>
      <c r="AN50" s="7"/>
      <c r="AO50" s="7"/>
      <c r="AP50" s="7"/>
      <c r="AQ50" s="7"/>
      <c r="AR50" s="7"/>
      <c r="AS50" s="7"/>
    </row>
    <row r="51" spans="1:45" ht="15">
      <c r="A51" s="1"/>
      <c r="F51">
        <f>F48-$E49</f>
        <v>17</v>
      </c>
      <c r="G51">
        <f>G48-$E49</f>
        <v>20</v>
      </c>
      <c r="H51">
        <f>H48-$E49</f>
        <v>22</v>
      </c>
      <c r="I51">
        <f>I48-$E49</f>
        <v>25</v>
      </c>
      <c r="P51">
        <f>P48-$O49</f>
        <v>1</v>
      </c>
      <c r="Q51">
        <f>Q48-$O49</f>
        <v>1</v>
      </c>
      <c r="R51">
        <f>R48-$O49</f>
        <v>1</v>
      </c>
      <c r="S51">
        <f>S48-$O49</f>
        <v>1</v>
      </c>
      <c r="Z51">
        <f>Z48-$Y49</f>
        <v>1</v>
      </c>
      <c r="AA51">
        <f>AA48-$Y49</f>
        <v>1</v>
      </c>
      <c r="AB51">
        <f>AB48-$Y49</f>
        <v>1</v>
      </c>
      <c r="AC51">
        <f>AC48-$Y49</f>
        <v>1</v>
      </c>
      <c r="AI51">
        <f>AI48-$AH49</f>
        <v>19</v>
      </c>
      <c r="AJ51">
        <f>AJ48-$AH49</f>
        <v>22</v>
      </c>
      <c r="AK51">
        <f>AK48-$AH49</f>
        <v>24</v>
      </c>
      <c r="AL51">
        <f>AL48-$AH49</f>
        <v>27</v>
      </c>
      <c r="AN51" s="7"/>
      <c r="AO51" s="7"/>
      <c r="AP51" s="7"/>
      <c r="AQ51" s="7"/>
      <c r="AR51" s="7"/>
      <c r="AS51" s="7"/>
    </row>
    <row r="52" spans="1:45" ht="15">
      <c r="A52" s="1" t="s">
        <v>16</v>
      </c>
      <c r="K52" s="1" t="s">
        <v>11</v>
      </c>
      <c r="U52" s="1" t="s">
        <v>10</v>
      </c>
      <c r="AD52" s="1" t="s">
        <v>28</v>
      </c>
      <c r="AN52" s="7"/>
      <c r="AO52" s="7"/>
      <c r="AP52" s="7"/>
      <c r="AQ52" s="7"/>
      <c r="AR52" s="7"/>
      <c r="AS52" s="7"/>
    </row>
    <row r="53" spans="1:45" ht="15">
      <c r="A53" s="1">
        <v>2011</v>
      </c>
      <c r="B53">
        <f>B5+B13+B21+B29+B37+B45</f>
        <v>1228</v>
      </c>
      <c r="K53" s="1">
        <v>2011</v>
      </c>
      <c r="L53">
        <f>L5+L21+L29+L37+L45</f>
        <v>1064</v>
      </c>
      <c r="U53" s="1">
        <v>2011</v>
      </c>
      <c r="V53">
        <f>V5+V21+V29+V37+V45</f>
        <v>997</v>
      </c>
      <c r="AD53" s="1">
        <v>2011</v>
      </c>
      <c r="AE53">
        <f aca="true" t="shared" si="8" ref="AE53:AL56">B53+L53+V53</f>
        <v>3289</v>
      </c>
      <c r="AF53">
        <f t="shared" si="8"/>
        <v>0</v>
      </c>
      <c r="AG53">
        <f t="shared" si="8"/>
        <v>0</v>
      </c>
      <c r="AH53">
        <f t="shared" si="8"/>
        <v>0</v>
      </c>
      <c r="AI53">
        <f t="shared" si="8"/>
        <v>0</v>
      </c>
      <c r="AJ53">
        <f t="shared" si="8"/>
        <v>0</v>
      </c>
      <c r="AK53">
        <f t="shared" si="8"/>
        <v>0</v>
      </c>
      <c r="AL53">
        <f t="shared" si="8"/>
        <v>0</v>
      </c>
      <c r="AN53" s="7"/>
      <c r="AO53" s="7"/>
      <c r="AP53" s="7"/>
      <c r="AQ53" s="7"/>
      <c r="AR53" s="7"/>
      <c r="AS53" s="7"/>
    </row>
    <row r="54" spans="1:45" ht="15">
      <c r="A54" s="1">
        <v>2012</v>
      </c>
      <c r="C54">
        <f aca="true" t="shared" si="9" ref="C54:I54">C6+C14+C22+C30+C38+C46</f>
        <v>1435</v>
      </c>
      <c r="D54">
        <f t="shared" si="9"/>
        <v>1457</v>
      </c>
      <c r="E54">
        <f t="shared" si="9"/>
        <v>1462</v>
      </c>
      <c r="F54">
        <f t="shared" si="9"/>
        <v>0</v>
      </c>
      <c r="G54">
        <f t="shared" si="9"/>
        <v>0</v>
      </c>
      <c r="H54">
        <f t="shared" si="9"/>
        <v>0</v>
      </c>
      <c r="I54">
        <f t="shared" si="9"/>
        <v>0</v>
      </c>
      <c r="K54" s="1">
        <v>2012</v>
      </c>
      <c r="M54">
        <f>M6+M22+M30+M38+M46</f>
        <v>1021</v>
      </c>
      <c r="N54">
        <f>N6+N22+N30+N38+N46</f>
        <v>1045</v>
      </c>
      <c r="O54">
        <f>O6+O22+O30+O38+O46</f>
        <v>1059</v>
      </c>
      <c r="U54" s="1">
        <v>2012</v>
      </c>
      <c r="W54">
        <f>W6+W22+W30+W38+W46</f>
        <v>967</v>
      </c>
      <c r="X54">
        <f>X6+X22+X30+X38+X46</f>
        <v>980</v>
      </c>
      <c r="Y54">
        <f>Y6+Y22+Y30+Y38+Y46</f>
        <v>987</v>
      </c>
      <c r="AD54" s="1">
        <v>2012</v>
      </c>
      <c r="AE54">
        <f t="shared" si="8"/>
        <v>0</v>
      </c>
      <c r="AF54">
        <f t="shared" si="8"/>
        <v>3423</v>
      </c>
      <c r="AG54">
        <f t="shared" si="8"/>
        <v>3482</v>
      </c>
      <c r="AH54">
        <f t="shared" si="8"/>
        <v>3508</v>
      </c>
      <c r="AI54">
        <f t="shared" si="8"/>
        <v>0</v>
      </c>
      <c r="AJ54">
        <f t="shared" si="8"/>
        <v>0</v>
      </c>
      <c r="AK54">
        <f t="shared" si="8"/>
        <v>0</v>
      </c>
      <c r="AL54">
        <f t="shared" si="8"/>
        <v>0</v>
      </c>
      <c r="AN54" s="7"/>
      <c r="AO54" s="7"/>
      <c r="AP54" s="7"/>
      <c r="AQ54" s="7"/>
      <c r="AR54" s="7"/>
      <c r="AS54" s="7"/>
    </row>
    <row r="55" spans="1:45" ht="15">
      <c r="A55" s="1">
        <v>2013</v>
      </c>
      <c r="C55">
        <f aca="true" t="shared" si="10" ref="C55:I55">C7+C15+C23+C31+C39+C47</f>
        <v>0</v>
      </c>
      <c r="D55">
        <f t="shared" si="10"/>
        <v>1432</v>
      </c>
      <c r="E55">
        <f t="shared" si="10"/>
        <v>1443</v>
      </c>
      <c r="F55">
        <f t="shared" si="10"/>
        <v>0</v>
      </c>
      <c r="G55">
        <f t="shared" si="10"/>
        <v>0</v>
      </c>
      <c r="H55">
        <f t="shared" si="10"/>
        <v>0</v>
      </c>
      <c r="I55">
        <f t="shared" si="10"/>
        <v>0</v>
      </c>
      <c r="K55" s="1">
        <v>2013</v>
      </c>
      <c r="N55">
        <f>N7+N23+N31+N39+N47</f>
        <v>1029</v>
      </c>
      <c r="O55">
        <f>O7+O23+O31+O39+O47</f>
        <v>1046</v>
      </c>
      <c r="U55" s="1">
        <v>2013</v>
      </c>
      <c r="X55">
        <f>X7+X23+X31+X39+X47</f>
        <v>971</v>
      </c>
      <c r="Y55">
        <f>Y7+Y23+Y31+Y39+Y47</f>
        <v>982</v>
      </c>
      <c r="AD55" s="1">
        <v>2013</v>
      </c>
      <c r="AE55">
        <f t="shared" si="8"/>
        <v>0</v>
      </c>
      <c r="AF55">
        <f t="shared" si="8"/>
        <v>0</v>
      </c>
      <c r="AG55">
        <f t="shared" si="8"/>
        <v>3432</v>
      </c>
      <c r="AH55">
        <f t="shared" si="8"/>
        <v>3471</v>
      </c>
      <c r="AI55">
        <f t="shared" si="8"/>
        <v>0</v>
      </c>
      <c r="AJ55">
        <f t="shared" si="8"/>
        <v>0</v>
      </c>
      <c r="AK55">
        <f t="shared" si="8"/>
        <v>0</v>
      </c>
      <c r="AL55">
        <f t="shared" si="8"/>
        <v>0</v>
      </c>
      <c r="AN55" s="7"/>
      <c r="AO55" s="7"/>
      <c r="AP55" s="7"/>
      <c r="AQ55" s="7"/>
      <c r="AR55" s="7"/>
      <c r="AS55" s="7"/>
    </row>
    <row r="56" spans="1:45" ht="15">
      <c r="A56" s="1">
        <v>2014</v>
      </c>
      <c r="C56">
        <f aca="true" t="shared" si="11" ref="C56:I56">C8+C16+C24+C32+C40+C48</f>
        <v>0</v>
      </c>
      <c r="D56">
        <f t="shared" si="11"/>
        <v>0</v>
      </c>
      <c r="E56">
        <f t="shared" si="11"/>
        <v>1490</v>
      </c>
      <c r="F56">
        <f t="shared" si="11"/>
        <v>1506</v>
      </c>
      <c r="G56">
        <f t="shared" si="11"/>
        <v>1514</v>
      </c>
      <c r="H56">
        <f t="shared" si="11"/>
        <v>1520</v>
      </c>
      <c r="I56">
        <f t="shared" si="11"/>
        <v>1526</v>
      </c>
      <c r="K56" s="1">
        <v>2014</v>
      </c>
      <c r="O56">
        <f>O8+O24+O32+O40+O48</f>
        <v>1085</v>
      </c>
      <c r="P56">
        <f>P8+P24+P32+P40+P48</f>
        <v>1057</v>
      </c>
      <c r="Q56">
        <f>Q8+Q24+Q32+Q40+Q48</f>
        <v>1057</v>
      </c>
      <c r="R56">
        <f>R8+R24+R32+R40+R48</f>
        <v>1040</v>
      </c>
      <c r="S56">
        <f>S8+S24+S32+S40+S48</f>
        <v>1058</v>
      </c>
      <c r="U56" s="1">
        <v>2014</v>
      </c>
      <c r="Y56">
        <f>Y8+Y24+Y32+Y40+Y48</f>
        <v>971</v>
      </c>
      <c r="Z56">
        <f>Z8+Z24+Z32+Z40+Z48</f>
        <v>987</v>
      </c>
      <c r="AA56">
        <f>AA8+AA24+AA32+AA40+AA48</f>
        <v>986</v>
      </c>
      <c r="AB56">
        <f>AB8+AB24+AB32+AB40+AB48</f>
        <v>987</v>
      </c>
      <c r="AC56">
        <f>AC8+AC24+AC32+AC40+AC48</f>
        <v>1008</v>
      </c>
      <c r="AD56" s="1">
        <v>2014</v>
      </c>
      <c r="AE56">
        <f t="shared" si="8"/>
        <v>0</v>
      </c>
      <c r="AF56">
        <f t="shared" si="8"/>
        <v>0</v>
      </c>
      <c r="AG56">
        <f t="shared" si="8"/>
        <v>0</v>
      </c>
      <c r="AH56">
        <f t="shared" si="8"/>
        <v>3546</v>
      </c>
      <c r="AI56">
        <f t="shared" si="8"/>
        <v>3550</v>
      </c>
      <c r="AJ56">
        <f t="shared" si="8"/>
        <v>3557</v>
      </c>
      <c r="AK56">
        <f t="shared" si="8"/>
        <v>3547</v>
      </c>
      <c r="AL56">
        <f t="shared" si="8"/>
        <v>3592</v>
      </c>
      <c r="AN56" s="7"/>
      <c r="AO56" s="7"/>
      <c r="AP56" s="7"/>
      <c r="AQ56" s="7"/>
      <c r="AR56" s="7"/>
      <c r="AS56" s="7"/>
    </row>
    <row r="57" spans="1:45" ht="15">
      <c r="A57" s="1" t="s">
        <v>17</v>
      </c>
      <c r="B57">
        <f>B9+B17+B25+B33+B41+B49</f>
        <v>1285</v>
      </c>
      <c r="C57">
        <f>C9+C17+C25+C33+C41+C49</f>
        <v>1355</v>
      </c>
      <c r="D57">
        <f>D9+D17+D25+D33+D41+D49</f>
        <v>1434</v>
      </c>
      <c r="E57">
        <f>E9+E17+E25+E33+E41+E49</f>
        <v>1504</v>
      </c>
      <c r="K57" s="1" t="s">
        <v>17</v>
      </c>
      <c r="L57">
        <f>L9+L25+L33+L41+L49</f>
        <v>966</v>
      </c>
      <c r="M57">
        <f>M9+M25+M33+M41+M49</f>
        <v>990</v>
      </c>
      <c r="N57">
        <f>N9+N25+N33+N41+N49</f>
        <v>998</v>
      </c>
      <c r="O57">
        <f>O9+O25+O33+O41+O49</f>
        <v>1029</v>
      </c>
      <c r="U57" s="1" t="s">
        <v>17</v>
      </c>
      <c r="V57">
        <f>V9+V25+V33+V41+V49</f>
        <v>939</v>
      </c>
      <c r="W57">
        <f>W9+W25+W33+W41+W49</f>
        <v>931</v>
      </c>
      <c r="X57">
        <f>X9+X25+X33+X41+X49</f>
        <v>944</v>
      </c>
      <c r="Y57">
        <f>Y9+Y25+Y33+Y41+Y49</f>
        <v>949</v>
      </c>
      <c r="AD57" s="1" t="s">
        <v>17</v>
      </c>
      <c r="AE57">
        <f>B57+L57+V57</f>
        <v>3190</v>
      </c>
      <c r="AF57">
        <f>C57+M57+W57</f>
        <v>3276</v>
      </c>
      <c r="AG57">
        <f>D57+N57+X57</f>
        <v>3376</v>
      </c>
      <c r="AH57">
        <f>E57+O57+Y57</f>
        <v>3482</v>
      </c>
      <c r="AN57" s="7"/>
      <c r="AO57" s="7"/>
      <c r="AP57" s="7"/>
      <c r="AQ57" s="7"/>
      <c r="AR57" s="7">
        <f>AN57:AN58-AP57</f>
        <v>0</v>
      </c>
      <c r="AS57" s="7">
        <f>AO57:AO58-AQ57</f>
        <v>0</v>
      </c>
    </row>
    <row r="58" spans="1:45" ht="15">
      <c r="A58" s="1" t="s">
        <v>29</v>
      </c>
      <c r="B58">
        <f>B53-B57</f>
        <v>-57</v>
      </c>
      <c r="C58" s="2">
        <f>C54-C57</f>
        <v>80</v>
      </c>
      <c r="D58">
        <f>D55-D57</f>
        <v>-2</v>
      </c>
      <c r="E58">
        <f>E56-E57</f>
        <v>-14</v>
      </c>
      <c r="K58" s="1" t="s">
        <v>29</v>
      </c>
      <c r="L58" s="2">
        <f>L53-L57</f>
        <v>98</v>
      </c>
      <c r="M58" s="2">
        <f>M54-M57</f>
        <v>31</v>
      </c>
      <c r="N58" s="2">
        <f>N55-N57</f>
        <v>31</v>
      </c>
      <c r="O58" s="2">
        <f>O56-O57</f>
        <v>56</v>
      </c>
      <c r="U58" s="1" t="s">
        <v>29</v>
      </c>
      <c r="V58" s="2">
        <f>V53-V57</f>
        <v>58</v>
      </c>
      <c r="W58" s="2">
        <f>W54-W57</f>
        <v>36</v>
      </c>
      <c r="X58" s="2">
        <f>X55-X57</f>
        <v>27</v>
      </c>
      <c r="Y58" s="2">
        <f>Y56-Y57</f>
        <v>22</v>
      </c>
      <c r="AD58" s="1" t="s">
        <v>29</v>
      </c>
      <c r="AE58" s="2">
        <f>AE53-AE57</f>
        <v>99</v>
      </c>
      <c r="AF58" s="2">
        <f>AF54-AF57</f>
        <v>147</v>
      </c>
      <c r="AG58" s="2">
        <f>AG55-AG57</f>
        <v>56</v>
      </c>
      <c r="AH58" s="2">
        <f>AH56-AH57</f>
        <v>64</v>
      </c>
      <c r="AM58">
        <f>SUM(AM4:AM57)</f>
        <v>88</v>
      </c>
      <c r="AN58" s="7">
        <f>SUM(AN9:AN57)</f>
        <v>11754219</v>
      </c>
      <c r="AO58" s="7">
        <f>SUM(AO9:AO57)</f>
        <v>3514736</v>
      </c>
      <c r="AP58" s="7">
        <f>SUM(AP9:AP57)</f>
        <v>2067227</v>
      </c>
      <c r="AQ58" s="7">
        <f>SUM(AQ9:AQ57)</f>
        <v>3364646</v>
      </c>
      <c r="AR58" s="7">
        <f>AN58-AP58</f>
        <v>9686992</v>
      </c>
      <c r="AS58" s="7">
        <f>AO58-AQ58</f>
        <v>150090</v>
      </c>
    </row>
    <row r="59" spans="6:38" ht="15">
      <c r="F59">
        <f>F56-$E57</f>
        <v>2</v>
      </c>
      <c r="G59">
        <f>G56-$E57</f>
        <v>10</v>
      </c>
      <c r="H59">
        <f>H56-$E57</f>
        <v>16</v>
      </c>
      <c r="I59">
        <f>I56-$E57</f>
        <v>22</v>
      </c>
      <c r="P59">
        <f>P56-$O57</f>
        <v>28</v>
      </c>
      <c r="Q59">
        <f>Q56-$O57</f>
        <v>28</v>
      </c>
      <c r="R59">
        <f>R56-$O57</f>
        <v>11</v>
      </c>
      <c r="S59">
        <f>S56-$O57</f>
        <v>29</v>
      </c>
      <c r="Z59">
        <f>Z56-$Y57</f>
        <v>38</v>
      </c>
      <c r="AA59">
        <f>AA56-$Y57</f>
        <v>37</v>
      </c>
      <c r="AB59">
        <f>AB56-$Y57</f>
        <v>38</v>
      </c>
      <c r="AC59">
        <f>AC56-$Y57</f>
        <v>59</v>
      </c>
      <c r="AI59">
        <f>AI56-$AH57</f>
        <v>68</v>
      </c>
      <c r="AJ59">
        <f>AJ56-$AH57</f>
        <v>75</v>
      </c>
      <c r="AK59">
        <f>AK56-$AH57</f>
        <v>65</v>
      </c>
      <c r="AL59">
        <f>AL56-$AH57</f>
        <v>110</v>
      </c>
    </row>
    <row r="62" spans="9:50" ht="15">
      <c r="I62" t="s">
        <v>18</v>
      </c>
      <c r="AL62" t="s">
        <v>37</v>
      </c>
      <c r="AN62" s="7">
        <v>2654080</v>
      </c>
      <c r="AO62" s="7">
        <v>2453811</v>
      </c>
      <c r="AP62" s="7"/>
      <c r="AQ62" s="7"/>
      <c r="AR62" s="7">
        <f>AN62-AP62</f>
        <v>2654080</v>
      </c>
      <c r="AS62" s="7">
        <f>AO62-AQ62</f>
        <v>2453811</v>
      </c>
      <c r="AT62">
        <v>35</v>
      </c>
      <c r="AU62">
        <v>18</v>
      </c>
      <c r="AV62" s="10">
        <f>AT62+AU61:AU62</f>
        <v>53</v>
      </c>
      <c r="AW62" s="17">
        <f>SUM(AN62:AO62)/AV62</f>
        <v>96375.30188679245</v>
      </c>
      <c r="AX62" t="s">
        <v>43</v>
      </c>
    </row>
    <row r="64" spans="40:48" ht="15">
      <c r="AN64" s="7">
        <f>SUM(AN58:AN63)</f>
        <v>14408299</v>
      </c>
      <c r="AO64" s="7">
        <f>SUM(AO58:AO63)</f>
        <v>5968547</v>
      </c>
      <c r="AP64" s="7">
        <f>SUM(AP58:AP63)</f>
        <v>2067227</v>
      </c>
      <c r="AQ64" s="7">
        <f>SUM(AQ58:AQ63)</f>
        <v>3364646</v>
      </c>
      <c r="AR64" s="7">
        <f>AN64-AP64</f>
        <v>12341072</v>
      </c>
      <c r="AS64" s="7">
        <f>AO64-AQ64</f>
        <v>2603901</v>
      </c>
      <c r="AT64">
        <f>SUM(AT9:AT63)</f>
        <v>209</v>
      </c>
      <c r="AU64">
        <f>SUM(AU9:AU63)</f>
        <v>76</v>
      </c>
      <c r="AV64">
        <f>SUM(AV9:AV63)</f>
        <v>285</v>
      </c>
    </row>
    <row r="65" ht="15">
      <c r="AM65" s="24" t="s">
        <v>51</v>
      </c>
    </row>
    <row r="66" spans="39:41" ht="15">
      <c r="AM66" s="24"/>
      <c r="AN66" s="23" t="s">
        <v>48</v>
      </c>
      <c r="AO66" s="23"/>
    </row>
    <row r="67" spans="39:46" ht="15">
      <c r="AM67" s="14">
        <f>AM58*AS68</f>
        <v>6291798.063157896</v>
      </c>
      <c r="AN67" s="12">
        <f>$AM67*$AN$64/SUM($AN$64:$AO$64)</f>
        <v>4448878.287719299</v>
      </c>
      <c r="AO67" s="12">
        <f>$AM67*$AO$64/SUM($AN$64:$AO$64)</f>
        <v>1842919.7754385967</v>
      </c>
      <c r="AS67" s="7">
        <f>SUM(AN64:AO64)</f>
        <v>20376846</v>
      </c>
      <c r="AT67" t="s">
        <v>49</v>
      </c>
    </row>
    <row r="68" spans="45:46" ht="15">
      <c r="AS68" s="13">
        <f>AS67/AV64</f>
        <v>71497.7052631579</v>
      </c>
      <c r="AT68" t="s">
        <v>50</v>
      </c>
    </row>
    <row r="69" ht="15">
      <c r="AM69" s="24" t="s">
        <v>52</v>
      </c>
    </row>
    <row r="70" ht="15">
      <c r="AM70" s="24"/>
    </row>
    <row r="71" spans="39:41" ht="15">
      <c r="AM71" s="15">
        <f>0.5*AM58*AS68</f>
        <v>3145899.031578948</v>
      </c>
      <c r="AN71" s="12">
        <f>$AM71*$AN$64/SUM($AN$64:$AO$64)</f>
        <v>2224439.1438596495</v>
      </c>
      <c r="AO71" s="12">
        <f>$AM71*$AO$64/SUM($AN$64:$AO$64)</f>
        <v>921459.8877192984</v>
      </c>
    </row>
  </sheetData>
  <sheetProtection/>
  <mergeCells count="16">
    <mergeCell ref="A1:J2"/>
    <mergeCell ref="K1:T2"/>
    <mergeCell ref="U1:AC2"/>
    <mergeCell ref="AD1:AL2"/>
    <mergeCell ref="AN1:AO1"/>
    <mergeCell ref="AN3:AO3"/>
    <mergeCell ref="AU1:AU2"/>
    <mergeCell ref="AT1:AT2"/>
    <mergeCell ref="AV1:AV2"/>
    <mergeCell ref="AN66:AO66"/>
    <mergeCell ref="AM65:AM66"/>
    <mergeCell ref="AM69:AM70"/>
    <mergeCell ref="AP3:AQ3"/>
    <mergeCell ref="AP1:AQ1"/>
    <mergeCell ref="AR1:AS1"/>
    <mergeCell ref="AR3:AS3"/>
  </mergeCells>
  <printOptions horizontalCentered="1" verticalCentered="1"/>
  <pageMargins left="0.7" right="0.7" top="1" bottom="0.25" header="0.3" footer="0.3"/>
  <pageSetup horizontalDpi="600" verticalDpi="600" orientation="portrait" scale="62" r:id="rId1"/>
  <headerFooter>
    <oddHeader xml:space="preserve">&amp;RRLW Exhibit No. 1
Page 3 of 3
 </oddHeader>
  </headerFooter>
  <colBreaks count="4" manualBreakCount="4">
    <brk id="10" max="65535" man="1"/>
    <brk id="20" max="65535" man="1"/>
    <brk id="29" max="72" man="1"/>
    <brk id="38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ron.willhite</dc:creator>
  <cp:keywords/>
  <dc:description/>
  <cp:lastModifiedBy>Willhite, Ron - KSBA</cp:lastModifiedBy>
  <cp:lastPrinted>2015-04-01T14:49:42Z</cp:lastPrinted>
  <dcterms:created xsi:type="dcterms:W3CDTF">2015-02-06T19:52:33Z</dcterms:created>
  <dcterms:modified xsi:type="dcterms:W3CDTF">2015-04-01T15:26:42Z</dcterms:modified>
  <cp:category/>
  <cp:version/>
  <cp:contentType/>
  <cp:contentStatus/>
</cp:coreProperties>
</file>