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560" windowWidth="11730" windowHeight="2100"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C24" i="12" l="1"/>
  <c r="C53" i="19" l="1"/>
  <c r="C52" i="19"/>
  <c r="C18" i="19"/>
  <c r="C54" i="19"/>
  <c r="C22" i="12" l="1"/>
  <c r="C23" i="12" s="1"/>
  <c r="C25" i="12"/>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C56" i="12" s="1"/>
  <c r="CB11" i="9"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Q56" i="12" s="1"/>
  <c r="BP11" i="9" s="1"/>
  <c r="BP58" i="12"/>
  <c r="BP59" i="12" s="1"/>
  <c r="BP62" i="12" s="1"/>
  <c r="BP56" i="12" s="1"/>
  <c r="BO11" i="9" s="1"/>
  <c r="BO58" i="12"/>
  <c r="BO59" i="12" s="1"/>
  <c r="BN58" i="12"/>
  <c r="BN59" i="12" s="1"/>
  <c r="BN62" i="12" s="1"/>
  <c r="BN56" i="12" s="1"/>
  <c r="BM11" i="9" s="1"/>
  <c r="BM58" i="12"/>
  <c r="BM59" i="12" s="1"/>
  <c r="BM62" i="12" s="1"/>
  <c r="BM56" i="12" s="1"/>
  <c r="BL11" i="9"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BA56" i="12" s="1"/>
  <c r="AZ11" i="9" s="1"/>
  <c r="AZ58" i="12"/>
  <c r="AZ59" i="12" s="1"/>
  <c r="AZ62" i="12" s="1"/>
  <c r="AZ56" i="12" s="1"/>
  <c r="AY11" i="9" s="1"/>
  <c r="AY58" i="12"/>
  <c r="AY59" i="12" s="1"/>
  <c r="AX58" i="12"/>
  <c r="AX59" i="12" s="1"/>
  <c r="AX62" i="12" s="1"/>
  <c r="AX56" i="12" s="1"/>
  <c r="AW11" i="9" s="1"/>
  <c r="AW58" i="12"/>
  <c r="AW59" i="12" s="1"/>
  <c r="AW62" i="12" s="1"/>
  <c r="AW56" i="12" s="1"/>
  <c r="AV11" i="9"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K56" i="12" s="1"/>
  <c r="AJ11" i="9"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C56" i="12" s="1"/>
  <c r="AB11" i="9"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M56" i="12" s="1"/>
  <c r="L11" i="9"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BY56" i="12"/>
  <c r="BX11" i="9" s="1"/>
  <c r="BU56" i="12"/>
  <c r="BT11" i="9" s="1"/>
  <c r="BI56" i="12"/>
  <c r="BH11" i="9" s="1"/>
  <c r="BE56" i="12"/>
  <c r="BD11" i="9" s="1"/>
  <c r="AS56" i="12"/>
  <c r="AR11" i="9" s="1"/>
  <c r="AN56" i="12"/>
  <c r="AM11" i="9" s="1"/>
  <c r="AG56" i="12"/>
  <c r="AF11" i="9" s="1"/>
  <c r="AF56" i="12"/>
  <c r="AE11" i="9" s="1"/>
  <c r="AB56" i="12"/>
  <c r="AA11" i="9" s="1"/>
  <c r="U56" i="12"/>
  <c r="T11" i="9" s="1"/>
  <c r="P56" i="12"/>
  <c r="O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D40" i="12" s="1"/>
  <c r="AC16" i="9" s="1"/>
  <c r="AC17" i="9" s="1"/>
  <c r="AC24" i="9" s="1"/>
  <c r="AB41" i="12"/>
  <c r="AB40" i="12" s="1"/>
  <c r="AA16" i="9" s="1"/>
  <c r="AA17" i="9" s="1"/>
  <c r="AA24" i="9" s="1"/>
  <c r="Z41" i="12"/>
  <c r="Z40" i="12" s="1"/>
  <c r="Y16" i="9" s="1"/>
  <c r="Y17" i="9" s="1"/>
  <c r="Y24" i="9" s="1"/>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F40" i="12" l="1"/>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AH9" i="18" l="1"/>
  <c r="BJ38" i="14"/>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G51" i="18"/>
  <c r="AN7" i="21"/>
  <c r="AF12" i="21"/>
  <c r="AF20" i="21" s="1"/>
  <c r="AE13" i="21"/>
  <c r="AE34" i="21" s="1"/>
  <c r="AD24" i="21"/>
  <c r="AE21" i="21"/>
  <c r="AE22" i="21" s="1"/>
  <c r="AS19" i="21"/>
  <c r="AC27" i="21"/>
  <c r="AC26" i="21"/>
  <c r="AG10" i="21"/>
  <c r="AG12" i="21" s="1"/>
  <c r="AM8" i="21"/>
  <c r="AR19" i="18"/>
  <c r="AW16" i="18"/>
  <c r="AF52" i="18"/>
  <c r="AM8" i="18"/>
  <c r="CA16" i="18"/>
  <c r="AX16" i="21"/>
  <c r="CB16" i="21"/>
  <c r="AI9" i="18" l="1"/>
  <c r="BK38" i="14"/>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AJ9" i="18" l="1"/>
  <c r="BL38" i="14"/>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C24" i="18"/>
  <c r="C26" i="18" s="1"/>
  <c r="AP7" i="21"/>
  <c r="AG20" i="21"/>
  <c r="AG21" i="21" s="1"/>
  <c r="AG22" i="21" s="1"/>
  <c r="AE36" i="21"/>
  <c r="AH13" i="21"/>
  <c r="AH34" i="21" s="1"/>
  <c r="AE26" i="21"/>
  <c r="AF24" i="21"/>
  <c r="AI10" i="21"/>
  <c r="AI12" i="21" s="1"/>
  <c r="AO8" i="21"/>
  <c r="AY16" i="18"/>
  <c r="AH52" i="18"/>
  <c r="AO8" i="18"/>
  <c r="CC16" i="18"/>
  <c r="AZ16" i="21"/>
  <c r="C45" i="18"/>
  <c r="AK9" i="18" l="1"/>
  <c r="BM38" i="14"/>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Q7" i="21"/>
  <c r="AR7" i="21"/>
  <c r="AH20" i="21"/>
  <c r="AH21" i="21" s="1"/>
  <c r="AH22" i="21" s="1"/>
  <c r="AI20" i="21"/>
  <c r="AF36" i="21"/>
  <c r="AG24" i="21"/>
  <c r="AG27" i="21" s="1"/>
  <c r="AP8" i="21"/>
  <c r="AJ10" i="21"/>
  <c r="AJ12" i="21" s="1"/>
  <c r="AF27" i="21"/>
  <c r="AF30" i="21" s="1"/>
  <c r="AF31" i="21" s="1"/>
  <c r="AF26" i="21"/>
  <c r="AZ16" i="18"/>
  <c r="AP8" i="18"/>
  <c r="AI52" i="18"/>
  <c r="C28" i="18"/>
  <c r="C29" i="18"/>
  <c r="C50" i="18"/>
  <c r="AL9" i="18" l="1"/>
  <c r="BN38" i="14"/>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D29" i="18"/>
  <c r="D32" i="18" s="1"/>
  <c r="D33" i="18" s="1"/>
  <c r="D28"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I12" i="18" l="1"/>
  <c r="I20" i="18" s="1"/>
  <c r="E44" i="18"/>
  <c r="K24" i="27" s="1"/>
  <c r="K26" i="27" s="1"/>
  <c r="K28" i="27" s="1"/>
  <c r="K31" i="27" s="1"/>
  <c r="H58" i="18"/>
  <c r="I60" i="18"/>
  <c r="I58" i="18"/>
  <c r="H60" i="18"/>
  <c r="H20" i="18"/>
  <c r="H21" i="18" s="1"/>
  <c r="H22" i="18" s="1"/>
  <c r="H13" i="18"/>
  <c r="T37" i="27"/>
  <c r="T40" i="27" s="1"/>
  <c r="H24" i="27"/>
  <c r="H26" i="27" s="1"/>
  <c r="Q29" i="27"/>
  <c r="T29" i="27" s="1"/>
  <c r="E45" i="18"/>
  <c r="E50" i="18" s="1"/>
  <c r="F22" i="18"/>
  <c r="F24" i="18" s="1"/>
  <c r="F26" i="18" s="1"/>
  <c r="F44" i="18" s="1"/>
  <c r="N30" i="27"/>
  <c r="CB80" i="9"/>
  <c r="CB81" i="9" s="1"/>
  <c r="CA80" i="9"/>
  <c r="CA81" i="9" s="1"/>
  <c r="CC80" i="9"/>
  <c r="CC81" i="9" s="1"/>
  <c r="BX45" i="9"/>
  <c r="BX50" i="9" s="1"/>
  <c r="BY45" i="9"/>
  <c r="BY50" i="9" s="1"/>
  <c r="BZ45" i="9"/>
  <c r="BZ50" i="9" s="1"/>
  <c r="E29" i="18"/>
  <c r="E32" i="18" s="1"/>
  <c r="E33" i="18" s="1"/>
  <c r="J37" i="18"/>
  <c r="J10" i="18"/>
  <c r="K7" i="18"/>
  <c r="K6" i="18"/>
  <c r="K25" i="18"/>
  <c r="L4"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I13" i="18" l="1"/>
  <c r="E56" i="18"/>
  <c r="E57" i="18" s="1"/>
  <c r="E34" i="11" s="1"/>
  <c r="E49" i="18"/>
  <c r="E54" i="18" s="1"/>
  <c r="H28" i="27"/>
  <c r="J60" i="18"/>
  <c r="F49" i="18"/>
  <c r="N24" i="27"/>
  <c r="E47" i="18"/>
  <c r="E36" i="18" s="1"/>
  <c r="F45" i="18"/>
  <c r="F47" i="18" s="1"/>
  <c r="G22" i="18"/>
  <c r="G24" i="18" s="1"/>
  <c r="G26" i="18" s="1"/>
  <c r="G44"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E33" i="11" l="1"/>
  <c r="H44" i="18"/>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4" i="18" s="1"/>
  <c r="I56" i="18" s="1"/>
  <c r="I57"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H47" i="18" l="1"/>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J44" i="18" s="1"/>
  <c r="J47" i="18" s="1"/>
  <c r="L58" i="18"/>
  <c r="M10" i="18"/>
  <c r="N10" i="18"/>
  <c r="M37" i="18"/>
  <c r="N37" i="18"/>
  <c r="K13" i="18"/>
  <c r="K20" i="18"/>
  <c r="K21" i="18" s="1"/>
  <c r="K22" i="18" s="1"/>
  <c r="K45" i="18" s="1"/>
  <c r="K50" i="18" s="1"/>
  <c r="I49" i="18"/>
  <c r="I28" i="18"/>
  <c r="I29" i="18"/>
  <c r="I32" i="18" s="1"/>
  <c r="I33" i="18" s="1"/>
  <c r="I50" i="18"/>
  <c r="I47"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H59" i="18" l="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I54" i="18"/>
  <c r="N12" i="18"/>
  <c r="N20" i="18" s="1"/>
  <c r="N21" i="18" s="1"/>
  <c r="N22" i="18" s="1"/>
  <c r="N45" i="18" s="1"/>
  <c r="N50" i="18" s="1"/>
  <c r="K24" i="18"/>
  <c r="K26" i="18" s="1"/>
  <c r="K44" i="18" s="1"/>
  <c r="J49" i="18"/>
  <c r="J54" i="18" s="1"/>
  <c r="J56" i="18"/>
  <c r="J57" i="18" s="1"/>
  <c r="J59" i="18"/>
  <c r="J36" i="18"/>
  <c r="J38" i="18" s="1"/>
  <c r="J39" i="18" s="1"/>
  <c r="I59" i="18"/>
  <c r="I36" i="18"/>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L24" i="18" l="1"/>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L44" i="18" l="1"/>
  <c r="L56" i="18" s="1"/>
  <c r="L57" i="18" s="1"/>
  <c r="L28" i="18"/>
  <c r="Q46" i="27"/>
  <c r="O20" i="18"/>
  <c r="O21" i="18" s="1"/>
  <c r="O22" i="18" s="1"/>
  <c r="O45" i="18" s="1"/>
  <c r="O50" i="18" s="1"/>
  <c r="P13" i="18"/>
  <c r="N29" i="18"/>
  <c r="N32" i="18" s="1"/>
  <c r="N33" i="18" s="1"/>
  <c r="Q10" i="18"/>
  <c r="R6" i="18"/>
  <c r="R25" i="18"/>
  <c r="S4" i="18"/>
  <c r="R7" i="18"/>
  <c r="Q37" i="18"/>
  <c r="N28" i="18"/>
  <c r="M24" i="18"/>
  <c r="M26" i="18" s="1"/>
  <c r="M44" i="18" s="1"/>
  <c r="M56" i="18" s="1"/>
  <c r="M57" i="18" s="1"/>
  <c r="K36" i="18"/>
  <c r="K38" i="18" s="1"/>
  <c r="K39" i="18" s="1"/>
  <c r="K59" i="18"/>
  <c r="P21" i="18"/>
  <c r="P22" i="18" s="1"/>
  <c r="BV88" i="9"/>
  <c r="BV89" i="9" s="1"/>
  <c r="BW37" i="21"/>
  <c r="BX20" i="21"/>
  <c r="BX13" i="21"/>
  <c r="BX34" i="21" s="1"/>
  <c r="BX36" i="21" s="1"/>
  <c r="BY10" i="21"/>
  <c r="BY12" i="21" s="1"/>
  <c r="BU27" i="21"/>
  <c r="BU30" i="21" s="1"/>
  <c r="BU31" i="21" s="1"/>
  <c r="BU26" i="21"/>
  <c r="BW21" i="21"/>
  <c r="BW22" i="21" s="1"/>
  <c r="BW24" i="21" s="1"/>
  <c r="BV24" i="21"/>
  <c r="BX52" i="18"/>
  <c r="L49" i="18" l="1"/>
  <c r="L54" i="18" s="1"/>
  <c r="L47" i="18"/>
  <c r="L59" i="18" s="1"/>
  <c r="N44" i="18"/>
  <c r="M47" i="18"/>
  <c r="M59" i="18" s="1"/>
  <c r="M49" i="18"/>
  <c r="M54" i="18" s="1"/>
  <c r="Q60" i="18"/>
  <c r="O24" i="18"/>
  <c r="O26" i="18" s="1"/>
  <c r="O28" i="18" s="1"/>
  <c r="R10" i="18"/>
  <c r="R60" i="18" s="1"/>
  <c r="Q12" i="18"/>
  <c r="Q58" i="18"/>
  <c r="S25" i="18"/>
  <c r="S7" i="18"/>
  <c r="T4" i="18"/>
  <c r="S6" i="18"/>
  <c r="R37" i="18"/>
  <c r="M28" i="18"/>
  <c r="M29" i="18"/>
  <c r="M32" i="18" s="1"/>
  <c r="M33" i="18" s="1"/>
  <c r="L36"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O44" i="18" l="1"/>
  <c r="O56" i="18" s="1"/>
  <c r="O57" i="18" s="1"/>
  <c r="N47" i="18"/>
  <c r="N36" i="18" s="1"/>
  <c r="N38" i="18" s="1"/>
  <c r="N39"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49" i="18"/>
  <c r="O54" i="18" s="1"/>
  <c r="O47" i="18"/>
  <c r="P49" i="18"/>
  <c r="P54" i="18" s="1"/>
  <c r="P56" i="18"/>
  <c r="P57" i="18" s="1"/>
  <c r="S12" i="18"/>
  <c r="S13"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O36" i="18" l="1"/>
  <c r="O38" i="18" s="1"/>
  <c r="O39" i="18" s="1"/>
  <c r="O59" i="18"/>
  <c r="S20" i="18"/>
  <c r="S21" i="18" s="1"/>
  <c r="S22" i="18" s="1"/>
  <c r="S45" i="18" s="1"/>
  <c r="S50" i="18" s="1"/>
  <c r="Q29" i="18"/>
  <c r="Q32" i="18" s="1"/>
  <c r="Q33" i="18" s="1"/>
  <c r="Q28" i="18"/>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R44" i="18" l="1"/>
  <c r="R49" i="18" s="1"/>
  <c r="R54" i="18" s="1"/>
  <c r="S24" i="18"/>
  <c r="S26" i="18" s="1"/>
  <c r="S44" i="18" s="1"/>
  <c r="U12" i="18"/>
  <c r="U13" i="18" s="1"/>
  <c r="U58" i="18"/>
  <c r="R29" i="18"/>
  <c r="R32" i="18" s="1"/>
  <c r="R33" i="18" s="1"/>
  <c r="V37" i="18"/>
  <c r="T20" i="18"/>
  <c r="T21" i="18" s="1"/>
  <c r="T22" i="18" s="1"/>
  <c r="T13" i="18"/>
  <c r="V10" i="18"/>
  <c r="W6" i="18"/>
  <c r="W25" i="18"/>
  <c r="X4" i="18"/>
  <c r="W7"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R47" i="18" l="1"/>
  <c r="R59" i="18" s="1"/>
  <c r="R56" i="18"/>
  <c r="R57" i="18" s="1"/>
  <c r="S29" i="18"/>
  <c r="S32" i="18" s="1"/>
  <c r="S33" i="18" s="1"/>
  <c r="S28" i="18"/>
  <c r="U20" i="18"/>
  <c r="U21" i="18" s="1"/>
  <c r="U22" i="18" s="1"/>
  <c r="U24" i="18" s="1"/>
  <c r="U26" i="18" s="1"/>
  <c r="U29" i="18" s="1"/>
  <c r="U32" i="18" s="1"/>
  <c r="U33" i="18" s="1"/>
  <c r="V60" i="18"/>
  <c r="S56" i="18"/>
  <c r="S57" i="18" s="1"/>
  <c r="S47" i="18"/>
  <c r="S49" i="18"/>
  <c r="S54" i="18" s="1"/>
  <c r="T24" i="18"/>
  <c r="T26" i="18" s="1"/>
  <c r="T44" i="18" s="1"/>
  <c r="T45" i="18"/>
  <c r="W10" i="18"/>
  <c r="V58" i="18"/>
  <c r="V12" i="18"/>
  <c r="X7" i="18"/>
  <c r="X25" i="18"/>
  <c r="Y4" i="18"/>
  <c r="X6" i="18"/>
  <c r="W37" i="18"/>
  <c r="CB88" i="9"/>
  <c r="CC37" i="21"/>
  <c r="CB24" i="21"/>
  <c r="CA27" i="21"/>
  <c r="CA30" i="21" s="1"/>
  <c r="CA31" i="21" s="1"/>
  <c r="CA26" i="21"/>
  <c r="CD20" i="21"/>
  <c r="CD13" i="21"/>
  <c r="CD34" i="21" s="1"/>
  <c r="CD36" i="21" s="1"/>
  <c r="CC21" i="21"/>
  <c r="CC22" i="21" s="1"/>
  <c r="CD52" i="18"/>
  <c r="R36" i="18" l="1"/>
  <c r="R38" i="18" s="1"/>
  <c r="R39" i="18" s="1"/>
  <c r="T49" i="18"/>
  <c r="T56" i="18"/>
  <c r="T57" i="18" s="1"/>
  <c r="T47" i="18"/>
  <c r="T36" i="18" s="1"/>
  <c r="T38" i="18" s="1"/>
  <c r="T39" i="18" s="1"/>
  <c r="U44" i="18"/>
  <c r="U49" i="18" s="1"/>
  <c r="U45" i="18"/>
  <c r="W58" i="18"/>
  <c r="W60" i="18"/>
  <c r="S36" i="18"/>
  <c r="S38" i="18" s="1"/>
  <c r="S39" i="18" s="1"/>
  <c r="S59" i="18"/>
  <c r="T50" i="18"/>
  <c r="W12" i="18"/>
  <c r="W13" i="18" s="1"/>
  <c r="X10" i="18"/>
  <c r="X60" i="18" s="1"/>
  <c r="U28" i="18"/>
  <c r="T29" i="18"/>
  <c r="T32" i="18" s="1"/>
  <c r="T33" i="18" s="1"/>
  <c r="T28" i="18"/>
  <c r="V20" i="18"/>
  <c r="V21" i="18" s="1"/>
  <c r="V22" i="18" s="1"/>
  <c r="V45" i="18" s="1"/>
  <c r="V13" i="18"/>
  <c r="Z4" i="18"/>
  <c r="Y7" i="18"/>
  <c r="Y6" i="18"/>
  <c r="Y25" i="18"/>
  <c r="X37" i="18"/>
  <c r="T59" i="18"/>
  <c r="CC88" i="9"/>
  <c r="CC89" i="9" s="1"/>
  <c r="CB89" i="9"/>
  <c r="CD37" i="21"/>
  <c r="CC24" i="21"/>
  <c r="CD21" i="21"/>
  <c r="CD22" i="21" s="1"/>
  <c r="CD24" i="21" s="1"/>
  <c r="CB27" i="21"/>
  <c r="CB30" i="21" s="1"/>
  <c r="CB31" i="21" s="1"/>
  <c r="CB26" i="21"/>
  <c r="U56" i="18" l="1"/>
  <c r="U57" i="18" s="1"/>
  <c r="T54" i="18"/>
  <c r="U47" i="18"/>
  <c r="U36" i="18" s="1"/>
  <c r="U38" i="18" s="1"/>
  <c r="U39" i="18" s="1"/>
  <c r="U50" i="18"/>
  <c r="U54" i="18" s="1"/>
  <c r="X12" i="18"/>
  <c r="X13" i="18" s="1"/>
  <c r="W20" i="18"/>
  <c r="W21" i="18" s="1"/>
  <c r="W22" i="18" s="1"/>
  <c r="W45" i="18" s="1"/>
  <c r="W50" i="18" s="1"/>
  <c r="X58" i="18"/>
  <c r="V24" i="18"/>
  <c r="V26" i="18" s="1"/>
  <c r="Y37" i="18"/>
  <c r="Z25" i="18"/>
  <c r="Z7" i="18"/>
  <c r="AA4" i="18"/>
  <c r="Z6" i="18"/>
  <c r="Y10" i="18"/>
  <c r="Y60" i="18" s="1"/>
  <c r="V50" i="18"/>
  <c r="CC27" i="21"/>
  <c r="CC30" i="21" s="1"/>
  <c r="CC31" i="21" s="1"/>
  <c r="CC26" i="21"/>
  <c r="CD27" i="21"/>
  <c r="B39" i="21" s="1"/>
  <c r="CD26" i="21"/>
  <c r="U59" i="18" l="1"/>
  <c r="V44" i="18"/>
  <c r="E11" i="27"/>
  <c r="X20" i="18"/>
  <c r="X21" i="18" s="1"/>
  <c r="X22" i="18" s="1"/>
  <c r="X24" i="18" s="1"/>
  <c r="X26" i="18" s="1"/>
  <c r="Z10" i="18"/>
  <c r="W24" i="18"/>
  <c r="W26" i="18" s="1"/>
  <c r="W44" i="18" s="1"/>
  <c r="V29" i="18"/>
  <c r="V32" i="18" s="1"/>
  <c r="V33" i="18" s="1"/>
  <c r="V28" i="18"/>
  <c r="Y12" i="18"/>
  <c r="Y58" i="18"/>
  <c r="AA25" i="18"/>
  <c r="AA7" i="18"/>
  <c r="AB4" i="18"/>
  <c r="AA6" i="18"/>
  <c r="Z37" i="18"/>
  <c r="A1" i="12"/>
  <c r="B25" i="11"/>
  <c r="B19" i="25" s="1"/>
  <c r="CD30" i="21"/>
  <c r="CD31" i="21" s="1"/>
  <c r="W47" i="18" l="1"/>
  <c r="W36" i="18" s="1"/>
  <c r="W38" i="18" s="1"/>
  <c r="W39" i="18" s="1"/>
  <c r="W49" i="18"/>
  <c r="W54" i="18" s="1"/>
  <c r="W56" i="18"/>
  <c r="W57" i="18" s="1"/>
  <c r="X44" i="18"/>
  <c r="X56" i="18" s="1"/>
  <c r="X57" i="18" s="1"/>
  <c r="V49" i="18"/>
  <c r="V54" i="18" s="1"/>
  <c r="V47" i="18"/>
  <c r="V56" i="18"/>
  <c r="V57" i="18" s="1"/>
  <c r="W28" i="18"/>
  <c r="X45" i="18"/>
  <c r="X50" i="18" s="1"/>
  <c r="Z12" i="18"/>
  <c r="Z20" i="18" s="1"/>
  <c r="Z21" i="18" s="1"/>
  <c r="Z22" i="18" s="1"/>
  <c r="Z45" i="18" s="1"/>
  <c r="Z60" i="18"/>
  <c r="Z58" i="18"/>
  <c r="AA10" i="18"/>
  <c r="AA60" i="18" s="1"/>
  <c r="W29" i="18"/>
  <c r="W32" i="18" s="1"/>
  <c r="W33" i="18" s="1"/>
  <c r="X29" i="18"/>
  <c r="X32" i="18" s="1"/>
  <c r="X33" i="18" s="1"/>
  <c r="X28" i="18"/>
  <c r="AB7" i="18"/>
  <c r="AB6" i="18"/>
  <c r="AC4" i="18"/>
  <c r="AB25" i="18"/>
  <c r="Y13" i="18"/>
  <c r="Y20" i="18"/>
  <c r="Y21" i="18" s="1"/>
  <c r="Y22" i="18" s="1"/>
  <c r="AA37" i="18"/>
  <c r="W59" i="18" l="1"/>
  <c r="X49" i="18"/>
  <c r="X54" i="18" s="1"/>
  <c r="V36" i="18"/>
  <c r="V38" i="18" s="1"/>
  <c r="V39" i="18" s="1"/>
  <c r="V59" i="18"/>
  <c r="AA12" i="18"/>
  <c r="X47" i="18"/>
  <c r="X59" i="18" s="1"/>
  <c r="Z13" i="18"/>
  <c r="Z24" i="18" s="1"/>
  <c r="Z26" i="18" s="1"/>
  <c r="Z29" i="18" s="1"/>
  <c r="Z32" i="18" s="1"/>
  <c r="Z33" i="18" s="1"/>
  <c r="AA58" i="18"/>
  <c r="AB10" i="18"/>
  <c r="Y24" i="18"/>
  <c r="Y26" i="18" s="1"/>
  <c r="Y44" i="18" s="1"/>
  <c r="Y49" i="18" s="1"/>
  <c r="AD4" i="18"/>
  <c r="AC6" i="18"/>
  <c r="AC7" i="18"/>
  <c r="AC25" i="18"/>
  <c r="AB37" i="18"/>
  <c r="Y45" i="18"/>
  <c r="Z50" i="18"/>
  <c r="Y56" i="18" l="1"/>
  <c r="Y57" i="18" s="1"/>
  <c r="X36" i="18"/>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Y28" i="18"/>
  <c r="Y29" i="18"/>
  <c r="Y32" i="18" s="1"/>
  <c r="Y33" i="18" s="1"/>
  <c r="AA24" i="18" l="1"/>
  <c r="AA26" i="18" s="1"/>
  <c r="AA44" i="18" s="1"/>
  <c r="AA56" i="18" s="1"/>
  <c r="AA57"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47" i="18" l="1"/>
  <c r="AA59" i="18" s="1"/>
  <c r="AA49" i="18"/>
  <c r="AA54" i="18" s="1"/>
  <c r="AB44" i="18"/>
  <c r="AB49" i="18" s="1"/>
  <c r="AA29" i="18"/>
  <c r="AA32" i="18" s="1"/>
  <c r="AA33" i="18" s="1"/>
  <c r="AA28" i="18"/>
  <c r="AD60" i="18"/>
  <c r="Z36" i="18"/>
  <c r="Z38" i="18" s="1"/>
  <c r="Z39" i="18" s="1"/>
  <c r="Z59" i="18"/>
  <c r="AB29" i="18"/>
  <c r="AB32" i="18" s="1"/>
  <c r="AB33" i="18" s="1"/>
  <c r="AB45" i="18"/>
  <c r="AE37" i="18"/>
  <c r="AC20" i="18"/>
  <c r="AC21" i="18" s="1"/>
  <c r="AC22" i="18" s="1"/>
  <c r="AC45" i="18" s="1"/>
  <c r="AC50" i="18" s="1"/>
  <c r="AC13" i="18"/>
  <c r="AD58" i="18"/>
  <c r="AD12" i="18"/>
  <c r="AF6" i="18"/>
  <c r="AF25" i="18"/>
  <c r="AF7" i="18"/>
  <c r="AG4" i="18"/>
  <c r="AE10" i="18"/>
  <c r="AE60" i="18" s="1"/>
  <c r="AA36" i="18" l="1"/>
  <c r="AA38" i="18" s="1"/>
  <c r="AA39" i="18" s="1"/>
  <c r="AB56" i="18"/>
  <c r="AB57" i="18" s="1"/>
  <c r="AB47" i="18"/>
  <c r="AB50" i="18"/>
  <c r="AB54" i="18" s="1"/>
  <c r="AF37" i="18"/>
  <c r="AC24" i="18"/>
  <c r="AC26" i="18" s="1"/>
  <c r="AD13" i="18"/>
  <c r="AD20" i="18"/>
  <c r="AD21" i="18" s="1"/>
  <c r="AD22" i="18" s="1"/>
  <c r="AD45" i="18" s="1"/>
  <c r="AD50" i="18" s="1"/>
  <c r="AF10" i="18"/>
  <c r="AG6" i="18"/>
  <c r="AG25" i="18"/>
  <c r="AH4" i="18"/>
  <c r="AG7" i="18"/>
  <c r="AE58" i="18"/>
  <c r="AE12" i="18"/>
  <c r="AC44"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G10" i="18"/>
  <c r="AF58" i="18"/>
  <c r="AE13" i="18"/>
  <c r="AE20" i="18"/>
  <c r="AE21" i="18" s="1"/>
  <c r="AE22" i="18" s="1"/>
  <c r="AE45" i="18" s="1"/>
  <c r="AE50" i="18" s="1"/>
  <c r="AC49" i="18" l="1"/>
  <c r="AC54" i="18" s="1"/>
  <c r="AC47" i="18"/>
  <c r="AC56" i="18"/>
  <c r="AC57" i="18" s="1"/>
  <c r="AD44" i="18"/>
  <c r="AF13" i="18"/>
  <c r="AF24" i="18" s="1"/>
  <c r="AF26" i="18" s="1"/>
  <c r="AH10" i="18"/>
  <c r="AH60" i="18" s="1"/>
  <c r="AG60" i="18"/>
  <c r="AD28" i="18"/>
  <c r="AD29" i="18"/>
  <c r="AD32" i="18" s="1"/>
  <c r="AD33" i="18" s="1"/>
  <c r="AE24" i="18"/>
  <c r="AE26" i="18" s="1"/>
  <c r="AG58" i="18"/>
  <c r="AG12" i="18"/>
  <c r="AI25" i="18"/>
  <c r="AJ4" i="18"/>
  <c r="AI6" i="18"/>
  <c r="AI7" i="18"/>
  <c r="AH37" i="18"/>
  <c r="AC36" i="18" l="1"/>
  <c r="AC38" i="18" s="1"/>
  <c r="AC39" i="18" s="1"/>
  <c r="AC59" i="18"/>
  <c r="AF44" i="18"/>
  <c r="AF47" i="18" s="1"/>
  <c r="AF36" i="18" s="1"/>
  <c r="AF38" i="18" s="1"/>
  <c r="AF39" i="18" s="1"/>
  <c r="AE44" i="18"/>
  <c r="AD56" i="18"/>
  <c r="AD57" i="18" s="1"/>
  <c r="AD49" i="18"/>
  <c r="AD54" i="18" s="1"/>
  <c r="AD47" i="18"/>
  <c r="AH58" i="18"/>
  <c r="AH12" i="18"/>
  <c r="AH20" i="18" s="1"/>
  <c r="AH21" i="18" s="1"/>
  <c r="AH22" i="18" s="1"/>
  <c r="AH45" i="18" s="1"/>
  <c r="AH50"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l="1"/>
  <c r="AF56" i="18"/>
  <c r="AF57" i="18" s="1"/>
  <c r="AD36" i="18"/>
  <c r="AD38" i="18" s="1"/>
  <c r="AD39" i="18" s="1"/>
  <c r="AD59" i="18"/>
  <c r="AF49" i="18"/>
  <c r="AF54" i="18" s="1"/>
  <c r="AE49" i="18"/>
  <c r="AE54" i="18" s="1"/>
  <c r="AE56" i="18"/>
  <c r="AE57" i="18" s="1"/>
  <c r="AE47" i="18"/>
  <c r="AH13" i="18"/>
  <c r="AH24" i="18" s="1"/>
  <c r="AH26" i="18" s="1"/>
  <c r="AH29" i="18" s="1"/>
  <c r="AH32" i="18" s="1"/>
  <c r="AH33" i="18" s="1"/>
  <c r="AI60" i="18"/>
  <c r="AJ10" i="18"/>
  <c r="AG24" i="18"/>
  <c r="AG26" i="18" s="1"/>
  <c r="AK7" i="18"/>
  <c r="AK25" i="18"/>
  <c r="AL4" i="18"/>
  <c r="AK6" i="18"/>
  <c r="AI12" i="18"/>
  <c r="AI58" i="18"/>
  <c r="AJ37" i="18"/>
  <c r="AE36" i="18" l="1"/>
  <c r="AE38" i="18" s="1"/>
  <c r="AE39" i="18" s="1"/>
  <c r="AE59" i="18"/>
  <c r="AH44" i="18"/>
  <c r="AH49" i="18" s="1"/>
  <c r="AH54" i="18" s="1"/>
  <c r="AG44" i="18"/>
  <c r="AJ58" i="18"/>
  <c r="AJ60"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l="1"/>
  <c r="AH57" i="18" s="1"/>
  <c r="AG49" i="18"/>
  <c r="AG54" i="18" s="1"/>
  <c r="AG56" i="18"/>
  <c r="AG57" i="18" s="1"/>
  <c r="AG47" i="18"/>
  <c r="AK58" i="18"/>
  <c r="AJ13" i="18"/>
  <c r="AJ24" i="18" s="1"/>
  <c r="AJ26" i="18" s="1"/>
  <c r="AK12" i="18"/>
  <c r="AK13" i="18" s="1"/>
  <c r="AL37" i="18"/>
  <c r="AM7" i="18"/>
  <c r="AN4" i="18"/>
  <c r="AM25" i="18"/>
  <c r="AM6" i="18"/>
  <c r="AI24" i="18"/>
  <c r="AI26" i="18" s="1"/>
  <c r="AL10" i="18"/>
  <c r="AH59" i="18"/>
  <c r="AH36" i="18"/>
  <c r="AH38" i="18" s="1"/>
  <c r="AH39" i="18" s="1"/>
  <c r="AG36" i="18" l="1"/>
  <c r="AG38" i="18" s="1"/>
  <c r="AG39" i="18" s="1"/>
  <c r="AG59" i="18"/>
  <c r="AJ44" i="18"/>
  <c r="AJ49" i="18" s="1"/>
  <c r="AJ54" i="18" s="1"/>
  <c r="AI44" i="18"/>
  <c r="AL60" i="18"/>
  <c r="AK20" i="18"/>
  <c r="AK21" i="18" s="1"/>
  <c r="AK22" i="18" s="1"/>
  <c r="AM10" i="18"/>
  <c r="AM58" i="18" s="1"/>
  <c r="AI29" i="18"/>
  <c r="AI32" i="18" s="1"/>
  <c r="AI33" i="18" s="1"/>
  <c r="AI28" i="18"/>
  <c r="AL58" i="18"/>
  <c r="AL12" i="18"/>
  <c r="AJ29" i="18"/>
  <c r="AJ32" i="18" s="1"/>
  <c r="AJ33" i="18" s="1"/>
  <c r="AJ28" i="18"/>
  <c r="AM37" i="18"/>
  <c r="AN7" i="18"/>
  <c r="AN6" i="18"/>
  <c r="AN25" i="18"/>
  <c r="AO4" i="18"/>
  <c r="AJ56" i="18" l="1"/>
  <c r="AJ57" i="18" s="1"/>
  <c r="AJ47" i="18"/>
  <c r="AJ36" i="18" s="1"/>
  <c r="AJ38" i="18" s="1"/>
  <c r="AJ39" i="18" s="1"/>
  <c r="AI49" i="18"/>
  <c r="AI54" i="18" s="1"/>
  <c r="AI47" i="18"/>
  <c r="AI56" i="18"/>
  <c r="AI57" i="18" s="1"/>
  <c r="AJ59" i="18"/>
  <c r="AM60" i="18"/>
  <c r="AM12" i="18"/>
  <c r="AM13" i="18" s="1"/>
  <c r="AK45" i="18"/>
  <c r="AK50" i="18" s="1"/>
  <c r="AK24" i="18"/>
  <c r="AK26" i="18" s="1"/>
  <c r="AK44" i="18" s="1"/>
  <c r="AK49" i="18" s="1"/>
  <c r="AN10" i="18"/>
  <c r="AN58" i="18" s="1"/>
  <c r="AO25" i="18"/>
  <c r="AO6" i="18"/>
  <c r="AO7" i="18"/>
  <c r="AN37" i="18"/>
  <c r="AP4" i="18"/>
  <c r="AL20" i="18"/>
  <c r="AL21" i="18" s="1"/>
  <c r="AL22" i="18" s="1"/>
  <c r="AL45" i="18" s="1"/>
  <c r="AL50" i="18" s="1"/>
  <c r="AL13" i="18"/>
  <c r="AK56" i="18" l="1"/>
  <c r="AK57" i="18" s="1"/>
  <c r="AI36" i="18"/>
  <c r="AI38" i="18" s="1"/>
  <c r="AI39" i="18" s="1"/>
  <c r="AI59" i="18"/>
  <c r="AM20" i="18"/>
  <c r="AM21" i="18" s="1"/>
  <c r="AM22" i="18" s="1"/>
  <c r="AM45" i="18" s="1"/>
  <c r="AM50" i="18" s="1"/>
  <c r="AK47" i="18"/>
  <c r="AK36" i="18" s="1"/>
  <c r="AK38" i="18" s="1"/>
  <c r="AK39" i="18" s="1"/>
  <c r="AK54" i="18"/>
  <c r="AK28" i="18"/>
  <c r="AK29" i="18"/>
  <c r="AK32" i="18" s="1"/>
  <c r="AK33" i="18" s="1"/>
  <c r="AN12" i="18"/>
  <c r="AN13" i="18" s="1"/>
  <c r="AO10" i="18"/>
  <c r="AL24" i="18"/>
  <c r="AL26" i="18" s="1"/>
  <c r="AL44" i="18" s="1"/>
  <c r="AL49" i="18" s="1"/>
  <c r="AL54" i="18" s="1"/>
  <c r="AO37" i="18"/>
  <c r="AQ4" i="18"/>
  <c r="AP7" i="18"/>
  <c r="AP25" i="18"/>
  <c r="AP6" i="18"/>
  <c r="AP10" i="18" l="1"/>
  <c r="AP58" i="18" s="1"/>
  <c r="AK59" i="18"/>
  <c r="AM24" i="18"/>
  <c r="AM26" i="18" s="1"/>
  <c r="AM44" i="18" s="1"/>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R37" i="18"/>
  <c r="AR10" i="18"/>
  <c r="AS6" i="18"/>
  <c r="AS7" i="18"/>
  <c r="AS25" i="18"/>
  <c r="AT4" i="18"/>
  <c r="AP44" i="18" l="1"/>
  <c r="AP49" i="18" s="1"/>
  <c r="AO44" i="18"/>
  <c r="AP28" i="18"/>
  <c r="AP45" i="18"/>
  <c r="AP50" i="18" s="1"/>
  <c r="AN36" i="18"/>
  <c r="AN38" i="18" s="1"/>
  <c r="AN39" i="18" s="1"/>
  <c r="AN59" i="18"/>
  <c r="AQ20" i="18"/>
  <c r="AQ21" i="18" s="1"/>
  <c r="AQ22" i="18" s="1"/>
  <c r="AQ24" i="18" s="1"/>
  <c r="AQ26" i="18" s="1"/>
  <c r="AQ44" i="18" s="1"/>
  <c r="AO29" i="18"/>
  <c r="AO32" i="18" s="1"/>
  <c r="AO33" i="18" s="1"/>
  <c r="AO28" i="18"/>
  <c r="AS10" i="18"/>
  <c r="AS58" i="18" s="1"/>
  <c r="AU4" i="18"/>
  <c r="AT6" i="18"/>
  <c r="AT7" i="18"/>
  <c r="AT25" i="18"/>
  <c r="AR58" i="18"/>
  <c r="AR12" i="18"/>
  <c r="AS37" i="18"/>
  <c r="AO59" i="18"/>
  <c r="AP54" i="18" l="1"/>
  <c r="AP47" i="18"/>
  <c r="AP36" i="18" s="1"/>
  <c r="AP38" i="18" s="1"/>
  <c r="AP39" i="18" s="1"/>
  <c r="AP56" i="18"/>
  <c r="AP57" i="18" s="1"/>
  <c r="AO56" i="18"/>
  <c r="AO57" i="18" s="1"/>
  <c r="AO47" i="18"/>
  <c r="AO36" i="18" s="1"/>
  <c r="AO38" i="18" s="1"/>
  <c r="AO39" i="18" s="1"/>
  <c r="AO49" i="18"/>
  <c r="AO54" i="18" s="1"/>
  <c r="AQ45" i="18"/>
  <c r="AQ50" i="18" s="1"/>
  <c r="AS12" i="18"/>
  <c r="AS13" i="18" s="1"/>
  <c r="AT10" i="18"/>
  <c r="AV4" i="18"/>
  <c r="AU6" i="18"/>
  <c r="AU25" i="18"/>
  <c r="AU7" i="18"/>
  <c r="AT37" i="18"/>
  <c r="AR20" i="18"/>
  <c r="AR21" i="18" s="1"/>
  <c r="AR22" i="18" s="1"/>
  <c r="AR45" i="18" s="1"/>
  <c r="AR50" i="18" s="1"/>
  <c r="AR13" i="18"/>
  <c r="AP59" i="18"/>
  <c r="AQ56" i="18"/>
  <c r="AQ57" i="18" s="1"/>
  <c r="AQ49" i="18"/>
  <c r="AS20" i="18" l="1"/>
  <c r="AS21" i="18" s="1"/>
  <c r="AS22" i="18" s="1"/>
  <c r="AS45" i="18" s="1"/>
  <c r="AS50" i="18" s="1"/>
  <c r="AQ54" i="18"/>
  <c r="AQ47" i="18"/>
  <c r="AQ36" i="18" s="1"/>
  <c r="AQ38" i="18" s="1"/>
  <c r="AQ39" i="18" s="1"/>
  <c r="AU37" i="18"/>
  <c r="AQ28" i="18"/>
  <c r="AQ29" i="18"/>
  <c r="AQ32" i="18" s="1"/>
  <c r="AQ33" i="18" s="1"/>
  <c r="AT58" i="18"/>
  <c r="AT12" i="18"/>
  <c r="AR24" i="18"/>
  <c r="AR26" i="18" s="1"/>
  <c r="AW4" i="18"/>
  <c r="AV7" i="18"/>
  <c r="AV25" i="18"/>
  <c r="AV6" i="18"/>
  <c r="AU10" i="18"/>
  <c r="AQ59" i="18"/>
  <c r="AR59" i="18"/>
  <c r="AR44" i="18" l="1"/>
  <c r="AS24" i="18"/>
  <c r="AS26" i="18" s="1"/>
  <c r="AS28" i="18" s="1"/>
  <c r="AV10" i="18"/>
  <c r="AV12" i="18" s="1"/>
  <c r="AV20" i="18" s="1"/>
  <c r="AV21" i="18" s="1"/>
  <c r="AV22" i="18" s="1"/>
  <c r="AV45" i="18" s="1"/>
  <c r="AV50" i="18" s="1"/>
  <c r="AT20" i="18"/>
  <c r="AT21" i="18" s="1"/>
  <c r="AT22" i="18" s="1"/>
  <c r="AT45" i="18" s="1"/>
  <c r="AT50" i="18" s="1"/>
  <c r="AT13" i="18"/>
  <c r="AU12" i="18"/>
  <c r="AU58" i="18"/>
  <c r="AW7" i="18"/>
  <c r="AX4" i="18"/>
  <c r="AW25" i="18"/>
  <c r="AW6" i="18"/>
  <c r="AR28" i="18"/>
  <c r="AR29" i="18"/>
  <c r="AR32" i="18" s="1"/>
  <c r="AR33" i="18" s="1"/>
  <c r="AV37" i="18"/>
  <c r="AS59" i="18"/>
  <c r="AR49" i="18" l="1"/>
  <c r="AR54" i="18" s="1"/>
  <c r="AR56" i="18"/>
  <c r="AR57" i="18" s="1"/>
  <c r="AR47" i="18"/>
  <c r="AR36" i="18" s="1"/>
  <c r="AR38" i="18" s="1"/>
  <c r="AR39" i="18" s="1"/>
  <c r="AS44" i="18"/>
  <c r="AS29" i="18"/>
  <c r="AS32" i="18" s="1"/>
  <c r="AS33" i="18" s="1"/>
  <c r="AV58" i="18"/>
  <c r="AW10" i="18"/>
  <c r="AW12" i="18" s="1"/>
  <c r="AW20" i="18" s="1"/>
  <c r="AW21" i="18" s="1"/>
  <c r="AW22" i="18" s="1"/>
  <c r="AV13" i="18"/>
  <c r="AT24" i="18"/>
  <c r="AT26" i="18" s="1"/>
  <c r="AU20" i="18"/>
  <c r="AU21" i="18" s="1"/>
  <c r="AU22" i="18" s="1"/>
  <c r="AU45" i="18" s="1"/>
  <c r="AU50" i="18" s="1"/>
  <c r="AU13" i="18"/>
  <c r="AW37" i="18"/>
  <c r="AX6" i="18"/>
  <c r="AX25" i="18"/>
  <c r="AX7" i="18"/>
  <c r="AY4" i="18"/>
  <c r="AS49" i="18" l="1"/>
  <c r="AS54" i="18" s="1"/>
  <c r="AS56" i="18"/>
  <c r="AS57" i="18" s="1"/>
  <c r="AS47" i="18"/>
  <c r="AS36" i="18" s="1"/>
  <c r="AS38" i="18" s="1"/>
  <c r="AS39" i="18" s="1"/>
  <c r="AT44" i="18"/>
  <c r="AW13" i="18"/>
  <c r="AW24" i="18" s="1"/>
  <c r="AW26" i="18" s="1"/>
  <c r="AW58" i="18"/>
  <c r="AV24" i="18"/>
  <c r="AV26" i="18" s="1"/>
  <c r="AV29" i="18" s="1"/>
  <c r="AV32" i="18" s="1"/>
  <c r="AV33" i="18" s="1"/>
  <c r="AX37" i="18"/>
  <c r="AT28" i="18"/>
  <c r="AT29" i="18"/>
  <c r="AT32" i="18" s="1"/>
  <c r="AT33" i="18" s="1"/>
  <c r="AX10" i="18"/>
  <c r="AY7" i="18"/>
  <c r="AY6" i="18"/>
  <c r="AY25" i="18"/>
  <c r="AZ4" i="18"/>
  <c r="AU24" i="18"/>
  <c r="AU26" i="18" s="1"/>
  <c r="AW45" i="18"/>
  <c r="AW50" i="18" s="1"/>
  <c r="AT59" i="18"/>
  <c r="AU59" i="18"/>
  <c r="AV44" i="18" l="1"/>
  <c r="AV56" i="18" s="1"/>
  <c r="AV57" i="18" s="1"/>
  <c r="AU44" i="18"/>
  <c r="AT49" i="18"/>
  <c r="AT54" i="18" s="1"/>
  <c r="AT56" i="18"/>
  <c r="AT57" i="18" s="1"/>
  <c r="AT47" i="18"/>
  <c r="AT36" i="18" s="1"/>
  <c r="AT38" i="18" s="1"/>
  <c r="AT39" i="18" s="1"/>
  <c r="AV28" i="18"/>
  <c r="AY37" i="18"/>
  <c r="BA4" i="18"/>
  <c r="AZ7" i="18"/>
  <c r="AZ6" i="18"/>
  <c r="AZ25" i="18"/>
  <c r="AX58" i="18"/>
  <c r="AX12" i="18"/>
  <c r="AY10" i="18"/>
  <c r="AU29" i="18"/>
  <c r="AU32" i="18" s="1"/>
  <c r="AU33" i="18" s="1"/>
  <c r="AU28" i="18"/>
  <c r="AW44" i="18"/>
  <c r="AW28" i="18"/>
  <c r="AW29" i="18"/>
  <c r="AW32" i="18" s="1"/>
  <c r="AW33" i="18" s="1"/>
  <c r="AV49" i="18" l="1"/>
  <c r="AV54" i="18" s="1"/>
  <c r="AV47" i="18"/>
  <c r="AV36" i="18" s="1"/>
  <c r="AV38" i="18" s="1"/>
  <c r="AV39" i="18" s="1"/>
  <c r="AU49" i="18"/>
  <c r="AU54" i="18" s="1"/>
  <c r="AU47" i="18"/>
  <c r="AU36" i="18" s="1"/>
  <c r="AU38" i="18" s="1"/>
  <c r="AU39" i="18" s="1"/>
  <c r="AU56" i="18"/>
  <c r="AU57" i="18" s="1"/>
  <c r="AV59" i="18"/>
  <c r="AZ10" i="18"/>
  <c r="AZ12" i="18" s="1"/>
  <c r="AZ20" i="18" s="1"/>
  <c r="AZ21" i="18" s="1"/>
  <c r="AZ22" i="18" s="1"/>
  <c r="AY12" i="18"/>
  <c r="AY58" i="18"/>
  <c r="BA7" i="18"/>
  <c r="BA6" i="18"/>
  <c r="BB4" i="18"/>
  <c r="BA25" i="18"/>
  <c r="AX20" i="18"/>
  <c r="AX21" i="18" s="1"/>
  <c r="AX22" i="18" s="1"/>
  <c r="AX45" i="18" s="1"/>
  <c r="AX50" i="18" s="1"/>
  <c r="AX13" i="18"/>
  <c r="AZ37" i="18"/>
  <c r="AW56" i="18"/>
  <c r="AW49" i="18"/>
  <c r="AW54" i="18" s="1"/>
  <c r="AW47" i="18"/>
  <c r="AZ13" i="18" l="1"/>
  <c r="AZ24" i="18" s="1"/>
  <c r="AZ26" i="18" s="1"/>
  <c r="AZ28" i="18" s="1"/>
  <c r="AZ58" i="18"/>
  <c r="BA10" i="18"/>
  <c r="AX24" i="18"/>
  <c r="AX26" i="18" s="1"/>
  <c r="BC4" i="18"/>
  <c r="BB7" i="18"/>
  <c r="BB6" i="18"/>
  <c r="BB25" i="18"/>
  <c r="AY20" i="18"/>
  <c r="AY21" i="18" s="1"/>
  <c r="AY22" i="18" s="1"/>
  <c r="AY45" i="18" s="1"/>
  <c r="AY50" i="18" s="1"/>
  <c r="AY13" i="18"/>
  <c r="BA37" i="18"/>
  <c r="AW57" i="18"/>
  <c r="AW59" i="18"/>
  <c r="AW36" i="18"/>
  <c r="AZ45" i="18"/>
  <c r="C14" i="17"/>
  <c r="AX44" i="18" l="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C15" i="17"/>
  <c r="AX49" i="18" l="1"/>
  <c r="AX54" i="18" s="1"/>
  <c r="AX56" i="18"/>
  <c r="AX57" i="18" s="1"/>
  <c r="AX47" i="18"/>
  <c r="AX36" i="18" s="1"/>
  <c r="AX38" i="18" s="1"/>
  <c r="AX39" i="18" s="1"/>
  <c r="AY44" i="18"/>
  <c r="AZ49" i="18"/>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9" i="18"/>
  <c r="AZ59" i="18"/>
  <c r="AY47" i="18" l="1"/>
  <c r="AY36" i="18" s="1"/>
  <c r="AY38" i="18" s="1"/>
  <c r="AY39" i="18" s="1"/>
  <c r="AY49" i="18"/>
  <c r="AY54" i="18" s="1"/>
  <c r="AY56" i="18"/>
  <c r="AY57" i="18" s="1"/>
  <c r="BB24" i="18"/>
  <c r="BB26" i="18" s="1"/>
  <c r="BD10" i="18"/>
  <c r="BD58" i="18" s="1"/>
  <c r="BA24" i="18"/>
  <c r="BA26" i="18" s="1"/>
  <c r="BC58" i="18"/>
  <c r="BC12" i="18"/>
  <c r="BE7" i="18"/>
  <c r="BF4" i="18"/>
  <c r="BE6" i="18"/>
  <c r="BE25" i="18"/>
  <c r="BD37" i="18"/>
  <c r="BA59" i="18"/>
  <c r="BB44" i="18" l="1"/>
  <c r="BB47" i="18" s="1"/>
  <c r="BA44" i="18"/>
  <c r="BE10" i="18"/>
  <c r="BE12" i="18" s="1"/>
  <c r="BB29" i="18"/>
  <c r="BB32" i="18" s="1"/>
  <c r="BB33" i="18" s="1"/>
  <c r="BB28" i="18"/>
  <c r="BD12" i="18"/>
  <c r="BA28" i="18"/>
  <c r="BA29" i="18"/>
  <c r="BA32" i="18" s="1"/>
  <c r="BA33" i="18" s="1"/>
  <c r="BE37" i="18"/>
  <c r="BF6" i="18"/>
  <c r="BF25" i="18"/>
  <c r="BF7" i="18"/>
  <c r="BG4" i="18"/>
  <c r="BC20" i="18"/>
  <c r="BC21" i="18" s="1"/>
  <c r="BC22" i="18" s="1"/>
  <c r="BC45" i="18" s="1"/>
  <c r="BC50" i="18" s="1"/>
  <c r="BC13" i="18"/>
  <c r="BB49" i="18" l="1"/>
  <c r="BB54" i="18" s="1"/>
  <c r="BB56" i="18"/>
  <c r="BB57" i="18" s="1"/>
  <c r="BA49" i="18"/>
  <c r="BA54" i="18" s="1"/>
  <c r="BA47" i="18"/>
  <c r="BA36" i="18" s="1"/>
  <c r="BA38" i="18" s="1"/>
  <c r="BA39" i="18" s="1"/>
  <c r="BA56" i="18"/>
  <c r="BA57" i="18" s="1"/>
  <c r="BE58" i="18"/>
  <c r="BB36" i="18"/>
  <c r="BB38" i="18" s="1"/>
  <c r="BB39" i="18" s="1"/>
  <c r="BB59" i="18"/>
  <c r="BE13" i="18"/>
  <c r="BE20" i="18"/>
  <c r="BE21" i="18" s="1"/>
  <c r="BE22" i="18" s="1"/>
  <c r="BE45" i="18" s="1"/>
  <c r="BE50" i="18" s="1"/>
  <c r="BD20" i="18"/>
  <c r="BD21" i="18" s="1"/>
  <c r="BD22" i="18" s="1"/>
  <c r="BD13" i="18"/>
  <c r="BF37" i="18"/>
  <c r="BC24" i="18"/>
  <c r="BC26" i="18" s="1"/>
  <c r="BG7" i="18"/>
  <c r="BG6" i="18"/>
  <c r="BH4" i="18"/>
  <c r="BG25" i="18"/>
  <c r="BF10" i="18"/>
  <c r="BC59" i="18"/>
  <c r="BC44" i="18" l="1"/>
  <c r="BE24" i="18"/>
  <c r="BE26" i="18" s="1"/>
  <c r="BE28" i="18" s="1"/>
  <c r="BD45" i="18"/>
  <c r="BD24" i="18"/>
  <c r="BD26" i="18" s="1"/>
  <c r="BD44" i="18" s="1"/>
  <c r="BG10" i="18"/>
  <c r="BG58" i="18" s="1"/>
  <c r="BF58" i="18"/>
  <c r="BF12" i="18"/>
  <c r="BI4" i="18"/>
  <c r="BH7" i="18"/>
  <c r="BH25" i="18"/>
  <c r="BH6" i="18"/>
  <c r="BC28" i="18"/>
  <c r="BC29" i="18"/>
  <c r="BC32" i="18" s="1"/>
  <c r="BC33" i="18" s="1"/>
  <c r="BG37" i="18"/>
  <c r="BE44" i="18" l="1"/>
  <c r="BE56" i="18" s="1"/>
  <c r="BE57" i="18" s="1"/>
  <c r="BD49" i="18"/>
  <c r="BD56" i="18"/>
  <c r="BD57" i="18" s="1"/>
  <c r="BC49" i="18"/>
  <c r="BC54" i="18" s="1"/>
  <c r="BC47" i="18"/>
  <c r="BC36" i="18" s="1"/>
  <c r="BC38" i="18" s="1"/>
  <c r="BC39" i="18" s="1"/>
  <c r="BC56" i="18"/>
  <c r="BC57" i="18" s="1"/>
  <c r="BE29" i="18"/>
  <c r="BE32" i="18" s="1"/>
  <c r="BE33" i="18" s="1"/>
  <c r="BH10" i="18"/>
  <c r="BH12" i="18" s="1"/>
  <c r="BH20" i="18" s="1"/>
  <c r="BH21" i="18" s="1"/>
  <c r="BH22" i="18" s="1"/>
  <c r="BH45" i="18" s="1"/>
  <c r="BH50" i="18" s="1"/>
  <c r="BD28" i="18"/>
  <c r="BD29" i="18"/>
  <c r="BD32" i="18" s="1"/>
  <c r="BD33" i="18" s="1"/>
  <c r="BD47" i="18"/>
  <c r="BD59" i="18" s="1"/>
  <c r="BD50" i="18"/>
  <c r="BG12" i="18"/>
  <c r="BJ4" i="18"/>
  <c r="BI6" i="18"/>
  <c r="BI7" i="18"/>
  <c r="BI25" i="18"/>
  <c r="BF20" i="18"/>
  <c r="BF21" i="18" s="1"/>
  <c r="BF22" i="18" s="1"/>
  <c r="BF45" i="18" s="1"/>
  <c r="BF50" i="18" s="1"/>
  <c r="BF13" i="18"/>
  <c r="BH37" i="18"/>
  <c r="BE47" i="18" l="1"/>
  <c r="BE36" i="18" s="1"/>
  <c r="BE38" i="18" s="1"/>
  <c r="BE39" i="18" s="1"/>
  <c r="BE49" i="18"/>
  <c r="BE54" i="18" s="1"/>
  <c r="BD54" i="18"/>
  <c r="BH58" i="18"/>
  <c r="BH13" i="18"/>
  <c r="BH24" i="18" s="1"/>
  <c r="BH26" i="18" s="1"/>
  <c r="BH29" i="18" s="1"/>
  <c r="BH32" i="18" s="1"/>
  <c r="BH33" i="18" s="1"/>
  <c r="BI10" i="18"/>
  <c r="BI12" i="18" s="1"/>
  <c r="BI20" i="18" s="1"/>
  <c r="BI21" i="18" s="1"/>
  <c r="BI22" i="18" s="1"/>
  <c r="BI45" i="18" s="1"/>
  <c r="BI50" i="18" s="1"/>
  <c r="BD36" i="18"/>
  <c r="BG20" i="18"/>
  <c r="BG21" i="18" s="1"/>
  <c r="BG22" i="18" s="1"/>
  <c r="BG45" i="18" s="1"/>
  <c r="BG50" i="18" s="1"/>
  <c r="BG13" i="18"/>
  <c r="BF24" i="18"/>
  <c r="BF26" i="18" s="1"/>
  <c r="BF44" i="18" s="1"/>
  <c r="BF49" i="18" s="1"/>
  <c r="BF54" i="18" s="1"/>
  <c r="BK4" i="18"/>
  <c r="BJ6" i="18"/>
  <c r="BJ7" i="18"/>
  <c r="BJ25" i="18"/>
  <c r="BI37" i="18"/>
  <c r="BF59" i="18"/>
  <c r="BE59" i="18"/>
  <c r="BF56" i="18" l="1"/>
  <c r="BF57" i="18" s="1"/>
  <c r="BF47" i="18"/>
  <c r="BF36" i="18" s="1"/>
  <c r="BF38" i="18" s="1"/>
  <c r="BF39" i="18" s="1"/>
  <c r="BH28" i="18"/>
  <c r="BD38" i="18"/>
  <c r="BD39" i="18" s="1"/>
  <c r="BI58" i="18"/>
  <c r="BI13" i="18"/>
  <c r="BI24" i="18" s="1"/>
  <c r="BI26" i="18" s="1"/>
  <c r="BJ10" i="18"/>
  <c r="BJ58" i="18" s="1"/>
  <c r="BG24" i="18"/>
  <c r="BG26" i="18" s="1"/>
  <c r="BK7" i="18"/>
  <c r="BK6" i="18"/>
  <c r="BL4" i="18"/>
  <c r="BK25" i="18"/>
  <c r="BJ37" i="18"/>
  <c r="BF28" i="18"/>
  <c r="BF29" i="18"/>
  <c r="BF32" i="18" s="1"/>
  <c r="BF33" i="18" s="1"/>
  <c r="BH44" i="18" l="1"/>
  <c r="BH47" i="18" s="1"/>
  <c r="BG44" i="18"/>
  <c r="BI44" i="18"/>
  <c r="BI56" i="18" s="1"/>
  <c r="BI57" i="18" s="1"/>
  <c r="BJ12" i="18"/>
  <c r="BJ20" i="18" s="1"/>
  <c r="BJ21" i="18" s="1"/>
  <c r="BJ22" i="18" s="1"/>
  <c r="BJ45" i="18" s="1"/>
  <c r="BJ50" i="18" s="1"/>
  <c r="BK10" i="18"/>
  <c r="BK58" i="18" s="1"/>
  <c r="BG29" i="18"/>
  <c r="BG32" i="18" s="1"/>
  <c r="BG33" i="18" s="1"/>
  <c r="BG28" i="18"/>
  <c r="BM4" i="18"/>
  <c r="BL7" i="18"/>
  <c r="BL25" i="18"/>
  <c r="BL6" i="18"/>
  <c r="BK37" i="18"/>
  <c r="BG59" i="18"/>
  <c r="BH56" i="18" l="1"/>
  <c r="BH57" i="18" s="1"/>
  <c r="BH49" i="18"/>
  <c r="BH54" i="18" s="1"/>
  <c r="BG49" i="18"/>
  <c r="BG54" i="18" s="1"/>
  <c r="BG47" i="18"/>
  <c r="BG36" i="18" s="1"/>
  <c r="BG38" i="18" s="1"/>
  <c r="BG39" i="18" s="1"/>
  <c r="BG56" i="18"/>
  <c r="BG57" i="18" s="1"/>
  <c r="BJ13" i="18"/>
  <c r="BJ24" i="18" s="1"/>
  <c r="BJ26" i="18" s="1"/>
  <c r="BH36" i="18"/>
  <c r="BH38" i="18" s="1"/>
  <c r="BH39" i="18" s="1"/>
  <c r="BH59" i="18"/>
  <c r="BL10" i="18"/>
  <c r="BL58" i="18" s="1"/>
  <c r="BI47" i="18"/>
  <c r="BI49" i="18"/>
  <c r="BI54" i="18" s="1"/>
  <c r="BI28" i="18"/>
  <c r="BI29" i="18"/>
  <c r="BI32" i="18" s="1"/>
  <c r="BI33" i="18" s="1"/>
  <c r="BK12" i="18"/>
  <c r="BK20" i="18" s="1"/>
  <c r="BK21" i="18" s="1"/>
  <c r="BK22" i="18" s="1"/>
  <c r="BK45" i="18" s="1"/>
  <c r="BK50" i="18" s="1"/>
  <c r="BN4" i="18"/>
  <c r="BM7" i="18"/>
  <c r="BM25" i="18"/>
  <c r="BM6" i="18"/>
  <c r="BL37" i="18"/>
  <c r="BI59" i="18"/>
  <c r="BJ44" i="18" l="1"/>
  <c r="BL12" i="18"/>
  <c r="BL20" i="18" s="1"/>
  <c r="BL21" i="18" s="1"/>
  <c r="BL22" i="18" s="1"/>
  <c r="BL45" i="18" s="1"/>
  <c r="BM10" i="18"/>
  <c r="BM12" i="18" s="1"/>
  <c r="BM13" i="18" s="1"/>
  <c r="BI36" i="18"/>
  <c r="BK13" i="18"/>
  <c r="BK24" i="18" s="1"/>
  <c r="BK26" i="18" s="1"/>
  <c r="BJ29" i="18"/>
  <c r="BJ32" i="18" s="1"/>
  <c r="BJ33" i="18" s="1"/>
  <c r="BJ28" i="18"/>
  <c r="BN25" i="18"/>
  <c r="BN6" i="18"/>
  <c r="BO4" i="18"/>
  <c r="BN7" i="18"/>
  <c r="BM37" i="18"/>
  <c r="BJ59" i="18"/>
  <c r="BJ49" i="18" l="1"/>
  <c r="BJ54" i="18" s="1"/>
  <c r="BJ47" i="18"/>
  <c r="BJ36" i="18" s="1"/>
  <c r="BJ38" i="18" s="1"/>
  <c r="BJ39" i="18" s="1"/>
  <c r="BJ56" i="18"/>
  <c r="BJ57" i="18" s="1"/>
  <c r="BK44" i="18"/>
  <c r="BL13" i="18"/>
  <c r="BL24" i="18" s="1"/>
  <c r="BL26" i="18" s="1"/>
  <c r="BL29" i="18" s="1"/>
  <c r="BL32" i="18" s="1"/>
  <c r="BL33" i="18" s="1"/>
  <c r="BM20" i="18"/>
  <c r="BM21" i="18" s="1"/>
  <c r="BM22" i="18" s="1"/>
  <c r="BM45" i="18" s="1"/>
  <c r="BM50" i="18" s="1"/>
  <c r="BM58" i="18"/>
  <c r="BI38" i="18"/>
  <c r="BI39" i="18" s="1"/>
  <c r="BN37" i="18"/>
  <c r="BN10" i="18"/>
  <c r="BK29" i="18"/>
  <c r="BK32" i="18" s="1"/>
  <c r="BK33" i="18" s="1"/>
  <c r="BK28" i="18"/>
  <c r="BO25" i="18"/>
  <c r="BP4" i="18"/>
  <c r="BO7" i="18"/>
  <c r="BO6" i="18"/>
  <c r="BL50" i="18"/>
  <c r="BK59" i="18"/>
  <c r="BK56" i="18" l="1"/>
  <c r="BK57" i="18" s="1"/>
  <c r="BK47" i="18"/>
  <c r="BK36" i="18" s="1"/>
  <c r="BK38" i="18" s="1"/>
  <c r="BK39" i="18" s="1"/>
  <c r="BK49" i="18"/>
  <c r="BK54" i="18" s="1"/>
  <c r="BL44" i="18"/>
  <c r="BM24" i="18"/>
  <c r="BM26" i="18" s="1"/>
  <c r="BM29" i="18" s="1"/>
  <c r="BM32" i="18" s="1"/>
  <c r="BM33" i="18" s="1"/>
  <c r="BL28" i="18"/>
  <c r="BO10" i="18"/>
  <c r="BP7" i="18"/>
  <c r="BP25" i="18"/>
  <c r="BP6" i="18"/>
  <c r="BQ4" i="18"/>
  <c r="BN12" i="18"/>
  <c r="BN58" i="18"/>
  <c r="BO37" i="18"/>
  <c r="BL59" i="18"/>
  <c r="BM44" i="18" l="1"/>
  <c r="BM47" i="18" s="1"/>
  <c r="BL49" i="18"/>
  <c r="BL54" i="18" s="1"/>
  <c r="BL56" i="18"/>
  <c r="BL57" i="18" s="1"/>
  <c r="BL47" i="18"/>
  <c r="BL36" i="18" s="1"/>
  <c r="BL38" i="18" s="1"/>
  <c r="BL39" i="18" s="1"/>
  <c r="BM28" i="18"/>
  <c r="BP10" i="18"/>
  <c r="BP58" i="18" s="1"/>
  <c r="BO58" i="18"/>
  <c r="BO12" i="18"/>
  <c r="BN13" i="18"/>
  <c r="BN20" i="18"/>
  <c r="BN21" i="18" s="1"/>
  <c r="BN22" i="18" s="1"/>
  <c r="BP37" i="18"/>
  <c r="BR4" i="18"/>
  <c r="BQ7" i="18"/>
  <c r="BQ25" i="18"/>
  <c r="BQ6" i="18"/>
  <c r="BM56" i="18" l="1"/>
  <c r="BM57" i="18" s="1"/>
  <c r="BM49" i="18"/>
  <c r="BM54" i="18" s="1"/>
  <c r="BP12" i="18"/>
  <c r="BP20" i="18" s="1"/>
  <c r="BP21" i="18" s="1"/>
  <c r="BP22" i="18" s="1"/>
  <c r="BP45" i="18" s="1"/>
  <c r="BP50" i="18" s="1"/>
  <c r="BQ10" i="18"/>
  <c r="BQ12" i="18" s="1"/>
  <c r="BQ20" i="18" s="1"/>
  <c r="BQ21" i="18" s="1"/>
  <c r="BQ22" i="18" s="1"/>
  <c r="BO20" i="18"/>
  <c r="BO21" i="18" s="1"/>
  <c r="BO22" i="18" s="1"/>
  <c r="BO45" i="18" s="1"/>
  <c r="BO50" i="18" s="1"/>
  <c r="BO13" i="18"/>
  <c r="BR25" i="18"/>
  <c r="BR6" i="18"/>
  <c r="BS4" i="18"/>
  <c r="BR7" i="18"/>
  <c r="BN24" i="18"/>
  <c r="BN26" i="18" s="1"/>
  <c r="BN44" i="18" s="1"/>
  <c r="BN49" i="18" s="1"/>
  <c r="BN45" i="18"/>
  <c r="BQ37" i="18"/>
  <c r="BM59" i="18"/>
  <c r="BM36" i="18"/>
  <c r="BN56" i="18" l="1"/>
  <c r="BN57" i="18" s="1"/>
  <c r="BQ13" i="18"/>
  <c r="BQ24" i="18" s="1"/>
  <c r="BQ26" i="18" s="1"/>
  <c r="BP13" i="18"/>
  <c r="BP24" i="18" s="1"/>
  <c r="BP26" i="18" s="1"/>
  <c r="BM38" i="18"/>
  <c r="BM39" i="18" s="1"/>
  <c r="BQ58" i="18"/>
  <c r="BR37" i="18"/>
  <c r="BO24" i="18"/>
  <c r="BO26" i="18" s="1"/>
  <c r="BN28" i="18"/>
  <c r="BN29" i="18"/>
  <c r="BN32" i="18" s="1"/>
  <c r="BN33" i="18" s="1"/>
  <c r="BR10" i="18"/>
  <c r="BN50" i="18"/>
  <c r="BN54" i="18" s="1"/>
  <c r="BN47" i="18"/>
  <c r="BN59" i="18" s="1"/>
  <c r="BT4" i="18"/>
  <c r="BS7" i="18"/>
  <c r="BS25" i="18"/>
  <c r="BS6" i="18"/>
  <c r="BQ45" i="18"/>
  <c r="BQ50" i="18" s="1"/>
  <c r="BP44" i="18" l="1"/>
  <c r="BP49" i="18" s="1"/>
  <c r="BP54" i="18" s="1"/>
  <c r="BO44" i="18"/>
  <c r="BN36" i="18"/>
  <c r="BS10" i="18"/>
  <c r="BS12" i="18" s="1"/>
  <c r="BS13" i="18" s="1"/>
  <c r="BP28" i="18"/>
  <c r="BP29" i="18"/>
  <c r="BP32" i="18" s="1"/>
  <c r="BP33" i="18" s="1"/>
  <c r="BO29" i="18"/>
  <c r="BO32" i="18" s="1"/>
  <c r="BO33" i="18" s="1"/>
  <c r="BO28" i="18"/>
  <c r="BR58" i="18"/>
  <c r="BR12" i="18"/>
  <c r="BS37" i="18"/>
  <c r="BT25" i="18"/>
  <c r="BT6" i="18"/>
  <c r="BU4" i="18"/>
  <c r="BT7" i="18"/>
  <c r="BQ44" i="18"/>
  <c r="BQ29" i="18"/>
  <c r="BQ32" i="18" s="1"/>
  <c r="BQ33" i="18" s="1"/>
  <c r="BQ28" i="18"/>
  <c r="BO59" i="18"/>
  <c r="BP59" i="18"/>
  <c r="BP56" i="18" l="1"/>
  <c r="BP57" i="18" s="1"/>
  <c r="BP47" i="18"/>
  <c r="BP36" i="18" s="1"/>
  <c r="BP38" i="18" s="1"/>
  <c r="BP39" i="18" s="1"/>
  <c r="BO49" i="18"/>
  <c r="BO54" i="18" s="1"/>
  <c r="BO56" i="18"/>
  <c r="BO57" i="18" s="1"/>
  <c r="BO47" i="18"/>
  <c r="BO36" i="18" s="1"/>
  <c r="BO38" i="18" s="1"/>
  <c r="BO39" i="18" s="1"/>
  <c r="BS58" i="18"/>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U10" i="18"/>
  <c r="BR45" i="18"/>
  <c r="BQ59" i="18"/>
  <c r="BQ36" i="18"/>
  <c r="BS28" i="18"/>
  <c r="BS29" i="18"/>
  <c r="BS32" i="18" s="1"/>
  <c r="BS33" i="18" s="1"/>
  <c r="BS44" i="18" l="1"/>
  <c r="BS47" i="18" s="1"/>
  <c r="BR44" i="18"/>
  <c r="BR47" i="18" s="1"/>
  <c r="BV10" i="18"/>
  <c r="BV58" i="18" s="1"/>
  <c r="BQ38" i="18"/>
  <c r="BQ39" i="18" s="1"/>
  <c r="BR50" i="18"/>
  <c r="BR28" i="18"/>
  <c r="BR29" i="18"/>
  <c r="BR32" i="18" s="1"/>
  <c r="BR33" i="18" s="1"/>
  <c r="BU12" i="18"/>
  <c r="BU58" i="18"/>
  <c r="BT20" i="18"/>
  <c r="BT21" i="18" s="1"/>
  <c r="BT22" i="18" s="1"/>
  <c r="BT13" i="18"/>
  <c r="BX4" i="18"/>
  <c r="BW7" i="18"/>
  <c r="BW25" i="18"/>
  <c r="BW6" i="18"/>
  <c r="BV37" i="18"/>
  <c r="BS49" i="18" l="1"/>
  <c r="BS54" i="18" s="1"/>
  <c r="BS56" i="18"/>
  <c r="BS57" i="18" s="1"/>
  <c r="BR49" i="18"/>
  <c r="BR54" i="18" s="1"/>
  <c r="BR56" i="18"/>
  <c r="BR57" i="18" s="1"/>
  <c r="BR36" i="18"/>
  <c r="BR38" i="18" s="1"/>
  <c r="BR39" i="18" s="1"/>
  <c r="BR59" i="18"/>
  <c r="BV12" i="18"/>
  <c r="BV13" i="18" s="1"/>
  <c r="BW10" i="18"/>
  <c r="BW58" i="18" s="1"/>
  <c r="BX7" i="18"/>
  <c r="BX25" i="18"/>
  <c r="BX6" i="18"/>
  <c r="BY4" i="18"/>
  <c r="BT45" i="18"/>
  <c r="BU20" i="18"/>
  <c r="BU21" i="18" s="1"/>
  <c r="BU22" i="18" s="1"/>
  <c r="BU45" i="18" s="1"/>
  <c r="BU50" i="18" s="1"/>
  <c r="BU13" i="18"/>
  <c r="BT24" i="18"/>
  <c r="BT26" i="18" s="1"/>
  <c r="BT44" i="18" s="1"/>
  <c r="BT49" i="18" s="1"/>
  <c r="BW37" i="18"/>
  <c r="BS59" i="18"/>
  <c r="BS36" i="18"/>
  <c r="BS38" i="18" s="1"/>
  <c r="BS39" i="18" s="1"/>
  <c r="BT56" i="18" l="1"/>
  <c r="BT57" i="18" s="1"/>
  <c r="BW12" i="18"/>
  <c r="BW13" i="18" s="1"/>
  <c r="BV20" i="18"/>
  <c r="BV21" i="18" s="1"/>
  <c r="BV22" i="18" s="1"/>
  <c r="BV45" i="18" s="1"/>
  <c r="BV50" i="18" s="1"/>
  <c r="BX10" i="18"/>
  <c r="BX12" i="18" s="1"/>
  <c r="BX20" i="18" s="1"/>
  <c r="BX21" i="18" s="1"/>
  <c r="BX22" i="18" s="1"/>
  <c r="BX45" i="18" s="1"/>
  <c r="BT28" i="18"/>
  <c r="BT29" i="18"/>
  <c r="BT32" i="18" s="1"/>
  <c r="BT33" i="18" s="1"/>
  <c r="BU24" i="18"/>
  <c r="BU26" i="18" s="1"/>
  <c r="BT47" i="18"/>
  <c r="BT50" i="18"/>
  <c r="BT54" i="18" s="1"/>
  <c r="BY25" i="18"/>
  <c r="BY6" i="18"/>
  <c r="BZ4" i="18"/>
  <c r="BY7" i="18"/>
  <c r="BX37" i="18"/>
  <c r="BU59" i="18"/>
  <c r="BU4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Y37" i="18"/>
  <c r="BZ7" i="18"/>
  <c r="BZ25" i="18"/>
  <c r="BZ6" i="18"/>
  <c r="CA4" i="18"/>
  <c r="BU29" i="18"/>
  <c r="BU32" i="18" s="1"/>
  <c r="BU33" i="18" s="1"/>
  <c r="BU28" i="18"/>
  <c r="BY10" i="18"/>
  <c r="BX50" i="18"/>
  <c r="BU49" i="18" l="1"/>
  <c r="BU54" i="18" s="1"/>
  <c r="BU56" i="18"/>
  <c r="BU57" i="18" s="1"/>
  <c r="BU47" i="18"/>
  <c r="BU36" i="18" s="1"/>
  <c r="BU38" i="18" s="1"/>
  <c r="BU39" i="18" s="1"/>
  <c r="BV44" i="18"/>
  <c r="BX44" i="18"/>
  <c r="BX49" i="18" s="1"/>
  <c r="BX54" i="18" s="1"/>
  <c r="BV59" i="18"/>
  <c r="BV28" i="18"/>
  <c r="BW24" i="18"/>
  <c r="BW26" i="18" s="1"/>
  <c r="BZ10" i="18"/>
  <c r="BZ12" i="18" s="1"/>
  <c r="BX28" i="18"/>
  <c r="CA25" i="18"/>
  <c r="CB4" i="18"/>
  <c r="CA7" i="18"/>
  <c r="CA6" i="18"/>
  <c r="BY58" i="18"/>
  <c r="BY12" i="18"/>
  <c r="BZ37" i="18"/>
  <c r="BW28" i="18" l="1"/>
  <c r="BW44" i="18"/>
  <c r="BV49" i="18"/>
  <c r="BV54" i="18" s="1"/>
  <c r="BV47" i="18"/>
  <c r="BV36" i="18" s="1"/>
  <c r="BV38" i="18" s="1"/>
  <c r="BV39" i="18" s="1"/>
  <c r="BV56" i="18"/>
  <c r="BV57" i="18" s="1"/>
  <c r="BX47" i="18"/>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W59" i="18"/>
  <c r="BW47" i="18" l="1"/>
  <c r="BW36" i="18" s="1"/>
  <c r="BW38" i="18" s="1"/>
  <c r="BW39" i="18" s="1"/>
  <c r="BW56" i="18"/>
  <c r="BW57" i="18" s="1"/>
  <c r="BW49" i="18"/>
  <c r="BW54" i="18" s="1"/>
  <c r="BZ24" i="18"/>
  <c r="BZ26" i="18" s="1"/>
  <c r="BZ28" i="18" s="1"/>
  <c r="CB10" i="18"/>
  <c r="CB12" i="18" s="1"/>
  <c r="CB13" i="18" s="1"/>
  <c r="CA12" i="18"/>
  <c r="CA13" i="18" s="1"/>
  <c r="CD4" i="18"/>
  <c r="CC7" i="18"/>
  <c r="CC25" i="18"/>
  <c r="CC6" i="18"/>
  <c r="BY24" i="18"/>
  <c r="BY26" i="18" s="1"/>
  <c r="BY44" i="18" s="1"/>
  <c r="BY49" i="18" s="1"/>
  <c r="BY54" i="18" s="1"/>
  <c r="CB37" i="18"/>
  <c r="BZ50" i="18"/>
  <c r="BY47" i="18" l="1"/>
  <c r="BY36" i="18" s="1"/>
  <c r="BY38" i="18" s="1"/>
  <c r="BY39" i="18" s="1"/>
  <c r="BY56" i="18"/>
  <c r="BY57" i="18" s="1"/>
  <c r="BZ29" i="18"/>
  <c r="BZ32" i="18" s="1"/>
  <c r="BZ33" i="18" s="1"/>
  <c r="CC10" i="18"/>
  <c r="CC12" i="18" s="1"/>
  <c r="CC13" i="18" s="1"/>
  <c r="CB58" i="18"/>
  <c r="CB20" i="18"/>
  <c r="CB21" i="18" s="1"/>
  <c r="CB22" i="18" s="1"/>
  <c r="CB45" i="18" s="1"/>
  <c r="BZ44" i="18"/>
  <c r="CA20" i="18"/>
  <c r="CA21" i="18" s="1"/>
  <c r="CA22" i="18" s="1"/>
  <c r="CA45" i="18" s="1"/>
  <c r="CA50" i="18" s="1"/>
  <c r="BY28" i="18"/>
  <c r="BY29" i="18"/>
  <c r="BY32" i="18" s="1"/>
  <c r="BY33" i="18" s="1"/>
  <c r="CD6" i="18"/>
  <c r="CD25" i="18"/>
  <c r="CD7" i="18"/>
  <c r="CC37" i="18"/>
  <c r="BY59" i="18"/>
  <c r="CC58" i="18" l="1"/>
  <c r="CC20" i="18"/>
  <c r="CC21" i="18" s="1"/>
  <c r="CC22" i="18" s="1"/>
  <c r="CC45" i="18" s="1"/>
  <c r="CC50" i="18" s="1"/>
  <c r="CB24" i="18"/>
  <c r="CB26" i="18" s="1"/>
  <c r="CB28" i="18" s="1"/>
  <c r="CA24" i="18"/>
  <c r="CA26" i="18" s="1"/>
  <c r="CA29" i="18" s="1"/>
  <c r="CA32" i="18" s="1"/>
  <c r="CA33" i="18" s="1"/>
  <c r="BZ49" i="18"/>
  <c r="BZ54" i="18" s="1"/>
  <c r="BZ56" i="18"/>
  <c r="BZ57" i="18" s="1"/>
  <c r="BZ47" i="18"/>
  <c r="CD37" i="18"/>
  <c r="I36" i="11" s="1"/>
  <c r="CD10" i="18"/>
  <c r="CB50" i="18"/>
  <c r="CB44" i="18" l="1"/>
  <c r="CB47" i="18" s="1"/>
  <c r="CB36" i="18" s="1"/>
  <c r="CB38" i="18" s="1"/>
  <c r="CB39" i="18" s="1"/>
  <c r="CA44" i="18"/>
  <c r="CA59" i="18"/>
  <c r="BZ36" i="18"/>
  <c r="BZ38" i="18" s="1"/>
  <c r="BZ39" i="18" s="1"/>
  <c r="BZ59" i="18"/>
  <c r="CC24" i="18"/>
  <c r="CC26" i="18" s="1"/>
  <c r="CC29" i="18" s="1"/>
  <c r="CC32" i="18" s="1"/>
  <c r="CC33" i="18" s="1"/>
  <c r="CB29" i="18"/>
  <c r="CB32" i="18" s="1"/>
  <c r="CB33" i="18" s="1"/>
  <c r="CA28" i="18"/>
  <c r="CD12" i="18"/>
  <c r="CD58" i="18"/>
  <c r="CB59" i="18"/>
  <c r="CB56" i="18" l="1"/>
  <c r="CB57" i="18" s="1"/>
  <c r="CB49" i="18"/>
  <c r="CB54" i="18" s="1"/>
  <c r="CC44" i="18"/>
  <c r="CC56" i="18" s="1"/>
  <c r="CC57" i="18" s="1"/>
  <c r="CA49" i="18"/>
  <c r="CA54" i="18" s="1"/>
  <c r="CA56" i="18"/>
  <c r="CA57" i="18" s="1"/>
  <c r="CA47" i="18"/>
  <c r="CA36" i="18" s="1"/>
  <c r="CA38" i="18" s="1"/>
  <c r="CA39" i="18" s="1"/>
  <c r="CC28" i="18"/>
  <c r="CD20" i="18"/>
  <c r="CD21" i="18" s="1"/>
  <c r="CD22" i="18" s="1"/>
  <c r="CD13" i="18"/>
  <c r="CC59" i="18"/>
  <c r="CC49" i="18" l="1"/>
  <c r="CC54" i="18" s="1"/>
  <c r="CC47" i="18"/>
  <c r="CC36" i="18" s="1"/>
  <c r="CC38" i="18" s="1"/>
  <c r="CC39" i="18" s="1"/>
  <c r="CD24" i="18"/>
  <c r="CD26" i="18" s="1"/>
  <c r="CD44" i="18" s="1"/>
  <c r="CD49" i="18" s="1"/>
  <c r="CD45" i="18"/>
  <c r="CD56" i="18" l="1"/>
  <c r="CD57" i="18" s="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<sst xmlns="http://schemas.openxmlformats.org/spreadsheetml/2006/main" count="1186" uniqueCount="784">
  <si>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</si>
  <si>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</si>
  <si>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</si>
  <si>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</si>
  <si>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</si>
  <si>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</si>
  <si>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</si>
  <si>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</si>
  <si>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</si>
  <si>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</si>
  <si>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</si>
  <si>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</si>
  <si>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</si>
  <si>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</si>
  <si>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</si>
  <si>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</si>
  <si>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</si>
  <si>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</si>
  <si>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</si>
  <si>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</si>
  <si>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</si>
  <si>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</si>
  <si>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</si>
  <si>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</si>
  <si>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</si>
  <si>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</si>
  <si>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</si>
  <si>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</si>
  <si>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</si>
  <si>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</si>
  <si>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</si>
  <si>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</si>
  <si>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</si>
  <si>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</si>
  <si>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</si>
  <si>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</si>
  <si>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</si>
  <si>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</si>
  <si>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</si>
  <si>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</si>
  <si>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</si>
  <si>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</si>
  <si>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</si>
  <si>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</si>
  <si>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</si>
  <si>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</si>
  <si>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</si>
  <si>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</si>
  <si>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</si>
  <si>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</si>
  <si>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</si>
  <si>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</si>
  <si>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</si>
  <si>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</si>
  <si>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</si>
  <si>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</si>
  <si>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</si>
  <si>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</si>
  <si>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</si>
  <si>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</si>
  <si>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</si>
  <si>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</si>
  <si>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</si>
  <si>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</si>
  <si>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</si>
  <si>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</si>
  <si>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</si>
  <si>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</si>
  <si>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</si>
  <si>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</si>
  <si>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</si>
  <si>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</si>
  <si>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</si>
  <si>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</si>
  <si>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</si>
  <si>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</si>
  <si>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</si>
  <si>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</si>
  <si>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</si>
  <si>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</si>
  <si>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</si>
  <si>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</si>
  <si>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</si>
  <si>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</si>
  <si>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</si>
  <si>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</si>
  <si>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</si>
  <si>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</si>
  <si>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</si>
  <si>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</si>
  <si>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</si>
  <si>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</si>
  <si>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</si>
  <si>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</si>
  <si>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</si>
  <si>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</si>
  <si>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</si>
  <si>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</si>
  <si>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</si>
  <si>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</si>
  <si>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</si>
  <si>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</si>
  <si>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</si>
  <si>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</si>
  <si>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</si>
  <si>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</si>
  <si>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</si>
  <si>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</si>
  <si>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</si>
  <si>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</si>
  <si>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</si>
  <si>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</si>
  <si>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</si>
  <si>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</si>
  <si>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</si>
  <si>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</si>
  <si>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</si>
  <si>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</si>
  <si>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</si>
  <si>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</si>
  <si>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</si>
  <si>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</si>
  <si>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</si>
  <si>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</si>
  <si>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</si>
  <si>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</si>
  <si>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</si>
  <si>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</si>
  <si>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</si>
  <si>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</si>
  <si>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</si>
  <si>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</si>
  <si>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</si>
  <si>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</si>
  <si>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</si>
  <si>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</si>
  <si>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</si>
  <si>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</si>
  <si>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</si>
  <si>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</si>
  <si>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</si>
  <si>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</si>
  <si>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</si>
  <si>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</si>
  <si>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</si>
  <si>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</si>
  <si>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</si>
  <si>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</si>
  <si>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</si>
  <si>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</si>
  <si>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</si>
  <si>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</si>
  <si>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</si>
  <si>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</si>
  <si>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</si>
  <si>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</si>
  <si>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</si>
  <si>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</si>
  <si>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</si>
  <si>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</si>
  <si>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</si>
  <si>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</si>
  <si>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</si>
  <si>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</si>
  <si>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</si>
  <si>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</si>
  <si>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</si>
  <si>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</si>
  <si>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</si>
  <si>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</si>
  <si>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</si>
  <si>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</si>
  <si>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</si>
  <si>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</si>
  <si>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</si>
  <si>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</si>
  <si>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</si>
  <si>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</si>
  <si>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</si>
  <si>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</si>
  <si>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</si>
  <si>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</si>
  <si>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</si>
  <si>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</si>
  <si>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</si>
  <si>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</si>
  <si>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</si>
  <si>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</si>
  <si>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</si>
  <si>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</si>
  <si>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</si>
  <si>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</si>
  <si>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</si>
  <si>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</si>
  <si>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</si>
  <si>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</si>
  <si>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</si>
  <si>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</si>
  <si>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</si>
  <si>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</si>
  <si>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</si>
  <si>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</si>
  <si>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</si>
  <si>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</si>
  <si>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</si>
  <si>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</si>
  <si>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</si>
  <si>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</si>
  <si>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</si>
  <si>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</si>
  <si>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</si>
  <si>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</si>
  <si>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</si>
  <si>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</si>
  <si>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</si>
  <si>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</si>
  <si>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</si>
  <si>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</si>
  <si>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</si>
  <si>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</si>
  <si>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</si>
  <si>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</si>
  <si>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</si>
  <si>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</si>
  <si>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</si>
  <si>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</si>
  <si>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</si>
  <si>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</si>
  <si>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</si>
  <si>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</si>
  <si>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</si>
  <si>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</si>
  <si>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</si>
  <si>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</si>
  <si>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</si>
  <si>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</si>
  <si>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</si>
  <si>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</si>
  <si>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</si>
  <si>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</si>
  <si>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</si>
  <si>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</si>
  <si>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</si>
  <si>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</si>
  <si>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</si>
  <si>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</si>
  <si>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</si>
  <si>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</si>
  <si>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</si>
  <si>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</si>
  <si>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</si>
  <si>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</si>
  <si>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</si>
  <si>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</si>
  <si>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</si>
  <si>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</si>
  <si>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</si>
  <si>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</si>
  <si>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</si>
  <si>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</si>
  <si>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</si>
  <si>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</si>
  <si>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</si>
  <si>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</si>
  <si>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</si>
  <si>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</si>
  <si>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</si>
  <si>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</si>
  <si>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</si>
  <si>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</si>
  <si>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</si>
  <si>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</si>
  <si>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</si>
  <si>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</si>
  <si>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</si>
  <si>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</si>
  <si>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</si>
  <si>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</si>
  <si>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</si>
  <si>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</si>
  <si>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</si>
  <si>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</si>
  <si>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</si>
  <si>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</si>
  <si>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</si>
  <si>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</si>
  <si>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</si>
  <si>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</si>
  <si>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</si>
  <si>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</si>
  <si>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</si>
  <si>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</si>
  <si>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</si>
  <si>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</si>
  <si>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</si>
  <si>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</si>
  <si>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</si>
  <si>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</si>
  <si>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</si>
  <si>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</si>
  <si>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</si>
  <si>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</si>
  <si>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</si>
  <si>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</si>
  <si>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</si>
  <si>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</si>
  <si>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</si>
  <si>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</si>
  <si>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</si>
  <si>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</si>
  <si>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</si>
  <si>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</si>
  <si>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</si>
  <si>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</si>
  <si>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</si>
  <si>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</si>
  <si>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</si>
  <si>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</si>
  <si>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</si>
  <si>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</si>
  <si>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</si>
  <si>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</si>
  <si>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</si>
  <si>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</si>
  <si>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</si>
  <si>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</si>
  <si>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</si>
  <si>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</si>
  <si>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</si>
  <si>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</si>
  <si>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</si>
  <si>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</si>
  <si>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</si>
  <si>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</si>
  <si>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</si>
  <si>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</si>
  <si>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</si>
  <si>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</si>
  <si>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</si>
  <si>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</si>
  <si>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</si>
  <si>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</si>
  <si>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</si>
  <si>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</si>
  <si>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</si>
  <si>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</si>
  <si>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</si>
  <si>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</si>
  <si>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</si>
  <si>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</si>
  <si>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</si>
  <si>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</si>
  <si>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</si>
  <si>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</si>
  <si>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</si>
  <si>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</si>
  <si>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</si>
  <si>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</si>
  <si>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</si>
  <si>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</si>
  <si>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</si>
  <si>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</si>
  <si>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</si>
  <si>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</si>
  <si>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</si>
  <si>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</si>
  <si>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</si>
  <si>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</si>
  <si>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</si>
  <si>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</si>
  <si>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</si>
  <si>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</si>
  <si>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</si>
  <si>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</si>
  <si>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</si>
  <si>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</si>
  <si>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</si>
  <si>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</si>
  <si>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</si>
  <si>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</si>
  <si>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</si>
  <si>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</si>
  <si>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</si>
  <si>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</si>
  <si>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</si>
  <si>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</si>
  <si>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</si>
  <si>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</si>
  <si>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</si>
  <si>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</si>
  <si>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</si>
  <si>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</si>
  <si>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</si>
  <si>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</si>
  <si>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</si>
  <si>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</si>
  <si>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</si>
  <si>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</si>
  <si>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</si>
  <si>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</si>
  <si>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</si>
  <si>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</si>
  <si>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</si>
  <si>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</si>
  <si>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</si>
  <si>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</si>
  <si>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</si>
  <si>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</si>
  <si>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</si>
  <si>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</si>
  <si>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</si>
  <si>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</si>
  <si>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</si>
  <si>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</si>
  <si>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</si>
  <si>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</si>
  <si>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</si>
  <si>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</si>
  <si>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</si>
  <si>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</si>
  <si>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</si>
  <si>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</si>
  <si>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</si>
  <si>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</si>
  <si>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</si>
  <si>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</si>
  <si>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</si>
  <si>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</si>
  <si>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</si>
  <si>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</si>
  <si>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</si>
  <si>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</si>
  <si>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</si>
  <si>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</si>
  <si>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</si>
  <si>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</si>
  <si>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</si>
  <si>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</si>
  <si>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</si>
  <si>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</si>
  <si>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</si>
  <si>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</si>
  <si>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</si>
  <si>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</si>
  <si>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</si>
  <si>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</si>
  <si>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</si>
  <si>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</si>
  <si>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</si>
  <si>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</si>
  <si>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</si>
  <si>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</si>
  <si>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</si>
  <si>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</si>
  <si>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</si>
  <si>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</si>
  <si>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</si>
  <si>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</si>
  <si>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</si>
  <si>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</si>
  <si>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</si>
  <si>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</si>
  <si>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</si>
  <si>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</si>
  <si>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</si>
  <si>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</si>
  <si>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</si>
  <si>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</si>
  <si>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</si>
  <si>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</si>
  <si>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</si>
  <si>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</si>
  <si>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</si>
  <si>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</si>
  <si>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</si>
  <si>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</si>
  <si>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</si>
  <si>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</si>
  <si>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</si>
  <si>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</si>
  <si>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</si>
  <si>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</si>
  <si>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</si>
  <si>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</si>
  <si>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</si>
  <si>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</si>
  <si>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</si>
  <si>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</si>
  <si>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</si>
  <si>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</si>
  <si>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</si>
  <si>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</si>
  <si>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</si>
  <si>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</si>
  <si>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</si>
  <si>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</si>
  <si>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</si>
  <si>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</si>
  <si>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</si>
  <si>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</si>
  <si>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</si>
  <si>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</si>
  <si>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</si>
  <si>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</si>
  <si>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</si>
  <si>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</si>
  <si>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</si>
  <si>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</si>
  <si>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</si>
  <si>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</si>
  <si>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</si>
  <si>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</si>
  <si>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</si>
  <si>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</si>
  <si>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</si>
  <si>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</si>
  <si>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</si>
  <si>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</si>
  <si>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</si>
  <si>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</si>
  <si>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</si>
  <si>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</si>
  <si>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</si>
  <si>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</si>
  <si>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</si>
  <si>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</si>
  <si>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</si>
  <si>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</si>
  <si>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</si>
  <si>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</si>
  <si>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</si>
  <si>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</si>
  <si>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</si>
  <si>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</si>
  <si>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</si>
  <si>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</si>
  <si>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</si>
  <si>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</si>
  <si>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</si>
  <si>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</si>
  <si>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</si>
  <si>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</si>
  <si>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</si>
  <si>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</si>
  <si>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</si>
  <si>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</si>
  <si>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</si>
  <si>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</si>
  <si>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</si>
  <si>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</si>
  <si>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</si>
  <si>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</si>
  <si>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</si>
  <si>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</si>
  <si>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</si>
  <si>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</si>
  <si>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</si>
  <si>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</si>
  <si>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</si>
  <si>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</si>
  <si>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</si>
  <si>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</si>
  <si>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</si>
  <si>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</si>
  <si>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</si>
  <si>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</si>
  <si>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</si>
  <si>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</si>
  <si>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</si>
  <si>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</si>
  <si>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</si>
  <si>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</si>
  <si>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</si>
  <si>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</si>
  <si>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</si>
  <si>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</si>
  <si>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</si>
  <si>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</si>
  <si>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</si>
  <si>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</si>
  <si>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</si>
  <si>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</si>
  <si>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</si>
  <si>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</si>
  <si>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</si>
  <si>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</si>
  <si>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</si>
  <si>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</si>
  <si>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</si>
  <si>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</si>
  <si>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</si>
  <si>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</si>
  <si>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</si>
  <si>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</si>
  <si>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</si>
  <si>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</si>
  <si>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</si>
  <si>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</si>
  <si>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</si>
  <si>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</si>
  <si>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</si>
  <si>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</si>
  <si>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</si>
  <si>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</si>
  <si>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</si>
  <si>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</si>
  <si>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</si>
  <si>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</si>
  <si>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</si>
  <si>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</si>
  <si>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</si>
  <si>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</si>
  <si>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</si>
  <si>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</si>
  <si>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</si>
  <si>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</si>
  <si>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</si>
  <si>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</si>
  <si>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</si>
  <si>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</si>
  <si>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</si>
  <si>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</si>
  <si>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</si>
  <si>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</si>
  <si>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</si>
  <si>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</si>
  <si>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</si>
  <si>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</si>
  <si>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</si>
  <si>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</si>
  <si>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</si>
  <si>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</si>
  <si>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</si>
  <si>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</si>
  <si>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</si>
  <si>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</si>
  <si>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</si>
  <si>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</si>
  <si>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</si>
  <si>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</si>
  <si>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</si>
  <si>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</si>
  <si>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</si>
  <si>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</si>
  <si>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</si>
  <si>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</si>
  <si>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</si>
  <si>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</si>
  <si>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</si>
  <si>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</si>
  <si>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</si>
  <si>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</si>
  <si>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</si>
  <si>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</si>
  <si>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</si>
  <si>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</si>
  <si>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</si>
  <si>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</si>
  <si>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</si>
  <si>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</si>
  <si>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</si>
  <si>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</si>
  <si>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</si>
  <si>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</si>
  <si>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</si>
  <si>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</si>
  <si>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</si>
  <si>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</si>
  <si>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</si>
  <si>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</si>
  <si>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</si>
  <si>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</si>
  <si>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</si>
  <si>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</si>
  <si>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</si>
  <si>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</si>
  <si>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</si>
  <si>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</si>
  <si>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</si>
  <si>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</si>
  <si>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</si>
  <si>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</si>
  <si>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</si>
  <si>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</si>
  <si>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</si>
  <si>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</si>
  <si>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</si>
  <si>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</si>
  <si>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</si>
  <si>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</si>
  <si>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</si>
  <si>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</si>
  <si>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</si>
  <si>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</si>
  <si>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</si>
  <si>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</si>
  <si>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</si>
  <si>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</si>
  <si>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</si>
  <si>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</si>
  <si>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</si>
  <si>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</si>
  <si>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</si>
  <si>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</si>
  <si>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</si>
  <si>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</si>
  <si>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</si>
  <si>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</si>
  <si>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</si>
  <si>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</si>
  <si>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</si>
  <si>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</si>
  <si>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</si>
  <si>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</si>
  <si>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</si>
  <si>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</si>
  <si>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</si>
  <si>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</si>
  <si>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</si>
  <si>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</si>
  <si>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</si>
  <si>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</si>
  <si>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</si>
  <si>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</si>
  <si>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</si>
  <si>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</si>
  <si>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</si>
  <si>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</si>
  <si>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</si>
  <si>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</si>
  <si>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</si>
  <si>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</si>
  <si>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</si>
  <si>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</si>
  <si>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</si>
  <si>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</si>
  <si>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</si>
  <si>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</si>
  <si>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</si>
  <si>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</si>
  <si>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</si>
  <si>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</si>
  <si>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</si>
  <si>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</si>
  <si>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</si>
  <si>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</si>
  <si>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</si>
  <si>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</si>
  <si>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</si>
  <si>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</si>
  <si>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</si>
  <si>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</si>
  <si>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</si>
  <si>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</si>
  <si>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</si>
  <si>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</si>
  <si>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</si>
  <si>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</si>
  <si>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</si>
  <si>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</si>
  <si>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</si>
  <si>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</si>
  <si>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</si>
  <si>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</si>
  <si>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</si>
  <si>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</si>
  <si>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</si>
  <si>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</si>
  <si>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</si>
  <si>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</si>
  <si>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</si>
  <si>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</si>
  <si>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</si>
  <si>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</si>
  <si>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</si>
  <si>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</si>
  <si>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</si>
  <si>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</si>
  <si>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</si>
  <si>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</si>
  <si>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PJFF Bag Repl</t>
  </si>
  <si>
    <t>Purchase and install filter bags in TC2 PJFF during Spring 2014 Outage.</t>
  </si>
  <si>
    <t>Haley Turner</t>
  </si>
  <si>
    <t>502-627-6378</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</si>
</sst>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169" fontId="28" fillId="7" borderId="20" xfId="5" quotePrefix="1" applyFont="1" applyFill="1" applyBorder="1" applyAlignment="1" applyProtection="1">
      <alignment horizontal="left" vertical="top" wrapText="1"/>
      <protection locked="0"/>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xf numFmtId="0" fontId="0" fillId="0" borderId="8" xfId="0" applyBorder="1" applyAlignment="1"/>
    <xf numFmtId="0" fontId="0" fillId="0" borderId="9" xfId="0" applyBorder="1" applyAlignment="1"/>
    <xf numFmtId="0" fontId="0" fillId="0" borderId="7" xfId="0" applyBorder="1" applyAlignment="1"/>
    <xf numFmtId="0" fontId="0" fillId="0" borderId="0" xfId="0" applyBorder="1" applyAlignment="1"/>
    <xf numFmtId="0" fontId="0" fillId="0" borderId="10" xfId="0" applyBorder="1" applyAlignment="1"/>
    <xf numFmtId="0" fontId="0" fillId="0" borderId="0" xfId="0"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12" xfId="0" applyBorder="1" applyAlignment="1">
      <alignment horizontal="center"/>
    </xf>
    <xf numFmtId="0" fontId="0" fillId="0" borderId="14" xfId="0" applyBorder="1" applyAlignment="1">
      <alignment horizontal="center" wrapText="1"/>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59" fillId="0" borderId="29" xfId="10" applyBorder="1" applyAlignment="1" applyProtection="1">
      <alignment horizontal="left"/>
    </xf>
    <xf numFmtId="0" fontId="59" fillId="0" borderId="31"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0" t="s">
        <v>34</v>
      </c>
      <c r="C4" s="377" t="s">
        <v>780</v>
      </c>
    </row>
    <row r="5" spans="1:3" ht="58.5" customHeight="1">
      <c r="B5" s="381" t="s">
        <v>35</v>
      </c>
      <c r="C5" s="667" t="s">
        <v>781</v>
      </c>
    </row>
    <row r="6" spans="1:3">
      <c r="B6" s="382" t="s">
        <v>36</v>
      </c>
      <c r="C6" s="377">
        <v>137671</v>
      </c>
    </row>
    <row r="7" spans="1:3">
      <c r="B7" s="383" t="s">
        <v>393</v>
      </c>
      <c r="C7" s="377" t="s">
        <v>782</v>
      </c>
    </row>
    <row r="8" spans="1:3">
      <c r="B8" s="383" t="s">
        <v>394</v>
      </c>
      <c r="C8" s="646" t="s">
        <v>783</v>
      </c>
    </row>
    <row r="9" spans="1:3">
      <c r="B9" s="382" t="s">
        <v>37</v>
      </c>
      <c r="C9" s="377" t="s">
        <v>3</v>
      </c>
    </row>
    <row r="10" spans="1:3">
      <c r="B10" s="382" t="s">
        <v>168</v>
      </c>
      <c r="C10" s="377" t="s">
        <v>378</v>
      </c>
    </row>
    <row r="11" spans="1:3">
      <c r="B11" s="383" t="s">
        <v>395</v>
      </c>
      <c r="C11" s="377" t="s">
        <v>555</v>
      </c>
    </row>
    <row r="12" spans="1:3">
      <c r="B12" s="382" t="s">
        <v>167</v>
      </c>
      <c r="C12" s="377" t="s">
        <v>159</v>
      </c>
    </row>
    <row r="13" spans="1:3">
      <c r="B13" s="382" t="s">
        <v>38</v>
      </c>
      <c r="C13" s="377"/>
    </row>
    <row r="14" spans="1:3">
      <c r="B14" s="383" t="s">
        <v>40</v>
      </c>
      <c r="C14" s="377" t="s">
        <v>595</v>
      </c>
    </row>
    <row r="15" spans="1:3">
      <c r="B15" s="383" t="s">
        <v>617</v>
      </c>
      <c r="C15" s="377">
        <v>0</v>
      </c>
    </row>
    <row r="16" spans="1:3">
      <c r="B16" s="383" t="s">
        <v>396</v>
      </c>
      <c r="C16" s="377" t="s">
        <v>205</v>
      </c>
    </row>
    <row r="17" spans="2:4">
      <c r="B17" s="382" t="s">
        <v>39</v>
      </c>
      <c r="C17" s="378">
        <v>2014</v>
      </c>
    </row>
    <row r="18" spans="2:4">
      <c r="B18" s="382" t="s">
        <v>118</v>
      </c>
      <c r="C18" s="379">
        <v>2014</v>
      </c>
    </row>
    <row r="19" spans="2:4">
      <c r="B19" s="382" t="s">
        <v>166</v>
      </c>
      <c r="C19" s="496" t="s">
        <v>7</v>
      </c>
    </row>
    <row r="20" spans="2:4">
      <c r="B20" s="382" t="s">
        <v>165</v>
      </c>
      <c r="C20" s="526">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4" t="s">
        <v>397</v>
      </c>
      <c r="C21" s="377"/>
    </row>
    <row r="22" spans="2:4" ht="33" customHeight="1">
      <c r="B22" s="384" t="s">
        <v>619</v>
      </c>
      <c r="C22" s="377" t="s">
        <v>205</v>
      </c>
      <c r="D22" s="122" t="s">
        <v>613</v>
      </c>
    </row>
    <row r="23" spans="2:4">
      <c r="B23" s="541" t="s">
        <v>776</v>
      </c>
      <c r="C23" s="377" t="s">
        <v>595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2" t="s">
        <v>569</v>
      </c>
    </row>
    <row r="57" spans="2:4">
      <c r="B57" s="125" t="s">
        <v>153</v>
      </c>
      <c r="C57" s="503"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6"/>
      <c r="C83" s="125" t="s">
        <v>21</v>
      </c>
    </row>
    <row r="84" spans="1:3">
      <c r="A84" s="127"/>
      <c r="B84" s="536"/>
      <c r="C84" s="125" t="s">
        <v>22</v>
      </c>
    </row>
    <row r="85" spans="1:3">
      <c r="A85" s="127"/>
      <c r="B85" s="536"/>
      <c r="C85" s="125" t="s">
        <v>23</v>
      </c>
    </row>
    <row r="86" spans="1:3">
      <c r="A86" s="127"/>
      <c r="B86" s="536"/>
      <c r="C86" s="125" t="s">
        <v>24</v>
      </c>
    </row>
    <row r="87" spans="1:3">
      <c r="A87" s="127"/>
      <c r="B87" s="536"/>
      <c r="C87" s="202" t="s">
        <v>437</v>
      </c>
    </row>
    <row r="88" spans="1:3">
      <c r="A88" s="127"/>
      <c r="B88" s="536"/>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2">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3">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4">
        <v>0.71808000000000005</v>
      </c>
      <c r="D10" s="324">
        <v>0.21576000000000001</v>
      </c>
      <c r="E10" s="324">
        <v>0.21576000000000001</v>
      </c>
      <c r="F10" s="324">
        <v>0</v>
      </c>
      <c r="G10" s="324">
        <v>0</v>
      </c>
      <c r="H10" s="324">
        <v>0</v>
      </c>
      <c r="I10" s="324">
        <v>0</v>
      </c>
      <c r="J10" s="324">
        <v>0</v>
      </c>
      <c r="K10" s="324">
        <v>0</v>
      </c>
      <c r="L10" s="336">
        <f>L9</f>
        <v>6.5036441E-2</v>
      </c>
      <c r="N10" s="40"/>
    </row>
    <row r="11" spans="1:14">
      <c r="A11" s="488" t="s">
        <v>6</v>
      </c>
      <c r="B11" s="488" t="s">
        <v>6</v>
      </c>
      <c r="C11" s="489">
        <v>0</v>
      </c>
      <c r="D11" s="489">
        <v>0</v>
      </c>
      <c r="E11" s="489">
        <v>0</v>
      </c>
      <c r="F11" s="489">
        <v>0</v>
      </c>
      <c r="G11" s="489">
        <v>0</v>
      </c>
      <c r="H11" s="489">
        <v>0</v>
      </c>
      <c r="I11" s="489">
        <v>0</v>
      </c>
      <c r="J11" s="489">
        <v>0</v>
      </c>
      <c r="K11" s="489">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8"/>
      <c r="F15" s="300"/>
    </row>
    <row r="16" spans="1:14">
      <c r="A16" s="301" t="s">
        <v>463</v>
      </c>
      <c r="C16" s="495"/>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1">
        <f>D29</f>
        <v>20</v>
      </c>
      <c r="E28" s="482">
        <v>1.5E-3</v>
      </c>
      <c r="F28" s="50" t="s">
        <v>7</v>
      </c>
    </row>
    <row r="29" spans="1:7">
      <c r="A29" s="50" t="s">
        <v>7</v>
      </c>
      <c r="B29" s="370">
        <v>35</v>
      </c>
      <c r="C29" s="370">
        <v>38</v>
      </c>
      <c r="D29" s="483">
        <v>20</v>
      </c>
      <c r="E29" s="484">
        <v>1.5E-3</v>
      </c>
    </row>
    <row r="30" spans="1:7">
      <c r="A30" s="50" t="s">
        <v>8</v>
      </c>
      <c r="B30" s="370">
        <v>41</v>
      </c>
      <c r="C30" s="370">
        <v>38</v>
      </c>
      <c r="D30" s="483">
        <v>20</v>
      </c>
      <c r="E30" s="484">
        <v>1.5E-3</v>
      </c>
    </row>
    <row r="31" spans="1:7">
      <c r="A31" s="50" t="s">
        <v>9</v>
      </c>
      <c r="B31" s="370">
        <v>24</v>
      </c>
      <c r="C31" s="370">
        <v>25</v>
      </c>
      <c r="D31" s="483">
        <v>15</v>
      </c>
      <c r="E31" s="484">
        <v>1.5E-3</v>
      </c>
    </row>
    <row r="32" spans="1:7">
      <c r="A32" s="50" t="s">
        <v>10</v>
      </c>
      <c r="B32" s="370">
        <v>40</v>
      </c>
      <c r="C32" s="370">
        <v>52</v>
      </c>
      <c r="D32" s="483">
        <v>15</v>
      </c>
      <c r="E32" s="484">
        <v>1.1572303000000001E-2</v>
      </c>
    </row>
    <row r="33" spans="1:6">
      <c r="A33" s="50" t="s">
        <v>11</v>
      </c>
      <c r="B33" s="370">
        <v>55</v>
      </c>
      <c r="C33" s="370">
        <v>60</v>
      </c>
      <c r="D33" s="483">
        <v>15</v>
      </c>
      <c r="E33" s="484">
        <v>1.5E-3</v>
      </c>
    </row>
    <row r="34" spans="1:6">
      <c r="A34" s="50" t="s">
        <v>12</v>
      </c>
      <c r="B34" s="370">
        <v>34</v>
      </c>
      <c r="C34" s="370">
        <v>31</v>
      </c>
      <c r="D34" s="483">
        <v>20</v>
      </c>
      <c r="E34" s="484">
        <v>1.1572303000000001E-2</v>
      </c>
    </row>
    <row r="35" spans="1:6">
      <c r="A35" s="50" t="s">
        <v>13</v>
      </c>
      <c r="B35" s="370">
        <v>48</v>
      </c>
      <c r="C35" s="370">
        <v>44</v>
      </c>
      <c r="D35" s="483">
        <v>20</v>
      </c>
      <c r="E35" s="484">
        <v>1.5E-3</v>
      </c>
    </row>
    <row r="36" spans="1:6">
      <c r="A36" s="50" t="s">
        <v>14</v>
      </c>
      <c r="B36" s="370">
        <v>54</v>
      </c>
      <c r="C36" s="370">
        <v>53</v>
      </c>
      <c r="D36" s="483">
        <v>20</v>
      </c>
      <c r="E36" s="484">
        <v>1.1572303000000001E-2</v>
      </c>
    </row>
    <row r="37" spans="1:6">
      <c r="A37" s="51" t="s">
        <v>135</v>
      </c>
      <c r="B37" s="371">
        <v>50</v>
      </c>
      <c r="C37" s="371"/>
      <c r="D37" s="485">
        <f>D40</f>
        <v>20</v>
      </c>
      <c r="E37" s="484">
        <v>1.1572303000000001E-2</v>
      </c>
      <c r="F37" s="50" t="s">
        <v>14</v>
      </c>
    </row>
    <row r="38" spans="1:6">
      <c r="A38" s="50" t="s">
        <v>15</v>
      </c>
      <c r="B38" s="370">
        <v>53</v>
      </c>
      <c r="C38" s="370"/>
      <c r="D38" s="483">
        <v>15</v>
      </c>
      <c r="E38" s="486">
        <v>1.623494E-2</v>
      </c>
    </row>
    <row r="39" spans="1:6">
      <c r="A39" s="50" t="s">
        <v>16</v>
      </c>
      <c r="B39" s="370">
        <v>65</v>
      </c>
      <c r="C39" s="370"/>
      <c r="D39" s="483">
        <v>15</v>
      </c>
      <c r="E39" s="486">
        <v>1.623494E-2</v>
      </c>
    </row>
    <row r="40" spans="1:6">
      <c r="A40" s="50" t="s">
        <v>14</v>
      </c>
      <c r="B40" s="370">
        <v>38</v>
      </c>
      <c r="C40" s="370"/>
      <c r="D40" s="483">
        <v>20</v>
      </c>
      <c r="E40" s="484">
        <v>1.1572303000000001E-2</v>
      </c>
    </row>
    <row r="41" spans="1:6">
      <c r="A41" s="50" t="s">
        <v>17</v>
      </c>
      <c r="B41" s="370">
        <v>53</v>
      </c>
      <c r="C41" s="370"/>
      <c r="D41" s="483">
        <v>15</v>
      </c>
      <c r="E41" s="484">
        <v>1.1572303000000001E-2</v>
      </c>
    </row>
    <row r="42" spans="1:6">
      <c r="A42" s="50" t="s">
        <v>18</v>
      </c>
      <c r="B42" s="370">
        <v>39</v>
      </c>
      <c r="C42" s="370"/>
      <c r="D42" s="483">
        <v>15</v>
      </c>
      <c r="E42" s="486">
        <v>1.623494E-2</v>
      </c>
    </row>
    <row r="43" spans="1:6">
      <c r="A43" s="51" t="s">
        <v>136</v>
      </c>
      <c r="B43" s="371">
        <v>13</v>
      </c>
      <c r="C43" s="371">
        <v>18</v>
      </c>
      <c r="D43" s="485">
        <f>D49</f>
        <v>7</v>
      </c>
      <c r="E43" s="486">
        <v>1.623494E-2</v>
      </c>
      <c r="F43" s="50" t="s">
        <v>24</v>
      </c>
    </row>
    <row r="44" spans="1:6">
      <c r="A44" s="50" t="s">
        <v>19</v>
      </c>
      <c r="B44" s="370">
        <v>29</v>
      </c>
      <c r="C44" s="370">
        <v>50</v>
      </c>
      <c r="D44" s="483">
        <v>39</v>
      </c>
      <c r="E44" s="484">
        <v>1.1572303000000001E-2</v>
      </c>
    </row>
    <row r="45" spans="1:6">
      <c r="A45" s="50" t="s">
        <v>20</v>
      </c>
      <c r="B45" s="370">
        <v>12</v>
      </c>
      <c r="C45" s="370">
        <v>22</v>
      </c>
      <c r="D45" s="483">
        <v>7</v>
      </c>
      <c r="E45" s="486">
        <v>1.623494E-2</v>
      </c>
    </row>
    <row r="46" spans="1:6">
      <c r="A46" s="50" t="s">
        <v>21</v>
      </c>
      <c r="B46" s="370">
        <v>7</v>
      </c>
      <c r="C46" s="370">
        <v>7</v>
      </c>
      <c r="D46" s="483">
        <v>5</v>
      </c>
      <c r="E46" s="484">
        <v>6.5059999999999996E-3</v>
      </c>
    </row>
    <row r="47" spans="1:6">
      <c r="A47" s="50" t="s">
        <v>22</v>
      </c>
      <c r="B47" s="370">
        <v>17</v>
      </c>
      <c r="C47" s="370">
        <v>12</v>
      </c>
      <c r="D47" s="483">
        <v>5</v>
      </c>
      <c r="E47" s="486">
        <v>1.623494E-2</v>
      </c>
    </row>
    <row r="48" spans="1:6">
      <c r="A48" s="50" t="s">
        <v>23</v>
      </c>
      <c r="B48" s="370">
        <v>8</v>
      </c>
      <c r="C48" s="370">
        <v>18</v>
      </c>
      <c r="D48" s="483">
        <v>7</v>
      </c>
      <c r="E48" s="486">
        <v>1.623494E-2</v>
      </c>
    </row>
    <row r="49" spans="1:103">
      <c r="A49" s="50" t="s">
        <v>24</v>
      </c>
      <c r="B49" s="370">
        <v>20</v>
      </c>
      <c r="C49" s="370">
        <v>23</v>
      </c>
      <c r="D49" s="483">
        <v>7</v>
      </c>
      <c r="E49" s="486">
        <v>1.623494E-2</v>
      </c>
    </row>
    <row r="50" spans="1:103">
      <c r="A50" s="51" t="s">
        <v>437</v>
      </c>
      <c r="B50" s="372">
        <v>5</v>
      </c>
      <c r="C50" s="372">
        <v>5</v>
      </c>
      <c r="D50" s="487">
        <v>5</v>
      </c>
      <c r="E50" s="486">
        <v>1.623494E-2</v>
      </c>
    </row>
    <row r="51" spans="1:103" ht="13.5" thickBot="1">
      <c r="A51" s="51" t="s">
        <v>436</v>
      </c>
      <c r="B51" s="372">
        <v>5</v>
      </c>
      <c r="C51" s="372">
        <v>5</v>
      </c>
      <c r="D51" s="487">
        <v>5</v>
      </c>
      <c r="E51" s="486">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0" t="s">
        <v>560</v>
      </c>
      <c r="F58" s="54"/>
      <c r="G58" s="54"/>
      <c r="H58" s="54"/>
      <c r="I58" s="54"/>
      <c r="J58" s="546"/>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0"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1"/>
      <c r="AK79" s="501"/>
      <c r="AL79" s="501"/>
      <c r="AM79" s="501"/>
      <c r="AN79" s="501"/>
      <c r="AO79" s="501"/>
      <c r="AP79" s="501"/>
      <c r="AQ79" s="501"/>
      <c r="AR79" s="501"/>
      <c r="AS79" s="501"/>
      <c r="AT79" s="501"/>
      <c r="AU79" s="501"/>
      <c r="AV79" s="501"/>
      <c r="AW79" s="501"/>
      <c r="AX79" s="501"/>
      <c r="AY79" s="501"/>
      <c r="AZ79" s="501"/>
      <c r="BA79" s="501"/>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4"/>
      <c r="L85" s="665"/>
      <c r="M85" s="666"/>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4"/>
      <c r="L86" s="665"/>
      <c r="M86" s="666"/>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4"/>
      <c r="L87" s="665"/>
      <c r="M87" s="666"/>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4"/>
      <c r="L88" s="665"/>
      <c r="M88" s="666"/>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4"/>
      <c r="L89" s="665"/>
      <c r="M89" s="666"/>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4"/>
      <c r="L90" s="665"/>
      <c r="M90" s="666"/>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4"/>
      <c r="L91" s="665"/>
      <c r="M91" s="666"/>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4"/>
      <c r="L92" s="665"/>
      <c r="M92" s="666"/>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4"/>
      <c r="L93" s="665"/>
      <c r="M93" s="666"/>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4"/>
      <c r="L94" s="665"/>
      <c r="M94" s="666"/>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4"/>
      <c r="L95" s="665"/>
      <c r="M95" s="666"/>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4"/>
      <c r="L96" s="665"/>
      <c r="M96" s="666"/>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4"/>
      <c r="L97" s="665"/>
      <c r="M97" s="666"/>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4"/>
      <c r="L98" s="665"/>
      <c r="M98" s="666"/>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4"/>
      <c r="L99" s="665"/>
      <c r="M99" s="666"/>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4"/>
      <c r="L100" s="665"/>
      <c r="M100" s="666"/>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4"/>
      <c r="L101" s="665"/>
      <c r="M101" s="666"/>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4"/>
      <c r="L102" s="665"/>
      <c r="M102" s="666"/>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4"/>
      <c r="L103" s="665"/>
      <c r="M103" s="666"/>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4"/>
      <c r="L104" s="665"/>
      <c r="M104" s="666"/>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4"/>
      <c r="L105" s="665"/>
      <c r="M105" s="666"/>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4"/>
      <c r="L106" s="665"/>
      <c r="M106" s="666"/>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4"/>
      <c r="L107" s="665"/>
      <c r="M107" s="666"/>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4"/>
      <c r="L108" s="665"/>
      <c r="M108" s="666"/>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4"/>
      <c r="L109" s="665"/>
      <c r="M109" s="666"/>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4"/>
      <c r="L110" s="665"/>
      <c r="M110" s="666"/>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4"/>
      <c r="L111" s="665"/>
      <c r="M111" s="666"/>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4"/>
      <c r="L112" s="665"/>
      <c r="M112" s="666"/>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4"/>
      <c r="L113" s="665"/>
      <c r="M113" s="666"/>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4"/>
      <c r="L114" s="665"/>
      <c r="M114" s="666"/>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4"/>
      <c r="L115" s="665"/>
      <c r="M115" s="666"/>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4"/>
      <c r="L116" s="665"/>
      <c r="M116" s="666"/>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4"/>
      <c r="L117" s="665"/>
      <c r="M117" s="666"/>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4"/>
      <c r="L118" s="665"/>
      <c r="M118" s="666"/>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4"/>
      <c r="L119" s="665"/>
      <c r="M119" s="666"/>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4"/>
      <c r="L120" s="665"/>
      <c r="M120" s="666"/>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4"/>
      <c r="L121" s="665"/>
      <c r="M121" s="666"/>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4"/>
      <c r="L122" s="665"/>
      <c r="M122" s="666"/>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4"/>
      <c r="L123" s="665"/>
      <c r="M123" s="666"/>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4"/>
      <c r="L124" s="665"/>
      <c r="M124" s="666"/>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4"/>
      <c r="L125" s="665"/>
      <c r="M125" s="666"/>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4"/>
      <c r="L126" s="665"/>
      <c r="M126" s="666"/>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4"/>
      <c r="L127" s="665"/>
      <c r="M127" s="666"/>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4"/>
      <c r="L128" s="665"/>
      <c r="M128" s="666"/>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4"/>
      <c r="L129" s="665"/>
      <c r="M129" s="666"/>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4"/>
      <c r="L130" s="665"/>
      <c r="M130" s="666"/>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4"/>
      <c r="L131" s="665"/>
      <c r="M131" s="666"/>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4"/>
      <c r="L132" s="665"/>
      <c r="M132" s="666"/>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0"/>
    </row>
    <row r="139" spans="1:41">
      <c r="A139" s="480"/>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-1326.4095750000001</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-1326.4095750000001</v>
      </c>
      <c r="C12" s="256">
        <f ca="1">($B12/$C$1)/2</f>
        <v>-18.948708214285716</v>
      </c>
      <c r="D12" s="256">
        <f ca="1">IF(D$11&lt;$C$1+$A12,$B12/$C$1,IF(D$11=$C$1+$A12,($B12/$C$1)/2,0))</f>
        <v>-37.897416428571432</v>
      </c>
      <c r="E12" s="256">
        <f t="shared" ref="E12:X27" ca="1" si="134">IF(E$11&lt;$C$1+$A12,$B12/$C$1,IF(E$11=$C$1+$A12,($B12/$C$1)/2,0))</f>
        <v>-37.897416428571432</v>
      </c>
      <c r="F12" s="256">
        <f t="shared" ca="1" si="134"/>
        <v>-37.897416428571432</v>
      </c>
      <c r="G12" s="256">
        <f t="shared" ca="1" si="134"/>
        <v>-37.897416428571432</v>
      </c>
      <c r="H12" s="256">
        <f t="shared" ca="1" si="134"/>
        <v>-37.897416428571432</v>
      </c>
      <c r="I12" s="256">
        <f t="shared" ca="1" si="134"/>
        <v>-37.897416428571432</v>
      </c>
      <c r="J12" s="256">
        <f t="shared" ca="1" si="134"/>
        <v>-37.897416428571432</v>
      </c>
      <c r="K12" s="256">
        <f t="shared" ca="1" si="134"/>
        <v>-37.897416428571432</v>
      </c>
      <c r="L12" s="256">
        <f t="shared" ca="1" si="134"/>
        <v>-37.897416428571432</v>
      </c>
      <c r="M12" s="256">
        <f t="shared" ca="1" si="134"/>
        <v>-37.897416428571432</v>
      </c>
      <c r="N12" s="256">
        <f t="shared" ca="1" si="134"/>
        <v>-37.897416428571432</v>
      </c>
      <c r="O12" s="256">
        <f t="shared" ca="1" si="134"/>
        <v>-37.897416428571432</v>
      </c>
      <c r="P12" s="256">
        <f t="shared" ca="1" si="134"/>
        <v>-37.897416428571432</v>
      </c>
      <c r="Q12" s="256">
        <f t="shared" ca="1" si="134"/>
        <v>-37.897416428571432</v>
      </c>
      <c r="R12" s="256">
        <f t="shared" ca="1" si="134"/>
        <v>-37.897416428571432</v>
      </c>
      <c r="S12" s="256">
        <f t="shared" ca="1" si="134"/>
        <v>-37.897416428571432</v>
      </c>
      <c r="T12" s="256">
        <f t="shared" ca="1" si="134"/>
        <v>-37.897416428571432</v>
      </c>
      <c r="U12" s="256">
        <f t="shared" ca="1" si="134"/>
        <v>-37.897416428571432</v>
      </c>
      <c r="V12" s="256">
        <f t="shared" ca="1" si="134"/>
        <v>-37.897416428571432</v>
      </c>
      <c r="W12" s="256">
        <f t="shared" ca="1" si="134"/>
        <v>-37.897416428571432</v>
      </c>
      <c r="X12" s="256">
        <f t="shared" ca="1" si="134"/>
        <v>-37.897416428571432</v>
      </c>
      <c r="Y12" s="256">
        <f t="shared" ref="X12:AT23" ca="1" si="135">IF(Y$11&lt;$C$1+$A12,$B12/$C$1,IF(Y$11=$C$1+$A12,($B12/$C$1)/2,0))</f>
        <v>-37.897416428571432</v>
      </c>
      <c r="Z12" s="256">
        <f t="shared" ca="1" si="135"/>
        <v>-37.897416428571432</v>
      </c>
      <c r="AA12" s="256">
        <f t="shared" ca="1" si="135"/>
        <v>-37.897416428571432</v>
      </c>
      <c r="AB12" s="256">
        <f t="shared" ca="1" si="135"/>
        <v>-37.897416428571432</v>
      </c>
      <c r="AC12" s="256">
        <f t="shared" ca="1" si="135"/>
        <v>-37.897416428571432</v>
      </c>
      <c r="AD12" s="256">
        <f t="shared" ca="1" si="135"/>
        <v>-37.897416428571432</v>
      </c>
      <c r="AE12" s="256">
        <f t="shared" ca="1" si="135"/>
        <v>-37.897416428571432</v>
      </c>
      <c r="AF12" s="256">
        <f t="shared" ca="1" si="135"/>
        <v>-37.897416428571432</v>
      </c>
      <c r="AG12" s="256">
        <f t="shared" ca="1" si="135"/>
        <v>-37.897416428571432</v>
      </c>
      <c r="AH12" s="256">
        <f t="shared" ca="1" si="135"/>
        <v>-37.897416428571432</v>
      </c>
      <c r="AI12" s="256">
        <f t="shared" ca="1" si="135"/>
        <v>-37.897416428571432</v>
      </c>
      <c r="AJ12" s="256">
        <f t="shared" ca="1" si="135"/>
        <v>-37.897416428571432</v>
      </c>
      <c r="AK12" s="256">
        <f t="shared" ca="1" si="135"/>
        <v>-37.897416428571432</v>
      </c>
      <c r="AL12" s="256">
        <f t="shared" ca="1" si="135"/>
        <v>-18.948708214285716</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-1326.4095750000001</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-18.948708214285716</v>
      </c>
      <c r="D34" s="260">
        <f t="shared" ca="1" si="150"/>
        <v>-37.897416428571432</v>
      </c>
      <c r="E34" s="260">
        <f t="shared" ca="1" si="150"/>
        <v>-37.897416428571432</v>
      </c>
      <c r="F34" s="260">
        <f t="shared" ca="1" si="150"/>
        <v>-37.897416428571432</v>
      </c>
      <c r="G34" s="260">
        <f t="shared" ca="1" si="150"/>
        <v>-37.897416428571432</v>
      </c>
      <c r="H34" s="260">
        <f t="shared" ca="1" si="150"/>
        <v>-37.897416428571432</v>
      </c>
      <c r="I34" s="260">
        <f t="shared" ca="1" si="150"/>
        <v>-37.897416428571432</v>
      </c>
      <c r="J34" s="260">
        <f t="shared" ca="1" si="150"/>
        <v>-37.897416428571432</v>
      </c>
      <c r="K34" s="260">
        <f t="shared" ca="1" si="150"/>
        <v>-37.897416428571432</v>
      </c>
      <c r="L34" s="260">
        <f t="shared" ca="1" si="150"/>
        <v>-37.897416428571432</v>
      </c>
      <c r="M34" s="260">
        <f t="shared" ca="1" si="150"/>
        <v>-37.897416428571432</v>
      </c>
      <c r="N34" s="260">
        <f t="shared" ca="1" si="150"/>
        <v>-37.897416428571432</v>
      </c>
      <c r="O34" s="260">
        <f t="shared" ca="1" si="150"/>
        <v>-37.897416428571432</v>
      </c>
      <c r="P34" s="260">
        <f t="shared" ca="1" si="150"/>
        <v>-37.897416428571432</v>
      </c>
      <c r="Q34" s="260">
        <f t="shared" ca="1" si="150"/>
        <v>-37.897416428571432</v>
      </c>
      <c r="R34" s="260">
        <f t="shared" ca="1" si="150"/>
        <v>-37.897416428571432</v>
      </c>
      <c r="S34" s="260">
        <f t="shared" ca="1" si="150"/>
        <v>-37.897416428571432</v>
      </c>
      <c r="T34" s="260">
        <f t="shared" ca="1" si="150"/>
        <v>-37.897416428571432</v>
      </c>
      <c r="U34" s="260">
        <f t="shared" ca="1" si="150"/>
        <v>-37.897416428571432</v>
      </c>
      <c r="V34" s="260">
        <f t="shared" ca="1" si="150"/>
        <v>-37.897416428571432</v>
      </c>
      <c r="W34" s="260">
        <f t="shared" ca="1" si="150"/>
        <v>-37.897416428571432</v>
      </c>
      <c r="X34" s="260">
        <f t="shared" ref="X34:AT34" ca="1" si="151">SUM(X12:X33)</f>
        <v>-37.897416428571432</v>
      </c>
      <c r="Y34" s="260">
        <f t="shared" ca="1" si="151"/>
        <v>-37.897416428571432</v>
      </c>
      <c r="Z34" s="260">
        <f t="shared" ca="1" si="151"/>
        <v>-37.897416428571432</v>
      </c>
      <c r="AA34" s="260">
        <f t="shared" ca="1" si="151"/>
        <v>-37.897416428571432</v>
      </c>
      <c r="AB34" s="260">
        <f t="shared" ca="1" si="151"/>
        <v>-37.897416428571432</v>
      </c>
      <c r="AC34" s="260">
        <f t="shared" ca="1" si="151"/>
        <v>-37.897416428571432</v>
      </c>
      <c r="AD34" s="260">
        <f t="shared" ca="1" si="151"/>
        <v>-37.897416428571432</v>
      </c>
      <c r="AE34" s="260">
        <f t="shared" ca="1" si="151"/>
        <v>-37.897416428571432</v>
      </c>
      <c r="AF34" s="260">
        <f t="shared" ca="1" si="151"/>
        <v>-37.897416428571432</v>
      </c>
      <c r="AG34" s="260">
        <f t="shared" ca="1" si="151"/>
        <v>-37.897416428571432</v>
      </c>
      <c r="AH34" s="260">
        <f t="shared" ca="1" si="151"/>
        <v>-37.897416428571432</v>
      </c>
      <c r="AI34" s="260">
        <f t="shared" ca="1" si="151"/>
        <v>-37.897416428571432</v>
      </c>
      <c r="AJ34" s="260">
        <f t="shared" ca="1" si="151"/>
        <v>-37.897416428571432</v>
      </c>
      <c r="AK34" s="260">
        <f t="shared" ca="1" si="151"/>
        <v>-37.897416428571432</v>
      </c>
      <c r="AL34" s="260">
        <f t="shared" ca="1" si="151"/>
        <v>-18.948708214285716</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-1326.4095750000001</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-1326.4095750000001</v>
      </c>
      <c r="C39" s="257">
        <f ca="1">IF(AND(Welcome!$C$22="100%",C$5=Inservice),$B39,IF(AND(Welcome!$C$22="50%",C$5=Inservice),VLOOKUP($C$2,'LookUp Ranges'!$A$73:$CY$78,D$38)*$B39,VLOOKUP($C$2,'LookUp Ranges'!$A$65:$CY$71,D$38)*$B39))</f>
        <v>-49.740359062500005</v>
      </c>
      <c r="D39" s="257">
        <f ca="1">IF($C39=$B39,0,IF(AND(Welcome!$C$22="50%",$C$5=Inservice),VLOOKUP($C$2,'LookUp Ranges'!$A$73:$CY$78,E$38)*$B39,VLOOKUP($C$2,'LookUp Ranges'!$A$65:$CY$71,E$38)*$B39))</f>
        <v>-95.753507219250011</v>
      </c>
      <c r="E39" s="257">
        <f ca="1">IF($C39=$B39,0,IF(AND(Welcome!$C$22="50%",$C$5=Inservice),VLOOKUP($C$2,'LookUp Ranges'!$A$73:$CY$78,F$38)*$B39,VLOOKUP($C$2,'LookUp Ranges'!$A$65:$CY$71,F$38)*$B39))</f>
        <v>-88.564367322750002</v>
      </c>
      <c r="F39" s="257">
        <f ca="1">IF($C39=$B39,0,IF(AND(Welcome!$C$22="50%",$C$5=Inservice),VLOOKUP($C$2,'LookUp Ranges'!$A$73:$CY$78,G$38)*$B39,VLOOKUP($C$2,'LookUp Ranges'!$A$65:$CY$71,G$38)*$B39))</f>
        <v>-81.932319447750004</v>
      </c>
      <c r="G39" s="257">
        <f ca="1">IF($C39=$B39,0,IF(AND(Welcome!$C$22="50%",$C$5=Inservice),VLOOKUP($C$2,'LookUp Ranges'!$A$73:$CY$78,H$38)*$B39,VLOOKUP($C$2,'LookUp Ranges'!$A$65:$CY$71,H$38)*$B39))</f>
        <v>-75.777779019750014</v>
      </c>
      <c r="H39" s="257">
        <f ca="1">IF($C39=$B39,0,IF(AND(Welcome!$C$22="50%",$C$5=Inservice),VLOOKUP($C$2,'LookUp Ranges'!$A$73:$CY$78,I$38)*$B39,VLOOKUP($C$2,'LookUp Ranges'!$A$65:$CY$71,I$38)*$B39))</f>
        <v>-70.100746038750003</v>
      </c>
      <c r="I39" s="257">
        <f ca="1">IF($C39=$B39,0,IF(AND(Welcome!$C$22="50%",$C$5=Inservice),VLOOKUP($C$2,'LookUp Ranges'!$A$73:$CY$78,J$38)*$B39,VLOOKUP($C$2,'LookUp Ranges'!$A$65:$CY$71,J$38)*$B39))</f>
        <v>-64.834900026</v>
      </c>
      <c r="J39" s="257">
        <f ca="1">IF($C39=$B39,0,IF(AND(Welcome!$C$22="50%",$C$5=Inservice),VLOOKUP($C$2,'LookUp Ranges'!$A$73:$CY$78,K$38)*$B39,VLOOKUP($C$2,'LookUp Ranges'!$A$65:$CY$71,K$38)*$B39))</f>
        <v>-59.98024098150001</v>
      </c>
      <c r="K39" s="257">
        <f ca="1">IF($C39=$B39,0,IF(AND(Welcome!$C$22="50%",$C$5=Inservice),VLOOKUP($C$2,'LookUp Ranges'!$A$73:$CY$78,L$38)*$B39,VLOOKUP($C$2,'LookUp Ranges'!$A$65:$CY$71,L$38)*$B39))</f>
        <v>-59.184395236500009</v>
      </c>
      <c r="L39" s="257">
        <f ca="1">IF($C39=$B39,0,IF(AND(Welcome!$C$22="50%",$C$5=Inservice),VLOOKUP($C$2,'LookUp Ranges'!$A$73:$CY$78,M$38)*$B39,VLOOKUP($C$2,'LookUp Ranges'!$A$65:$CY$71,M$38)*$B39))</f>
        <v>-59.171131140749999</v>
      </c>
      <c r="M39" s="257">
        <f ca="1">IF($C39=$B39,0,IF(AND(Welcome!$C$22="50%",$C$5=Inservice),VLOOKUP($C$2,'LookUp Ranges'!$A$73:$CY$78,N$38)*$B39,VLOOKUP($C$2,'LookUp Ranges'!$A$65:$CY$71,N$38)*$B39))</f>
        <v>-59.184395236500009</v>
      </c>
      <c r="N39" s="257">
        <f ca="1">IF($C39=$B39,0,IF(AND(Welcome!$C$22="50%",$C$5=Inservice),VLOOKUP($C$2,'LookUp Ranges'!$A$73:$CY$78,O$38)*$B39,VLOOKUP($C$2,'LookUp Ranges'!$A$65:$CY$71,O$38)*$B39))</f>
        <v>-59.171131140749999</v>
      </c>
      <c r="O39" s="257">
        <f ca="1">IF($C39=$B39,0,IF(AND(Welcome!$C$22="50%",$C$5=Inservice),VLOOKUP($C$2,'LookUp Ranges'!$A$73:$CY$78,P$38)*$B39,VLOOKUP($C$2,'LookUp Ranges'!$A$65:$CY$71,P$38)*$B39))</f>
        <v>-59.184395236500009</v>
      </c>
      <c r="P39" s="257">
        <f ca="1">IF($C39=$B39,0,IF(AND(Welcome!$C$22="50%",$C$5=Inservice),VLOOKUP($C$2,'LookUp Ranges'!$A$73:$CY$78,Q$38)*$B39,VLOOKUP($C$2,'LookUp Ranges'!$A$65:$CY$71,Q$38)*$B39))</f>
        <v>-59.171131140749999</v>
      </c>
      <c r="Q39" s="257">
        <f ca="1">IF($C39=$B39,0,IF(AND(Welcome!$C$22="50%",$C$5=Inservice),VLOOKUP($C$2,'LookUp Ranges'!$A$73:$CY$78,R$38)*$B39,VLOOKUP($C$2,'LookUp Ranges'!$A$65:$CY$71,R$38)*$B39))</f>
        <v>-59.184395236500009</v>
      </c>
      <c r="R39" s="257">
        <f ca="1">IF($C39=$B39,0,IF(AND(Welcome!$C$22="50%",$C$5=Inservice),VLOOKUP($C$2,'LookUp Ranges'!$A$73:$CY$78,S$38)*$B39,VLOOKUP($C$2,'LookUp Ranges'!$A$65:$CY$71,S$38)*$B39))</f>
        <v>-59.171131140749999</v>
      </c>
      <c r="S39" s="257">
        <f ca="1">IF($C39=$B39,0,IF(AND(Welcome!$C$22="50%",$C$5=Inservice),VLOOKUP($C$2,'LookUp Ranges'!$A$73:$CY$78,T$38)*$B39,VLOOKUP($C$2,'LookUp Ranges'!$A$65:$CY$71,T$38)*$B39))</f>
        <v>-59.184395236500009</v>
      </c>
      <c r="T39" s="257">
        <f ca="1">IF($C39=$B39,0,IF(AND(Welcome!$C$22="50%",$C$5=Inservice),VLOOKUP($C$2,'LookUp Ranges'!$A$73:$CY$78,U$38)*$B39,VLOOKUP($C$2,'LookUp Ranges'!$A$65:$CY$71,U$38)*$B39))</f>
        <v>-59.171131140749999</v>
      </c>
      <c r="U39" s="257">
        <f ca="1">IF($C39=$B39,0,IF(AND(Welcome!$C$22="50%",$C$5=Inservice),VLOOKUP($C$2,'LookUp Ranges'!$A$73:$CY$78,V$38)*$B39,VLOOKUP($C$2,'LookUp Ranges'!$A$65:$CY$71,V$38)*$B39))</f>
        <v>-59.184395236500009</v>
      </c>
      <c r="V39" s="257">
        <f ca="1">IF($C39=$B39,0,IF(AND(Welcome!$C$22="50%",$C$5=Inservice),VLOOKUP($C$2,'LookUp Ranges'!$A$73:$CY$78,W$38)*$B39,VLOOKUP($C$2,'LookUp Ranges'!$A$65:$CY$71,W$38)*$B39))</f>
        <v>-59.171131140749999</v>
      </c>
      <c r="W39" s="257">
        <f ca="1">IF($C39=$B39,0,IF(AND(Welcome!$C$22="50%",$C$5=Inservice),VLOOKUP($C$2,'LookUp Ranges'!$A$73:$CY$78,X$38)*$B39,VLOOKUP($C$2,'LookUp Ranges'!$A$65:$CY$71,X$38)*$B39))</f>
        <v>-29.592197618250005</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-1326.4095750000004</v>
      </c>
    </row>
    <row r="40" spans="1:103">
      <c r="A40" s="241">
        <f t="shared" ref="A40:A59" si="234">A39+1</f>
        <v>2</v>
      </c>
      <c r="B40" s="249">
        <f t="shared" ref="B40:B59" ca="1" si="235">B13</f>
        <v>0</v>
      </c>
      <c r="C40" s="257"/>
      <c r="D40" s="572">
        <f ca="1">IF(AND(Welcome!$C$22="100%",D$5=Inservice),$B40,IF(AND(Welcome!$C$22="50%",D$5=Inservice),VLOOKUP($C$2,'LookUp Ranges'!$A$73:$CY$78,D$38)*$B40,VLOOKUP($C$2,'LookUp Ranges'!$A$65:$CY$71,D$38)*$B40))</f>
        <v>0</v>
      </c>
      <c r="E40" s="572">
        <f ca="1">IF($D40=$B40,0,IF(AND(Welcome!$C$22="50%",$D$5=Inservice),VLOOKUP($C$2,'LookUp Ranges'!$A$73:$CY$78,E$38)*$B40,VLOOKUP($C$2,'LookUp Ranges'!$A$65:$CY$71,E$38)*$B40))</f>
        <v>0</v>
      </c>
      <c r="F40" s="572">
        <f ca="1">IF($D40=$B40,0,IF(AND(Welcome!$C$22="50%",$D$5=Inservice),VLOOKUP($C$2,'LookUp Ranges'!$A$73:$CY$78,F$38)*$B40,VLOOKUP($C$2,'LookUp Ranges'!$A$65:$CY$71,F$38)*$B40))</f>
        <v>0</v>
      </c>
      <c r="G40" s="572">
        <f ca="1">IF($D40=$B40,0,IF(AND(Welcome!$C$22="50%",$D$5=Inservice),VLOOKUP($C$2,'LookUp Ranges'!$A$73:$CY$78,G$38)*$B40,VLOOKUP($C$2,'LookUp Ranges'!$A$65:$CY$71,G$38)*$B40))</f>
        <v>0</v>
      </c>
      <c r="H40" s="572">
        <f ca="1">IF($D40=$B40,0,IF(AND(Welcome!$C$22="50%",$D$5=Inservice),VLOOKUP($C$2,'LookUp Ranges'!$A$73:$CY$78,H$38)*$B40,VLOOKUP($C$2,'LookUp Ranges'!$A$65:$CY$71,H$38)*$B40))</f>
        <v>0</v>
      </c>
      <c r="I40" s="572">
        <f ca="1">IF($D40=$B40,0,IF(AND(Welcome!$C$22="50%",$D$5=Inservice),VLOOKUP($C$2,'LookUp Ranges'!$A$73:$CY$78,I$38)*$B40,VLOOKUP($C$2,'LookUp Ranges'!$A$65:$CY$71,I$38)*$B40))</f>
        <v>0</v>
      </c>
      <c r="J40" s="572">
        <f ca="1">IF($D40=$B40,0,IF(AND(Welcome!$C$22="50%",$D$5=Inservice),VLOOKUP($C$2,'LookUp Ranges'!$A$73:$CY$78,J$38)*$B40,VLOOKUP($C$2,'LookUp Ranges'!$A$65:$CY$71,J$38)*$B40))</f>
        <v>0</v>
      </c>
      <c r="K40" s="572">
        <f ca="1">IF($D40=$B40,0,IF(AND(Welcome!$C$22="50%",$D$5=Inservice),VLOOKUP($C$2,'LookUp Ranges'!$A$73:$CY$78,K$38)*$B40,VLOOKUP($C$2,'LookUp Ranges'!$A$65:$CY$71,K$38)*$B40))</f>
        <v>0</v>
      </c>
      <c r="L40" s="572">
        <f ca="1">IF($D40=$B40,0,IF(AND(Welcome!$C$22="50%",$D$5=Inservice),VLOOKUP($C$2,'LookUp Ranges'!$A$73:$CY$78,L$38)*$B40,VLOOKUP($C$2,'LookUp Ranges'!$A$65:$CY$71,L$38)*$B40))</f>
        <v>0</v>
      </c>
      <c r="M40" s="572">
        <f ca="1">IF($D40=$B40,0,IF(AND(Welcome!$C$22="50%",$D$5=Inservice),VLOOKUP($C$2,'LookUp Ranges'!$A$73:$CY$78,M$38)*$B40,VLOOKUP($C$2,'LookUp Ranges'!$A$65:$CY$71,M$38)*$B40))</f>
        <v>0</v>
      </c>
      <c r="N40" s="572">
        <f ca="1">IF($D40=$B40,0,IF(AND(Welcome!$C$22="50%",$D$5=Inservice),VLOOKUP($C$2,'LookUp Ranges'!$A$73:$CY$78,N$38)*$B40,VLOOKUP($C$2,'LookUp Ranges'!$A$65:$CY$71,N$38)*$B40))</f>
        <v>0</v>
      </c>
      <c r="O40" s="572">
        <f ca="1">IF($D40=$B40,0,IF(AND(Welcome!$C$22="50%",$D$5=Inservice),VLOOKUP($C$2,'LookUp Ranges'!$A$73:$CY$78,O$38)*$B40,VLOOKUP($C$2,'LookUp Ranges'!$A$65:$CY$71,O$38)*$B40))</f>
        <v>0</v>
      </c>
      <c r="P40" s="572">
        <f ca="1">IF($D40=$B40,0,IF(AND(Welcome!$C$22="50%",$D$5=Inservice),VLOOKUP($C$2,'LookUp Ranges'!$A$73:$CY$78,P$38)*$B40,VLOOKUP($C$2,'LookUp Ranges'!$A$65:$CY$71,P$38)*$B40))</f>
        <v>0</v>
      </c>
      <c r="Q40" s="572">
        <f ca="1">IF($D40=$B40,0,IF(AND(Welcome!$C$22="50%",$D$5=Inservice),VLOOKUP($C$2,'LookUp Ranges'!$A$73:$CY$78,Q$38)*$B40,VLOOKUP($C$2,'LookUp Ranges'!$A$65:$CY$71,Q$38)*$B40))</f>
        <v>0</v>
      </c>
      <c r="R40" s="572">
        <f ca="1">IF($D40=$B40,0,IF(AND(Welcome!$C$22="50%",$D$5=Inservice),VLOOKUP($C$2,'LookUp Ranges'!$A$73:$CY$78,R$38)*$B40,VLOOKUP($C$2,'LookUp Ranges'!$A$65:$CY$71,R$38)*$B40))</f>
        <v>0</v>
      </c>
      <c r="S40" s="572">
        <f ca="1">IF($D40=$B40,0,IF(AND(Welcome!$C$22="50%",$D$5=Inservice),VLOOKUP($C$2,'LookUp Ranges'!$A$73:$CY$78,S$38)*$B40,VLOOKUP($C$2,'LookUp Ranges'!$A$65:$CY$71,S$38)*$B40))</f>
        <v>0</v>
      </c>
      <c r="T40" s="572">
        <f ca="1">IF($D40=$B40,0,IF(AND(Welcome!$C$22="50%",$D$5=Inservice),VLOOKUP($C$2,'LookUp Ranges'!$A$73:$CY$78,T$38)*$B40,VLOOKUP($C$2,'LookUp Ranges'!$A$65:$CY$71,T$38)*$B40))</f>
        <v>0</v>
      </c>
      <c r="U40" s="572">
        <f ca="1">IF($D40=$B40,0,IF(AND(Welcome!$C$22="50%",$D$5=Inservice),VLOOKUP($C$2,'LookUp Ranges'!$A$73:$CY$78,U$38)*$B40,VLOOKUP($C$2,'LookUp Ranges'!$A$65:$CY$71,U$38)*$B40))</f>
        <v>0</v>
      </c>
      <c r="V40" s="572">
        <f ca="1">IF($D40=$B40,0,IF(AND(Welcome!$C$22="50%",$D$5=Inservice),VLOOKUP($C$2,'LookUp Ranges'!$A$73:$CY$78,V$38)*$B40,VLOOKUP($C$2,'LookUp Ranges'!$A$65:$CY$71,V$38)*$B40))</f>
        <v>0</v>
      </c>
      <c r="W40" s="572">
        <f ca="1">IF($D40=$B40,0,IF(AND(Welcome!$C$22="50%",$D$5=Inservice),VLOOKUP($C$2,'LookUp Ranges'!$A$73:$CY$78,W$38)*$B40,VLOOKUP($C$2,'LookUp Ranges'!$A$65:$CY$71,W$38)*$B40))</f>
        <v>0</v>
      </c>
      <c r="X40" s="572">
        <f ca="1">IF($D40=$B40,0,IF(AND(Welcome!$C$22="50%",$D$5=Inservice),VLOOKUP($C$2,'LookUp Ranges'!$A$73:$CY$78,X$38)*$B40,VLOOKUP($C$2,'LookUp Ranges'!$A$65:$CY$71,X$38)*$B40))</f>
        <v>0</v>
      </c>
      <c r="Y40" s="572">
        <f ca="1">IF($D40=$B40,0,IF(AND(Welcome!$C$22="50%",$D$5=Inservice),VLOOKUP($C$2,'LookUp Ranges'!$A$73:$CY$78,Y$38)*$B40,VLOOKUP($C$2,'LookUp Ranges'!$A$65:$CY$71,Y$38)*$B40))</f>
        <v>0</v>
      </c>
      <c r="Z40" s="505">
        <f ca="1">IF($D40=$B40,0,IF(AND(Welcome!$C$22="50%",$D$5=Inservice),VLOOKUP($C$2,'LookUp Ranges'!$A$73:$CY$78,Z$38)*$B40,VLOOKUP($C$2,'LookUp Ranges'!$A$65:$CY$71,Z$38)*$B40))</f>
        <v>0</v>
      </c>
      <c r="AA40" s="505">
        <f ca="1">IF($D40=$B40,0,IF(AND(Welcome!$C$22="50%",$D$5=Inservice),VLOOKUP($C$2,'LookUp Ranges'!$A$73:$CY$78,AA$38)*$B40,VLOOKUP($C$2,'LookUp Ranges'!$A$65:$CY$71,AA$38)*$B40))</f>
        <v>0</v>
      </c>
      <c r="AB40" s="505">
        <f ca="1">IF($D40=$B40,0,IF(AND(Welcome!$C$22="50%",$D$5=Inservice),VLOOKUP($C$2,'LookUp Ranges'!$A$73:$CY$78,AB$38)*$B40,VLOOKUP($C$2,'LookUp Ranges'!$A$65:$CY$71,AB$38)*$B40))</f>
        <v>0</v>
      </c>
      <c r="AC40" s="505">
        <f ca="1">IF($D40=$B40,0,IF(AND(Welcome!$C$22="50%",$D$5=Inservice),VLOOKUP($C$2,'LookUp Ranges'!$A$73:$CY$78,AC$38)*$B40,VLOOKUP($C$2,'LookUp Ranges'!$A$65:$CY$71,AC$38)*$B40))</f>
        <v>0</v>
      </c>
      <c r="AD40" s="505">
        <f ca="1">IF($D40=$B40,0,IF(AND(Welcome!$C$22="50%",$D$5=Inservice),VLOOKUP($C$2,'LookUp Ranges'!$A$73:$CY$78,AD$38)*$B40,VLOOKUP($C$2,'LookUp Ranges'!$A$65:$CY$71,AD$38)*$B40))</f>
        <v>0</v>
      </c>
      <c r="AE40" s="505">
        <f ca="1">IF($D40=$B40,0,IF(AND(Welcome!$C$22="50%",$D$5=Inservice),VLOOKUP($C$2,'LookUp Ranges'!$A$73:$CY$78,AE$38)*$B40,VLOOKUP($C$2,'LookUp Ranges'!$A$65:$CY$71,AE$38)*$B40))</f>
        <v>0</v>
      </c>
      <c r="AF40" s="505">
        <f ca="1">IF($D40=$B40,0,IF(AND(Welcome!$C$22="50%",$D$5=Inservice),VLOOKUP($C$2,'LookUp Ranges'!$A$73:$CY$78,AF$38)*$B40,VLOOKUP($C$2,'LookUp Ranges'!$A$65:$CY$71,AF$38)*$B40))</f>
        <v>0</v>
      </c>
      <c r="AG40" s="505">
        <f ca="1">IF($D40=$B40,0,IF(AND(Welcome!$C$22="50%",$D$5=Inservice),VLOOKUP($C$2,'LookUp Ranges'!$A$73:$CY$78,AG$38)*$B40,VLOOKUP($C$2,'LookUp Ranges'!$A$65:$CY$71,AG$38)*$B40))</f>
        <v>0</v>
      </c>
      <c r="AH40" s="505">
        <f ca="1">IF($D40=$B40,0,IF(AND(Welcome!$C$22="50%",$D$5=Inservice),VLOOKUP($C$2,'LookUp Ranges'!$A$73:$CY$78,AH$38)*$B40,VLOOKUP($C$2,'LookUp Ranges'!$A$65:$CY$71,AH$38)*$B40))</f>
        <v>0</v>
      </c>
      <c r="AI40" s="505">
        <f ca="1">IF($D40=$B40,0,IF(AND(Welcome!$C$22="50%",$D$5=Inservice),VLOOKUP($C$2,'LookUp Ranges'!$A$73:$CY$78,AI$38)*$B40,VLOOKUP($C$2,'LookUp Ranges'!$A$65:$CY$71,AI$38)*$B40))</f>
        <v>0</v>
      </c>
      <c r="AJ40" s="505">
        <f ca="1">IF($D40=$B40,0,IF(AND(Welcome!$C$22="50%",$D$5=Inservice),VLOOKUP($C$2,'LookUp Ranges'!$A$73:$CY$78,AJ$38)*$B40,VLOOKUP($C$2,'LookUp Ranges'!$A$65:$CY$71,AJ$38)*$B40))</f>
        <v>0</v>
      </c>
      <c r="AK40" s="505">
        <f ca="1">IF($D40=$B40,0,IF(AND(Welcome!$C$22="50%",$D$5=Inservice),VLOOKUP($C$2,'LookUp Ranges'!$A$73:$CY$78,AK$38)*$B40,VLOOKUP($C$2,'LookUp Ranges'!$A$65:$CY$71,AK$38)*$B40))</f>
        <v>0</v>
      </c>
      <c r="AL40" s="505">
        <f ca="1">IF($D40=$B40,0,IF(AND(Welcome!$C$22="50%",$D$5=Inservice),VLOOKUP($C$2,'LookUp Ranges'!$A$73:$CY$78,AL$38)*$B40,VLOOKUP($C$2,'LookUp Ranges'!$A$65:$CY$71,AL$38)*$B40))</f>
        <v>0</v>
      </c>
      <c r="AM40" s="505">
        <f ca="1">IF($D40=$B40,0,IF(AND(Welcome!$C$22="50%",$D$5=Inservice),VLOOKUP($C$2,'LookUp Ranges'!$A$73:$CY$78,AM$38)*$B40,VLOOKUP($C$2,'LookUp Ranges'!$A$65:$CY$71,AM$38)*$B40))</f>
        <v>0</v>
      </c>
      <c r="AN40" s="505">
        <f ca="1">IF($D40=$B40,0,IF(AND(Welcome!$C$22="50%",$D$5=Inservice),VLOOKUP($C$2,'LookUp Ranges'!$A$73:$CY$78,AN$38)*$B40,VLOOKUP($C$2,'LookUp Ranges'!$A$65:$CY$71,AN$38)*$B40))</f>
        <v>0</v>
      </c>
      <c r="AO40" s="505">
        <f ca="1">IF($D40=$B40,0,IF(AND(Welcome!$C$22="50%",$D$5=Inservice),VLOOKUP($C$2,'LookUp Ranges'!$A$73:$CY$78,AO$38)*$B40,VLOOKUP($C$2,'LookUp Ranges'!$A$65:$CY$71,AO$38)*$B40))</f>
        <v>0</v>
      </c>
      <c r="AP40" s="505">
        <f ca="1">IF($D40=$B40,0,IF(AND(Welcome!$C$22="50%",$D$5=Inservice),VLOOKUP($C$2,'LookUp Ranges'!$A$73:$CY$78,AP$38)*$B40,VLOOKUP($C$2,'LookUp Ranges'!$A$65:$CY$71,AP$38)*$B40))</f>
        <v>0</v>
      </c>
      <c r="AQ40" s="505">
        <f ca="1">IF($D40=$B40,0,IF(AND(Welcome!$C$22="50%",$D$5=Inservice),VLOOKUP($C$2,'LookUp Ranges'!$A$73:$CY$78,AQ$38)*$B40,VLOOKUP($C$2,'LookUp Ranges'!$A$65:$CY$71,AQ$38)*$B40))</f>
        <v>0</v>
      </c>
      <c r="AR40" s="505">
        <f ca="1">IF($D40=$B40,0,IF(AND(Welcome!$C$22="50%",$D$5=Inservice),VLOOKUP($C$2,'LookUp Ranges'!$A$73:$CY$78,AR$38)*$B40,VLOOKUP($C$2,'LookUp Ranges'!$A$65:$CY$71,AR$38)*$B40))</f>
        <v>0</v>
      </c>
      <c r="AS40" s="505">
        <f ca="1">IF($D40=$B40,0,IF(AND(Welcome!$C$22="50%",$D$5=Inservice),VLOOKUP($C$2,'LookUp Ranges'!$A$73:$CY$78,AS$38)*$B40,VLOOKUP($C$2,'LookUp Ranges'!$A$65:$CY$71,AS$38)*$B40))</f>
        <v>0</v>
      </c>
      <c r="AT40" s="505">
        <f ca="1">IF($D40=$B40,0,IF(AND(Welcome!$C$22="50%",$D$5=Inservice),VLOOKUP($C$2,'LookUp Ranges'!$A$73:$CY$78,AT$38)*$B40,VLOOKUP($C$2,'LookUp Ranges'!$A$65:$CY$71,AT$38)*$B40))</f>
        <v>0</v>
      </c>
      <c r="AU40" s="505">
        <f ca="1">IF($D40=$B40,0,IF(AND(Welcome!$C$22="50%",$D$5=Inservice),VLOOKUP($C$2,'LookUp Ranges'!$A$73:$CY$78,AU$38)*$B40,VLOOKUP($C$2,'LookUp Ranges'!$A$65:$CY$71,AU$38)*$B40))</f>
        <v>0</v>
      </c>
      <c r="AV40" s="505">
        <f ca="1">IF($D40=$B40,0,IF(AND(Welcome!$C$22="50%",$D$5=Inservice),VLOOKUP($C$2,'LookUp Ranges'!$A$73:$CY$78,AV$38)*$B40,VLOOKUP($C$2,'LookUp Ranges'!$A$65:$CY$71,AV$38)*$B40))</f>
        <v>0</v>
      </c>
      <c r="AW40" s="505">
        <f ca="1">IF($D40=$B40,0,IF(AND(Welcome!$C$22="50%",$D$5=Inservice),VLOOKUP($C$2,'LookUp Ranges'!$A$73:$CY$78,AW$38)*$B40,VLOOKUP($C$2,'LookUp Ranges'!$A$65:$CY$71,AW$38)*$B40))</f>
        <v>0</v>
      </c>
      <c r="AX40" s="505">
        <f ca="1">IF($D40=$B40,0,IF(AND(Welcome!$C$22="50%",$D$5=Inservice),VLOOKUP($C$2,'LookUp Ranges'!$A$73:$CY$78,AX$38)*$B40,VLOOKUP($C$2,'LookUp Ranges'!$A$65:$CY$71,AX$38)*$B40))</f>
        <v>0</v>
      </c>
      <c r="AY40" s="505">
        <f ca="1">IF($D40=$B40,0,IF(AND(Welcome!$C$22="50%",$D$5=Inservice),VLOOKUP($C$2,'LookUp Ranges'!$A$73:$CY$78,AY$38)*$B40,VLOOKUP($C$2,'LookUp Ranges'!$A$65:$CY$71,AY$38)*$B40))</f>
        <v>0</v>
      </c>
      <c r="AZ40" s="505">
        <f ca="1">IF($D40=$B40,0,IF(AND(Welcome!$C$22="50%",$D$5=Inservice),VLOOKUP($C$2,'LookUp Ranges'!$A$73:$CY$78,AZ$38)*$B40,VLOOKUP($C$2,'LookUp Ranges'!$A$65:$CY$71,AZ$38)*$B40))</f>
        <v>0</v>
      </c>
      <c r="BA40" s="505">
        <f ca="1">IF($D40=$B40,0,IF(AND(Welcome!$C$22="50%",$D$5=Inservice),VLOOKUP($C$2,'LookUp Ranges'!$A$73:$CY$78,BA$38)*$B40,VLOOKUP($C$2,'LookUp Ranges'!$A$65:$CY$71,BA$38)*$B40))</f>
        <v>0</v>
      </c>
      <c r="BB40" s="505">
        <f ca="1">IF($D40=$B40,0,IF(AND(Welcome!$C$22="50%",$D$5=Inservice),VLOOKUP($C$2,'LookUp Ranges'!$A$73:$CY$78,BB$38)*$B40,VLOOKUP($C$2,'LookUp Ranges'!$A$65:$CY$71,BB$38)*$B40))</f>
        <v>0</v>
      </c>
      <c r="BC40" s="505">
        <f ca="1">IF($D40=$B40,0,IF(AND(Welcome!$C$22="50%",$D$5=Inservice),VLOOKUP($C$2,'LookUp Ranges'!$A$73:$CY$78,BC$38)*$B40,VLOOKUP($C$2,'LookUp Ranges'!$A$65:$CY$71,BC$38)*$B40))</f>
        <v>0</v>
      </c>
      <c r="BD40" s="505">
        <f ca="1">IF($D40=$B40,0,IF(AND(Welcome!$C$22="50%",$D$5=Inservice),VLOOKUP($C$2,'LookUp Ranges'!$A$73:$CY$78,BD$38)*$B40,VLOOKUP($C$2,'LookUp Ranges'!$A$65:$CY$71,BD$38)*$B40))</f>
        <v>0</v>
      </c>
      <c r="BE40" s="505">
        <f ca="1">IF($D40=$B40,0,IF(AND(Welcome!$C$22="50%",$D$5=Inservice),VLOOKUP($C$2,'LookUp Ranges'!$A$73:$CY$78,BE$38)*$B40,VLOOKUP($C$2,'LookUp Ranges'!$A$65:$CY$71,BE$38)*$B40))</f>
        <v>0</v>
      </c>
      <c r="BF40" s="505">
        <f ca="1">IF($D40=$B40,0,IF(AND(Welcome!$C$22="50%",$D$5=Inservice),VLOOKUP($C$2,'LookUp Ranges'!$A$73:$CY$78,BF$38)*$B40,VLOOKUP($C$2,'LookUp Ranges'!$A$65:$CY$71,BF$38)*$B40))</f>
        <v>0</v>
      </c>
      <c r="BG40" s="505">
        <f ca="1">IF($D40=$B40,0,IF(AND(Welcome!$C$22="50%",$D$5=Inservice),VLOOKUP($C$2,'LookUp Ranges'!$A$73:$CY$78,BG$38)*$B40,VLOOKUP($C$2,'LookUp Ranges'!$A$65:$CY$71,BG$38)*$B40))</f>
        <v>0</v>
      </c>
      <c r="BH40" s="505">
        <f ca="1">IF($D40=$B40,0,IF(AND(Welcome!$C$22="50%",$D$5=Inservice),VLOOKUP($C$2,'LookUp Ranges'!$A$73:$CY$78,BH$38)*$B40,VLOOKUP($C$2,'LookUp Ranges'!$A$65:$CY$71,BH$38)*$B40))</f>
        <v>0</v>
      </c>
      <c r="BI40" s="505">
        <f ca="1">IF($D40=$B40,0,IF(AND(Welcome!$C$22="50%",$D$5=Inservice),VLOOKUP($C$2,'LookUp Ranges'!$A$73:$CY$78,BI$38)*$B40,VLOOKUP($C$2,'LookUp Ranges'!$A$65:$CY$71,BI$38)*$B40))</f>
        <v>0</v>
      </c>
      <c r="BJ40" s="505">
        <f ca="1">IF($D40=$B40,0,IF(AND(Welcome!$C$22="50%",$D$5=Inservice),VLOOKUP($C$2,'LookUp Ranges'!$A$73:$CY$78,BJ$38)*$B40,VLOOKUP($C$2,'LookUp Ranges'!$A$65:$CY$71,BJ$38)*$B40))</f>
        <v>0</v>
      </c>
      <c r="BK40" s="505">
        <f ca="1">IF($D40=$B40,0,IF(AND(Welcome!$C$22="50%",$D$5=Inservice),VLOOKUP($C$2,'LookUp Ranges'!$A$73:$CY$78,BK$38)*$B40,VLOOKUP($C$2,'LookUp Ranges'!$A$65:$CY$71,BK$38)*$B40))</f>
        <v>0</v>
      </c>
      <c r="BL40" s="505">
        <f ca="1">IF($D40=$B40,0,IF(AND(Welcome!$C$22="50%",$D$5=Inservice),VLOOKUP($C$2,'LookUp Ranges'!$A$73:$CY$78,BL$38)*$B40,VLOOKUP($C$2,'LookUp Ranges'!$A$65:$CY$71,BL$38)*$B40))</f>
        <v>0</v>
      </c>
      <c r="BM40" s="505">
        <f ca="1">IF($D40=$B40,0,IF(AND(Welcome!$C$22="50%",$D$5=Inservice),VLOOKUP($C$2,'LookUp Ranges'!$A$73:$CY$78,BM$38)*$B40,VLOOKUP($C$2,'LookUp Ranges'!$A$65:$CY$71,BM$38)*$B40))</f>
        <v>0</v>
      </c>
      <c r="BN40" s="505">
        <f ca="1">IF($D40=$B40,0,IF(AND(Welcome!$C$22="50%",$D$5=Inservice),VLOOKUP($C$2,'LookUp Ranges'!$A$73:$CY$78,BN$38)*$B40,VLOOKUP($C$2,'LookUp Ranges'!$A$65:$CY$71,BN$38)*$B40))</f>
        <v>0</v>
      </c>
      <c r="BO40" s="505">
        <f ca="1">IF($D40=$B40,0,IF(AND(Welcome!$C$22="50%",$D$5=Inservice),VLOOKUP($C$2,'LookUp Ranges'!$A$73:$CY$78,BO$38)*$B40,VLOOKUP($C$2,'LookUp Ranges'!$A$65:$CY$71,BO$38)*$B40))</f>
        <v>0</v>
      </c>
      <c r="BP40" s="505">
        <f ca="1">IF($D40=$B40,0,IF(AND(Welcome!$C$22="50%",$D$5=Inservice),VLOOKUP($C$2,'LookUp Ranges'!$A$73:$CY$78,BP$38)*$B40,VLOOKUP($C$2,'LookUp Ranges'!$A$65:$CY$71,BP$38)*$B40))</f>
        <v>0</v>
      </c>
      <c r="BQ40" s="505">
        <f ca="1">IF($D40=$B40,0,IF(AND(Welcome!$C$22="50%",$D$5=Inservice),VLOOKUP($C$2,'LookUp Ranges'!$A$73:$CY$78,BQ$38)*$B40,VLOOKUP($C$2,'LookUp Ranges'!$A$65:$CY$71,BQ$38)*$B40))</f>
        <v>0</v>
      </c>
      <c r="BR40" s="505">
        <f ca="1">IF($D40=$B40,0,IF(AND(Welcome!$C$22="50%",$D$5=Inservice),VLOOKUP($C$2,'LookUp Ranges'!$A$73:$CY$78,BR$38)*$B40,VLOOKUP($C$2,'LookUp Ranges'!$A$65:$CY$71,BR$38)*$B40))</f>
        <v>0</v>
      </c>
      <c r="BS40" s="505">
        <f ca="1">IF($D40=$B40,0,IF(AND(Welcome!$C$22="50%",$D$5=Inservice),VLOOKUP($C$2,'LookUp Ranges'!$A$73:$CY$78,BS$38)*$B40,VLOOKUP($C$2,'LookUp Ranges'!$A$65:$CY$71,BS$38)*$B40))</f>
        <v>0</v>
      </c>
      <c r="BT40" s="505">
        <f ca="1">IF($D40=$B40,0,IF(AND(Welcome!$C$22="50%",$D$5=Inservice),VLOOKUP($C$2,'LookUp Ranges'!$A$73:$CY$78,BT$38)*$B40,VLOOKUP($C$2,'LookUp Ranges'!$A$65:$CY$71,BT$38)*$B40))</f>
        <v>0</v>
      </c>
      <c r="BU40" s="505">
        <f ca="1">IF($D40=$B40,0,IF(AND(Welcome!$C$22="50%",$D$5=Inservice),VLOOKUP($C$2,'LookUp Ranges'!$A$73:$CY$78,BU$38)*$B40,VLOOKUP($C$2,'LookUp Ranges'!$A$65:$CY$71,BU$38)*$B40))</f>
        <v>0</v>
      </c>
      <c r="BV40" s="505">
        <f ca="1">IF($D40=$B40,0,IF(AND(Welcome!$C$22="50%",$D$5=Inservice),VLOOKUP($C$2,'LookUp Ranges'!$A$73:$CY$78,BV$38)*$B40,VLOOKUP($C$2,'LookUp Ranges'!$A$65:$CY$71,BV$38)*$B40))</f>
        <v>0</v>
      </c>
      <c r="BW40" s="505">
        <f ca="1">IF($D40=$B40,0,IF(AND(Welcome!$C$22="50%",$D$5=Inservice),VLOOKUP($C$2,'LookUp Ranges'!$A$73:$CY$78,BW$38)*$B40,VLOOKUP($C$2,'LookUp Ranges'!$A$65:$CY$71,BW$38)*$B40))</f>
        <v>0</v>
      </c>
      <c r="BX40" s="505">
        <f ca="1">IF($D40=$B40,0,IF(AND(Welcome!$C$22="50%",$D$5=Inservice),VLOOKUP($C$2,'LookUp Ranges'!$A$73:$CY$78,BX$38)*$B40,VLOOKUP($C$2,'LookUp Ranges'!$A$65:$CY$71,BX$38)*$B40))</f>
        <v>0</v>
      </c>
      <c r="BY40" s="505">
        <f ca="1">IF($D40=$B40,0,IF(AND(Welcome!$C$22="50%",$D$5=Inservice),VLOOKUP($C$2,'LookUp Ranges'!$A$73:$CY$78,BY$38)*$B40,VLOOKUP($C$2,'LookUp Ranges'!$A$65:$CY$71,BY$38)*$B40))</f>
        <v>0</v>
      </c>
      <c r="BZ40" s="505">
        <f ca="1">IF($D40=$B40,0,IF(AND(Welcome!$C$22="50%",$D$5=Inservice),VLOOKUP($C$2,'LookUp Ranges'!$A$73:$CY$78,BZ$38)*$B40,VLOOKUP($C$2,'LookUp Ranges'!$A$65:$CY$71,BZ$38)*$B40))</f>
        <v>0</v>
      </c>
      <c r="CA40" s="505">
        <f ca="1">IF($D40=$B40,0,IF(AND(Welcome!$C$22="50%",$D$5=Inservice),VLOOKUP($C$2,'LookUp Ranges'!$A$73:$CY$78,CA$38)*$B40,VLOOKUP($C$2,'LookUp Ranges'!$A$65:$CY$71,CA$38)*$B40))</f>
        <v>0</v>
      </c>
      <c r="CB40" s="505">
        <f ca="1">IF($D40=$B40,0,IF(AND(Welcome!$C$22="50%",$D$5=Inservice),VLOOKUP($C$2,'LookUp Ranges'!$A$73:$CY$78,CB$38)*$B40,VLOOKUP($C$2,'LookUp Ranges'!$A$65:$CY$71,CB$38)*$B40))</f>
        <v>0</v>
      </c>
      <c r="CC40" s="505">
        <f ca="1">IF($D40=$B40,0,IF(AND(Welcome!$C$22="50%",$D$5=Inservice),VLOOKUP($C$2,'LookUp Ranges'!$A$73:$CY$78,CC$38)*$B40,VLOOKUP($C$2,'LookUp Ranges'!$A$65:$CY$71,CC$38)*$B40))</f>
        <v>0</v>
      </c>
      <c r="CD40" s="505">
        <f ca="1">IF($D40=$B40,0,IF(AND(Welcome!$C$22="50%",$D$5=Inservice),VLOOKUP($C$2,'LookUp Ranges'!$A$73:$CY$78,CD$38)*$B40,VLOOKUP($C$2,'LookUp Ranges'!$A$65:$CY$71,CD$38)*$B40))</f>
        <v>0</v>
      </c>
      <c r="CE40" s="505">
        <f ca="1">IF($D40=$B40,0,IF(AND(Welcome!$C$22="50%",$D$5=Inservice),VLOOKUP($C$2,'LookUp Ranges'!$A$73:$CY$78,CE$38)*$B40,VLOOKUP($C$2,'LookUp Ranges'!$A$65:$CY$71,CE$38)*$B40))</f>
        <v>0</v>
      </c>
      <c r="CF40" s="505">
        <f ca="1">IF($D40=$B40,0,IF(AND(Welcome!$C$22="50%",$D$5=Inservice),VLOOKUP($C$2,'LookUp Ranges'!$A$73:$CY$78,CF$38)*$B40,VLOOKUP($C$2,'LookUp Ranges'!$A$65:$CY$71,CF$38)*$B40))</f>
        <v>0</v>
      </c>
      <c r="CG40" s="505">
        <f ca="1">IF($D40=$B40,0,IF(AND(Welcome!$C$22="50%",$D$5=Inservice),VLOOKUP($C$2,'LookUp Ranges'!$A$73:$CY$78,CG$38)*$B40,VLOOKUP($C$2,'LookUp Ranges'!$A$65:$CY$71,CG$38)*$B40))</f>
        <v>0</v>
      </c>
      <c r="CH40" s="505">
        <f ca="1">IF($D40=$B40,0,IF(AND(Welcome!$C$22="50%",$D$5=Inservice),VLOOKUP($C$2,'LookUp Ranges'!$A$73:$CY$78,CH$38)*$B40,VLOOKUP($C$2,'LookUp Ranges'!$A$65:$CY$71,CH$38)*$B40))</f>
        <v>0</v>
      </c>
      <c r="CI40" s="505">
        <f ca="1">IF($D40=$B40,0,IF(AND(Welcome!$C$22="50%",$D$5=Inservice),VLOOKUP($C$2,'LookUp Ranges'!$A$73:$CY$78,CI$38)*$B40,VLOOKUP($C$2,'LookUp Ranges'!$A$65:$CY$71,CI$38)*$B40))</f>
        <v>0</v>
      </c>
      <c r="CJ40" s="505">
        <f ca="1">IF($D40=$B40,0,IF(AND(Welcome!$C$22="50%",$D$5=Inservice),VLOOKUP($C$2,'LookUp Ranges'!$A$73:$CY$78,CJ$38)*$B40,VLOOKUP($C$2,'LookUp Ranges'!$A$65:$CY$71,CJ$38)*$B40))</f>
        <v>0</v>
      </c>
      <c r="CK40" s="505">
        <f ca="1">IF($D40=$B40,0,IF(AND(Welcome!$C$22="50%",$D$5=Inservice),VLOOKUP($C$2,'LookUp Ranges'!$A$73:$CY$78,CK$38)*$B40,VLOOKUP($C$2,'LookUp Ranges'!$A$65:$CY$71,CK$38)*$B40))</f>
        <v>0</v>
      </c>
      <c r="CL40" s="505">
        <f ca="1">IF($D40=$B40,0,IF(AND(Welcome!$C$22="50%",$D$5=Inservice),VLOOKUP($C$2,'LookUp Ranges'!$A$73:$CY$78,CL$38)*$B40,VLOOKUP($C$2,'LookUp Ranges'!$A$65:$CY$71,CL$38)*$B40))</f>
        <v>0</v>
      </c>
      <c r="CM40" s="505">
        <f ca="1">IF($D40=$B40,0,IF(AND(Welcome!$C$22="50%",$D$5=Inservice),VLOOKUP($C$2,'LookUp Ranges'!$A$73:$CY$78,CM$38)*$B40,VLOOKUP($C$2,'LookUp Ranges'!$A$65:$CY$71,CM$38)*$B40))</f>
        <v>0</v>
      </c>
      <c r="CN40" s="505">
        <f ca="1">IF($D40=$B40,0,IF(AND(Welcome!$C$22="50%",$D$5=Inservice),VLOOKUP($C$2,'LookUp Ranges'!$A$73:$CY$78,CN$38)*$B40,VLOOKUP($C$2,'LookUp Ranges'!$A$65:$CY$71,CN$38)*$B40))</f>
        <v>0</v>
      </c>
      <c r="CO40" s="505">
        <f ca="1">IF($D40=$B40,0,IF(AND(Welcome!$C$22="50%",$D$5=Inservice),VLOOKUP($C$2,'LookUp Ranges'!$A$73:$CY$78,CO$38)*$B40,VLOOKUP($C$2,'LookUp Ranges'!$A$65:$CY$71,CO$38)*$B40))</f>
        <v>0</v>
      </c>
      <c r="CP40" s="505">
        <f ca="1">IF($D40=$B40,0,IF(AND(Welcome!$C$22="50%",$D$5=Inservice),VLOOKUP($C$2,'LookUp Ranges'!$A$73:$CY$78,CP$38)*$B40,VLOOKUP($C$2,'LookUp Ranges'!$A$65:$CY$71,CP$38)*$B40))</f>
        <v>0</v>
      </c>
      <c r="CQ40" s="505">
        <f ca="1">IF($D40=$B40,0,IF(AND(Welcome!$C$22="50%",$D$5=Inservice),VLOOKUP($C$2,'LookUp Ranges'!$A$73:$CY$78,CQ$38)*$B40,VLOOKUP($C$2,'LookUp Ranges'!$A$65:$CY$71,CQ$38)*$B40))</f>
        <v>0</v>
      </c>
      <c r="CR40" s="505">
        <f ca="1">IF($D40=$B40,0,IF(AND(Welcome!$C$22="50%",$D$5=Inservice),VLOOKUP($C$2,'LookUp Ranges'!$A$73:$CY$78,CR$38)*$B40,VLOOKUP($C$2,'LookUp Ranges'!$A$65:$CY$71,CR$38)*$B40))</f>
        <v>0</v>
      </c>
      <c r="CS40" s="505">
        <f ca="1">IF($D40=$B40,0,IF(AND(Welcome!$C$22="50%",$D$5=Inservice),VLOOKUP($C$2,'LookUp Ranges'!$A$73:$CY$78,CS$38)*$B40,VLOOKUP($C$2,'LookUp Ranges'!$A$65:$CY$71,CS$38)*$B40))</f>
        <v>0</v>
      </c>
      <c r="CT40" s="505">
        <f ca="1">IF($D40=$B40,0,IF(AND(Welcome!$C$22="50%",$D$5=Inservice),VLOOKUP($C$2,'LookUp Ranges'!$A$73:$CY$78,CT$38)*$B40,VLOOKUP($C$2,'LookUp Ranges'!$A$65:$CY$71,CT$38)*$B40))</f>
        <v>0</v>
      </c>
      <c r="CU40" s="505">
        <f ca="1">IF($D40=$B40,0,IF(AND(Welcome!$C$22="50%",$D$5=Inservice),VLOOKUP($C$2,'LookUp Ranges'!$A$73:$CY$78,CU$38)*$B40,VLOOKUP($C$2,'LookUp Ranges'!$A$65:$CY$71,CU$38)*$B40))</f>
        <v>0</v>
      </c>
      <c r="CV40" s="505">
        <f ca="1">IF($D40=$B40,0,IF(AND(Welcome!$C$22="50%",$D$5=Inservice),VLOOKUP($C$2,'LookUp Ranges'!$A$73:$CY$78,CV$38)*$B40,VLOOKUP($C$2,'LookUp Ranges'!$A$65:$CY$71,CV$38)*$B40))</f>
        <v>0</v>
      </c>
      <c r="CW40" s="505">
        <f ca="1">IF($D40=$B40,0,IF(AND(Welcome!$C$22="50%",$D$5=Inservice),VLOOKUP($C$2,'LookUp Ranges'!$A$73:$CY$78,CW$38)*$B40,VLOOKUP($C$2,'LookUp Ranges'!$A$65:$CY$71,CW$38)*$B40))</f>
        <v>0</v>
      </c>
      <c r="CX40" s="505">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2">
        <f ca="1">IF(AND(Welcome!$C$22="100%",E$5=Inservice),$B41,IF(AND(Welcome!$C$22="50%",E$5=Inservice),VLOOKUP($C$2,'LookUp Ranges'!$A$73:$CY$78,D$38)*$B41,VLOOKUP($C$2,'LookUp Ranges'!$A$65:$CY$71,D$38)*$B41))</f>
        <v>0</v>
      </c>
      <c r="F41" s="572">
        <f ca="1">IF($E41=$B41,0,IF(AND(Welcome!$C$22="50%",$E$5=Inservice),VLOOKUP($C$2,'LookUp Ranges'!$A$73:$CY$78,E$38)*$B41,VLOOKUP($C$2,'LookUp Ranges'!$A$65:$CY$71,E$38)*$B41))</f>
        <v>0</v>
      </c>
      <c r="G41" s="572">
        <f ca="1">IF($E41=$B41,0,IF(AND(Welcome!$C$22="50%",$E$5=Inservice),VLOOKUP($C$2,'LookUp Ranges'!$A$73:$CY$78,F$38)*$B41,VLOOKUP($C$2,'LookUp Ranges'!$A$65:$CY$71,F$38)*$B41))</f>
        <v>0</v>
      </c>
      <c r="H41" s="572">
        <f ca="1">IF($E41=$B41,0,IF(AND(Welcome!$C$22="50%",$E$5=Inservice),VLOOKUP($C$2,'LookUp Ranges'!$A$73:$CY$78,G$38)*$B41,VLOOKUP($C$2,'LookUp Ranges'!$A$65:$CY$71,G$38)*$B41))</f>
        <v>0</v>
      </c>
      <c r="I41" s="572">
        <f ca="1">IF($E41=$B41,0,IF(AND(Welcome!$C$22="50%",$E$5=Inservice),VLOOKUP($C$2,'LookUp Ranges'!$A$73:$CY$78,H$38)*$B41,VLOOKUP($C$2,'LookUp Ranges'!$A$65:$CY$71,H$38)*$B41))</f>
        <v>0</v>
      </c>
      <c r="J41" s="572">
        <f ca="1">IF($E41=$B41,0,IF(AND(Welcome!$C$22="50%",$E$5=Inservice),VLOOKUP($C$2,'LookUp Ranges'!$A$73:$CY$78,I$38)*$B41,VLOOKUP($C$2,'LookUp Ranges'!$A$65:$CY$71,I$38)*$B41))</f>
        <v>0</v>
      </c>
      <c r="K41" s="572">
        <f ca="1">IF($E41=$B41,0,IF(AND(Welcome!$C$22="50%",$E$5=Inservice),VLOOKUP($C$2,'LookUp Ranges'!$A$73:$CY$78,J$38)*$B41,VLOOKUP($C$2,'LookUp Ranges'!$A$65:$CY$71,J$38)*$B41))</f>
        <v>0</v>
      </c>
      <c r="L41" s="572">
        <f ca="1">IF($E41=$B41,0,IF(AND(Welcome!$C$22="50%",$E$5=Inservice),VLOOKUP($C$2,'LookUp Ranges'!$A$73:$CY$78,K$38)*$B41,VLOOKUP($C$2,'LookUp Ranges'!$A$65:$CY$71,K$38)*$B41))</f>
        <v>0</v>
      </c>
      <c r="M41" s="572">
        <f ca="1">IF($E41=$B41,0,IF(AND(Welcome!$C$22="50%",$E$5=Inservice),VLOOKUP($C$2,'LookUp Ranges'!$A$73:$CY$78,L$38)*$B41,VLOOKUP($C$2,'LookUp Ranges'!$A$65:$CY$71,L$38)*$B41))</f>
        <v>0</v>
      </c>
      <c r="N41" s="572">
        <f ca="1">IF($E41=$B41,0,IF(AND(Welcome!$C$22="50%",$E$5=Inservice),VLOOKUP($C$2,'LookUp Ranges'!$A$73:$CY$78,M$38)*$B41,VLOOKUP($C$2,'LookUp Ranges'!$A$65:$CY$71,M$38)*$B41))</f>
        <v>0</v>
      </c>
      <c r="O41" s="572">
        <f ca="1">IF($E41=$B41,0,IF(AND(Welcome!$C$22="50%",$E$5=Inservice),VLOOKUP($C$2,'LookUp Ranges'!$A$73:$CY$78,N$38)*$B41,VLOOKUP($C$2,'LookUp Ranges'!$A$65:$CY$71,N$38)*$B41))</f>
        <v>0</v>
      </c>
      <c r="P41" s="572">
        <f ca="1">IF($E41=$B41,0,IF(AND(Welcome!$C$22="50%",$E$5=Inservice),VLOOKUP($C$2,'LookUp Ranges'!$A$73:$CY$78,O$38)*$B41,VLOOKUP($C$2,'LookUp Ranges'!$A$65:$CY$71,O$38)*$B41))</f>
        <v>0</v>
      </c>
      <c r="Q41" s="572">
        <f ca="1">IF($E41=$B41,0,IF(AND(Welcome!$C$22="50%",$E$5=Inservice),VLOOKUP($C$2,'LookUp Ranges'!$A$73:$CY$78,P$38)*$B41,VLOOKUP($C$2,'LookUp Ranges'!$A$65:$CY$71,P$38)*$B41))</f>
        <v>0</v>
      </c>
      <c r="R41" s="572">
        <f ca="1">IF($E41=$B41,0,IF(AND(Welcome!$C$22="50%",$E$5=Inservice),VLOOKUP($C$2,'LookUp Ranges'!$A$73:$CY$78,Q$38)*$B41,VLOOKUP($C$2,'LookUp Ranges'!$A$65:$CY$71,Q$38)*$B41))</f>
        <v>0</v>
      </c>
      <c r="S41" s="572">
        <f ca="1">IF($E41=$B41,0,IF(AND(Welcome!$C$22="50%",$E$5=Inservice),VLOOKUP($C$2,'LookUp Ranges'!$A$73:$CY$78,R$38)*$B41,VLOOKUP($C$2,'LookUp Ranges'!$A$65:$CY$71,R$38)*$B41))</f>
        <v>0</v>
      </c>
      <c r="T41" s="572">
        <f ca="1">IF($E41=$B41,0,IF(AND(Welcome!$C$22="50%",$E$5=Inservice),VLOOKUP($C$2,'LookUp Ranges'!$A$73:$CY$78,S$38)*$B41,VLOOKUP($C$2,'LookUp Ranges'!$A$65:$CY$71,S$38)*$B41))</f>
        <v>0</v>
      </c>
      <c r="U41" s="572">
        <f ca="1">IF($E41=$B41,0,IF(AND(Welcome!$C$22="50%",$E$5=Inservice),VLOOKUP($C$2,'LookUp Ranges'!$A$73:$CY$78,T$38)*$B41,VLOOKUP($C$2,'LookUp Ranges'!$A$65:$CY$71,T$38)*$B41))</f>
        <v>0</v>
      </c>
      <c r="V41" s="572">
        <f ca="1">IF($E41=$B41,0,IF(AND(Welcome!$C$22="50%",$E$5=Inservice),VLOOKUP($C$2,'LookUp Ranges'!$A$73:$CY$78,U$38)*$B41,VLOOKUP($C$2,'LookUp Ranges'!$A$65:$CY$71,U$38)*$B41))</f>
        <v>0</v>
      </c>
      <c r="W41" s="572">
        <f ca="1">IF($E41=$B41,0,IF(AND(Welcome!$C$22="50%",$E$5=Inservice),VLOOKUP($C$2,'LookUp Ranges'!$A$73:$CY$78,V$38)*$B41,VLOOKUP($C$2,'LookUp Ranges'!$A$65:$CY$71,V$38)*$B41))</f>
        <v>0</v>
      </c>
      <c r="X41" s="572">
        <f ca="1">IF($E41=$B41,0,IF(AND(Welcome!$C$22="50%",$E$5=Inservice),VLOOKUP($C$2,'LookUp Ranges'!$A$73:$CY$78,W$38)*$B41,VLOOKUP($C$2,'LookUp Ranges'!$A$65:$CY$71,W$38)*$B41))</f>
        <v>0</v>
      </c>
      <c r="Y41" s="572">
        <f ca="1">IF($E41=$B41,0,IF(AND(Welcome!$C$22="50%",$E$5=Inservice),VLOOKUP($C$2,'LookUp Ranges'!$A$73:$CY$78,X$38)*$B41,VLOOKUP($C$2,'LookUp Ranges'!$A$65:$CY$71,X$38)*$B41))</f>
        <v>0</v>
      </c>
      <c r="Z41" s="505">
        <f ca="1">IF($E41=$B41,0,IF(AND(Welcome!$C$22="50%",$E$5=Inservice),VLOOKUP($C$2,'LookUp Ranges'!$A$73:$CY$78,Y$38)*$B41,VLOOKUP($C$2,'LookUp Ranges'!$A$65:$CY$71,Y$38)*$B41))</f>
        <v>0</v>
      </c>
      <c r="AA41" s="505">
        <f ca="1">IF($E41=$B41,0,IF(AND(Welcome!$C$22="50%",$E$5=Inservice),VLOOKUP($C$2,'LookUp Ranges'!$A$73:$CY$78,Z$38)*$B41,VLOOKUP($C$2,'LookUp Ranges'!$A$65:$CY$71,Z$38)*$B41))</f>
        <v>0</v>
      </c>
      <c r="AB41" s="505">
        <f ca="1">IF($E41=$B41,0,IF(AND(Welcome!$C$22="50%",$E$5=Inservice),VLOOKUP($C$2,'LookUp Ranges'!$A$73:$CY$78,AA$38)*$B41,VLOOKUP($C$2,'LookUp Ranges'!$A$65:$CY$71,AA$38)*$B41))</f>
        <v>0</v>
      </c>
      <c r="AC41" s="505">
        <f ca="1">IF($E41=$B41,0,IF(AND(Welcome!$C$22="50%",$E$5=Inservice),VLOOKUP($C$2,'LookUp Ranges'!$A$73:$CY$78,AB$38)*$B41,VLOOKUP($C$2,'LookUp Ranges'!$A$65:$CY$71,AB$38)*$B41))</f>
        <v>0</v>
      </c>
      <c r="AD41" s="505">
        <f ca="1">IF($E41=$B41,0,IF(AND(Welcome!$C$22="50%",$E$5=Inservice),VLOOKUP($C$2,'LookUp Ranges'!$A$73:$CY$78,AC$38)*$B41,VLOOKUP($C$2,'LookUp Ranges'!$A$65:$CY$71,AC$38)*$B41))</f>
        <v>0</v>
      </c>
      <c r="AE41" s="505">
        <f ca="1">IF($E41=$B41,0,IF(AND(Welcome!$C$22="50%",$E$5=Inservice),VLOOKUP($C$2,'LookUp Ranges'!$A$73:$CY$78,AD$38)*$B41,VLOOKUP($C$2,'LookUp Ranges'!$A$65:$CY$71,AD$38)*$B41))</f>
        <v>0</v>
      </c>
      <c r="AF41" s="505">
        <f ca="1">IF($E41=$B41,0,IF(AND(Welcome!$C$22="50%",$E$5=Inservice),VLOOKUP($C$2,'LookUp Ranges'!$A$73:$CY$78,AE$38)*$B41,VLOOKUP($C$2,'LookUp Ranges'!$A$65:$CY$71,AE$38)*$B41))</f>
        <v>0</v>
      </c>
      <c r="AG41" s="505">
        <f ca="1">IF($E41=$B41,0,IF(AND(Welcome!$C$22="50%",$E$5=Inservice),VLOOKUP($C$2,'LookUp Ranges'!$A$73:$CY$78,AF$38)*$B41,VLOOKUP($C$2,'LookUp Ranges'!$A$65:$CY$71,AF$38)*$B41))</f>
        <v>0</v>
      </c>
      <c r="AH41" s="505">
        <f ca="1">IF($E41=$B41,0,IF(AND(Welcome!$C$22="50%",$E$5=Inservice),VLOOKUP($C$2,'LookUp Ranges'!$A$73:$CY$78,AG$38)*$B41,VLOOKUP($C$2,'LookUp Ranges'!$A$65:$CY$71,AG$38)*$B41))</f>
        <v>0</v>
      </c>
      <c r="AI41" s="505">
        <f ca="1">IF($E41=$B41,0,IF(AND(Welcome!$C$22="50%",$E$5=Inservice),VLOOKUP($C$2,'LookUp Ranges'!$A$73:$CY$78,AH$38)*$B41,VLOOKUP($C$2,'LookUp Ranges'!$A$65:$CY$71,AH$38)*$B41))</f>
        <v>0</v>
      </c>
      <c r="AJ41" s="505">
        <f ca="1">IF($E41=$B41,0,IF(AND(Welcome!$C$22="50%",$E$5=Inservice),VLOOKUP($C$2,'LookUp Ranges'!$A$73:$CY$78,AI$38)*$B41,VLOOKUP($C$2,'LookUp Ranges'!$A$65:$CY$71,AI$38)*$B41))</f>
        <v>0</v>
      </c>
      <c r="AK41" s="505">
        <f ca="1">IF($E41=$B41,0,IF(AND(Welcome!$C$22="50%",$E$5=Inservice),VLOOKUP($C$2,'LookUp Ranges'!$A$73:$CY$78,AJ$38)*$B41,VLOOKUP($C$2,'LookUp Ranges'!$A$65:$CY$71,AJ$38)*$B41))</f>
        <v>0</v>
      </c>
      <c r="AL41" s="505">
        <f ca="1">IF($E41=$B41,0,IF(AND(Welcome!$C$22="50%",$E$5=Inservice),VLOOKUP($C$2,'LookUp Ranges'!$A$73:$CY$78,AK$38)*$B41,VLOOKUP($C$2,'LookUp Ranges'!$A$65:$CY$71,AK$38)*$B41))</f>
        <v>0</v>
      </c>
      <c r="AM41" s="505">
        <f ca="1">IF($E41=$B41,0,IF(AND(Welcome!$C$22="50%",$E$5=Inservice),VLOOKUP($C$2,'LookUp Ranges'!$A$73:$CY$78,AL$38)*$B41,VLOOKUP($C$2,'LookUp Ranges'!$A$65:$CY$71,AL$38)*$B41))</f>
        <v>0</v>
      </c>
      <c r="AN41" s="505">
        <f ca="1">IF($E41=$B41,0,IF(AND(Welcome!$C$22="50%",$E$5=Inservice),VLOOKUP($C$2,'LookUp Ranges'!$A$73:$CY$78,AM$38)*$B41,VLOOKUP($C$2,'LookUp Ranges'!$A$65:$CY$71,AM$38)*$B41))</f>
        <v>0</v>
      </c>
      <c r="AO41" s="505">
        <f ca="1">IF($E41=$B41,0,IF(AND(Welcome!$C$22="50%",$E$5=Inservice),VLOOKUP($C$2,'LookUp Ranges'!$A$73:$CY$78,AN$38)*$B41,VLOOKUP($C$2,'LookUp Ranges'!$A$65:$CY$71,AN$38)*$B41))</f>
        <v>0</v>
      </c>
      <c r="AP41" s="505">
        <f ca="1">IF($E41=$B41,0,IF(AND(Welcome!$C$22="50%",$E$5=Inservice),VLOOKUP($C$2,'LookUp Ranges'!$A$73:$CY$78,AO$38)*$B41,VLOOKUP($C$2,'LookUp Ranges'!$A$65:$CY$71,AO$38)*$B41))</f>
        <v>0</v>
      </c>
      <c r="AQ41" s="505">
        <f ca="1">IF($E41=$B41,0,IF(AND(Welcome!$C$22="50%",$E$5=Inservice),VLOOKUP($C$2,'LookUp Ranges'!$A$73:$CY$78,AP$38)*$B41,VLOOKUP($C$2,'LookUp Ranges'!$A$65:$CY$71,AP$38)*$B41))</f>
        <v>0</v>
      </c>
      <c r="AR41" s="505">
        <f ca="1">IF($E41=$B41,0,IF(AND(Welcome!$C$22="50%",$E$5=Inservice),VLOOKUP($C$2,'LookUp Ranges'!$A$73:$CY$78,AQ$38)*$B41,VLOOKUP($C$2,'LookUp Ranges'!$A$65:$CY$71,AQ$38)*$B41))</f>
        <v>0</v>
      </c>
      <c r="AS41" s="505">
        <f ca="1">IF($E41=$B41,0,IF(AND(Welcome!$C$22="50%",$E$5=Inservice),VLOOKUP($C$2,'LookUp Ranges'!$A$73:$CY$78,AR$38)*$B41,VLOOKUP($C$2,'LookUp Ranges'!$A$65:$CY$71,AR$38)*$B41))</f>
        <v>0</v>
      </c>
      <c r="AT41" s="505">
        <f ca="1">IF($E41=$B41,0,IF(AND(Welcome!$C$22="50%",$E$5=Inservice),VLOOKUP($C$2,'LookUp Ranges'!$A$73:$CY$78,AS$38)*$B41,VLOOKUP($C$2,'LookUp Ranges'!$A$65:$CY$71,AS$38)*$B41))</f>
        <v>0</v>
      </c>
      <c r="AU41" s="505">
        <f ca="1">IF($E41=$B41,0,IF(AND(Welcome!$C$22="50%",$E$5=Inservice),VLOOKUP($C$2,'LookUp Ranges'!$A$73:$CY$78,AT$38)*$B41,VLOOKUP($C$2,'LookUp Ranges'!$A$65:$CY$71,AT$38)*$B41))</f>
        <v>0</v>
      </c>
      <c r="AV41" s="505">
        <f ca="1">IF($E41=$B41,0,IF(AND(Welcome!$C$22="50%",$E$5=Inservice),VLOOKUP($C$2,'LookUp Ranges'!$A$73:$CY$78,AU$38)*$B41,VLOOKUP($C$2,'LookUp Ranges'!$A$65:$CY$71,AU$38)*$B41))</f>
        <v>0</v>
      </c>
      <c r="AW41" s="505">
        <f ca="1">IF($E41=$B41,0,IF(AND(Welcome!$C$22="50%",$E$5=Inservice),VLOOKUP($C$2,'LookUp Ranges'!$A$73:$CY$78,AV$38)*$B41,VLOOKUP($C$2,'LookUp Ranges'!$A$65:$CY$71,AV$38)*$B41))</f>
        <v>0</v>
      </c>
      <c r="AX41" s="505">
        <f ca="1">IF($E41=$B41,0,IF(AND(Welcome!$C$22="50%",$E$5=Inservice),VLOOKUP($C$2,'LookUp Ranges'!$A$73:$CY$78,AW$38)*$B41,VLOOKUP($C$2,'LookUp Ranges'!$A$65:$CY$71,AW$38)*$B41))</f>
        <v>0</v>
      </c>
      <c r="AY41" s="505">
        <f ca="1">IF($E41=$B41,0,IF(AND(Welcome!$C$22="50%",$E$5=Inservice),VLOOKUP($C$2,'LookUp Ranges'!$A$73:$CY$78,AX$38)*$B41,VLOOKUP($C$2,'LookUp Ranges'!$A$65:$CY$71,AX$38)*$B41))</f>
        <v>0</v>
      </c>
      <c r="AZ41" s="505">
        <f ca="1">IF($E41=$B41,0,IF(AND(Welcome!$C$22="50%",$E$5=Inservice),VLOOKUP($C$2,'LookUp Ranges'!$A$73:$CY$78,AY$38)*$B41,VLOOKUP($C$2,'LookUp Ranges'!$A$65:$CY$71,AY$38)*$B41))</f>
        <v>0</v>
      </c>
      <c r="BA41" s="505">
        <f ca="1">IF($E41=$B41,0,IF(AND(Welcome!$C$22="50%",$E$5=Inservice),VLOOKUP($C$2,'LookUp Ranges'!$A$73:$CY$78,AZ$38)*$B41,VLOOKUP($C$2,'LookUp Ranges'!$A$65:$CY$71,AZ$38)*$B41))</f>
        <v>0</v>
      </c>
      <c r="BB41" s="505">
        <f ca="1">IF($E41=$B41,0,IF(AND(Welcome!$C$22="50%",$E$5=Inservice),VLOOKUP($C$2,'LookUp Ranges'!$A$73:$CY$78,BA$38)*$B41,VLOOKUP($C$2,'LookUp Ranges'!$A$65:$CY$71,BA$38)*$B41))</f>
        <v>0</v>
      </c>
      <c r="BC41" s="505">
        <f ca="1">IF($E41=$B41,0,IF(AND(Welcome!$C$22="50%",$E$5=Inservice),VLOOKUP($C$2,'LookUp Ranges'!$A$73:$CY$78,BB$38)*$B41,VLOOKUP($C$2,'LookUp Ranges'!$A$65:$CY$71,BB$38)*$B41))</f>
        <v>0</v>
      </c>
      <c r="BD41" s="505">
        <f ca="1">IF($E41=$B41,0,IF(AND(Welcome!$C$22="50%",$E$5=Inservice),VLOOKUP($C$2,'LookUp Ranges'!$A$73:$CY$78,BC$38)*$B41,VLOOKUP($C$2,'LookUp Ranges'!$A$65:$CY$71,BC$38)*$B41))</f>
        <v>0</v>
      </c>
      <c r="BE41" s="505">
        <f ca="1">IF($E41=$B41,0,IF(AND(Welcome!$C$22="50%",$E$5=Inservice),VLOOKUP($C$2,'LookUp Ranges'!$A$73:$CY$78,BD$38)*$B41,VLOOKUP($C$2,'LookUp Ranges'!$A$65:$CY$71,BD$38)*$B41))</f>
        <v>0</v>
      </c>
      <c r="BF41" s="505">
        <f ca="1">IF($E41=$B41,0,IF(AND(Welcome!$C$22="50%",$E$5=Inservice),VLOOKUP($C$2,'LookUp Ranges'!$A$73:$CY$78,BE$38)*$B41,VLOOKUP($C$2,'LookUp Ranges'!$A$65:$CY$71,BE$38)*$B41))</f>
        <v>0</v>
      </c>
      <c r="BG41" s="505">
        <f ca="1">IF($E41=$B41,0,IF(AND(Welcome!$C$22="50%",$E$5=Inservice),VLOOKUP($C$2,'LookUp Ranges'!$A$73:$CY$78,BF$38)*$B41,VLOOKUP($C$2,'LookUp Ranges'!$A$65:$CY$71,BF$38)*$B41))</f>
        <v>0</v>
      </c>
      <c r="BH41" s="505">
        <f ca="1">IF($E41=$B41,0,IF(AND(Welcome!$C$22="50%",$E$5=Inservice),VLOOKUP($C$2,'LookUp Ranges'!$A$73:$CY$78,BG$38)*$B41,VLOOKUP($C$2,'LookUp Ranges'!$A$65:$CY$71,BG$38)*$B41))</f>
        <v>0</v>
      </c>
      <c r="BI41" s="505">
        <f ca="1">IF($E41=$B41,0,IF(AND(Welcome!$C$22="50%",$E$5=Inservice),VLOOKUP($C$2,'LookUp Ranges'!$A$73:$CY$78,BH$38)*$B41,VLOOKUP($C$2,'LookUp Ranges'!$A$65:$CY$71,BH$38)*$B41))</f>
        <v>0</v>
      </c>
      <c r="BJ41" s="505">
        <f ca="1">IF($E41=$B41,0,IF(AND(Welcome!$C$22="50%",$E$5=Inservice),VLOOKUP($C$2,'LookUp Ranges'!$A$73:$CY$78,BI$38)*$B41,VLOOKUP($C$2,'LookUp Ranges'!$A$65:$CY$71,BI$38)*$B41))</f>
        <v>0</v>
      </c>
      <c r="BK41" s="505">
        <f ca="1">IF($E41=$B41,0,IF(AND(Welcome!$C$22="50%",$E$5=Inservice),VLOOKUP($C$2,'LookUp Ranges'!$A$73:$CY$78,BJ$38)*$B41,VLOOKUP($C$2,'LookUp Ranges'!$A$65:$CY$71,BJ$38)*$B41))</f>
        <v>0</v>
      </c>
      <c r="BL41" s="505">
        <f ca="1">IF($E41=$B41,0,IF(AND(Welcome!$C$22="50%",$E$5=Inservice),VLOOKUP($C$2,'LookUp Ranges'!$A$73:$CY$78,BK$38)*$B41,VLOOKUP($C$2,'LookUp Ranges'!$A$65:$CY$71,BK$38)*$B41))</f>
        <v>0</v>
      </c>
      <c r="BM41" s="505">
        <f ca="1">IF($E41=$B41,0,IF(AND(Welcome!$C$22="50%",$E$5=Inservice),VLOOKUP($C$2,'LookUp Ranges'!$A$73:$CY$78,BL$38)*$B41,VLOOKUP($C$2,'LookUp Ranges'!$A$65:$CY$71,BL$38)*$B41))</f>
        <v>0</v>
      </c>
      <c r="BN41" s="505">
        <f ca="1">IF($E41=$B41,0,IF(AND(Welcome!$C$22="50%",$E$5=Inservice),VLOOKUP($C$2,'LookUp Ranges'!$A$73:$CY$78,BM$38)*$B41,VLOOKUP($C$2,'LookUp Ranges'!$A$65:$CY$71,BM$38)*$B41))</f>
        <v>0</v>
      </c>
      <c r="BO41" s="505">
        <f ca="1">IF($E41=$B41,0,IF(AND(Welcome!$C$22="50%",$E$5=Inservice),VLOOKUP($C$2,'LookUp Ranges'!$A$73:$CY$78,BN$38)*$B41,VLOOKUP($C$2,'LookUp Ranges'!$A$65:$CY$71,BN$38)*$B41))</f>
        <v>0</v>
      </c>
      <c r="BP41" s="505">
        <f ca="1">IF($E41=$B41,0,IF(AND(Welcome!$C$22="50%",$E$5=Inservice),VLOOKUP($C$2,'LookUp Ranges'!$A$73:$CY$78,BO$38)*$B41,VLOOKUP($C$2,'LookUp Ranges'!$A$65:$CY$71,BO$38)*$B41))</f>
        <v>0</v>
      </c>
      <c r="BQ41" s="505">
        <f ca="1">IF($E41=$B41,0,IF(AND(Welcome!$C$22="50%",$E$5=Inservice),VLOOKUP($C$2,'LookUp Ranges'!$A$73:$CY$78,BP$38)*$B41,VLOOKUP($C$2,'LookUp Ranges'!$A$65:$CY$71,BP$38)*$B41))</f>
        <v>0</v>
      </c>
      <c r="BR41" s="505">
        <f ca="1">IF($E41=$B41,0,IF(AND(Welcome!$C$22="50%",$E$5=Inservice),VLOOKUP($C$2,'LookUp Ranges'!$A$73:$CY$78,BQ$38)*$B41,VLOOKUP($C$2,'LookUp Ranges'!$A$65:$CY$71,BQ$38)*$B41))</f>
        <v>0</v>
      </c>
      <c r="BS41" s="505">
        <f ca="1">IF($E41=$B41,0,IF(AND(Welcome!$C$22="50%",$E$5=Inservice),VLOOKUP($C$2,'LookUp Ranges'!$A$73:$CY$78,BR$38)*$B41,VLOOKUP($C$2,'LookUp Ranges'!$A$65:$CY$71,BR$38)*$B41))</f>
        <v>0</v>
      </c>
      <c r="BT41" s="505">
        <f ca="1">IF($E41=$B41,0,IF(AND(Welcome!$C$22="50%",$E$5=Inservice),VLOOKUP($C$2,'LookUp Ranges'!$A$73:$CY$78,BS$38)*$B41,VLOOKUP($C$2,'LookUp Ranges'!$A$65:$CY$71,BS$38)*$B41))</f>
        <v>0</v>
      </c>
      <c r="BU41" s="505">
        <f ca="1">IF($E41=$B41,0,IF(AND(Welcome!$C$22="50%",$E$5=Inservice),VLOOKUP($C$2,'LookUp Ranges'!$A$73:$CY$78,BT$38)*$B41,VLOOKUP($C$2,'LookUp Ranges'!$A$65:$CY$71,BT$38)*$B41))</f>
        <v>0</v>
      </c>
      <c r="BV41" s="505">
        <f ca="1">IF($E41=$B41,0,IF(AND(Welcome!$C$22="50%",$E$5=Inservice),VLOOKUP($C$2,'LookUp Ranges'!$A$73:$CY$78,BU$38)*$B41,VLOOKUP($C$2,'LookUp Ranges'!$A$65:$CY$71,BU$38)*$B41))</f>
        <v>0</v>
      </c>
      <c r="BW41" s="505">
        <f ca="1">IF($E41=$B41,0,IF(AND(Welcome!$C$22="50%",$E$5=Inservice),VLOOKUP($C$2,'LookUp Ranges'!$A$73:$CY$78,BV$38)*$B41,VLOOKUP($C$2,'LookUp Ranges'!$A$65:$CY$71,BV$38)*$B41))</f>
        <v>0</v>
      </c>
      <c r="BX41" s="505">
        <f ca="1">IF($E41=$B41,0,IF(AND(Welcome!$C$22="50%",$E$5=Inservice),VLOOKUP($C$2,'LookUp Ranges'!$A$73:$CY$78,BW$38)*$B41,VLOOKUP($C$2,'LookUp Ranges'!$A$65:$CY$71,BW$38)*$B41))</f>
        <v>0</v>
      </c>
      <c r="BY41" s="505">
        <f ca="1">IF($E41=$B41,0,IF(AND(Welcome!$C$22="50%",$E$5=Inservice),VLOOKUP($C$2,'LookUp Ranges'!$A$73:$CY$78,BX$38)*$B41,VLOOKUP($C$2,'LookUp Ranges'!$A$65:$CY$71,BX$38)*$B41))</f>
        <v>0</v>
      </c>
      <c r="BZ41" s="505">
        <f ca="1">IF($E41=$B41,0,IF(AND(Welcome!$C$22="50%",$E$5=Inservice),VLOOKUP($C$2,'LookUp Ranges'!$A$73:$CY$78,BY$38)*$B41,VLOOKUP($C$2,'LookUp Ranges'!$A$65:$CY$71,BY$38)*$B41))</f>
        <v>0</v>
      </c>
      <c r="CA41" s="505">
        <f ca="1">IF($E41=$B41,0,IF(AND(Welcome!$C$22="50%",$E$5=Inservice),VLOOKUP($C$2,'LookUp Ranges'!$A$73:$CY$78,BZ$38)*$B41,VLOOKUP($C$2,'LookUp Ranges'!$A$65:$CY$71,BZ$38)*$B41))</f>
        <v>0</v>
      </c>
      <c r="CB41" s="505">
        <f ca="1">IF($E41=$B41,0,IF(AND(Welcome!$C$22="50%",$E$5=Inservice),VLOOKUP($C$2,'LookUp Ranges'!$A$73:$CY$78,CA$38)*$B41,VLOOKUP($C$2,'LookUp Ranges'!$A$65:$CY$71,CA$38)*$B41))</f>
        <v>0</v>
      </c>
      <c r="CC41" s="505">
        <f ca="1">IF($E41=$B41,0,IF(AND(Welcome!$C$22="50%",$E$5=Inservice),VLOOKUP($C$2,'LookUp Ranges'!$A$73:$CY$78,CB$38)*$B41,VLOOKUP($C$2,'LookUp Ranges'!$A$65:$CY$71,CB$38)*$B41))</f>
        <v>0</v>
      </c>
      <c r="CD41" s="505">
        <f ca="1">IF($E41=$B41,0,IF(AND(Welcome!$C$22="50%",$E$5=Inservice),VLOOKUP($C$2,'LookUp Ranges'!$A$73:$CY$78,CC$38)*$B41,VLOOKUP($C$2,'LookUp Ranges'!$A$65:$CY$71,CC$38)*$B41))</f>
        <v>0</v>
      </c>
      <c r="CE41" s="505">
        <f ca="1">IF($E41=$B41,0,IF(AND(Welcome!$C$22="50%",$E$5=Inservice),VLOOKUP($C$2,'LookUp Ranges'!$A$73:$CY$78,CD$38)*$B41,VLOOKUP($C$2,'LookUp Ranges'!$A$65:$CY$71,CD$38)*$B41))</f>
        <v>0</v>
      </c>
      <c r="CF41" s="505">
        <f ca="1">IF($E41=$B41,0,IF(AND(Welcome!$C$22="50%",$E$5=Inservice),VLOOKUP($C$2,'LookUp Ranges'!$A$73:$CY$78,CE$38)*$B41,VLOOKUP($C$2,'LookUp Ranges'!$A$65:$CY$71,CE$38)*$B41))</f>
        <v>0</v>
      </c>
      <c r="CG41" s="505">
        <f ca="1">IF($E41=$B41,0,IF(AND(Welcome!$C$22="50%",$E$5=Inservice),VLOOKUP($C$2,'LookUp Ranges'!$A$73:$CY$78,CF$38)*$B41,VLOOKUP($C$2,'LookUp Ranges'!$A$65:$CY$71,CF$38)*$B41))</f>
        <v>0</v>
      </c>
      <c r="CH41" s="505">
        <f ca="1">IF($E41=$B41,0,IF(AND(Welcome!$C$22="50%",$E$5=Inservice),VLOOKUP($C$2,'LookUp Ranges'!$A$73:$CY$78,CG$38)*$B41,VLOOKUP($C$2,'LookUp Ranges'!$A$65:$CY$71,CG$38)*$B41))</f>
        <v>0</v>
      </c>
      <c r="CI41" s="505">
        <f ca="1">IF($E41=$B41,0,IF(AND(Welcome!$C$22="50%",$E$5=Inservice),VLOOKUP($C$2,'LookUp Ranges'!$A$73:$CY$78,CH$38)*$B41,VLOOKUP($C$2,'LookUp Ranges'!$A$65:$CY$71,CH$38)*$B41))</f>
        <v>0</v>
      </c>
      <c r="CJ41" s="505">
        <f ca="1">IF($E41=$B41,0,IF(AND(Welcome!$C$22="50%",$E$5=Inservice),VLOOKUP($C$2,'LookUp Ranges'!$A$73:$CY$78,CI$38)*$B41,VLOOKUP($C$2,'LookUp Ranges'!$A$65:$CY$71,CI$38)*$B41))</f>
        <v>0</v>
      </c>
      <c r="CK41" s="505">
        <f ca="1">IF($E41=$B41,0,IF(AND(Welcome!$C$22="50%",$E$5=Inservice),VLOOKUP($C$2,'LookUp Ranges'!$A$73:$CY$78,CJ$38)*$B41,VLOOKUP($C$2,'LookUp Ranges'!$A$65:$CY$71,CJ$38)*$B41))</f>
        <v>0</v>
      </c>
      <c r="CL41" s="505">
        <f ca="1">IF($E41=$B41,0,IF(AND(Welcome!$C$22="50%",$E$5=Inservice),VLOOKUP($C$2,'LookUp Ranges'!$A$73:$CY$78,CK$38)*$B41,VLOOKUP($C$2,'LookUp Ranges'!$A$65:$CY$71,CK$38)*$B41))</f>
        <v>0</v>
      </c>
      <c r="CM41" s="505">
        <f ca="1">IF($E41=$B41,0,IF(AND(Welcome!$C$22="50%",$E$5=Inservice),VLOOKUP($C$2,'LookUp Ranges'!$A$73:$CY$78,CL$38)*$B41,VLOOKUP($C$2,'LookUp Ranges'!$A$65:$CY$71,CL$38)*$B41))</f>
        <v>0</v>
      </c>
      <c r="CN41" s="505">
        <f ca="1">IF($E41=$B41,0,IF(AND(Welcome!$C$22="50%",$E$5=Inservice),VLOOKUP($C$2,'LookUp Ranges'!$A$73:$CY$78,CM$38)*$B41,VLOOKUP($C$2,'LookUp Ranges'!$A$65:$CY$71,CM$38)*$B41))</f>
        <v>0</v>
      </c>
      <c r="CO41" s="505">
        <f ca="1">IF($E41=$B41,0,IF(AND(Welcome!$C$22="50%",$E$5=Inservice),VLOOKUP($C$2,'LookUp Ranges'!$A$73:$CY$78,CN$38)*$B41,VLOOKUP($C$2,'LookUp Ranges'!$A$65:$CY$71,CN$38)*$B41))</f>
        <v>0</v>
      </c>
      <c r="CP41" s="505">
        <f ca="1">IF($E41=$B41,0,IF(AND(Welcome!$C$22="50%",$E$5=Inservice),VLOOKUP($C$2,'LookUp Ranges'!$A$73:$CY$78,CO$38)*$B41,VLOOKUP($C$2,'LookUp Ranges'!$A$65:$CY$71,CO$38)*$B41))</f>
        <v>0</v>
      </c>
      <c r="CQ41" s="505">
        <f ca="1">IF($E41=$B41,0,IF(AND(Welcome!$C$22="50%",$E$5=Inservice),VLOOKUP($C$2,'LookUp Ranges'!$A$73:$CY$78,CP$38)*$B41,VLOOKUP($C$2,'LookUp Ranges'!$A$65:$CY$71,CP$38)*$B41))</f>
        <v>0</v>
      </c>
      <c r="CR41" s="505">
        <f ca="1">IF($E41=$B41,0,IF(AND(Welcome!$C$22="50%",$E$5=Inservice),VLOOKUP($C$2,'LookUp Ranges'!$A$73:$CY$78,CQ$38)*$B41,VLOOKUP($C$2,'LookUp Ranges'!$A$65:$CY$71,CQ$38)*$B41))</f>
        <v>0</v>
      </c>
      <c r="CS41" s="505">
        <f ca="1">IF($E41=$B41,0,IF(AND(Welcome!$C$22="50%",$E$5=Inservice),VLOOKUP($C$2,'LookUp Ranges'!$A$73:$CY$78,CR$38)*$B41,VLOOKUP($C$2,'LookUp Ranges'!$A$65:$CY$71,CR$38)*$B41))</f>
        <v>0</v>
      </c>
      <c r="CT41" s="505">
        <f ca="1">IF($E41=$B41,0,IF(AND(Welcome!$C$22="50%",$E$5=Inservice),VLOOKUP($C$2,'LookUp Ranges'!$A$73:$CY$78,CS$38)*$B41,VLOOKUP($C$2,'LookUp Ranges'!$A$65:$CY$71,CS$38)*$B41))</f>
        <v>0</v>
      </c>
      <c r="CU41" s="505">
        <f ca="1">IF($E41=$B41,0,IF(AND(Welcome!$C$22="50%",$E$5=Inservice),VLOOKUP($C$2,'LookUp Ranges'!$A$73:$CY$78,CT$38)*$B41,VLOOKUP($C$2,'LookUp Ranges'!$A$65:$CY$71,CT$38)*$B41))</f>
        <v>0</v>
      </c>
      <c r="CV41" s="505">
        <f ca="1">IF($E41=$B41,0,IF(AND(Welcome!$C$22="50%",$E$5=Inservice),VLOOKUP($C$2,'LookUp Ranges'!$A$73:$CY$78,CU$38)*$B41,VLOOKUP($C$2,'LookUp Ranges'!$A$65:$CY$71,CU$38)*$B41))</f>
        <v>0</v>
      </c>
      <c r="CW41" s="505">
        <f ca="1">IF($E41=$B41,0,IF(AND(Welcome!$C$22="50%",$E$5=Inservice),VLOOKUP($C$2,'LookUp Ranges'!$A$73:$CY$78,CV$38)*$B41,VLOOKUP($C$2,'LookUp Ranges'!$A$65:$CY$71,CV$38)*$B41))</f>
        <v>0</v>
      </c>
      <c r="CX41" s="505">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2">
        <f ca="1">IF(AND(Welcome!$C$22="100%",F$5=Inservice),$B42,IF(AND(Welcome!$C$22="50%",F$5=Inservice),VLOOKUP($C$2,'LookUp Ranges'!$A$73:$CY$78,D$38)*$B42,VLOOKUP($C$2,'LookUp Ranges'!$A$65:$CY$71,D$38)*$B42))</f>
        <v>0</v>
      </c>
      <c r="G42" s="572">
        <f ca="1">IF($F42=$B42,0,IF(AND(Welcome!$C$22="50%",$F$5=Inservice),VLOOKUP($C$2,'LookUp Ranges'!$A$73:$CY$78,E$38)*$B42,VLOOKUP($C$2,'LookUp Ranges'!$A$65:$CY$71,E$38)*$B42))</f>
        <v>0</v>
      </c>
      <c r="H42" s="572">
        <f ca="1">IF($F42=$B42,0,IF(AND(Welcome!$C$22="50%",$F$5=Inservice),VLOOKUP($C$2,'LookUp Ranges'!$A$73:$CY$78,F$38)*$B42,VLOOKUP($C$2,'LookUp Ranges'!$A$65:$CY$71,F$38)*$B42))</f>
        <v>0</v>
      </c>
      <c r="I42" s="572">
        <f ca="1">IF($F42=$B42,0,IF(AND(Welcome!$C$22="50%",$F$5=Inservice),VLOOKUP($C$2,'LookUp Ranges'!$A$73:$CY$78,G$38)*$B42,VLOOKUP($C$2,'LookUp Ranges'!$A$65:$CY$71,G$38)*$B42))</f>
        <v>0</v>
      </c>
      <c r="J42" s="572">
        <f ca="1">IF($F42=$B42,0,IF(AND(Welcome!$C$22="50%",$F$5=Inservice),VLOOKUP($C$2,'LookUp Ranges'!$A$73:$CY$78,H$38)*$B42,VLOOKUP($C$2,'LookUp Ranges'!$A$65:$CY$71,H$38)*$B42))</f>
        <v>0</v>
      </c>
      <c r="K42" s="572">
        <f ca="1">IF($F42=$B42,0,IF(AND(Welcome!$C$22="50%",$F$5=Inservice),VLOOKUP($C$2,'LookUp Ranges'!$A$73:$CY$78,I$38)*$B42,VLOOKUP($C$2,'LookUp Ranges'!$A$65:$CY$71,I$38)*$B42))</f>
        <v>0</v>
      </c>
      <c r="L42" s="572">
        <f ca="1">IF($F42=$B42,0,IF(AND(Welcome!$C$22="50%",$F$5=Inservice),VLOOKUP($C$2,'LookUp Ranges'!$A$73:$CY$78,J$38)*$B42,VLOOKUP($C$2,'LookUp Ranges'!$A$65:$CY$71,J$38)*$B42))</f>
        <v>0</v>
      </c>
      <c r="M42" s="572">
        <f ca="1">IF($F42=$B42,0,IF(AND(Welcome!$C$22="50%",$F$5=Inservice),VLOOKUP($C$2,'LookUp Ranges'!$A$73:$CY$78,K$38)*$B42,VLOOKUP($C$2,'LookUp Ranges'!$A$65:$CY$71,K$38)*$B42))</f>
        <v>0</v>
      </c>
      <c r="N42" s="572">
        <f ca="1">IF($F42=$B42,0,IF(AND(Welcome!$C$22="50%",$F$5=Inservice),VLOOKUP($C$2,'LookUp Ranges'!$A$73:$CY$78,L$38)*$B42,VLOOKUP($C$2,'LookUp Ranges'!$A$65:$CY$71,L$38)*$B42))</f>
        <v>0</v>
      </c>
      <c r="O42" s="572">
        <f ca="1">IF($F42=$B42,0,IF(AND(Welcome!$C$22="50%",$F$5=Inservice),VLOOKUP($C$2,'LookUp Ranges'!$A$73:$CY$78,M$38)*$B42,VLOOKUP($C$2,'LookUp Ranges'!$A$65:$CY$71,M$38)*$B42))</f>
        <v>0</v>
      </c>
      <c r="P42" s="572">
        <f ca="1">IF($F42=$B42,0,IF(AND(Welcome!$C$22="50%",$F$5=Inservice),VLOOKUP($C$2,'LookUp Ranges'!$A$73:$CY$78,N$38)*$B42,VLOOKUP($C$2,'LookUp Ranges'!$A$65:$CY$71,N$38)*$B42))</f>
        <v>0</v>
      </c>
      <c r="Q42" s="572">
        <f ca="1">IF($F42=$B42,0,IF(AND(Welcome!$C$22="50%",$F$5=Inservice),VLOOKUP($C$2,'LookUp Ranges'!$A$73:$CY$78,O$38)*$B42,VLOOKUP($C$2,'LookUp Ranges'!$A$65:$CY$71,O$38)*$B42))</f>
        <v>0</v>
      </c>
      <c r="R42" s="572">
        <f ca="1">IF($F42=$B42,0,IF(AND(Welcome!$C$22="50%",$F$5=Inservice),VLOOKUP($C$2,'LookUp Ranges'!$A$73:$CY$78,P$38)*$B42,VLOOKUP($C$2,'LookUp Ranges'!$A$65:$CY$71,P$38)*$B42))</f>
        <v>0</v>
      </c>
      <c r="S42" s="572">
        <f ca="1">IF($F42=$B42,0,IF(AND(Welcome!$C$22="50%",$F$5=Inservice),VLOOKUP($C$2,'LookUp Ranges'!$A$73:$CY$78,Q$38)*$B42,VLOOKUP($C$2,'LookUp Ranges'!$A$65:$CY$71,Q$38)*$B42))</f>
        <v>0</v>
      </c>
      <c r="T42" s="572">
        <f ca="1">IF($F42=$B42,0,IF(AND(Welcome!$C$22="50%",$F$5=Inservice),VLOOKUP($C$2,'LookUp Ranges'!$A$73:$CY$78,R$38)*$B42,VLOOKUP($C$2,'LookUp Ranges'!$A$65:$CY$71,R$38)*$B42))</f>
        <v>0</v>
      </c>
      <c r="U42" s="572">
        <f ca="1">IF($F42=$B42,0,IF(AND(Welcome!$C$22="50%",$F$5=Inservice),VLOOKUP($C$2,'LookUp Ranges'!$A$73:$CY$78,S$38)*$B42,VLOOKUP($C$2,'LookUp Ranges'!$A$65:$CY$71,S$38)*$B42))</f>
        <v>0</v>
      </c>
      <c r="V42" s="572">
        <f ca="1">IF($F42=$B42,0,IF(AND(Welcome!$C$22="50%",$F$5=Inservice),VLOOKUP($C$2,'LookUp Ranges'!$A$73:$CY$78,T$38)*$B42,VLOOKUP($C$2,'LookUp Ranges'!$A$65:$CY$71,T$38)*$B42))</f>
        <v>0</v>
      </c>
      <c r="W42" s="572">
        <f ca="1">IF($F42=$B42,0,IF(AND(Welcome!$C$22="50%",$F$5=Inservice),VLOOKUP($C$2,'LookUp Ranges'!$A$73:$CY$78,U$38)*$B42,VLOOKUP($C$2,'LookUp Ranges'!$A$65:$CY$71,U$38)*$B42))</f>
        <v>0</v>
      </c>
      <c r="X42" s="572">
        <f ca="1">IF($F42=$B42,0,IF(AND(Welcome!$C$22="50%",$F$5=Inservice),VLOOKUP($C$2,'LookUp Ranges'!$A$73:$CY$78,V$38)*$B42,VLOOKUP($C$2,'LookUp Ranges'!$A$65:$CY$71,V$38)*$B42))</f>
        <v>0</v>
      </c>
      <c r="Y42" s="572">
        <f ca="1">IF($F42=$B42,0,IF(AND(Welcome!$C$22="50%",$F$5=Inservice),VLOOKUP($C$2,'LookUp Ranges'!$A$73:$CY$78,W$38)*$B42,VLOOKUP($C$2,'LookUp Ranges'!$A$65:$CY$71,W$38)*$B42))</f>
        <v>0</v>
      </c>
      <c r="Z42" s="505">
        <f ca="1">IF($F42=$B42,0,IF(AND(Welcome!$C$22="50%",$F$5=Inservice),VLOOKUP($C$2,'LookUp Ranges'!$A$73:$CY$78,X$38)*$B42,VLOOKUP($C$2,'LookUp Ranges'!$A$65:$CY$71,X$38)*$B42))</f>
        <v>0</v>
      </c>
      <c r="AA42" s="505">
        <f ca="1">IF($F42=$B42,0,IF(AND(Welcome!$C$22="50%",$F$5=Inservice),VLOOKUP($C$2,'LookUp Ranges'!$A$73:$CY$78,Y$38)*$B42,VLOOKUP($C$2,'LookUp Ranges'!$A$65:$CY$71,Y$38)*$B42))</f>
        <v>0</v>
      </c>
      <c r="AB42" s="505">
        <f ca="1">IF($F42=$B42,0,IF(AND(Welcome!$C$22="50%",$F$5=Inservice),VLOOKUP($C$2,'LookUp Ranges'!$A$73:$CY$78,Z$38)*$B42,VLOOKUP($C$2,'LookUp Ranges'!$A$65:$CY$71,Z$38)*$B42))</f>
        <v>0</v>
      </c>
      <c r="AC42" s="505">
        <f ca="1">IF($F42=$B42,0,IF(AND(Welcome!$C$22="50%",$F$5=Inservice),VLOOKUP($C$2,'LookUp Ranges'!$A$73:$CY$78,AA$38)*$B42,VLOOKUP($C$2,'LookUp Ranges'!$A$65:$CY$71,AA$38)*$B42))</f>
        <v>0</v>
      </c>
      <c r="AD42" s="505">
        <f ca="1">IF($F42=$B42,0,IF(AND(Welcome!$C$22="50%",$F$5=Inservice),VLOOKUP($C$2,'LookUp Ranges'!$A$73:$CY$78,AB$38)*$B42,VLOOKUP($C$2,'LookUp Ranges'!$A$65:$CY$71,AB$38)*$B42))</f>
        <v>0</v>
      </c>
      <c r="AE42" s="505">
        <f ca="1">IF($F42=$B42,0,IF(AND(Welcome!$C$22="50%",$F$5=Inservice),VLOOKUP($C$2,'LookUp Ranges'!$A$73:$CY$78,AC$38)*$B42,VLOOKUP($C$2,'LookUp Ranges'!$A$65:$CY$71,AC$38)*$B42))</f>
        <v>0</v>
      </c>
      <c r="AF42" s="505">
        <f ca="1">IF($F42=$B42,0,IF(AND(Welcome!$C$22="50%",$F$5=Inservice),VLOOKUP($C$2,'LookUp Ranges'!$A$73:$CY$78,AD$38)*$B42,VLOOKUP($C$2,'LookUp Ranges'!$A$65:$CY$71,AD$38)*$B42))</f>
        <v>0</v>
      </c>
      <c r="AG42" s="505">
        <f ca="1">IF($F42=$B42,0,IF(AND(Welcome!$C$22="50%",$F$5=Inservice),VLOOKUP($C$2,'LookUp Ranges'!$A$73:$CY$78,AE$38)*$B42,VLOOKUP($C$2,'LookUp Ranges'!$A$65:$CY$71,AE$38)*$B42))</f>
        <v>0</v>
      </c>
      <c r="AH42" s="505">
        <f ca="1">IF($F42=$B42,0,IF(AND(Welcome!$C$22="50%",$F$5=Inservice),VLOOKUP($C$2,'LookUp Ranges'!$A$73:$CY$78,AF$38)*$B42,VLOOKUP($C$2,'LookUp Ranges'!$A$65:$CY$71,AF$38)*$B42))</f>
        <v>0</v>
      </c>
      <c r="AI42" s="505">
        <f ca="1">IF($F42=$B42,0,IF(AND(Welcome!$C$22="50%",$F$5=Inservice),VLOOKUP($C$2,'LookUp Ranges'!$A$73:$CY$78,AG$38)*$B42,VLOOKUP($C$2,'LookUp Ranges'!$A$65:$CY$71,AG$38)*$B42))</f>
        <v>0</v>
      </c>
      <c r="AJ42" s="505">
        <f ca="1">IF($F42=$B42,0,IF(AND(Welcome!$C$22="50%",$F$5=Inservice),VLOOKUP($C$2,'LookUp Ranges'!$A$73:$CY$78,AH$38)*$B42,VLOOKUP($C$2,'LookUp Ranges'!$A$65:$CY$71,AH$38)*$B42))</f>
        <v>0</v>
      </c>
      <c r="AK42" s="505">
        <f ca="1">IF($F42=$B42,0,IF(AND(Welcome!$C$22="50%",$F$5=Inservice),VLOOKUP($C$2,'LookUp Ranges'!$A$73:$CY$78,AI$38)*$B42,VLOOKUP($C$2,'LookUp Ranges'!$A$65:$CY$71,AI$38)*$B42))</f>
        <v>0</v>
      </c>
      <c r="AL42" s="505">
        <f ca="1">IF($F42=$B42,0,IF(AND(Welcome!$C$22="50%",$F$5=Inservice),VLOOKUP($C$2,'LookUp Ranges'!$A$73:$CY$78,AJ$38)*$B42,VLOOKUP($C$2,'LookUp Ranges'!$A$65:$CY$71,AJ$38)*$B42))</f>
        <v>0</v>
      </c>
      <c r="AM42" s="505">
        <f ca="1">IF($F42=$B42,0,IF(AND(Welcome!$C$22="50%",$F$5=Inservice),VLOOKUP($C$2,'LookUp Ranges'!$A$73:$CY$78,AK$38)*$B42,VLOOKUP($C$2,'LookUp Ranges'!$A$65:$CY$71,AK$38)*$B42))</f>
        <v>0</v>
      </c>
      <c r="AN42" s="505">
        <f ca="1">IF($F42=$B42,0,IF(AND(Welcome!$C$22="50%",$F$5=Inservice),VLOOKUP($C$2,'LookUp Ranges'!$A$73:$CY$78,AL$38)*$B42,VLOOKUP($C$2,'LookUp Ranges'!$A$65:$CY$71,AL$38)*$B42))</f>
        <v>0</v>
      </c>
      <c r="AO42" s="505">
        <f ca="1">IF($F42=$B42,0,IF(AND(Welcome!$C$22="50%",$F$5=Inservice),VLOOKUP($C$2,'LookUp Ranges'!$A$73:$CY$78,AM$38)*$B42,VLOOKUP($C$2,'LookUp Ranges'!$A$65:$CY$71,AM$38)*$B42))</f>
        <v>0</v>
      </c>
      <c r="AP42" s="505">
        <f ca="1">IF($F42=$B42,0,IF(AND(Welcome!$C$22="50%",$F$5=Inservice),VLOOKUP($C$2,'LookUp Ranges'!$A$73:$CY$78,AN$38)*$B42,VLOOKUP($C$2,'LookUp Ranges'!$A$65:$CY$71,AN$38)*$B42))</f>
        <v>0</v>
      </c>
      <c r="AQ42" s="505">
        <f ca="1">IF($F42=$B42,0,IF(AND(Welcome!$C$22="50%",$F$5=Inservice),VLOOKUP($C$2,'LookUp Ranges'!$A$73:$CY$78,AO$38)*$B42,VLOOKUP($C$2,'LookUp Ranges'!$A$65:$CY$71,AO$38)*$B42))</f>
        <v>0</v>
      </c>
      <c r="AR42" s="505">
        <f ca="1">IF($F42=$B42,0,IF(AND(Welcome!$C$22="50%",$F$5=Inservice),VLOOKUP($C$2,'LookUp Ranges'!$A$73:$CY$78,AP$38)*$B42,VLOOKUP($C$2,'LookUp Ranges'!$A$65:$CY$71,AP$38)*$B42))</f>
        <v>0</v>
      </c>
      <c r="AS42" s="505">
        <f ca="1">IF($F42=$B42,0,IF(AND(Welcome!$C$22="50%",$F$5=Inservice),VLOOKUP($C$2,'LookUp Ranges'!$A$73:$CY$78,AQ$38)*$B42,VLOOKUP($C$2,'LookUp Ranges'!$A$65:$CY$71,AQ$38)*$B42))</f>
        <v>0</v>
      </c>
      <c r="AT42" s="505">
        <f ca="1">IF($F42=$B42,0,IF(AND(Welcome!$C$22="50%",$F$5=Inservice),VLOOKUP($C$2,'LookUp Ranges'!$A$73:$CY$78,AR$38)*$B42,VLOOKUP($C$2,'LookUp Ranges'!$A$65:$CY$71,AR$38)*$B42))</f>
        <v>0</v>
      </c>
      <c r="AU42" s="505">
        <f ca="1">IF($F42=$B42,0,IF(AND(Welcome!$C$22="50%",$F$5=Inservice),VLOOKUP($C$2,'LookUp Ranges'!$A$73:$CY$78,AS$38)*$B42,VLOOKUP($C$2,'LookUp Ranges'!$A$65:$CY$71,AS$38)*$B42))</f>
        <v>0</v>
      </c>
      <c r="AV42" s="505">
        <f ca="1">IF($F42=$B42,0,IF(AND(Welcome!$C$22="50%",$F$5=Inservice),VLOOKUP($C$2,'LookUp Ranges'!$A$73:$CY$78,AT$38)*$B42,VLOOKUP($C$2,'LookUp Ranges'!$A$65:$CY$71,AT$38)*$B42))</f>
        <v>0</v>
      </c>
      <c r="AW42" s="505">
        <f ca="1">IF($F42=$B42,0,IF(AND(Welcome!$C$22="50%",$F$5=Inservice),VLOOKUP($C$2,'LookUp Ranges'!$A$73:$CY$78,AU$38)*$B42,VLOOKUP($C$2,'LookUp Ranges'!$A$65:$CY$71,AU$38)*$B42))</f>
        <v>0</v>
      </c>
      <c r="AX42" s="505">
        <f ca="1">IF($F42=$B42,0,IF(AND(Welcome!$C$22="50%",$F$5=Inservice),VLOOKUP($C$2,'LookUp Ranges'!$A$73:$CY$78,AV$38)*$B42,VLOOKUP($C$2,'LookUp Ranges'!$A$65:$CY$71,AV$38)*$B42))</f>
        <v>0</v>
      </c>
      <c r="AY42" s="505">
        <f ca="1">IF($F42=$B42,0,IF(AND(Welcome!$C$22="50%",$F$5=Inservice),VLOOKUP($C$2,'LookUp Ranges'!$A$73:$CY$78,AW$38)*$B42,VLOOKUP($C$2,'LookUp Ranges'!$A$65:$CY$71,AW$38)*$B42))</f>
        <v>0</v>
      </c>
      <c r="AZ42" s="505">
        <f ca="1">IF($F42=$B42,0,IF(AND(Welcome!$C$22="50%",$F$5=Inservice),VLOOKUP($C$2,'LookUp Ranges'!$A$73:$CY$78,AX$38)*$B42,VLOOKUP($C$2,'LookUp Ranges'!$A$65:$CY$71,AX$38)*$B42))</f>
        <v>0</v>
      </c>
      <c r="BA42" s="505">
        <f ca="1">IF($F42=$B42,0,IF(AND(Welcome!$C$22="50%",$F$5=Inservice),VLOOKUP($C$2,'LookUp Ranges'!$A$73:$CY$78,AY$38)*$B42,VLOOKUP($C$2,'LookUp Ranges'!$A$65:$CY$71,AY$38)*$B42))</f>
        <v>0</v>
      </c>
      <c r="BB42" s="505">
        <f ca="1">IF($F42=$B42,0,IF(AND(Welcome!$C$22="50%",$F$5=Inservice),VLOOKUP($C$2,'LookUp Ranges'!$A$73:$CY$78,AZ$38)*$B42,VLOOKUP($C$2,'LookUp Ranges'!$A$65:$CY$71,AZ$38)*$B42))</f>
        <v>0</v>
      </c>
      <c r="BC42" s="505">
        <f ca="1">IF($F42=$B42,0,IF(AND(Welcome!$C$22="50%",$F$5=Inservice),VLOOKUP($C$2,'LookUp Ranges'!$A$73:$CY$78,BA$38)*$B42,VLOOKUP($C$2,'LookUp Ranges'!$A$65:$CY$71,BA$38)*$B42))</f>
        <v>0</v>
      </c>
      <c r="BD42" s="505">
        <f ca="1">IF($F42=$B42,0,IF(AND(Welcome!$C$22="50%",$F$5=Inservice),VLOOKUP($C$2,'LookUp Ranges'!$A$73:$CY$78,BB$38)*$B42,VLOOKUP($C$2,'LookUp Ranges'!$A$65:$CY$71,BB$38)*$B42))</f>
        <v>0</v>
      </c>
      <c r="BE42" s="505">
        <f ca="1">IF($F42=$B42,0,IF(AND(Welcome!$C$22="50%",$F$5=Inservice),VLOOKUP($C$2,'LookUp Ranges'!$A$73:$CY$78,BC$38)*$B42,VLOOKUP($C$2,'LookUp Ranges'!$A$65:$CY$71,BC$38)*$B42))</f>
        <v>0</v>
      </c>
      <c r="BF42" s="505">
        <f ca="1">IF($F42=$B42,0,IF(AND(Welcome!$C$22="50%",$F$5=Inservice),VLOOKUP($C$2,'LookUp Ranges'!$A$73:$CY$78,BD$38)*$B42,VLOOKUP($C$2,'LookUp Ranges'!$A$65:$CY$71,BD$38)*$B42))</f>
        <v>0</v>
      </c>
      <c r="BG42" s="505">
        <f ca="1">IF($F42=$B42,0,IF(AND(Welcome!$C$22="50%",$F$5=Inservice),VLOOKUP($C$2,'LookUp Ranges'!$A$73:$CY$78,BE$38)*$B42,VLOOKUP($C$2,'LookUp Ranges'!$A$65:$CY$71,BE$38)*$B42))</f>
        <v>0</v>
      </c>
      <c r="BH42" s="505">
        <f ca="1">IF($F42=$B42,0,IF(AND(Welcome!$C$22="50%",$F$5=Inservice),VLOOKUP($C$2,'LookUp Ranges'!$A$73:$CY$78,BF$38)*$B42,VLOOKUP($C$2,'LookUp Ranges'!$A$65:$CY$71,BF$38)*$B42))</f>
        <v>0</v>
      </c>
      <c r="BI42" s="505">
        <f ca="1">IF($F42=$B42,0,IF(AND(Welcome!$C$22="50%",$F$5=Inservice),VLOOKUP($C$2,'LookUp Ranges'!$A$73:$CY$78,BG$38)*$B42,VLOOKUP($C$2,'LookUp Ranges'!$A$65:$CY$71,BG$38)*$B42))</f>
        <v>0</v>
      </c>
      <c r="BJ42" s="505">
        <f ca="1">IF($F42=$B42,0,IF(AND(Welcome!$C$22="50%",$F$5=Inservice),VLOOKUP($C$2,'LookUp Ranges'!$A$73:$CY$78,BH$38)*$B42,VLOOKUP($C$2,'LookUp Ranges'!$A$65:$CY$71,BH$38)*$B42))</f>
        <v>0</v>
      </c>
      <c r="BK42" s="505">
        <f ca="1">IF($F42=$B42,0,IF(AND(Welcome!$C$22="50%",$F$5=Inservice),VLOOKUP($C$2,'LookUp Ranges'!$A$73:$CY$78,BI$38)*$B42,VLOOKUP($C$2,'LookUp Ranges'!$A$65:$CY$71,BI$38)*$B42))</f>
        <v>0</v>
      </c>
      <c r="BL42" s="505">
        <f ca="1">IF($F42=$B42,0,IF(AND(Welcome!$C$22="50%",$F$5=Inservice),VLOOKUP($C$2,'LookUp Ranges'!$A$73:$CY$78,BJ$38)*$B42,VLOOKUP($C$2,'LookUp Ranges'!$A$65:$CY$71,BJ$38)*$B42))</f>
        <v>0</v>
      </c>
      <c r="BM42" s="505">
        <f ca="1">IF($F42=$B42,0,IF(AND(Welcome!$C$22="50%",$F$5=Inservice),VLOOKUP($C$2,'LookUp Ranges'!$A$73:$CY$78,BK$38)*$B42,VLOOKUP($C$2,'LookUp Ranges'!$A$65:$CY$71,BK$38)*$B42))</f>
        <v>0</v>
      </c>
      <c r="BN42" s="505">
        <f ca="1">IF($F42=$B42,0,IF(AND(Welcome!$C$22="50%",$F$5=Inservice),VLOOKUP($C$2,'LookUp Ranges'!$A$73:$CY$78,BL$38)*$B42,VLOOKUP($C$2,'LookUp Ranges'!$A$65:$CY$71,BL$38)*$B42))</f>
        <v>0</v>
      </c>
      <c r="BO42" s="505">
        <f ca="1">IF($F42=$B42,0,IF(AND(Welcome!$C$22="50%",$F$5=Inservice),VLOOKUP($C$2,'LookUp Ranges'!$A$73:$CY$78,BM$38)*$B42,VLOOKUP($C$2,'LookUp Ranges'!$A$65:$CY$71,BM$38)*$B42))</f>
        <v>0</v>
      </c>
      <c r="BP42" s="505">
        <f ca="1">IF($F42=$B42,0,IF(AND(Welcome!$C$22="50%",$F$5=Inservice),VLOOKUP($C$2,'LookUp Ranges'!$A$73:$CY$78,BN$38)*$B42,VLOOKUP($C$2,'LookUp Ranges'!$A$65:$CY$71,BN$38)*$B42))</f>
        <v>0</v>
      </c>
      <c r="BQ42" s="505">
        <f ca="1">IF($F42=$B42,0,IF(AND(Welcome!$C$22="50%",$F$5=Inservice),VLOOKUP($C$2,'LookUp Ranges'!$A$73:$CY$78,BO$38)*$B42,VLOOKUP($C$2,'LookUp Ranges'!$A$65:$CY$71,BO$38)*$B42))</f>
        <v>0</v>
      </c>
      <c r="BR42" s="505">
        <f ca="1">IF($F42=$B42,0,IF(AND(Welcome!$C$22="50%",$F$5=Inservice),VLOOKUP($C$2,'LookUp Ranges'!$A$73:$CY$78,BP$38)*$B42,VLOOKUP($C$2,'LookUp Ranges'!$A$65:$CY$71,BP$38)*$B42))</f>
        <v>0</v>
      </c>
      <c r="BS42" s="505">
        <f ca="1">IF($F42=$B42,0,IF(AND(Welcome!$C$22="50%",$F$5=Inservice),VLOOKUP($C$2,'LookUp Ranges'!$A$73:$CY$78,BQ$38)*$B42,VLOOKUP($C$2,'LookUp Ranges'!$A$65:$CY$71,BQ$38)*$B42))</f>
        <v>0</v>
      </c>
      <c r="BT42" s="505">
        <f ca="1">IF($F42=$B42,0,IF(AND(Welcome!$C$22="50%",$F$5=Inservice),VLOOKUP($C$2,'LookUp Ranges'!$A$73:$CY$78,BR$38)*$B42,VLOOKUP($C$2,'LookUp Ranges'!$A$65:$CY$71,BR$38)*$B42))</f>
        <v>0</v>
      </c>
      <c r="BU42" s="505">
        <f ca="1">IF($F42=$B42,0,IF(AND(Welcome!$C$22="50%",$F$5=Inservice),VLOOKUP($C$2,'LookUp Ranges'!$A$73:$CY$78,BS$38)*$B42,VLOOKUP($C$2,'LookUp Ranges'!$A$65:$CY$71,BS$38)*$B42))</f>
        <v>0</v>
      </c>
      <c r="BV42" s="505">
        <f ca="1">IF($F42=$B42,0,IF(AND(Welcome!$C$22="50%",$F$5=Inservice),VLOOKUP($C$2,'LookUp Ranges'!$A$73:$CY$78,BT$38)*$B42,VLOOKUP($C$2,'LookUp Ranges'!$A$65:$CY$71,BT$38)*$B42))</f>
        <v>0</v>
      </c>
      <c r="BW42" s="505">
        <f ca="1">IF($F42=$B42,0,IF(AND(Welcome!$C$22="50%",$F$5=Inservice),VLOOKUP($C$2,'LookUp Ranges'!$A$73:$CY$78,BU$38)*$B42,VLOOKUP($C$2,'LookUp Ranges'!$A$65:$CY$71,BU$38)*$B42))</f>
        <v>0</v>
      </c>
      <c r="BX42" s="505">
        <f ca="1">IF($F42=$B42,0,IF(AND(Welcome!$C$22="50%",$F$5=Inservice),VLOOKUP($C$2,'LookUp Ranges'!$A$73:$CY$78,BV$38)*$B42,VLOOKUP($C$2,'LookUp Ranges'!$A$65:$CY$71,BV$38)*$B42))</f>
        <v>0</v>
      </c>
      <c r="BY42" s="505">
        <f ca="1">IF($F42=$B42,0,IF(AND(Welcome!$C$22="50%",$F$5=Inservice),VLOOKUP($C$2,'LookUp Ranges'!$A$73:$CY$78,BW$38)*$B42,VLOOKUP($C$2,'LookUp Ranges'!$A$65:$CY$71,BW$38)*$B42))</f>
        <v>0</v>
      </c>
      <c r="BZ42" s="505">
        <f ca="1">IF($F42=$B42,0,IF(AND(Welcome!$C$22="50%",$F$5=Inservice),VLOOKUP($C$2,'LookUp Ranges'!$A$73:$CY$78,BX$38)*$B42,VLOOKUP($C$2,'LookUp Ranges'!$A$65:$CY$71,BX$38)*$B42))</f>
        <v>0</v>
      </c>
      <c r="CA42" s="505">
        <f ca="1">IF($F42=$B42,0,IF(AND(Welcome!$C$22="50%",$F$5=Inservice),VLOOKUP($C$2,'LookUp Ranges'!$A$73:$CY$78,BY$38)*$B42,VLOOKUP($C$2,'LookUp Ranges'!$A$65:$CY$71,BY$38)*$B42))</f>
        <v>0</v>
      </c>
      <c r="CB42" s="505">
        <f ca="1">IF($F42=$B42,0,IF(AND(Welcome!$C$22="50%",$F$5=Inservice),VLOOKUP($C$2,'LookUp Ranges'!$A$73:$CY$78,BZ$38)*$B42,VLOOKUP($C$2,'LookUp Ranges'!$A$65:$CY$71,BZ$38)*$B42))</f>
        <v>0</v>
      </c>
      <c r="CC42" s="505">
        <f ca="1">IF($F42=$B42,0,IF(AND(Welcome!$C$22="50%",$F$5=Inservice),VLOOKUP($C$2,'LookUp Ranges'!$A$73:$CY$78,CA$38)*$B42,VLOOKUP($C$2,'LookUp Ranges'!$A$65:$CY$71,CA$38)*$B42))</f>
        <v>0</v>
      </c>
      <c r="CD42" s="505">
        <f ca="1">IF($F42=$B42,0,IF(AND(Welcome!$C$22="50%",$F$5=Inservice),VLOOKUP($C$2,'LookUp Ranges'!$A$73:$CY$78,CB$38)*$B42,VLOOKUP($C$2,'LookUp Ranges'!$A$65:$CY$71,CB$38)*$B42))</f>
        <v>0</v>
      </c>
      <c r="CE42" s="505">
        <f ca="1">IF($F42=$B42,0,IF(AND(Welcome!$C$22="50%",$F$5=Inservice),VLOOKUP($C$2,'LookUp Ranges'!$A$73:$CY$78,CC$38)*$B42,VLOOKUP($C$2,'LookUp Ranges'!$A$65:$CY$71,CC$38)*$B42))</f>
        <v>0</v>
      </c>
      <c r="CF42" s="505">
        <f ca="1">IF($F42=$B42,0,IF(AND(Welcome!$C$22="50%",$F$5=Inservice),VLOOKUP($C$2,'LookUp Ranges'!$A$73:$CY$78,CD$38)*$B42,VLOOKUP($C$2,'LookUp Ranges'!$A$65:$CY$71,CD$38)*$B42))</f>
        <v>0</v>
      </c>
      <c r="CG42" s="505">
        <f ca="1">IF($F42=$B42,0,IF(AND(Welcome!$C$22="50%",$F$5=Inservice),VLOOKUP($C$2,'LookUp Ranges'!$A$73:$CY$78,CE$38)*$B42,VLOOKUP($C$2,'LookUp Ranges'!$A$65:$CY$71,CE$38)*$B42))</f>
        <v>0</v>
      </c>
      <c r="CH42" s="505">
        <f ca="1">IF($F42=$B42,0,IF(AND(Welcome!$C$22="50%",$F$5=Inservice),VLOOKUP($C$2,'LookUp Ranges'!$A$73:$CY$78,CF$38)*$B42,VLOOKUP($C$2,'LookUp Ranges'!$A$65:$CY$71,CF$38)*$B42))</f>
        <v>0</v>
      </c>
      <c r="CI42" s="505">
        <f ca="1">IF($F42=$B42,0,IF(AND(Welcome!$C$22="50%",$F$5=Inservice),VLOOKUP($C$2,'LookUp Ranges'!$A$73:$CY$78,CG$38)*$B42,VLOOKUP($C$2,'LookUp Ranges'!$A$65:$CY$71,CG$38)*$B42))</f>
        <v>0</v>
      </c>
      <c r="CJ42" s="505">
        <f ca="1">IF($F42=$B42,0,IF(AND(Welcome!$C$22="50%",$F$5=Inservice),VLOOKUP($C$2,'LookUp Ranges'!$A$73:$CY$78,CH$38)*$B42,VLOOKUP($C$2,'LookUp Ranges'!$A$65:$CY$71,CH$38)*$B42))</f>
        <v>0</v>
      </c>
      <c r="CK42" s="505">
        <f ca="1">IF($F42=$B42,0,IF(AND(Welcome!$C$22="50%",$F$5=Inservice),VLOOKUP($C$2,'LookUp Ranges'!$A$73:$CY$78,CI$38)*$B42,VLOOKUP($C$2,'LookUp Ranges'!$A$65:$CY$71,CI$38)*$B42))</f>
        <v>0</v>
      </c>
      <c r="CL42" s="505">
        <f ca="1">IF($F42=$B42,0,IF(AND(Welcome!$C$22="50%",$F$5=Inservice),VLOOKUP($C$2,'LookUp Ranges'!$A$73:$CY$78,CJ$38)*$B42,VLOOKUP($C$2,'LookUp Ranges'!$A$65:$CY$71,CJ$38)*$B42))</f>
        <v>0</v>
      </c>
      <c r="CM42" s="505">
        <f ca="1">IF($F42=$B42,0,IF(AND(Welcome!$C$22="50%",$F$5=Inservice),VLOOKUP($C$2,'LookUp Ranges'!$A$73:$CY$78,CK$38)*$B42,VLOOKUP($C$2,'LookUp Ranges'!$A$65:$CY$71,CK$38)*$B42))</f>
        <v>0</v>
      </c>
      <c r="CN42" s="505">
        <f ca="1">IF($F42=$B42,0,IF(AND(Welcome!$C$22="50%",$F$5=Inservice),VLOOKUP($C$2,'LookUp Ranges'!$A$73:$CY$78,CL$38)*$B42,VLOOKUP($C$2,'LookUp Ranges'!$A$65:$CY$71,CL$38)*$B42))</f>
        <v>0</v>
      </c>
      <c r="CO42" s="505">
        <f ca="1">IF($F42=$B42,0,IF(AND(Welcome!$C$22="50%",$F$5=Inservice),VLOOKUP($C$2,'LookUp Ranges'!$A$73:$CY$78,CM$38)*$B42,VLOOKUP($C$2,'LookUp Ranges'!$A$65:$CY$71,CM$38)*$B42))</f>
        <v>0</v>
      </c>
      <c r="CP42" s="505">
        <f ca="1">IF($F42=$B42,0,IF(AND(Welcome!$C$22="50%",$F$5=Inservice),VLOOKUP($C$2,'LookUp Ranges'!$A$73:$CY$78,CN$38)*$B42,VLOOKUP($C$2,'LookUp Ranges'!$A$65:$CY$71,CN$38)*$B42))</f>
        <v>0</v>
      </c>
      <c r="CQ42" s="505">
        <f ca="1">IF($F42=$B42,0,IF(AND(Welcome!$C$22="50%",$F$5=Inservice),VLOOKUP($C$2,'LookUp Ranges'!$A$73:$CY$78,CO$38)*$B42,VLOOKUP($C$2,'LookUp Ranges'!$A$65:$CY$71,CO$38)*$B42))</f>
        <v>0</v>
      </c>
      <c r="CR42" s="505">
        <f ca="1">IF($F42=$B42,0,IF(AND(Welcome!$C$22="50%",$F$5=Inservice),VLOOKUP($C$2,'LookUp Ranges'!$A$73:$CY$78,CP$38)*$B42,VLOOKUP($C$2,'LookUp Ranges'!$A$65:$CY$71,CP$38)*$B42))</f>
        <v>0</v>
      </c>
      <c r="CS42" s="505">
        <f ca="1">IF($F42=$B42,0,IF(AND(Welcome!$C$22="50%",$F$5=Inservice),VLOOKUP($C$2,'LookUp Ranges'!$A$73:$CY$78,CQ$38)*$B42,VLOOKUP($C$2,'LookUp Ranges'!$A$65:$CY$71,CQ$38)*$B42))</f>
        <v>0</v>
      </c>
      <c r="CT42" s="505">
        <f ca="1">IF($F42=$B42,0,IF(AND(Welcome!$C$22="50%",$F$5=Inservice),VLOOKUP($C$2,'LookUp Ranges'!$A$73:$CY$78,CR$38)*$B42,VLOOKUP($C$2,'LookUp Ranges'!$A$65:$CY$71,CR$38)*$B42))</f>
        <v>0</v>
      </c>
      <c r="CU42" s="505">
        <f ca="1">IF($F42=$B42,0,IF(AND(Welcome!$C$22="50%",$F$5=Inservice),VLOOKUP($C$2,'LookUp Ranges'!$A$73:$CY$78,CS$38)*$B42,VLOOKUP($C$2,'LookUp Ranges'!$A$65:$CY$71,CS$38)*$B42))</f>
        <v>0</v>
      </c>
      <c r="CV42" s="505">
        <f ca="1">IF($F42=$B42,0,IF(AND(Welcome!$C$22="50%",$F$5=Inservice),VLOOKUP($C$2,'LookUp Ranges'!$A$73:$CY$78,CT$38)*$B42,VLOOKUP($C$2,'LookUp Ranges'!$A$65:$CY$71,CT$38)*$B42))</f>
        <v>0</v>
      </c>
      <c r="CW42" s="505">
        <f ca="1">IF($F42=$B42,0,IF(AND(Welcome!$C$22="50%",$F$5=Inservice),VLOOKUP($C$2,'LookUp Ranges'!$A$73:$CY$78,CU$38)*$B42,VLOOKUP($C$2,'LookUp Ranges'!$A$65:$CY$71,CU$38)*$B42))</f>
        <v>0</v>
      </c>
      <c r="CX42" s="505">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2">
        <f ca="1">IF(AND(Welcome!$C$22="100%",G$5=Inservice),$B43,IF(AND(Welcome!$C$22="50%",G$5=Inservice),VLOOKUP($C$2,'LookUp Ranges'!$A$73:$CY$78,D$38)*$B43,VLOOKUP($C$2,'LookUp Ranges'!$A$65:$CY$71,D$38)*$B43))</f>
        <v>0</v>
      </c>
      <c r="H43" s="572">
        <f ca="1">IF($G43=$B43,0,IF(AND(Welcome!$C$22="50%",$G$5=Inservice),VLOOKUP($C$2,'LookUp Ranges'!$A$73:$CY$78,E$38)*$B43,VLOOKUP($C$2,'LookUp Ranges'!$A$65:$CY$71,E$38)*$B43))</f>
        <v>0</v>
      </c>
      <c r="I43" s="572">
        <f ca="1">IF($G43=$B43,0,IF(AND(Welcome!$C$22="50%",$G$5=Inservice),VLOOKUP($C$2,'LookUp Ranges'!$A$73:$CY$78,F$38)*$B43,VLOOKUP($C$2,'LookUp Ranges'!$A$65:$CY$71,F$38)*$B43))</f>
        <v>0</v>
      </c>
      <c r="J43" s="572">
        <f ca="1">IF($G43=$B43,0,IF(AND(Welcome!$C$22="50%",$G$5=Inservice),VLOOKUP($C$2,'LookUp Ranges'!$A$73:$CY$78,G$38)*$B43,VLOOKUP($C$2,'LookUp Ranges'!$A$65:$CY$71,G$38)*$B43))</f>
        <v>0</v>
      </c>
      <c r="K43" s="572">
        <f ca="1">IF($G43=$B43,0,IF(AND(Welcome!$C$22="50%",$G$5=Inservice),VLOOKUP($C$2,'LookUp Ranges'!$A$73:$CY$78,H$38)*$B43,VLOOKUP($C$2,'LookUp Ranges'!$A$65:$CY$71,H$38)*$B43))</f>
        <v>0</v>
      </c>
      <c r="L43" s="572">
        <f ca="1">IF($G43=$B43,0,IF(AND(Welcome!$C$22="50%",$G$5=Inservice),VLOOKUP($C$2,'LookUp Ranges'!$A$73:$CY$78,I$38)*$B43,VLOOKUP($C$2,'LookUp Ranges'!$A$65:$CY$71,I$38)*$B43))</f>
        <v>0</v>
      </c>
      <c r="M43" s="572">
        <f ca="1">IF($G43=$B43,0,IF(AND(Welcome!$C$22="50%",$G$5=Inservice),VLOOKUP($C$2,'LookUp Ranges'!$A$73:$CY$78,J$38)*$B43,VLOOKUP($C$2,'LookUp Ranges'!$A$65:$CY$71,J$38)*$B43))</f>
        <v>0</v>
      </c>
      <c r="N43" s="572">
        <f ca="1">IF($G43=$B43,0,IF(AND(Welcome!$C$22="50%",$G$5=Inservice),VLOOKUP($C$2,'LookUp Ranges'!$A$73:$CY$78,K$38)*$B43,VLOOKUP($C$2,'LookUp Ranges'!$A$65:$CY$71,K$38)*$B43))</f>
        <v>0</v>
      </c>
      <c r="O43" s="572">
        <f ca="1">IF($G43=$B43,0,IF(AND(Welcome!$C$22="50%",$G$5=Inservice),VLOOKUP($C$2,'LookUp Ranges'!$A$73:$CY$78,L$38)*$B43,VLOOKUP($C$2,'LookUp Ranges'!$A$65:$CY$71,L$38)*$B43))</f>
        <v>0</v>
      </c>
      <c r="P43" s="572">
        <f ca="1">IF($G43=$B43,0,IF(AND(Welcome!$C$22="50%",$G$5=Inservice),VLOOKUP($C$2,'LookUp Ranges'!$A$73:$CY$78,M$38)*$B43,VLOOKUP($C$2,'LookUp Ranges'!$A$65:$CY$71,M$38)*$B43))</f>
        <v>0</v>
      </c>
      <c r="Q43" s="572">
        <f ca="1">IF($G43=$B43,0,IF(AND(Welcome!$C$22="50%",$G$5=Inservice),VLOOKUP($C$2,'LookUp Ranges'!$A$73:$CY$78,N$38)*$B43,VLOOKUP($C$2,'LookUp Ranges'!$A$65:$CY$71,N$38)*$B43))</f>
        <v>0</v>
      </c>
      <c r="R43" s="572">
        <f ca="1">IF($G43=$B43,0,IF(AND(Welcome!$C$22="50%",$G$5=Inservice),VLOOKUP($C$2,'LookUp Ranges'!$A$73:$CY$78,O$38)*$B43,VLOOKUP($C$2,'LookUp Ranges'!$A$65:$CY$71,O$38)*$B43))</f>
        <v>0</v>
      </c>
      <c r="S43" s="572">
        <f ca="1">IF($G43=$B43,0,IF(AND(Welcome!$C$22="50%",$G$5=Inservice),VLOOKUP($C$2,'LookUp Ranges'!$A$73:$CY$78,P$38)*$B43,VLOOKUP($C$2,'LookUp Ranges'!$A$65:$CY$71,P$38)*$B43))</f>
        <v>0</v>
      </c>
      <c r="T43" s="572">
        <f ca="1">IF($G43=$B43,0,IF(AND(Welcome!$C$22="50%",$G$5=Inservice),VLOOKUP($C$2,'LookUp Ranges'!$A$73:$CY$78,Q$38)*$B43,VLOOKUP($C$2,'LookUp Ranges'!$A$65:$CY$71,Q$38)*$B43))</f>
        <v>0</v>
      </c>
      <c r="U43" s="572">
        <f ca="1">IF($G43=$B43,0,IF(AND(Welcome!$C$22="50%",$G$5=Inservice),VLOOKUP($C$2,'LookUp Ranges'!$A$73:$CY$78,R$38)*$B43,VLOOKUP($C$2,'LookUp Ranges'!$A$65:$CY$71,R$38)*$B43))</f>
        <v>0</v>
      </c>
      <c r="V43" s="572">
        <f ca="1">IF($G43=$B43,0,IF(AND(Welcome!$C$22="50%",$G$5=Inservice),VLOOKUP($C$2,'LookUp Ranges'!$A$73:$CY$78,S$38)*$B43,VLOOKUP($C$2,'LookUp Ranges'!$A$65:$CY$71,S$38)*$B43))</f>
        <v>0</v>
      </c>
      <c r="W43" s="572">
        <f ca="1">IF($G43=$B43,0,IF(AND(Welcome!$C$22="50%",$G$5=Inservice),VLOOKUP($C$2,'LookUp Ranges'!$A$73:$CY$78,T$38)*$B43,VLOOKUP($C$2,'LookUp Ranges'!$A$65:$CY$71,T$38)*$B43))</f>
        <v>0</v>
      </c>
      <c r="X43" s="572">
        <f ca="1">IF($G43=$B43,0,IF(AND(Welcome!$C$22="50%",$G$5=Inservice),VLOOKUP($C$2,'LookUp Ranges'!$A$73:$CY$78,U$38)*$B43,VLOOKUP($C$2,'LookUp Ranges'!$A$65:$CY$71,U$38)*$B43))</f>
        <v>0</v>
      </c>
      <c r="Y43" s="572">
        <f ca="1">IF($G43=$B43,0,IF(AND(Welcome!$C$22="50%",$G$5=Inservice),VLOOKUP($C$2,'LookUp Ranges'!$A$73:$CY$78,V$38)*$B43,VLOOKUP($C$2,'LookUp Ranges'!$A$65:$CY$71,V$38)*$B43))</f>
        <v>0</v>
      </c>
      <c r="Z43" s="505">
        <f ca="1">IF($G43=$B43,0,IF(AND(Welcome!$C$22="50%",$G$5=Inservice),VLOOKUP($C$2,'LookUp Ranges'!$A$73:$CY$78,W$38)*$B43,VLOOKUP($C$2,'LookUp Ranges'!$A$65:$CY$71,W$38)*$B43))</f>
        <v>0</v>
      </c>
      <c r="AA43" s="505">
        <f ca="1">IF($G43=$B43,0,IF(AND(Welcome!$C$22="50%",$G$5=Inservice),VLOOKUP($C$2,'LookUp Ranges'!$A$73:$CY$78,X$38)*$B43,VLOOKUP($C$2,'LookUp Ranges'!$A$65:$CY$71,X$38)*$B43))</f>
        <v>0</v>
      </c>
      <c r="AB43" s="505">
        <f ca="1">IF($G43=$B43,0,IF(AND(Welcome!$C$22="50%",$G$5=Inservice),VLOOKUP($C$2,'LookUp Ranges'!$A$73:$CY$78,Y$38)*$B43,VLOOKUP($C$2,'LookUp Ranges'!$A$65:$CY$71,Y$38)*$B43))</f>
        <v>0</v>
      </c>
      <c r="AC43" s="505">
        <f ca="1">IF($G43=$B43,0,IF(AND(Welcome!$C$22="50%",$G$5=Inservice),VLOOKUP($C$2,'LookUp Ranges'!$A$73:$CY$78,Z$38)*$B43,VLOOKUP($C$2,'LookUp Ranges'!$A$65:$CY$71,Z$38)*$B43))</f>
        <v>0</v>
      </c>
      <c r="AD43" s="505">
        <f ca="1">IF($G43=$B43,0,IF(AND(Welcome!$C$22="50%",$G$5=Inservice),VLOOKUP($C$2,'LookUp Ranges'!$A$73:$CY$78,AA$38)*$B43,VLOOKUP($C$2,'LookUp Ranges'!$A$65:$CY$71,AA$38)*$B43))</f>
        <v>0</v>
      </c>
      <c r="AE43" s="505">
        <f ca="1">IF($G43=$B43,0,IF(AND(Welcome!$C$22="50%",$G$5=Inservice),VLOOKUP($C$2,'LookUp Ranges'!$A$73:$CY$78,AB$38)*$B43,VLOOKUP($C$2,'LookUp Ranges'!$A$65:$CY$71,AB$38)*$B43))</f>
        <v>0</v>
      </c>
      <c r="AF43" s="505">
        <f ca="1">IF($G43=$B43,0,IF(AND(Welcome!$C$22="50%",$G$5=Inservice),VLOOKUP($C$2,'LookUp Ranges'!$A$73:$CY$78,AC$38)*$B43,VLOOKUP($C$2,'LookUp Ranges'!$A$65:$CY$71,AC$38)*$B43))</f>
        <v>0</v>
      </c>
      <c r="AG43" s="505">
        <f ca="1">IF($G43=$B43,0,IF(AND(Welcome!$C$22="50%",$G$5=Inservice),VLOOKUP($C$2,'LookUp Ranges'!$A$73:$CY$78,AD$38)*$B43,VLOOKUP($C$2,'LookUp Ranges'!$A$65:$CY$71,AD$38)*$B43))</f>
        <v>0</v>
      </c>
      <c r="AH43" s="505">
        <f ca="1">IF($G43=$B43,0,IF(AND(Welcome!$C$22="50%",$G$5=Inservice),VLOOKUP($C$2,'LookUp Ranges'!$A$73:$CY$78,AE$38)*$B43,VLOOKUP($C$2,'LookUp Ranges'!$A$65:$CY$71,AE$38)*$B43))</f>
        <v>0</v>
      </c>
      <c r="AI43" s="505">
        <f ca="1">IF($G43=$B43,0,IF(AND(Welcome!$C$22="50%",$G$5=Inservice),VLOOKUP($C$2,'LookUp Ranges'!$A$73:$CY$78,AF$38)*$B43,VLOOKUP($C$2,'LookUp Ranges'!$A$65:$CY$71,AF$38)*$B43))</f>
        <v>0</v>
      </c>
      <c r="AJ43" s="505">
        <f ca="1">IF($G43=$B43,0,IF(AND(Welcome!$C$22="50%",$G$5=Inservice),VLOOKUP($C$2,'LookUp Ranges'!$A$73:$CY$78,AG$38)*$B43,VLOOKUP($C$2,'LookUp Ranges'!$A$65:$CY$71,AG$38)*$B43))</f>
        <v>0</v>
      </c>
      <c r="AK43" s="505">
        <f ca="1">IF($G43=$B43,0,IF(AND(Welcome!$C$22="50%",$G$5=Inservice),VLOOKUP($C$2,'LookUp Ranges'!$A$73:$CY$78,AH$38)*$B43,VLOOKUP($C$2,'LookUp Ranges'!$A$65:$CY$71,AH$38)*$B43))</f>
        <v>0</v>
      </c>
      <c r="AL43" s="505">
        <f ca="1">IF($G43=$B43,0,IF(AND(Welcome!$C$22="50%",$G$5=Inservice),VLOOKUP($C$2,'LookUp Ranges'!$A$73:$CY$78,AI$38)*$B43,VLOOKUP($C$2,'LookUp Ranges'!$A$65:$CY$71,AI$38)*$B43))</f>
        <v>0</v>
      </c>
      <c r="AM43" s="505">
        <f ca="1">IF($G43=$B43,0,IF(AND(Welcome!$C$22="50%",$G$5=Inservice),VLOOKUP($C$2,'LookUp Ranges'!$A$73:$CY$78,AJ$38)*$B43,VLOOKUP($C$2,'LookUp Ranges'!$A$65:$CY$71,AJ$38)*$B43))</f>
        <v>0</v>
      </c>
      <c r="AN43" s="505">
        <f ca="1">IF($G43=$B43,0,IF(AND(Welcome!$C$22="50%",$G$5=Inservice),VLOOKUP($C$2,'LookUp Ranges'!$A$73:$CY$78,AK$38)*$B43,VLOOKUP($C$2,'LookUp Ranges'!$A$65:$CY$71,AK$38)*$B43))</f>
        <v>0</v>
      </c>
      <c r="AO43" s="505">
        <f ca="1">IF($G43=$B43,0,IF(AND(Welcome!$C$22="50%",$G$5=Inservice),VLOOKUP($C$2,'LookUp Ranges'!$A$73:$CY$78,AL$38)*$B43,VLOOKUP($C$2,'LookUp Ranges'!$A$65:$CY$71,AL$38)*$B43))</f>
        <v>0</v>
      </c>
      <c r="AP43" s="505">
        <f ca="1">IF($G43=$B43,0,IF(AND(Welcome!$C$22="50%",$G$5=Inservice),VLOOKUP($C$2,'LookUp Ranges'!$A$73:$CY$78,AM$38)*$B43,VLOOKUP($C$2,'LookUp Ranges'!$A$65:$CY$71,AM$38)*$B43))</f>
        <v>0</v>
      </c>
      <c r="AQ43" s="505">
        <f ca="1">IF($G43=$B43,0,IF(AND(Welcome!$C$22="50%",$G$5=Inservice),VLOOKUP($C$2,'LookUp Ranges'!$A$73:$CY$78,AN$38)*$B43,VLOOKUP($C$2,'LookUp Ranges'!$A$65:$CY$71,AN$38)*$B43))</f>
        <v>0</v>
      </c>
      <c r="AR43" s="505">
        <f ca="1">IF($G43=$B43,0,IF(AND(Welcome!$C$22="50%",$G$5=Inservice),VLOOKUP($C$2,'LookUp Ranges'!$A$73:$CY$78,AO$38)*$B43,VLOOKUP($C$2,'LookUp Ranges'!$A$65:$CY$71,AO$38)*$B43))</f>
        <v>0</v>
      </c>
      <c r="AS43" s="505">
        <f ca="1">IF($G43=$B43,0,IF(AND(Welcome!$C$22="50%",$G$5=Inservice),VLOOKUP($C$2,'LookUp Ranges'!$A$73:$CY$78,AP$38)*$B43,VLOOKUP($C$2,'LookUp Ranges'!$A$65:$CY$71,AP$38)*$B43))</f>
        <v>0</v>
      </c>
      <c r="AT43" s="505">
        <f ca="1">IF($G43=$B43,0,IF(AND(Welcome!$C$22="50%",$G$5=Inservice),VLOOKUP($C$2,'LookUp Ranges'!$A$73:$CY$78,AQ$38)*$B43,VLOOKUP($C$2,'LookUp Ranges'!$A$65:$CY$71,AQ$38)*$B43))</f>
        <v>0</v>
      </c>
      <c r="AU43" s="505">
        <f ca="1">IF($G43=$B43,0,IF(AND(Welcome!$C$22="50%",$G$5=Inservice),VLOOKUP($C$2,'LookUp Ranges'!$A$73:$CY$78,AR$38)*$B43,VLOOKUP($C$2,'LookUp Ranges'!$A$65:$CY$71,AR$38)*$B43))</f>
        <v>0</v>
      </c>
      <c r="AV43" s="505">
        <f ca="1">IF($G43=$B43,0,IF(AND(Welcome!$C$22="50%",$G$5=Inservice),VLOOKUP($C$2,'LookUp Ranges'!$A$73:$CY$78,AS$38)*$B43,VLOOKUP($C$2,'LookUp Ranges'!$A$65:$CY$71,AS$38)*$B43))</f>
        <v>0</v>
      </c>
      <c r="AW43" s="505">
        <f ca="1">IF($G43=$B43,0,IF(AND(Welcome!$C$22="50%",$G$5=Inservice),VLOOKUP($C$2,'LookUp Ranges'!$A$73:$CY$78,AT$38)*$B43,VLOOKUP($C$2,'LookUp Ranges'!$A$65:$CY$71,AT$38)*$B43))</f>
        <v>0</v>
      </c>
      <c r="AX43" s="505">
        <f ca="1">IF($G43=$B43,0,IF(AND(Welcome!$C$22="50%",$G$5=Inservice),VLOOKUP($C$2,'LookUp Ranges'!$A$73:$CY$78,AU$38)*$B43,VLOOKUP($C$2,'LookUp Ranges'!$A$65:$CY$71,AU$38)*$B43))</f>
        <v>0</v>
      </c>
      <c r="AY43" s="505">
        <f ca="1">IF($G43=$B43,0,IF(AND(Welcome!$C$22="50%",$G$5=Inservice),VLOOKUP($C$2,'LookUp Ranges'!$A$73:$CY$78,AV$38)*$B43,VLOOKUP($C$2,'LookUp Ranges'!$A$65:$CY$71,AV$38)*$B43))</f>
        <v>0</v>
      </c>
      <c r="AZ43" s="505">
        <f ca="1">IF($G43=$B43,0,IF(AND(Welcome!$C$22="50%",$G$5=Inservice),VLOOKUP($C$2,'LookUp Ranges'!$A$73:$CY$78,AW$38)*$B43,VLOOKUP($C$2,'LookUp Ranges'!$A$65:$CY$71,AW$38)*$B43))</f>
        <v>0</v>
      </c>
      <c r="BA43" s="505">
        <f ca="1">IF($G43=$B43,0,IF(AND(Welcome!$C$22="50%",$G$5=Inservice),VLOOKUP($C$2,'LookUp Ranges'!$A$73:$CY$78,AX$38)*$B43,VLOOKUP($C$2,'LookUp Ranges'!$A$65:$CY$71,AX$38)*$B43))</f>
        <v>0</v>
      </c>
      <c r="BB43" s="505">
        <f ca="1">IF($G43=$B43,0,IF(AND(Welcome!$C$22="50%",$G$5=Inservice),VLOOKUP($C$2,'LookUp Ranges'!$A$73:$CY$78,AY$38)*$B43,VLOOKUP($C$2,'LookUp Ranges'!$A$65:$CY$71,AY$38)*$B43))</f>
        <v>0</v>
      </c>
      <c r="BC43" s="505">
        <f ca="1">IF($G43=$B43,0,IF(AND(Welcome!$C$22="50%",$G$5=Inservice),VLOOKUP($C$2,'LookUp Ranges'!$A$73:$CY$78,AZ$38)*$B43,VLOOKUP($C$2,'LookUp Ranges'!$A$65:$CY$71,AZ$38)*$B43))</f>
        <v>0</v>
      </c>
      <c r="BD43" s="505">
        <f ca="1">IF($G43=$B43,0,IF(AND(Welcome!$C$22="50%",$G$5=Inservice),VLOOKUP($C$2,'LookUp Ranges'!$A$73:$CY$78,BA$38)*$B43,VLOOKUP($C$2,'LookUp Ranges'!$A$65:$CY$71,BA$38)*$B43))</f>
        <v>0</v>
      </c>
      <c r="BE43" s="505">
        <f ca="1">IF($G43=$B43,0,IF(AND(Welcome!$C$22="50%",$G$5=Inservice),VLOOKUP($C$2,'LookUp Ranges'!$A$73:$CY$78,BB$38)*$B43,VLOOKUP($C$2,'LookUp Ranges'!$A$65:$CY$71,BB$38)*$B43))</f>
        <v>0</v>
      </c>
      <c r="BF43" s="505">
        <f ca="1">IF($G43=$B43,0,IF(AND(Welcome!$C$22="50%",$G$5=Inservice),VLOOKUP($C$2,'LookUp Ranges'!$A$73:$CY$78,BC$38)*$B43,VLOOKUP($C$2,'LookUp Ranges'!$A$65:$CY$71,BC$38)*$B43))</f>
        <v>0</v>
      </c>
      <c r="BG43" s="505">
        <f ca="1">IF($G43=$B43,0,IF(AND(Welcome!$C$22="50%",$G$5=Inservice),VLOOKUP($C$2,'LookUp Ranges'!$A$73:$CY$78,BD$38)*$B43,VLOOKUP($C$2,'LookUp Ranges'!$A$65:$CY$71,BD$38)*$B43))</f>
        <v>0</v>
      </c>
      <c r="BH43" s="505">
        <f ca="1">IF($G43=$B43,0,IF(AND(Welcome!$C$22="50%",$G$5=Inservice),VLOOKUP($C$2,'LookUp Ranges'!$A$73:$CY$78,BE$38)*$B43,VLOOKUP($C$2,'LookUp Ranges'!$A$65:$CY$71,BE$38)*$B43))</f>
        <v>0</v>
      </c>
      <c r="BI43" s="505">
        <f ca="1">IF($G43=$B43,0,IF(AND(Welcome!$C$22="50%",$G$5=Inservice),VLOOKUP($C$2,'LookUp Ranges'!$A$73:$CY$78,BF$38)*$B43,VLOOKUP($C$2,'LookUp Ranges'!$A$65:$CY$71,BF$38)*$B43))</f>
        <v>0</v>
      </c>
      <c r="BJ43" s="505">
        <f ca="1">IF($G43=$B43,0,IF(AND(Welcome!$C$22="50%",$G$5=Inservice),VLOOKUP($C$2,'LookUp Ranges'!$A$73:$CY$78,BG$38)*$B43,VLOOKUP($C$2,'LookUp Ranges'!$A$65:$CY$71,BG$38)*$B43))</f>
        <v>0</v>
      </c>
      <c r="BK43" s="505">
        <f ca="1">IF($G43=$B43,0,IF(AND(Welcome!$C$22="50%",$G$5=Inservice),VLOOKUP($C$2,'LookUp Ranges'!$A$73:$CY$78,BH$38)*$B43,VLOOKUP($C$2,'LookUp Ranges'!$A$65:$CY$71,BH$38)*$B43))</f>
        <v>0</v>
      </c>
      <c r="BL43" s="505">
        <f ca="1">IF($G43=$B43,0,IF(AND(Welcome!$C$22="50%",$G$5=Inservice),VLOOKUP($C$2,'LookUp Ranges'!$A$73:$CY$78,BI$38)*$B43,VLOOKUP($C$2,'LookUp Ranges'!$A$65:$CY$71,BI$38)*$B43))</f>
        <v>0</v>
      </c>
      <c r="BM43" s="505">
        <f ca="1">IF($G43=$B43,0,IF(AND(Welcome!$C$22="50%",$G$5=Inservice),VLOOKUP($C$2,'LookUp Ranges'!$A$73:$CY$78,BJ$38)*$B43,VLOOKUP($C$2,'LookUp Ranges'!$A$65:$CY$71,BJ$38)*$B43))</f>
        <v>0</v>
      </c>
      <c r="BN43" s="505">
        <f ca="1">IF($G43=$B43,0,IF(AND(Welcome!$C$22="50%",$G$5=Inservice),VLOOKUP($C$2,'LookUp Ranges'!$A$73:$CY$78,BK$38)*$B43,VLOOKUP($C$2,'LookUp Ranges'!$A$65:$CY$71,BK$38)*$B43))</f>
        <v>0</v>
      </c>
      <c r="BO43" s="505">
        <f ca="1">IF($G43=$B43,0,IF(AND(Welcome!$C$22="50%",$G$5=Inservice),VLOOKUP($C$2,'LookUp Ranges'!$A$73:$CY$78,BL$38)*$B43,VLOOKUP($C$2,'LookUp Ranges'!$A$65:$CY$71,BL$38)*$B43))</f>
        <v>0</v>
      </c>
      <c r="BP43" s="505">
        <f ca="1">IF($G43=$B43,0,IF(AND(Welcome!$C$22="50%",$G$5=Inservice),VLOOKUP($C$2,'LookUp Ranges'!$A$73:$CY$78,BM$38)*$B43,VLOOKUP($C$2,'LookUp Ranges'!$A$65:$CY$71,BM$38)*$B43))</f>
        <v>0</v>
      </c>
      <c r="BQ43" s="505">
        <f ca="1">IF($G43=$B43,0,IF(AND(Welcome!$C$22="50%",$G$5=Inservice),VLOOKUP($C$2,'LookUp Ranges'!$A$73:$CY$78,BN$38)*$B43,VLOOKUP($C$2,'LookUp Ranges'!$A$65:$CY$71,BN$38)*$B43))</f>
        <v>0</v>
      </c>
      <c r="BR43" s="505">
        <f ca="1">IF($G43=$B43,0,IF(AND(Welcome!$C$22="50%",$G$5=Inservice),VLOOKUP($C$2,'LookUp Ranges'!$A$73:$CY$78,BO$38)*$B43,VLOOKUP($C$2,'LookUp Ranges'!$A$65:$CY$71,BO$38)*$B43))</f>
        <v>0</v>
      </c>
      <c r="BS43" s="505">
        <f ca="1">IF($G43=$B43,0,IF(AND(Welcome!$C$22="50%",$G$5=Inservice),VLOOKUP($C$2,'LookUp Ranges'!$A$73:$CY$78,BP$38)*$B43,VLOOKUP($C$2,'LookUp Ranges'!$A$65:$CY$71,BP$38)*$B43))</f>
        <v>0</v>
      </c>
      <c r="BT43" s="505">
        <f ca="1">IF($G43=$B43,0,IF(AND(Welcome!$C$22="50%",$G$5=Inservice),VLOOKUP($C$2,'LookUp Ranges'!$A$73:$CY$78,BQ$38)*$B43,VLOOKUP($C$2,'LookUp Ranges'!$A$65:$CY$71,BQ$38)*$B43))</f>
        <v>0</v>
      </c>
      <c r="BU43" s="505">
        <f ca="1">IF($G43=$B43,0,IF(AND(Welcome!$C$22="50%",$G$5=Inservice),VLOOKUP($C$2,'LookUp Ranges'!$A$73:$CY$78,BR$38)*$B43,VLOOKUP($C$2,'LookUp Ranges'!$A$65:$CY$71,BR$38)*$B43))</f>
        <v>0</v>
      </c>
      <c r="BV43" s="505">
        <f ca="1">IF($G43=$B43,0,IF(AND(Welcome!$C$22="50%",$G$5=Inservice),VLOOKUP($C$2,'LookUp Ranges'!$A$73:$CY$78,BS$38)*$B43,VLOOKUP($C$2,'LookUp Ranges'!$A$65:$CY$71,BS$38)*$B43))</f>
        <v>0</v>
      </c>
      <c r="BW43" s="505">
        <f ca="1">IF($G43=$B43,0,IF(AND(Welcome!$C$22="50%",$G$5=Inservice),VLOOKUP($C$2,'LookUp Ranges'!$A$73:$CY$78,BT$38)*$B43,VLOOKUP($C$2,'LookUp Ranges'!$A$65:$CY$71,BT$38)*$B43))</f>
        <v>0</v>
      </c>
      <c r="BX43" s="505">
        <f ca="1">IF($G43=$B43,0,IF(AND(Welcome!$C$22="50%",$G$5=Inservice),VLOOKUP($C$2,'LookUp Ranges'!$A$73:$CY$78,BU$38)*$B43,VLOOKUP($C$2,'LookUp Ranges'!$A$65:$CY$71,BU$38)*$B43))</f>
        <v>0</v>
      </c>
      <c r="BY43" s="505">
        <f ca="1">IF($G43=$B43,0,IF(AND(Welcome!$C$22="50%",$G$5=Inservice),VLOOKUP($C$2,'LookUp Ranges'!$A$73:$CY$78,BV$38)*$B43,VLOOKUP($C$2,'LookUp Ranges'!$A$65:$CY$71,BV$38)*$B43))</f>
        <v>0</v>
      </c>
      <c r="BZ43" s="505">
        <f ca="1">IF($G43=$B43,0,IF(AND(Welcome!$C$22="50%",$G$5=Inservice),VLOOKUP($C$2,'LookUp Ranges'!$A$73:$CY$78,BW$38)*$B43,VLOOKUP($C$2,'LookUp Ranges'!$A$65:$CY$71,BW$38)*$B43))</f>
        <v>0</v>
      </c>
      <c r="CA43" s="505">
        <f ca="1">IF($G43=$B43,0,IF(AND(Welcome!$C$22="50%",$G$5=Inservice),VLOOKUP($C$2,'LookUp Ranges'!$A$73:$CY$78,BX$38)*$B43,VLOOKUP($C$2,'LookUp Ranges'!$A$65:$CY$71,BX$38)*$B43))</f>
        <v>0</v>
      </c>
      <c r="CB43" s="505">
        <f ca="1">IF($G43=$B43,0,IF(AND(Welcome!$C$22="50%",$G$5=Inservice),VLOOKUP($C$2,'LookUp Ranges'!$A$73:$CY$78,BY$38)*$B43,VLOOKUP($C$2,'LookUp Ranges'!$A$65:$CY$71,BY$38)*$B43))</f>
        <v>0</v>
      </c>
      <c r="CC43" s="505">
        <f ca="1">IF($G43=$B43,0,IF(AND(Welcome!$C$22="50%",$G$5=Inservice),VLOOKUP($C$2,'LookUp Ranges'!$A$73:$CY$78,BZ$38)*$B43,VLOOKUP($C$2,'LookUp Ranges'!$A$65:$CY$71,BZ$38)*$B43))</f>
        <v>0</v>
      </c>
      <c r="CD43" s="505">
        <f ca="1">IF($G43=$B43,0,IF(AND(Welcome!$C$22="50%",$G$5=Inservice),VLOOKUP($C$2,'LookUp Ranges'!$A$73:$CY$78,CA$38)*$B43,VLOOKUP($C$2,'LookUp Ranges'!$A$65:$CY$71,CA$38)*$B43))</f>
        <v>0</v>
      </c>
      <c r="CE43" s="505">
        <f ca="1">IF($G43=$B43,0,IF(AND(Welcome!$C$22="50%",$G$5=Inservice),VLOOKUP($C$2,'LookUp Ranges'!$A$73:$CY$78,CB$38)*$B43,VLOOKUP($C$2,'LookUp Ranges'!$A$65:$CY$71,CB$38)*$B43))</f>
        <v>0</v>
      </c>
      <c r="CF43" s="505">
        <f ca="1">IF($G43=$B43,0,IF(AND(Welcome!$C$22="50%",$G$5=Inservice),VLOOKUP($C$2,'LookUp Ranges'!$A$73:$CY$78,CC$38)*$B43,VLOOKUP($C$2,'LookUp Ranges'!$A$65:$CY$71,CC$38)*$B43))</f>
        <v>0</v>
      </c>
      <c r="CG43" s="505">
        <f ca="1">IF($G43=$B43,0,IF(AND(Welcome!$C$22="50%",$G$5=Inservice),VLOOKUP($C$2,'LookUp Ranges'!$A$73:$CY$78,CD$38)*$B43,VLOOKUP($C$2,'LookUp Ranges'!$A$65:$CY$71,CD$38)*$B43))</f>
        <v>0</v>
      </c>
      <c r="CH43" s="505">
        <f ca="1">IF($G43=$B43,0,IF(AND(Welcome!$C$22="50%",$G$5=Inservice),VLOOKUP($C$2,'LookUp Ranges'!$A$73:$CY$78,CE$38)*$B43,VLOOKUP($C$2,'LookUp Ranges'!$A$65:$CY$71,CE$38)*$B43))</f>
        <v>0</v>
      </c>
      <c r="CI43" s="505">
        <f ca="1">IF($G43=$B43,0,IF(AND(Welcome!$C$22="50%",$G$5=Inservice),VLOOKUP($C$2,'LookUp Ranges'!$A$73:$CY$78,CF$38)*$B43,VLOOKUP($C$2,'LookUp Ranges'!$A$65:$CY$71,CF$38)*$B43))</f>
        <v>0</v>
      </c>
      <c r="CJ43" s="505">
        <f ca="1">IF($G43=$B43,0,IF(AND(Welcome!$C$22="50%",$G$5=Inservice),VLOOKUP($C$2,'LookUp Ranges'!$A$73:$CY$78,CG$38)*$B43,VLOOKUP($C$2,'LookUp Ranges'!$A$65:$CY$71,CG$38)*$B43))</f>
        <v>0</v>
      </c>
      <c r="CK43" s="505">
        <f ca="1">IF($G43=$B43,0,IF(AND(Welcome!$C$22="50%",$G$5=Inservice),VLOOKUP($C$2,'LookUp Ranges'!$A$73:$CY$78,CH$38)*$B43,VLOOKUP($C$2,'LookUp Ranges'!$A$65:$CY$71,CH$38)*$B43))</f>
        <v>0</v>
      </c>
      <c r="CL43" s="505">
        <f ca="1">IF($G43=$B43,0,IF(AND(Welcome!$C$22="50%",$G$5=Inservice),VLOOKUP($C$2,'LookUp Ranges'!$A$73:$CY$78,CI$38)*$B43,VLOOKUP($C$2,'LookUp Ranges'!$A$65:$CY$71,CI$38)*$B43))</f>
        <v>0</v>
      </c>
      <c r="CM43" s="505">
        <f ca="1">IF($G43=$B43,0,IF(AND(Welcome!$C$22="50%",$G$5=Inservice),VLOOKUP($C$2,'LookUp Ranges'!$A$73:$CY$78,CJ$38)*$B43,VLOOKUP($C$2,'LookUp Ranges'!$A$65:$CY$71,CJ$38)*$B43))</f>
        <v>0</v>
      </c>
      <c r="CN43" s="505">
        <f ca="1">IF($G43=$B43,0,IF(AND(Welcome!$C$22="50%",$G$5=Inservice),VLOOKUP($C$2,'LookUp Ranges'!$A$73:$CY$78,CK$38)*$B43,VLOOKUP($C$2,'LookUp Ranges'!$A$65:$CY$71,CK$38)*$B43))</f>
        <v>0</v>
      </c>
      <c r="CO43" s="505">
        <f ca="1">IF($G43=$B43,0,IF(AND(Welcome!$C$22="50%",$G$5=Inservice),VLOOKUP($C$2,'LookUp Ranges'!$A$73:$CY$78,CL$38)*$B43,VLOOKUP($C$2,'LookUp Ranges'!$A$65:$CY$71,CL$38)*$B43))</f>
        <v>0</v>
      </c>
      <c r="CP43" s="505">
        <f ca="1">IF($G43=$B43,0,IF(AND(Welcome!$C$22="50%",$G$5=Inservice),VLOOKUP($C$2,'LookUp Ranges'!$A$73:$CY$78,CM$38)*$B43,VLOOKUP($C$2,'LookUp Ranges'!$A$65:$CY$71,CM$38)*$B43))</f>
        <v>0</v>
      </c>
      <c r="CQ43" s="505">
        <f ca="1">IF($G43=$B43,0,IF(AND(Welcome!$C$22="50%",$G$5=Inservice),VLOOKUP($C$2,'LookUp Ranges'!$A$73:$CY$78,CN$38)*$B43,VLOOKUP($C$2,'LookUp Ranges'!$A$65:$CY$71,CN$38)*$B43))</f>
        <v>0</v>
      </c>
      <c r="CR43" s="505">
        <f ca="1">IF($G43=$B43,0,IF(AND(Welcome!$C$22="50%",$G$5=Inservice),VLOOKUP($C$2,'LookUp Ranges'!$A$73:$CY$78,CO$38)*$B43,VLOOKUP($C$2,'LookUp Ranges'!$A$65:$CY$71,CO$38)*$B43))</f>
        <v>0</v>
      </c>
      <c r="CS43" s="505">
        <f ca="1">IF($G43=$B43,0,IF(AND(Welcome!$C$22="50%",$G$5=Inservice),VLOOKUP($C$2,'LookUp Ranges'!$A$73:$CY$78,CP$38)*$B43,VLOOKUP($C$2,'LookUp Ranges'!$A$65:$CY$71,CP$38)*$B43))</f>
        <v>0</v>
      </c>
      <c r="CT43" s="505">
        <f ca="1">IF($G43=$B43,0,IF(AND(Welcome!$C$22="50%",$G$5=Inservice),VLOOKUP($C$2,'LookUp Ranges'!$A$73:$CY$78,CQ$38)*$B43,VLOOKUP($C$2,'LookUp Ranges'!$A$65:$CY$71,CQ$38)*$B43))</f>
        <v>0</v>
      </c>
      <c r="CU43" s="505">
        <f ca="1">IF($G43=$B43,0,IF(AND(Welcome!$C$22="50%",$G$5=Inservice),VLOOKUP($C$2,'LookUp Ranges'!$A$73:$CY$78,CR$38)*$B43,VLOOKUP($C$2,'LookUp Ranges'!$A$65:$CY$71,CR$38)*$B43))</f>
        <v>0</v>
      </c>
      <c r="CV43" s="505">
        <f ca="1">IF($G43=$B43,0,IF(AND(Welcome!$C$22="50%",$G$5=Inservice),VLOOKUP($C$2,'LookUp Ranges'!$A$73:$CY$78,CS$38)*$B43,VLOOKUP($C$2,'LookUp Ranges'!$A$65:$CY$71,CS$38)*$B43))</f>
        <v>0</v>
      </c>
      <c r="CW43" s="505">
        <f ca="1">IF($G43=$B43,0,IF(AND(Welcome!$C$22="50%",$G$5=Inservice),VLOOKUP($C$2,'LookUp Ranges'!$A$73:$CY$78,CT$38)*$B43,VLOOKUP($C$2,'LookUp Ranges'!$A$65:$CY$71,CT$38)*$B43))</f>
        <v>0</v>
      </c>
      <c r="CX43" s="505">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2">
        <f ca="1">IF(AND(Welcome!$C$22="100%",H$5=Inservice),$B44,IF(AND(Welcome!$C$22="50%",H$5=Inservice),VLOOKUP($C$2,'LookUp Ranges'!$A$73:$CY$78,D$38)*$B44,VLOOKUP($C$2,'LookUp Ranges'!$A$65:$CY$71,D$38)*$B44))</f>
        <v>0</v>
      </c>
      <c r="I44" s="572">
        <f ca="1">IF($H44=$B44,0,IF(AND(Welcome!$C$22="50%",$H$5=Inservice),VLOOKUP($C$2,'LookUp Ranges'!$A$73:$CY$78,E$38)*$B44,VLOOKUP($C$2,'LookUp Ranges'!$A$65:$CY$71,E$38)*$B44))</f>
        <v>0</v>
      </c>
      <c r="J44" s="572">
        <f ca="1">IF($H44=$B44,0,IF(AND(Welcome!$C$22="50%",$H$5=Inservice),VLOOKUP($C$2,'LookUp Ranges'!$A$73:$CY$78,F$38)*$B44,VLOOKUP($C$2,'LookUp Ranges'!$A$65:$CY$71,F$38)*$B44))</f>
        <v>0</v>
      </c>
      <c r="K44" s="572">
        <f ca="1">IF($H44=$B44,0,IF(AND(Welcome!$C$22="50%",$H$5=Inservice),VLOOKUP($C$2,'LookUp Ranges'!$A$73:$CY$78,G$38)*$B44,VLOOKUP($C$2,'LookUp Ranges'!$A$65:$CY$71,G$38)*$B44))</f>
        <v>0</v>
      </c>
      <c r="L44" s="572">
        <f ca="1">IF($H44=$B44,0,IF(AND(Welcome!$C$22="50%",$H$5=Inservice),VLOOKUP($C$2,'LookUp Ranges'!$A$73:$CY$78,H$38)*$B44,VLOOKUP($C$2,'LookUp Ranges'!$A$65:$CY$71,H$38)*$B44))</f>
        <v>0</v>
      </c>
      <c r="M44" s="572">
        <f ca="1">IF($H44=$B44,0,IF(AND(Welcome!$C$22="50%",$H$5=Inservice),VLOOKUP($C$2,'LookUp Ranges'!$A$73:$CY$78,I$38)*$B44,VLOOKUP($C$2,'LookUp Ranges'!$A$65:$CY$71,I$38)*$B44))</f>
        <v>0</v>
      </c>
      <c r="N44" s="572">
        <f ca="1">IF($H44=$B44,0,IF(AND(Welcome!$C$22="50%",$H$5=Inservice),VLOOKUP($C$2,'LookUp Ranges'!$A$73:$CY$78,J$38)*$B44,VLOOKUP($C$2,'LookUp Ranges'!$A$65:$CY$71,J$38)*$B44))</f>
        <v>0</v>
      </c>
      <c r="O44" s="572">
        <f ca="1">IF($H44=$B44,0,IF(AND(Welcome!$C$22="50%",$H$5=Inservice),VLOOKUP($C$2,'LookUp Ranges'!$A$73:$CY$78,K$38)*$B44,VLOOKUP($C$2,'LookUp Ranges'!$A$65:$CY$71,K$38)*$B44))</f>
        <v>0</v>
      </c>
      <c r="P44" s="572">
        <f ca="1">IF($H44=$B44,0,IF(AND(Welcome!$C$22="50%",$H$5=Inservice),VLOOKUP($C$2,'LookUp Ranges'!$A$73:$CY$78,L$38)*$B44,VLOOKUP($C$2,'LookUp Ranges'!$A$65:$CY$71,L$38)*$B44))</f>
        <v>0</v>
      </c>
      <c r="Q44" s="572">
        <f ca="1">IF($H44=$B44,0,IF(AND(Welcome!$C$22="50%",$H$5=Inservice),VLOOKUP($C$2,'LookUp Ranges'!$A$73:$CY$78,M$38)*$B44,VLOOKUP($C$2,'LookUp Ranges'!$A$65:$CY$71,M$38)*$B44))</f>
        <v>0</v>
      </c>
      <c r="R44" s="572">
        <f ca="1">IF($H44=$B44,0,IF(AND(Welcome!$C$22="50%",$H$5=Inservice),VLOOKUP($C$2,'LookUp Ranges'!$A$73:$CY$78,N$38)*$B44,VLOOKUP($C$2,'LookUp Ranges'!$A$65:$CY$71,N$38)*$B44))</f>
        <v>0</v>
      </c>
      <c r="S44" s="572">
        <f ca="1">IF($H44=$B44,0,IF(AND(Welcome!$C$22="50%",$H$5=Inservice),VLOOKUP($C$2,'LookUp Ranges'!$A$73:$CY$78,O$38)*$B44,VLOOKUP($C$2,'LookUp Ranges'!$A$65:$CY$71,O$38)*$B44))</f>
        <v>0</v>
      </c>
      <c r="T44" s="572">
        <f ca="1">IF($H44=$B44,0,IF(AND(Welcome!$C$22="50%",$H$5=Inservice),VLOOKUP($C$2,'LookUp Ranges'!$A$73:$CY$78,P$38)*$B44,VLOOKUP($C$2,'LookUp Ranges'!$A$65:$CY$71,P$38)*$B44))</f>
        <v>0</v>
      </c>
      <c r="U44" s="572">
        <f ca="1">IF($H44=$B44,0,IF(AND(Welcome!$C$22="50%",$H$5=Inservice),VLOOKUP($C$2,'LookUp Ranges'!$A$73:$CY$78,Q$38)*$B44,VLOOKUP($C$2,'LookUp Ranges'!$A$65:$CY$71,Q$38)*$B44))</f>
        <v>0</v>
      </c>
      <c r="V44" s="572">
        <f ca="1">IF($H44=$B44,0,IF(AND(Welcome!$C$22="50%",$H$5=Inservice),VLOOKUP($C$2,'LookUp Ranges'!$A$73:$CY$78,R$38)*$B44,VLOOKUP($C$2,'LookUp Ranges'!$A$65:$CY$71,R$38)*$B44))</f>
        <v>0</v>
      </c>
      <c r="W44" s="572">
        <f ca="1">IF($H44=$B44,0,IF(AND(Welcome!$C$22="50%",$H$5=Inservice),VLOOKUP($C$2,'LookUp Ranges'!$A$73:$CY$78,S$38)*$B44,VLOOKUP($C$2,'LookUp Ranges'!$A$65:$CY$71,S$38)*$B44))</f>
        <v>0</v>
      </c>
      <c r="X44" s="572">
        <f ca="1">IF($H44=$B44,0,IF(AND(Welcome!$C$22="50%",$H$5=Inservice),VLOOKUP($C$2,'LookUp Ranges'!$A$73:$CY$78,T$38)*$B44,VLOOKUP($C$2,'LookUp Ranges'!$A$65:$CY$71,T$38)*$B44))</f>
        <v>0</v>
      </c>
      <c r="Y44" s="572">
        <f ca="1">IF($H44=$B44,0,IF(AND(Welcome!$C$22="50%",$H$5=Inservice),VLOOKUP($C$2,'LookUp Ranges'!$A$73:$CY$78,U$38)*$B44,VLOOKUP($C$2,'LookUp Ranges'!$A$65:$CY$71,U$38)*$B44))</f>
        <v>0</v>
      </c>
      <c r="Z44" s="505">
        <f ca="1">IF($H44=$B44,0,IF(AND(Welcome!$C$22="50%",$H$5=Inservice),VLOOKUP($C$2,'LookUp Ranges'!$A$73:$CY$78,V$38)*$B44,VLOOKUP($C$2,'LookUp Ranges'!$A$65:$CY$71,V$38)*$B44))</f>
        <v>0</v>
      </c>
      <c r="AA44" s="505">
        <f ca="1">IF($H44=$B44,0,IF(AND(Welcome!$C$22="50%",$H$5=Inservice),VLOOKUP($C$2,'LookUp Ranges'!$A$73:$CY$78,W$38)*$B44,VLOOKUP($C$2,'LookUp Ranges'!$A$65:$CY$71,W$38)*$B44))</f>
        <v>0</v>
      </c>
      <c r="AB44" s="505">
        <f ca="1">IF($H44=$B44,0,IF(AND(Welcome!$C$22="50%",$H$5=Inservice),VLOOKUP($C$2,'LookUp Ranges'!$A$73:$CY$78,X$38)*$B44,VLOOKUP($C$2,'LookUp Ranges'!$A$65:$CY$71,X$38)*$B44))</f>
        <v>0</v>
      </c>
      <c r="AC44" s="505">
        <f ca="1">IF($H44=$B44,0,IF(AND(Welcome!$C$22="50%",$H$5=Inservice),VLOOKUP($C$2,'LookUp Ranges'!$A$73:$CY$78,Y$38)*$B44,VLOOKUP($C$2,'LookUp Ranges'!$A$65:$CY$71,Y$38)*$B44))</f>
        <v>0</v>
      </c>
      <c r="AD44" s="505">
        <f ca="1">IF($H44=$B44,0,IF(AND(Welcome!$C$22="50%",$H$5=Inservice),VLOOKUP($C$2,'LookUp Ranges'!$A$73:$CY$78,Z$38)*$B44,VLOOKUP($C$2,'LookUp Ranges'!$A$65:$CY$71,Z$38)*$B44))</f>
        <v>0</v>
      </c>
      <c r="AE44" s="505">
        <f ca="1">IF($H44=$B44,0,IF(AND(Welcome!$C$22="50%",$H$5=Inservice),VLOOKUP($C$2,'LookUp Ranges'!$A$73:$CY$78,AA$38)*$B44,VLOOKUP($C$2,'LookUp Ranges'!$A$65:$CY$71,AA$38)*$B44))</f>
        <v>0</v>
      </c>
      <c r="AF44" s="505">
        <f ca="1">IF($H44=$B44,0,IF(AND(Welcome!$C$22="50%",$H$5=Inservice),VLOOKUP($C$2,'LookUp Ranges'!$A$73:$CY$78,AB$38)*$B44,VLOOKUP($C$2,'LookUp Ranges'!$A$65:$CY$71,AB$38)*$B44))</f>
        <v>0</v>
      </c>
      <c r="AG44" s="505">
        <f ca="1">IF($H44=$B44,0,IF(AND(Welcome!$C$22="50%",$H$5=Inservice),VLOOKUP($C$2,'LookUp Ranges'!$A$73:$CY$78,AC$38)*$B44,VLOOKUP($C$2,'LookUp Ranges'!$A$65:$CY$71,AC$38)*$B44))</f>
        <v>0</v>
      </c>
      <c r="AH44" s="505">
        <f ca="1">IF($H44=$B44,0,IF(AND(Welcome!$C$22="50%",$H$5=Inservice),VLOOKUP($C$2,'LookUp Ranges'!$A$73:$CY$78,AD$38)*$B44,VLOOKUP($C$2,'LookUp Ranges'!$A$65:$CY$71,AD$38)*$B44))</f>
        <v>0</v>
      </c>
      <c r="AI44" s="505">
        <f ca="1">IF($H44=$B44,0,IF(AND(Welcome!$C$22="50%",$H$5=Inservice),VLOOKUP($C$2,'LookUp Ranges'!$A$73:$CY$78,AE$38)*$B44,VLOOKUP($C$2,'LookUp Ranges'!$A$65:$CY$71,AE$38)*$B44))</f>
        <v>0</v>
      </c>
      <c r="AJ44" s="505">
        <f ca="1">IF($H44=$B44,0,IF(AND(Welcome!$C$22="50%",$H$5=Inservice),VLOOKUP($C$2,'LookUp Ranges'!$A$73:$CY$78,AF$38)*$B44,VLOOKUP($C$2,'LookUp Ranges'!$A$65:$CY$71,AF$38)*$B44))</f>
        <v>0</v>
      </c>
      <c r="AK44" s="505">
        <f ca="1">IF($H44=$B44,0,IF(AND(Welcome!$C$22="50%",$H$5=Inservice),VLOOKUP($C$2,'LookUp Ranges'!$A$73:$CY$78,AG$38)*$B44,VLOOKUP($C$2,'LookUp Ranges'!$A$65:$CY$71,AG$38)*$B44))</f>
        <v>0</v>
      </c>
      <c r="AL44" s="505">
        <f ca="1">IF($H44=$B44,0,IF(AND(Welcome!$C$22="50%",$H$5=Inservice),VLOOKUP($C$2,'LookUp Ranges'!$A$73:$CY$78,AH$38)*$B44,VLOOKUP($C$2,'LookUp Ranges'!$A$65:$CY$71,AH$38)*$B44))</f>
        <v>0</v>
      </c>
      <c r="AM44" s="505">
        <f ca="1">IF($H44=$B44,0,IF(AND(Welcome!$C$22="50%",$H$5=Inservice),VLOOKUP($C$2,'LookUp Ranges'!$A$73:$CY$78,AI$38)*$B44,VLOOKUP($C$2,'LookUp Ranges'!$A$65:$CY$71,AI$38)*$B44))</f>
        <v>0</v>
      </c>
      <c r="AN44" s="505">
        <f ca="1">IF($H44=$B44,0,IF(AND(Welcome!$C$22="50%",$H$5=Inservice),VLOOKUP($C$2,'LookUp Ranges'!$A$73:$CY$78,AJ$38)*$B44,VLOOKUP($C$2,'LookUp Ranges'!$A$65:$CY$71,AJ$38)*$B44))</f>
        <v>0</v>
      </c>
      <c r="AO44" s="505">
        <f ca="1">IF($H44=$B44,0,IF(AND(Welcome!$C$22="50%",$H$5=Inservice),VLOOKUP($C$2,'LookUp Ranges'!$A$73:$CY$78,AK$38)*$B44,VLOOKUP($C$2,'LookUp Ranges'!$A$65:$CY$71,AK$38)*$B44))</f>
        <v>0</v>
      </c>
      <c r="AP44" s="505">
        <f ca="1">IF($H44=$B44,0,IF(AND(Welcome!$C$22="50%",$H$5=Inservice),VLOOKUP($C$2,'LookUp Ranges'!$A$73:$CY$78,AL$38)*$B44,VLOOKUP($C$2,'LookUp Ranges'!$A$65:$CY$71,AL$38)*$B44))</f>
        <v>0</v>
      </c>
      <c r="AQ44" s="505">
        <f ca="1">IF($H44=$B44,0,IF(AND(Welcome!$C$22="50%",$H$5=Inservice),VLOOKUP($C$2,'LookUp Ranges'!$A$73:$CY$78,AM$38)*$B44,VLOOKUP($C$2,'LookUp Ranges'!$A$65:$CY$71,AM$38)*$B44))</f>
        <v>0</v>
      </c>
      <c r="AR44" s="505">
        <f ca="1">IF($H44=$B44,0,IF(AND(Welcome!$C$22="50%",$H$5=Inservice),VLOOKUP($C$2,'LookUp Ranges'!$A$73:$CY$78,AN$38)*$B44,VLOOKUP($C$2,'LookUp Ranges'!$A$65:$CY$71,AN$38)*$B44))</f>
        <v>0</v>
      </c>
      <c r="AS44" s="505">
        <f ca="1">IF($H44=$B44,0,IF(AND(Welcome!$C$22="50%",$H$5=Inservice),VLOOKUP($C$2,'LookUp Ranges'!$A$73:$CY$78,AO$38)*$B44,VLOOKUP($C$2,'LookUp Ranges'!$A$65:$CY$71,AO$38)*$B44))</f>
        <v>0</v>
      </c>
      <c r="AT44" s="505">
        <f ca="1">IF($H44=$B44,0,IF(AND(Welcome!$C$22="50%",$H$5=Inservice),VLOOKUP($C$2,'LookUp Ranges'!$A$73:$CY$78,AP$38)*$B44,VLOOKUP($C$2,'LookUp Ranges'!$A$65:$CY$71,AP$38)*$B44))</f>
        <v>0</v>
      </c>
      <c r="AU44" s="505">
        <f ca="1">IF($H44=$B44,0,IF(AND(Welcome!$C$22="50%",$H$5=Inservice),VLOOKUP($C$2,'LookUp Ranges'!$A$73:$CY$78,AQ$38)*$B44,VLOOKUP($C$2,'LookUp Ranges'!$A$65:$CY$71,AQ$38)*$B44))</f>
        <v>0</v>
      </c>
      <c r="AV44" s="505">
        <f ca="1">IF($H44=$B44,0,IF(AND(Welcome!$C$22="50%",$H$5=Inservice),VLOOKUP($C$2,'LookUp Ranges'!$A$73:$CY$78,AR$38)*$B44,VLOOKUP($C$2,'LookUp Ranges'!$A$65:$CY$71,AR$38)*$B44))</f>
        <v>0</v>
      </c>
      <c r="AW44" s="505">
        <f ca="1">IF($H44=$B44,0,IF(AND(Welcome!$C$22="50%",$H$5=Inservice),VLOOKUP($C$2,'LookUp Ranges'!$A$73:$CY$78,AS$38)*$B44,VLOOKUP($C$2,'LookUp Ranges'!$A$65:$CY$71,AS$38)*$B44))</f>
        <v>0</v>
      </c>
      <c r="AX44" s="505">
        <f ca="1">IF($H44=$B44,0,IF(AND(Welcome!$C$22="50%",$H$5=Inservice),VLOOKUP($C$2,'LookUp Ranges'!$A$73:$CY$78,AT$38)*$B44,VLOOKUP($C$2,'LookUp Ranges'!$A$65:$CY$71,AT$38)*$B44))</f>
        <v>0</v>
      </c>
      <c r="AY44" s="505">
        <f ca="1">IF($H44=$B44,0,IF(AND(Welcome!$C$22="50%",$H$5=Inservice),VLOOKUP($C$2,'LookUp Ranges'!$A$73:$CY$78,AU$38)*$B44,VLOOKUP($C$2,'LookUp Ranges'!$A$65:$CY$71,AU$38)*$B44))</f>
        <v>0</v>
      </c>
      <c r="AZ44" s="505">
        <f ca="1">IF($H44=$B44,0,IF(AND(Welcome!$C$22="50%",$H$5=Inservice),VLOOKUP($C$2,'LookUp Ranges'!$A$73:$CY$78,AV$38)*$B44,VLOOKUP($C$2,'LookUp Ranges'!$A$65:$CY$71,AV$38)*$B44))</f>
        <v>0</v>
      </c>
      <c r="BA44" s="505">
        <f ca="1">IF($H44=$B44,0,IF(AND(Welcome!$C$22="50%",$H$5=Inservice),VLOOKUP($C$2,'LookUp Ranges'!$A$73:$CY$78,AW$38)*$B44,VLOOKUP($C$2,'LookUp Ranges'!$A$65:$CY$71,AW$38)*$B44))</f>
        <v>0</v>
      </c>
      <c r="BB44" s="505">
        <f ca="1">IF($H44=$B44,0,IF(AND(Welcome!$C$22="50%",$H$5=Inservice),VLOOKUP($C$2,'LookUp Ranges'!$A$73:$CY$78,AX$38)*$B44,VLOOKUP($C$2,'LookUp Ranges'!$A$65:$CY$71,AX$38)*$B44))</f>
        <v>0</v>
      </c>
      <c r="BC44" s="505">
        <f ca="1">IF($H44=$B44,0,IF(AND(Welcome!$C$22="50%",$H$5=Inservice),VLOOKUP($C$2,'LookUp Ranges'!$A$73:$CY$78,AY$38)*$B44,VLOOKUP($C$2,'LookUp Ranges'!$A$65:$CY$71,AY$38)*$B44))</f>
        <v>0</v>
      </c>
      <c r="BD44" s="505">
        <f ca="1">IF($H44=$B44,0,IF(AND(Welcome!$C$22="50%",$H$5=Inservice),VLOOKUP($C$2,'LookUp Ranges'!$A$73:$CY$78,AZ$38)*$B44,VLOOKUP($C$2,'LookUp Ranges'!$A$65:$CY$71,AZ$38)*$B44))</f>
        <v>0</v>
      </c>
      <c r="BE44" s="505">
        <f ca="1">IF($H44=$B44,0,IF(AND(Welcome!$C$22="50%",$H$5=Inservice),VLOOKUP($C$2,'LookUp Ranges'!$A$73:$CY$78,BA$38)*$B44,VLOOKUP($C$2,'LookUp Ranges'!$A$65:$CY$71,BA$38)*$B44))</f>
        <v>0</v>
      </c>
      <c r="BF44" s="505">
        <f ca="1">IF($H44=$B44,0,IF(AND(Welcome!$C$22="50%",$H$5=Inservice),VLOOKUP($C$2,'LookUp Ranges'!$A$73:$CY$78,BB$38)*$B44,VLOOKUP($C$2,'LookUp Ranges'!$A$65:$CY$71,BB$38)*$B44))</f>
        <v>0</v>
      </c>
      <c r="BG44" s="505">
        <f ca="1">IF($H44=$B44,0,IF(AND(Welcome!$C$22="50%",$H$5=Inservice),VLOOKUP($C$2,'LookUp Ranges'!$A$73:$CY$78,BC$38)*$B44,VLOOKUP($C$2,'LookUp Ranges'!$A$65:$CY$71,BC$38)*$B44))</f>
        <v>0</v>
      </c>
      <c r="BH44" s="505">
        <f ca="1">IF($H44=$B44,0,IF(AND(Welcome!$C$22="50%",$H$5=Inservice),VLOOKUP($C$2,'LookUp Ranges'!$A$73:$CY$78,BD$38)*$B44,VLOOKUP($C$2,'LookUp Ranges'!$A$65:$CY$71,BD$38)*$B44))</f>
        <v>0</v>
      </c>
      <c r="BI44" s="505">
        <f ca="1">IF($H44=$B44,0,IF(AND(Welcome!$C$22="50%",$H$5=Inservice),VLOOKUP($C$2,'LookUp Ranges'!$A$73:$CY$78,BE$38)*$B44,VLOOKUP($C$2,'LookUp Ranges'!$A$65:$CY$71,BE$38)*$B44))</f>
        <v>0</v>
      </c>
      <c r="BJ44" s="505">
        <f ca="1">IF($H44=$B44,0,IF(AND(Welcome!$C$22="50%",$H$5=Inservice),VLOOKUP($C$2,'LookUp Ranges'!$A$73:$CY$78,BF$38)*$B44,VLOOKUP($C$2,'LookUp Ranges'!$A$65:$CY$71,BF$38)*$B44))</f>
        <v>0</v>
      </c>
      <c r="BK44" s="505">
        <f ca="1">IF($H44=$B44,0,IF(AND(Welcome!$C$22="50%",$H$5=Inservice),VLOOKUP($C$2,'LookUp Ranges'!$A$73:$CY$78,BG$38)*$B44,VLOOKUP($C$2,'LookUp Ranges'!$A$65:$CY$71,BG$38)*$B44))</f>
        <v>0</v>
      </c>
      <c r="BL44" s="505">
        <f ca="1">IF($H44=$B44,0,IF(AND(Welcome!$C$22="50%",$H$5=Inservice),VLOOKUP($C$2,'LookUp Ranges'!$A$73:$CY$78,BH$38)*$B44,VLOOKUP($C$2,'LookUp Ranges'!$A$65:$CY$71,BH$38)*$B44))</f>
        <v>0</v>
      </c>
      <c r="BM44" s="505">
        <f ca="1">IF($H44=$B44,0,IF(AND(Welcome!$C$22="50%",$H$5=Inservice),VLOOKUP($C$2,'LookUp Ranges'!$A$73:$CY$78,BI$38)*$B44,VLOOKUP($C$2,'LookUp Ranges'!$A$65:$CY$71,BI$38)*$B44))</f>
        <v>0</v>
      </c>
      <c r="BN44" s="505">
        <f ca="1">IF($H44=$B44,0,IF(AND(Welcome!$C$22="50%",$H$5=Inservice),VLOOKUP($C$2,'LookUp Ranges'!$A$73:$CY$78,BJ$38)*$B44,VLOOKUP($C$2,'LookUp Ranges'!$A$65:$CY$71,BJ$38)*$B44))</f>
        <v>0</v>
      </c>
      <c r="BO44" s="505">
        <f ca="1">IF($H44=$B44,0,IF(AND(Welcome!$C$22="50%",$H$5=Inservice),VLOOKUP($C$2,'LookUp Ranges'!$A$73:$CY$78,BK$38)*$B44,VLOOKUP($C$2,'LookUp Ranges'!$A$65:$CY$71,BK$38)*$B44))</f>
        <v>0</v>
      </c>
      <c r="BP44" s="505">
        <f ca="1">IF($H44=$B44,0,IF(AND(Welcome!$C$22="50%",$H$5=Inservice),VLOOKUP($C$2,'LookUp Ranges'!$A$73:$CY$78,BL$38)*$B44,VLOOKUP($C$2,'LookUp Ranges'!$A$65:$CY$71,BL$38)*$B44))</f>
        <v>0</v>
      </c>
      <c r="BQ44" s="505">
        <f ca="1">IF($H44=$B44,0,IF(AND(Welcome!$C$22="50%",$H$5=Inservice),VLOOKUP($C$2,'LookUp Ranges'!$A$73:$CY$78,BM$38)*$B44,VLOOKUP($C$2,'LookUp Ranges'!$A$65:$CY$71,BM$38)*$B44))</f>
        <v>0</v>
      </c>
      <c r="BR44" s="505">
        <f ca="1">IF($H44=$B44,0,IF(AND(Welcome!$C$22="50%",$H$5=Inservice),VLOOKUP($C$2,'LookUp Ranges'!$A$73:$CY$78,BN$38)*$B44,VLOOKUP($C$2,'LookUp Ranges'!$A$65:$CY$71,BN$38)*$B44))</f>
        <v>0</v>
      </c>
      <c r="BS44" s="505">
        <f ca="1">IF($H44=$B44,0,IF(AND(Welcome!$C$22="50%",$H$5=Inservice),VLOOKUP($C$2,'LookUp Ranges'!$A$73:$CY$78,BO$38)*$B44,VLOOKUP($C$2,'LookUp Ranges'!$A$65:$CY$71,BO$38)*$B44))</f>
        <v>0</v>
      </c>
      <c r="BT44" s="505">
        <f ca="1">IF($H44=$B44,0,IF(AND(Welcome!$C$22="50%",$H$5=Inservice),VLOOKUP($C$2,'LookUp Ranges'!$A$73:$CY$78,BP$38)*$B44,VLOOKUP($C$2,'LookUp Ranges'!$A$65:$CY$71,BP$38)*$B44))</f>
        <v>0</v>
      </c>
      <c r="BU44" s="505">
        <f ca="1">IF($H44=$B44,0,IF(AND(Welcome!$C$22="50%",$H$5=Inservice),VLOOKUP($C$2,'LookUp Ranges'!$A$73:$CY$78,BQ$38)*$B44,VLOOKUP($C$2,'LookUp Ranges'!$A$65:$CY$71,BQ$38)*$B44))</f>
        <v>0</v>
      </c>
      <c r="BV44" s="505">
        <f ca="1">IF($H44=$B44,0,IF(AND(Welcome!$C$22="50%",$H$5=Inservice),VLOOKUP($C$2,'LookUp Ranges'!$A$73:$CY$78,BR$38)*$B44,VLOOKUP($C$2,'LookUp Ranges'!$A$65:$CY$71,BR$38)*$B44))</f>
        <v>0</v>
      </c>
      <c r="BW44" s="505">
        <f ca="1">IF($H44=$B44,0,IF(AND(Welcome!$C$22="50%",$H$5=Inservice),VLOOKUP($C$2,'LookUp Ranges'!$A$73:$CY$78,BS$38)*$B44,VLOOKUP($C$2,'LookUp Ranges'!$A$65:$CY$71,BS$38)*$B44))</f>
        <v>0</v>
      </c>
      <c r="BX44" s="505">
        <f ca="1">IF($H44=$B44,0,IF(AND(Welcome!$C$22="50%",$H$5=Inservice),VLOOKUP($C$2,'LookUp Ranges'!$A$73:$CY$78,BT$38)*$B44,VLOOKUP($C$2,'LookUp Ranges'!$A$65:$CY$71,BT$38)*$B44))</f>
        <v>0</v>
      </c>
      <c r="BY44" s="505">
        <f ca="1">IF($H44=$B44,0,IF(AND(Welcome!$C$22="50%",$H$5=Inservice),VLOOKUP($C$2,'LookUp Ranges'!$A$73:$CY$78,BU$38)*$B44,VLOOKUP($C$2,'LookUp Ranges'!$A$65:$CY$71,BU$38)*$B44))</f>
        <v>0</v>
      </c>
      <c r="BZ44" s="505">
        <f ca="1">IF($H44=$B44,0,IF(AND(Welcome!$C$22="50%",$H$5=Inservice),VLOOKUP($C$2,'LookUp Ranges'!$A$73:$CY$78,BV$38)*$B44,VLOOKUP($C$2,'LookUp Ranges'!$A$65:$CY$71,BV$38)*$B44))</f>
        <v>0</v>
      </c>
      <c r="CA44" s="505">
        <f ca="1">IF($H44=$B44,0,IF(AND(Welcome!$C$22="50%",$H$5=Inservice),VLOOKUP($C$2,'LookUp Ranges'!$A$73:$CY$78,BW$38)*$B44,VLOOKUP($C$2,'LookUp Ranges'!$A$65:$CY$71,BW$38)*$B44))</f>
        <v>0</v>
      </c>
      <c r="CB44" s="505">
        <f ca="1">IF($H44=$B44,0,IF(AND(Welcome!$C$22="50%",$H$5=Inservice),VLOOKUP($C$2,'LookUp Ranges'!$A$73:$CY$78,BX$38)*$B44,VLOOKUP($C$2,'LookUp Ranges'!$A$65:$CY$71,BX$38)*$B44))</f>
        <v>0</v>
      </c>
      <c r="CC44" s="505">
        <f ca="1">IF($H44=$B44,0,IF(AND(Welcome!$C$22="50%",$H$5=Inservice),VLOOKUP($C$2,'LookUp Ranges'!$A$73:$CY$78,BY$38)*$B44,VLOOKUP($C$2,'LookUp Ranges'!$A$65:$CY$71,BY$38)*$B44))</f>
        <v>0</v>
      </c>
      <c r="CD44" s="505">
        <f ca="1">IF($H44=$B44,0,IF(AND(Welcome!$C$22="50%",$H$5=Inservice),VLOOKUP($C$2,'LookUp Ranges'!$A$73:$CY$78,BZ$38)*$B44,VLOOKUP($C$2,'LookUp Ranges'!$A$65:$CY$71,BZ$38)*$B44))</f>
        <v>0</v>
      </c>
      <c r="CE44" s="505">
        <f ca="1">IF($H44=$B44,0,IF(AND(Welcome!$C$22="50%",$H$5=Inservice),VLOOKUP($C$2,'LookUp Ranges'!$A$73:$CY$78,CA$38)*$B44,VLOOKUP($C$2,'LookUp Ranges'!$A$65:$CY$71,CA$38)*$B44))</f>
        <v>0</v>
      </c>
      <c r="CF44" s="505">
        <f ca="1">IF($H44=$B44,0,IF(AND(Welcome!$C$22="50%",$H$5=Inservice),VLOOKUP($C$2,'LookUp Ranges'!$A$73:$CY$78,CB$38)*$B44,VLOOKUP($C$2,'LookUp Ranges'!$A$65:$CY$71,CB$38)*$B44))</f>
        <v>0</v>
      </c>
      <c r="CG44" s="505">
        <f ca="1">IF($H44=$B44,0,IF(AND(Welcome!$C$22="50%",$H$5=Inservice),VLOOKUP($C$2,'LookUp Ranges'!$A$73:$CY$78,CC$38)*$B44,VLOOKUP($C$2,'LookUp Ranges'!$A$65:$CY$71,CC$38)*$B44))</f>
        <v>0</v>
      </c>
      <c r="CH44" s="505">
        <f ca="1">IF($H44=$B44,0,IF(AND(Welcome!$C$22="50%",$H$5=Inservice),VLOOKUP($C$2,'LookUp Ranges'!$A$73:$CY$78,CD$38)*$B44,VLOOKUP($C$2,'LookUp Ranges'!$A$65:$CY$71,CD$38)*$B44))</f>
        <v>0</v>
      </c>
      <c r="CI44" s="505">
        <f ca="1">IF($H44=$B44,0,IF(AND(Welcome!$C$22="50%",$H$5=Inservice),VLOOKUP($C$2,'LookUp Ranges'!$A$73:$CY$78,CE$38)*$B44,VLOOKUP($C$2,'LookUp Ranges'!$A$65:$CY$71,CE$38)*$B44))</f>
        <v>0</v>
      </c>
      <c r="CJ44" s="505">
        <f ca="1">IF($H44=$B44,0,IF(AND(Welcome!$C$22="50%",$H$5=Inservice),VLOOKUP($C$2,'LookUp Ranges'!$A$73:$CY$78,CF$38)*$B44,VLOOKUP($C$2,'LookUp Ranges'!$A$65:$CY$71,CF$38)*$B44))</f>
        <v>0</v>
      </c>
      <c r="CK44" s="505">
        <f ca="1">IF($H44=$B44,0,IF(AND(Welcome!$C$22="50%",$H$5=Inservice),VLOOKUP($C$2,'LookUp Ranges'!$A$73:$CY$78,CG$38)*$B44,VLOOKUP($C$2,'LookUp Ranges'!$A$65:$CY$71,CG$38)*$B44))</f>
        <v>0</v>
      </c>
      <c r="CL44" s="505">
        <f ca="1">IF($H44=$B44,0,IF(AND(Welcome!$C$22="50%",$H$5=Inservice),VLOOKUP($C$2,'LookUp Ranges'!$A$73:$CY$78,CH$38)*$B44,VLOOKUP($C$2,'LookUp Ranges'!$A$65:$CY$71,CH$38)*$B44))</f>
        <v>0</v>
      </c>
      <c r="CM44" s="505">
        <f ca="1">IF($H44=$B44,0,IF(AND(Welcome!$C$22="50%",$H$5=Inservice),VLOOKUP($C$2,'LookUp Ranges'!$A$73:$CY$78,CI$38)*$B44,VLOOKUP($C$2,'LookUp Ranges'!$A$65:$CY$71,CI$38)*$B44))</f>
        <v>0</v>
      </c>
      <c r="CN44" s="505">
        <f ca="1">IF($H44=$B44,0,IF(AND(Welcome!$C$22="50%",$H$5=Inservice),VLOOKUP($C$2,'LookUp Ranges'!$A$73:$CY$78,CJ$38)*$B44,VLOOKUP($C$2,'LookUp Ranges'!$A$65:$CY$71,CJ$38)*$B44))</f>
        <v>0</v>
      </c>
      <c r="CO44" s="505">
        <f ca="1">IF($H44=$B44,0,IF(AND(Welcome!$C$22="50%",$H$5=Inservice),VLOOKUP($C$2,'LookUp Ranges'!$A$73:$CY$78,CK$38)*$B44,VLOOKUP($C$2,'LookUp Ranges'!$A$65:$CY$71,CK$38)*$B44))</f>
        <v>0</v>
      </c>
      <c r="CP44" s="505">
        <f ca="1">IF($H44=$B44,0,IF(AND(Welcome!$C$22="50%",$H$5=Inservice),VLOOKUP($C$2,'LookUp Ranges'!$A$73:$CY$78,CL$38)*$B44,VLOOKUP($C$2,'LookUp Ranges'!$A$65:$CY$71,CL$38)*$B44))</f>
        <v>0</v>
      </c>
      <c r="CQ44" s="505">
        <f ca="1">IF($H44=$B44,0,IF(AND(Welcome!$C$22="50%",$H$5=Inservice),VLOOKUP($C$2,'LookUp Ranges'!$A$73:$CY$78,CM$38)*$B44,VLOOKUP($C$2,'LookUp Ranges'!$A$65:$CY$71,CM$38)*$B44))</f>
        <v>0</v>
      </c>
      <c r="CR44" s="505">
        <f ca="1">IF($H44=$B44,0,IF(AND(Welcome!$C$22="50%",$H$5=Inservice),VLOOKUP($C$2,'LookUp Ranges'!$A$73:$CY$78,CN$38)*$B44,VLOOKUP($C$2,'LookUp Ranges'!$A$65:$CY$71,CN$38)*$B44))</f>
        <v>0</v>
      </c>
      <c r="CS44" s="505">
        <f ca="1">IF($H44=$B44,0,IF(AND(Welcome!$C$22="50%",$H$5=Inservice),VLOOKUP($C$2,'LookUp Ranges'!$A$73:$CY$78,CO$38)*$B44,VLOOKUP($C$2,'LookUp Ranges'!$A$65:$CY$71,CO$38)*$B44))</f>
        <v>0</v>
      </c>
      <c r="CT44" s="505">
        <f ca="1">IF($H44=$B44,0,IF(AND(Welcome!$C$22="50%",$H$5=Inservice),VLOOKUP($C$2,'LookUp Ranges'!$A$73:$CY$78,CP$38)*$B44,VLOOKUP($C$2,'LookUp Ranges'!$A$65:$CY$71,CP$38)*$B44))</f>
        <v>0</v>
      </c>
      <c r="CU44" s="505">
        <f ca="1">IF($H44=$B44,0,IF(AND(Welcome!$C$22="50%",$H$5=Inservice),VLOOKUP($C$2,'LookUp Ranges'!$A$73:$CY$78,CQ$38)*$B44,VLOOKUP($C$2,'LookUp Ranges'!$A$65:$CY$71,CQ$38)*$B44))</f>
        <v>0</v>
      </c>
      <c r="CV44" s="505">
        <f ca="1">IF($H44=$B44,0,IF(AND(Welcome!$C$22="50%",$H$5=Inservice),VLOOKUP($C$2,'LookUp Ranges'!$A$73:$CY$78,CR$38)*$B44,VLOOKUP($C$2,'LookUp Ranges'!$A$65:$CY$71,CR$38)*$B44))</f>
        <v>0</v>
      </c>
      <c r="CW44" s="505">
        <f ca="1">IF($H44=$B44,0,IF(AND(Welcome!$C$22="50%",$H$5=Inservice),VLOOKUP($C$2,'LookUp Ranges'!$A$73:$CY$78,CS$38)*$B44,VLOOKUP($C$2,'LookUp Ranges'!$A$65:$CY$71,CS$38)*$B44))</f>
        <v>0</v>
      </c>
      <c r="CX44" s="505">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2">
        <f ca="1">IF(AND(Welcome!$C$22="100%",I$5=Inservice),$B45,IF(AND(Welcome!$C$22="50%",I$5=Inservice),VLOOKUP($C$2,'LookUp Ranges'!$A$73:$CY$78,D$38)*$B45,VLOOKUP($C$2,'LookUp Ranges'!$A$65:$CY$71,D$38)*$B45))</f>
        <v>0</v>
      </c>
      <c r="J45" s="572">
        <f ca="1">IF($I45=$B45,0,IF(AND(Welcome!$C$22="50%",$I$5=Inservice),VLOOKUP($C$2,'LookUp Ranges'!$A$73:$CY$78,E$38)*$B45,VLOOKUP($C$2,'LookUp Ranges'!$A$65:$CY$71,E$38)*$B45))</f>
        <v>0</v>
      </c>
      <c r="K45" s="572">
        <f ca="1">IF($I45=$B45,0,IF(AND(Welcome!$C$22="50%",$I$5=Inservice),VLOOKUP($C$2,'LookUp Ranges'!$A$73:$CY$78,F$38)*$B45,VLOOKUP($C$2,'LookUp Ranges'!$A$65:$CY$71,F$38)*$B45))</f>
        <v>0</v>
      </c>
      <c r="L45" s="572">
        <f ca="1">IF($I45=$B45,0,IF(AND(Welcome!$C$22="50%",$I$5=Inservice),VLOOKUP($C$2,'LookUp Ranges'!$A$73:$CY$78,G$38)*$B45,VLOOKUP($C$2,'LookUp Ranges'!$A$65:$CY$71,G$38)*$B45))</f>
        <v>0</v>
      </c>
      <c r="M45" s="572">
        <f ca="1">IF($I45=$B45,0,IF(AND(Welcome!$C$22="50%",$I$5=Inservice),VLOOKUP($C$2,'LookUp Ranges'!$A$73:$CY$78,H$38)*$B45,VLOOKUP($C$2,'LookUp Ranges'!$A$65:$CY$71,H$38)*$B45))</f>
        <v>0</v>
      </c>
      <c r="N45" s="572">
        <f ca="1">IF($I45=$B45,0,IF(AND(Welcome!$C$22="50%",$I$5=Inservice),VLOOKUP($C$2,'LookUp Ranges'!$A$73:$CY$78,I$38)*$B45,VLOOKUP($C$2,'LookUp Ranges'!$A$65:$CY$71,I$38)*$B45))</f>
        <v>0</v>
      </c>
      <c r="O45" s="572">
        <f ca="1">IF($I45=$B45,0,IF(AND(Welcome!$C$22="50%",$I$5=Inservice),VLOOKUP($C$2,'LookUp Ranges'!$A$73:$CY$78,J$38)*$B45,VLOOKUP($C$2,'LookUp Ranges'!$A$65:$CY$71,J$38)*$B45))</f>
        <v>0</v>
      </c>
      <c r="P45" s="572">
        <f ca="1">IF($I45=$B45,0,IF(AND(Welcome!$C$22="50%",$I$5=Inservice),VLOOKUP($C$2,'LookUp Ranges'!$A$73:$CY$78,K$38)*$B45,VLOOKUP($C$2,'LookUp Ranges'!$A$65:$CY$71,K$38)*$B45))</f>
        <v>0</v>
      </c>
      <c r="Q45" s="572">
        <f ca="1">IF($I45=$B45,0,IF(AND(Welcome!$C$22="50%",$I$5=Inservice),VLOOKUP($C$2,'LookUp Ranges'!$A$73:$CY$78,L$38)*$B45,VLOOKUP($C$2,'LookUp Ranges'!$A$65:$CY$71,L$38)*$B45))</f>
        <v>0</v>
      </c>
      <c r="R45" s="572">
        <f ca="1">IF($I45=$B45,0,IF(AND(Welcome!$C$22="50%",$I$5=Inservice),VLOOKUP($C$2,'LookUp Ranges'!$A$73:$CY$78,M$38)*$B45,VLOOKUP($C$2,'LookUp Ranges'!$A$65:$CY$71,M$38)*$B45))</f>
        <v>0</v>
      </c>
      <c r="S45" s="572">
        <f ca="1">IF($I45=$B45,0,IF(AND(Welcome!$C$22="50%",$I$5=Inservice),VLOOKUP($C$2,'LookUp Ranges'!$A$73:$CY$78,N$38)*$B45,VLOOKUP($C$2,'LookUp Ranges'!$A$65:$CY$71,N$38)*$B45))</f>
        <v>0</v>
      </c>
      <c r="T45" s="572">
        <f ca="1">IF($I45=$B45,0,IF(AND(Welcome!$C$22="50%",$I$5=Inservice),VLOOKUP($C$2,'LookUp Ranges'!$A$73:$CY$78,O$38)*$B45,VLOOKUP($C$2,'LookUp Ranges'!$A$65:$CY$71,O$38)*$B45))</f>
        <v>0</v>
      </c>
      <c r="U45" s="572">
        <f ca="1">IF($I45=$B45,0,IF(AND(Welcome!$C$22="50%",$I$5=Inservice),VLOOKUP($C$2,'LookUp Ranges'!$A$73:$CY$78,P$38)*$B45,VLOOKUP($C$2,'LookUp Ranges'!$A$65:$CY$71,P$38)*$B45))</f>
        <v>0</v>
      </c>
      <c r="V45" s="572">
        <f ca="1">IF($I45=$B45,0,IF(AND(Welcome!$C$22="50%",$I$5=Inservice),VLOOKUP($C$2,'LookUp Ranges'!$A$73:$CY$78,Q$38)*$B45,VLOOKUP($C$2,'LookUp Ranges'!$A$65:$CY$71,Q$38)*$B45))</f>
        <v>0</v>
      </c>
      <c r="W45" s="572">
        <f ca="1">IF($I45=$B45,0,IF(AND(Welcome!$C$22="50%",$I$5=Inservice),VLOOKUP($C$2,'LookUp Ranges'!$A$73:$CY$78,R$38)*$B45,VLOOKUP($C$2,'LookUp Ranges'!$A$65:$CY$71,R$38)*$B45))</f>
        <v>0</v>
      </c>
      <c r="X45" s="572">
        <f ca="1">IF($I45=$B45,0,IF(AND(Welcome!$C$22="50%",$I$5=Inservice),VLOOKUP($C$2,'LookUp Ranges'!$A$73:$CY$78,S$38)*$B45,VLOOKUP($C$2,'LookUp Ranges'!$A$65:$CY$71,S$38)*$B45))</f>
        <v>0</v>
      </c>
      <c r="Y45" s="572">
        <f ca="1">IF($I45=$B45,0,IF(AND(Welcome!$C$22="50%",$I$5=Inservice),VLOOKUP($C$2,'LookUp Ranges'!$A$73:$CY$78,T$38)*$B45,VLOOKUP($C$2,'LookUp Ranges'!$A$65:$CY$71,T$38)*$B45))</f>
        <v>0</v>
      </c>
      <c r="Z45" s="505">
        <f ca="1">IF($I45=$B45,0,IF(AND(Welcome!$C$22="50%",$I$5=Inservice),VLOOKUP($C$2,'LookUp Ranges'!$A$73:$CY$78,U$38)*$B45,VLOOKUP($C$2,'LookUp Ranges'!$A$65:$CY$71,U$38)*$B45))</f>
        <v>0</v>
      </c>
      <c r="AA45" s="505">
        <f ca="1">IF($I45=$B45,0,IF(AND(Welcome!$C$22="50%",$I$5=Inservice),VLOOKUP($C$2,'LookUp Ranges'!$A$73:$CY$78,V$38)*$B45,VLOOKUP($C$2,'LookUp Ranges'!$A$65:$CY$71,V$38)*$B45))</f>
        <v>0</v>
      </c>
      <c r="AB45" s="505">
        <f ca="1">IF($I45=$B45,0,IF(AND(Welcome!$C$22="50%",$I$5=Inservice),VLOOKUP($C$2,'LookUp Ranges'!$A$73:$CY$78,W$38)*$B45,VLOOKUP($C$2,'LookUp Ranges'!$A$65:$CY$71,W$38)*$B45))</f>
        <v>0</v>
      </c>
      <c r="AC45" s="505">
        <f ca="1">IF($I45=$B45,0,IF(AND(Welcome!$C$22="50%",$I$5=Inservice),VLOOKUP($C$2,'LookUp Ranges'!$A$73:$CY$78,X$38)*$B45,VLOOKUP($C$2,'LookUp Ranges'!$A$65:$CY$71,X$38)*$B45))</f>
        <v>0</v>
      </c>
      <c r="AD45" s="505">
        <f ca="1">IF($I45=$B45,0,IF(AND(Welcome!$C$22="50%",$I$5=Inservice),VLOOKUP($C$2,'LookUp Ranges'!$A$73:$CY$78,Y$38)*$B45,VLOOKUP($C$2,'LookUp Ranges'!$A$65:$CY$71,Y$38)*$B45))</f>
        <v>0</v>
      </c>
      <c r="AE45" s="505">
        <f ca="1">IF($I45=$B45,0,IF(AND(Welcome!$C$22="50%",$I$5=Inservice),VLOOKUP($C$2,'LookUp Ranges'!$A$73:$CY$78,Z$38)*$B45,VLOOKUP($C$2,'LookUp Ranges'!$A$65:$CY$71,Z$38)*$B45))</f>
        <v>0</v>
      </c>
      <c r="AF45" s="505">
        <f ca="1">IF($I45=$B45,0,IF(AND(Welcome!$C$22="50%",$I$5=Inservice),VLOOKUP($C$2,'LookUp Ranges'!$A$73:$CY$78,AA$38)*$B45,VLOOKUP($C$2,'LookUp Ranges'!$A$65:$CY$71,AA$38)*$B45))</f>
        <v>0</v>
      </c>
      <c r="AG45" s="505">
        <f ca="1">IF($I45=$B45,0,IF(AND(Welcome!$C$22="50%",$I$5=Inservice),VLOOKUP($C$2,'LookUp Ranges'!$A$73:$CY$78,AB$38)*$B45,VLOOKUP($C$2,'LookUp Ranges'!$A$65:$CY$71,AB$38)*$B45))</f>
        <v>0</v>
      </c>
      <c r="AH45" s="505">
        <f ca="1">IF($I45=$B45,0,IF(AND(Welcome!$C$22="50%",$I$5=Inservice),VLOOKUP($C$2,'LookUp Ranges'!$A$73:$CY$78,AC$38)*$B45,VLOOKUP($C$2,'LookUp Ranges'!$A$65:$CY$71,AC$38)*$B45))</f>
        <v>0</v>
      </c>
      <c r="AI45" s="505">
        <f ca="1">IF($I45=$B45,0,IF(AND(Welcome!$C$22="50%",$I$5=Inservice),VLOOKUP($C$2,'LookUp Ranges'!$A$73:$CY$78,AD$38)*$B45,VLOOKUP($C$2,'LookUp Ranges'!$A$65:$CY$71,AD$38)*$B45))</f>
        <v>0</v>
      </c>
      <c r="AJ45" s="505">
        <f ca="1">IF($I45=$B45,0,IF(AND(Welcome!$C$22="50%",$I$5=Inservice),VLOOKUP($C$2,'LookUp Ranges'!$A$73:$CY$78,AE$38)*$B45,VLOOKUP($C$2,'LookUp Ranges'!$A$65:$CY$71,AE$38)*$B45))</f>
        <v>0</v>
      </c>
      <c r="AK45" s="505">
        <f ca="1">IF($I45=$B45,0,IF(AND(Welcome!$C$22="50%",$I$5=Inservice),VLOOKUP($C$2,'LookUp Ranges'!$A$73:$CY$78,AF$38)*$B45,VLOOKUP($C$2,'LookUp Ranges'!$A$65:$CY$71,AF$38)*$B45))</f>
        <v>0</v>
      </c>
      <c r="AL45" s="505">
        <f ca="1">IF($I45=$B45,0,IF(AND(Welcome!$C$22="50%",$I$5=Inservice),VLOOKUP($C$2,'LookUp Ranges'!$A$73:$CY$78,AG$38)*$B45,VLOOKUP($C$2,'LookUp Ranges'!$A$65:$CY$71,AG$38)*$B45))</f>
        <v>0</v>
      </c>
      <c r="AM45" s="505">
        <f ca="1">IF($I45=$B45,0,IF(AND(Welcome!$C$22="50%",$I$5=Inservice),VLOOKUP($C$2,'LookUp Ranges'!$A$73:$CY$78,AH$38)*$B45,VLOOKUP($C$2,'LookUp Ranges'!$A$65:$CY$71,AH$38)*$B45))</f>
        <v>0</v>
      </c>
      <c r="AN45" s="505">
        <f ca="1">IF($I45=$B45,0,IF(AND(Welcome!$C$22="50%",$I$5=Inservice),VLOOKUP($C$2,'LookUp Ranges'!$A$73:$CY$78,AI$38)*$B45,VLOOKUP($C$2,'LookUp Ranges'!$A$65:$CY$71,AI$38)*$B45))</f>
        <v>0</v>
      </c>
      <c r="AO45" s="505">
        <f ca="1">IF($I45=$B45,0,IF(AND(Welcome!$C$22="50%",$I$5=Inservice),VLOOKUP($C$2,'LookUp Ranges'!$A$73:$CY$78,AJ$38)*$B45,VLOOKUP($C$2,'LookUp Ranges'!$A$65:$CY$71,AJ$38)*$B45))</f>
        <v>0</v>
      </c>
      <c r="AP45" s="505">
        <f ca="1">IF($I45=$B45,0,IF(AND(Welcome!$C$22="50%",$I$5=Inservice),VLOOKUP($C$2,'LookUp Ranges'!$A$73:$CY$78,AK$38)*$B45,VLOOKUP($C$2,'LookUp Ranges'!$A$65:$CY$71,AK$38)*$B45))</f>
        <v>0</v>
      </c>
      <c r="AQ45" s="505">
        <f ca="1">IF($I45=$B45,0,IF(AND(Welcome!$C$22="50%",$I$5=Inservice),VLOOKUP($C$2,'LookUp Ranges'!$A$73:$CY$78,AL$38)*$B45,VLOOKUP($C$2,'LookUp Ranges'!$A$65:$CY$71,AL$38)*$B45))</f>
        <v>0</v>
      </c>
      <c r="AR45" s="505">
        <f ca="1">IF($I45=$B45,0,IF(AND(Welcome!$C$22="50%",$I$5=Inservice),VLOOKUP($C$2,'LookUp Ranges'!$A$73:$CY$78,AM$38)*$B45,VLOOKUP($C$2,'LookUp Ranges'!$A$65:$CY$71,AM$38)*$B45))</f>
        <v>0</v>
      </c>
      <c r="AS45" s="505">
        <f ca="1">IF($I45=$B45,0,IF(AND(Welcome!$C$22="50%",$I$5=Inservice),VLOOKUP($C$2,'LookUp Ranges'!$A$73:$CY$78,AN$38)*$B45,VLOOKUP($C$2,'LookUp Ranges'!$A$65:$CY$71,AN$38)*$B45))</f>
        <v>0</v>
      </c>
      <c r="AT45" s="505">
        <f ca="1">IF($I45=$B45,0,IF(AND(Welcome!$C$22="50%",$I$5=Inservice),VLOOKUP($C$2,'LookUp Ranges'!$A$73:$CY$78,AO$38)*$B45,VLOOKUP($C$2,'LookUp Ranges'!$A$65:$CY$71,AO$38)*$B45))</f>
        <v>0</v>
      </c>
      <c r="AU45" s="505">
        <f ca="1">IF($I45=$B45,0,IF(AND(Welcome!$C$22="50%",$I$5=Inservice),VLOOKUP($C$2,'LookUp Ranges'!$A$73:$CY$78,AP$38)*$B45,VLOOKUP($C$2,'LookUp Ranges'!$A$65:$CY$71,AP$38)*$B45))</f>
        <v>0</v>
      </c>
      <c r="AV45" s="505">
        <f ca="1">IF($I45=$B45,0,IF(AND(Welcome!$C$22="50%",$I$5=Inservice),VLOOKUP($C$2,'LookUp Ranges'!$A$73:$CY$78,AQ$38)*$B45,VLOOKUP($C$2,'LookUp Ranges'!$A$65:$CY$71,AQ$38)*$B45))</f>
        <v>0</v>
      </c>
      <c r="AW45" s="505">
        <f ca="1">IF($I45=$B45,0,IF(AND(Welcome!$C$22="50%",$I$5=Inservice),VLOOKUP($C$2,'LookUp Ranges'!$A$73:$CY$78,AR$38)*$B45,VLOOKUP($C$2,'LookUp Ranges'!$A$65:$CY$71,AR$38)*$B45))</f>
        <v>0</v>
      </c>
      <c r="AX45" s="505">
        <f ca="1">IF($I45=$B45,0,IF(AND(Welcome!$C$22="50%",$I$5=Inservice),VLOOKUP($C$2,'LookUp Ranges'!$A$73:$CY$78,AS$38)*$B45,VLOOKUP($C$2,'LookUp Ranges'!$A$65:$CY$71,AS$38)*$B45))</f>
        <v>0</v>
      </c>
      <c r="AY45" s="505">
        <f ca="1">IF($I45=$B45,0,IF(AND(Welcome!$C$22="50%",$I$5=Inservice),VLOOKUP($C$2,'LookUp Ranges'!$A$73:$CY$78,AT$38)*$B45,VLOOKUP($C$2,'LookUp Ranges'!$A$65:$CY$71,AT$38)*$B45))</f>
        <v>0</v>
      </c>
      <c r="AZ45" s="505">
        <f ca="1">IF($I45=$B45,0,IF(AND(Welcome!$C$22="50%",$I$5=Inservice),VLOOKUP($C$2,'LookUp Ranges'!$A$73:$CY$78,AU$38)*$B45,VLOOKUP($C$2,'LookUp Ranges'!$A$65:$CY$71,AU$38)*$B45))</f>
        <v>0</v>
      </c>
      <c r="BA45" s="505">
        <f ca="1">IF($I45=$B45,0,IF(AND(Welcome!$C$22="50%",$I$5=Inservice),VLOOKUP($C$2,'LookUp Ranges'!$A$73:$CY$78,AV$38)*$B45,VLOOKUP($C$2,'LookUp Ranges'!$A$65:$CY$71,AV$38)*$B45))</f>
        <v>0</v>
      </c>
      <c r="BB45" s="505">
        <f ca="1">IF($I45=$B45,0,IF(AND(Welcome!$C$22="50%",$I$5=Inservice),VLOOKUP($C$2,'LookUp Ranges'!$A$73:$CY$78,AW$38)*$B45,VLOOKUP($C$2,'LookUp Ranges'!$A$65:$CY$71,AW$38)*$B45))</f>
        <v>0</v>
      </c>
      <c r="BC45" s="505">
        <f ca="1">IF($I45=$B45,0,IF(AND(Welcome!$C$22="50%",$I$5=Inservice),VLOOKUP($C$2,'LookUp Ranges'!$A$73:$CY$78,AX$38)*$B45,VLOOKUP($C$2,'LookUp Ranges'!$A$65:$CY$71,AX$38)*$B45))</f>
        <v>0</v>
      </c>
      <c r="BD45" s="505">
        <f ca="1">IF($I45=$B45,0,IF(AND(Welcome!$C$22="50%",$I$5=Inservice),VLOOKUP($C$2,'LookUp Ranges'!$A$73:$CY$78,AY$38)*$B45,VLOOKUP($C$2,'LookUp Ranges'!$A$65:$CY$71,AY$38)*$B45))</f>
        <v>0</v>
      </c>
      <c r="BE45" s="505">
        <f ca="1">IF($I45=$B45,0,IF(AND(Welcome!$C$22="50%",$I$5=Inservice),VLOOKUP($C$2,'LookUp Ranges'!$A$73:$CY$78,AZ$38)*$B45,VLOOKUP($C$2,'LookUp Ranges'!$A$65:$CY$71,AZ$38)*$B45))</f>
        <v>0</v>
      </c>
      <c r="BF45" s="505">
        <f ca="1">IF($I45=$B45,0,IF(AND(Welcome!$C$22="50%",$I$5=Inservice),VLOOKUP($C$2,'LookUp Ranges'!$A$73:$CY$78,BA$38)*$B45,VLOOKUP($C$2,'LookUp Ranges'!$A$65:$CY$71,BA$38)*$B45))</f>
        <v>0</v>
      </c>
      <c r="BG45" s="505">
        <f ca="1">IF($I45=$B45,0,IF(AND(Welcome!$C$22="50%",$I$5=Inservice),VLOOKUP($C$2,'LookUp Ranges'!$A$73:$CY$78,BB$38)*$B45,VLOOKUP($C$2,'LookUp Ranges'!$A$65:$CY$71,BB$38)*$B45))</f>
        <v>0</v>
      </c>
      <c r="BH45" s="505">
        <f ca="1">IF($I45=$B45,0,IF(AND(Welcome!$C$22="50%",$I$5=Inservice),VLOOKUP($C$2,'LookUp Ranges'!$A$73:$CY$78,BC$38)*$B45,VLOOKUP($C$2,'LookUp Ranges'!$A$65:$CY$71,BC$38)*$B45))</f>
        <v>0</v>
      </c>
      <c r="BI45" s="505">
        <f ca="1">IF($I45=$B45,0,IF(AND(Welcome!$C$22="50%",$I$5=Inservice),VLOOKUP($C$2,'LookUp Ranges'!$A$73:$CY$78,BD$38)*$B45,VLOOKUP($C$2,'LookUp Ranges'!$A$65:$CY$71,BD$38)*$B45))</f>
        <v>0</v>
      </c>
      <c r="BJ45" s="505">
        <f ca="1">IF($I45=$B45,0,IF(AND(Welcome!$C$22="50%",$I$5=Inservice),VLOOKUP($C$2,'LookUp Ranges'!$A$73:$CY$78,BE$38)*$B45,VLOOKUP($C$2,'LookUp Ranges'!$A$65:$CY$71,BE$38)*$B45))</f>
        <v>0</v>
      </c>
      <c r="BK45" s="505">
        <f ca="1">IF($I45=$B45,0,IF(AND(Welcome!$C$22="50%",$I$5=Inservice),VLOOKUP($C$2,'LookUp Ranges'!$A$73:$CY$78,BF$38)*$B45,VLOOKUP($C$2,'LookUp Ranges'!$A$65:$CY$71,BF$38)*$B45))</f>
        <v>0</v>
      </c>
      <c r="BL45" s="505">
        <f ca="1">IF($I45=$B45,0,IF(AND(Welcome!$C$22="50%",$I$5=Inservice),VLOOKUP($C$2,'LookUp Ranges'!$A$73:$CY$78,BG$38)*$B45,VLOOKUP($C$2,'LookUp Ranges'!$A$65:$CY$71,BG$38)*$B45))</f>
        <v>0</v>
      </c>
      <c r="BM45" s="505">
        <f ca="1">IF($I45=$B45,0,IF(AND(Welcome!$C$22="50%",$I$5=Inservice),VLOOKUP($C$2,'LookUp Ranges'!$A$73:$CY$78,BH$38)*$B45,VLOOKUP($C$2,'LookUp Ranges'!$A$65:$CY$71,BH$38)*$B45))</f>
        <v>0</v>
      </c>
      <c r="BN45" s="505">
        <f ca="1">IF($I45=$B45,0,IF(AND(Welcome!$C$22="50%",$I$5=Inservice),VLOOKUP($C$2,'LookUp Ranges'!$A$73:$CY$78,BI$38)*$B45,VLOOKUP($C$2,'LookUp Ranges'!$A$65:$CY$71,BI$38)*$B45))</f>
        <v>0</v>
      </c>
      <c r="BO45" s="505">
        <f ca="1">IF($I45=$B45,0,IF(AND(Welcome!$C$22="50%",$I$5=Inservice),VLOOKUP($C$2,'LookUp Ranges'!$A$73:$CY$78,BJ$38)*$B45,VLOOKUP($C$2,'LookUp Ranges'!$A$65:$CY$71,BJ$38)*$B45))</f>
        <v>0</v>
      </c>
      <c r="BP45" s="505">
        <f ca="1">IF($I45=$B45,0,IF(AND(Welcome!$C$22="50%",$I$5=Inservice),VLOOKUP($C$2,'LookUp Ranges'!$A$73:$CY$78,BK$38)*$B45,VLOOKUP($C$2,'LookUp Ranges'!$A$65:$CY$71,BK$38)*$B45))</f>
        <v>0</v>
      </c>
      <c r="BQ45" s="505">
        <f ca="1">IF($I45=$B45,0,IF(AND(Welcome!$C$22="50%",$I$5=Inservice),VLOOKUP($C$2,'LookUp Ranges'!$A$73:$CY$78,BL$38)*$B45,VLOOKUP($C$2,'LookUp Ranges'!$A$65:$CY$71,BL$38)*$B45))</f>
        <v>0</v>
      </c>
      <c r="BR45" s="505">
        <f ca="1">IF($I45=$B45,0,IF(AND(Welcome!$C$22="50%",$I$5=Inservice),VLOOKUP($C$2,'LookUp Ranges'!$A$73:$CY$78,BM$38)*$B45,VLOOKUP($C$2,'LookUp Ranges'!$A$65:$CY$71,BM$38)*$B45))</f>
        <v>0</v>
      </c>
      <c r="BS45" s="505">
        <f ca="1">IF($I45=$B45,0,IF(AND(Welcome!$C$22="50%",$I$5=Inservice),VLOOKUP($C$2,'LookUp Ranges'!$A$73:$CY$78,BN$38)*$B45,VLOOKUP($C$2,'LookUp Ranges'!$A$65:$CY$71,BN$38)*$B45))</f>
        <v>0</v>
      </c>
      <c r="BT45" s="505">
        <f ca="1">IF($I45=$B45,0,IF(AND(Welcome!$C$22="50%",$I$5=Inservice),VLOOKUP($C$2,'LookUp Ranges'!$A$73:$CY$78,BO$38)*$B45,VLOOKUP($C$2,'LookUp Ranges'!$A$65:$CY$71,BO$38)*$B45))</f>
        <v>0</v>
      </c>
      <c r="BU45" s="505">
        <f ca="1">IF($I45=$B45,0,IF(AND(Welcome!$C$22="50%",$I$5=Inservice),VLOOKUP($C$2,'LookUp Ranges'!$A$73:$CY$78,BP$38)*$B45,VLOOKUP($C$2,'LookUp Ranges'!$A$65:$CY$71,BP$38)*$B45))</f>
        <v>0</v>
      </c>
      <c r="BV45" s="505">
        <f ca="1">IF($I45=$B45,0,IF(AND(Welcome!$C$22="50%",$I$5=Inservice),VLOOKUP($C$2,'LookUp Ranges'!$A$73:$CY$78,BQ$38)*$B45,VLOOKUP($C$2,'LookUp Ranges'!$A$65:$CY$71,BQ$38)*$B45))</f>
        <v>0</v>
      </c>
      <c r="BW45" s="505">
        <f ca="1">IF($I45=$B45,0,IF(AND(Welcome!$C$22="50%",$I$5=Inservice),VLOOKUP($C$2,'LookUp Ranges'!$A$73:$CY$78,BR$38)*$B45,VLOOKUP($C$2,'LookUp Ranges'!$A$65:$CY$71,BR$38)*$B45))</f>
        <v>0</v>
      </c>
      <c r="BX45" s="505">
        <f ca="1">IF($I45=$B45,0,IF(AND(Welcome!$C$22="50%",$I$5=Inservice),VLOOKUP($C$2,'LookUp Ranges'!$A$73:$CY$78,BS$38)*$B45,VLOOKUP($C$2,'LookUp Ranges'!$A$65:$CY$71,BS$38)*$B45))</f>
        <v>0</v>
      </c>
      <c r="BY45" s="505">
        <f ca="1">IF($I45=$B45,0,IF(AND(Welcome!$C$22="50%",$I$5=Inservice),VLOOKUP($C$2,'LookUp Ranges'!$A$73:$CY$78,BT$38)*$B45,VLOOKUP($C$2,'LookUp Ranges'!$A$65:$CY$71,BT$38)*$B45))</f>
        <v>0</v>
      </c>
      <c r="BZ45" s="505">
        <f ca="1">IF($I45=$B45,0,IF(AND(Welcome!$C$22="50%",$I$5=Inservice),VLOOKUP($C$2,'LookUp Ranges'!$A$73:$CY$78,BU$38)*$B45,VLOOKUP($C$2,'LookUp Ranges'!$A$65:$CY$71,BU$38)*$B45))</f>
        <v>0</v>
      </c>
      <c r="CA45" s="505">
        <f ca="1">IF($I45=$B45,0,IF(AND(Welcome!$C$22="50%",$I$5=Inservice),VLOOKUP($C$2,'LookUp Ranges'!$A$73:$CY$78,BV$38)*$B45,VLOOKUP($C$2,'LookUp Ranges'!$A$65:$CY$71,BV$38)*$B45))</f>
        <v>0</v>
      </c>
      <c r="CB45" s="505">
        <f ca="1">IF($I45=$B45,0,IF(AND(Welcome!$C$22="50%",$I$5=Inservice),VLOOKUP($C$2,'LookUp Ranges'!$A$73:$CY$78,BW$38)*$B45,VLOOKUP($C$2,'LookUp Ranges'!$A$65:$CY$71,BW$38)*$B45))</f>
        <v>0</v>
      </c>
      <c r="CC45" s="505">
        <f ca="1">IF($I45=$B45,0,IF(AND(Welcome!$C$22="50%",$I$5=Inservice),VLOOKUP($C$2,'LookUp Ranges'!$A$73:$CY$78,BX$38)*$B45,VLOOKUP($C$2,'LookUp Ranges'!$A$65:$CY$71,BX$38)*$B45))</f>
        <v>0</v>
      </c>
      <c r="CD45" s="505">
        <f ca="1">IF($I45=$B45,0,IF(AND(Welcome!$C$22="50%",$I$5=Inservice),VLOOKUP($C$2,'LookUp Ranges'!$A$73:$CY$78,BY$38)*$B45,VLOOKUP($C$2,'LookUp Ranges'!$A$65:$CY$71,BY$38)*$B45))</f>
        <v>0</v>
      </c>
      <c r="CE45" s="505">
        <f ca="1">IF($I45=$B45,0,IF(AND(Welcome!$C$22="50%",$I$5=Inservice),VLOOKUP($C$2,'LookUp Ranges'!$A$73:$CY$78,BZ$38)*$B45,VLOOKUP($C$2,'LookUp Ranges'!$A$65:$CY$71,BZ$38)*$B45))</f>
        <v>0</v>
      </c>
      <c r="CF45" s="505">
        <f ca="1">IF($I45=$B45,0,IF(AND(Welcome!$C$22="50%",$I$5=Inservice),VLOOKUP($C$2,'LookUp Ranges'!$A$73:$CY$78,CA$38)*$B45,VLOOKUP($C$2,'LookUp Ranges'!$A$65:$CY$71,CA$38)*$B45))</f>
        <v>0</v>
      </c>
      <c r="CG45" s="505">
        <f ca="1">IF($I45=$B45,0,IF(AND(Welcome!$C$22="50%",$I$5=Inservice),VLOOKUP($C$2,'LookUp Ranges'!$A$73:$CY$78,CB$38)*$B45,VLOOKUP($C$2,'LookUp Ranges'!$A$65:$CY$71,CB$38)*$B45))</f>
        <v>0</v>
      </c>
      <c r="CH45" s="505">
        <f ca="1">IF($I45=$B45,0,IF(AND(Welcome!$C$22="50%",$I$5=Inservice),VLOOKUP($C$2,'LookUp Ranges'!$A$73:$CY$78,CC$38)*$B45,VLOOKUP($C$2,'LookUp Ranges'!$A$65:$CY$71,CC$38)*$B45))</f>
        <v>0</v>
      </c>
      <c r="CI45" s="505">
        <f ca="1">IF($I45=$B45,0,IF(AND(Welcome!$C$22="50%",$I$5=Inservice),VLOOKUP($C$2,'LookUp Ranges'!$A$73:$CY$78,CD$38)*$B45,VLOOKUP($C$2,'LookUp Ranges'!$A$65:$CY$71,CD$38)*$B45))</f>
        <v>0</v>
      </c>
      <c r="CJ45" s="505">
        <f ca="1">IF($I45=$B45,0,IF(AND(Welcome!$C$22="50%",$I$5=Inservice),VLOOKUP($C$2,'LookUp Ranges'!$A$73:$CY$78,CE$38)*$B45,VLOOKUP($C$2,'LookUp Ranges'!$A$65:$CY$71,CE$38)*$B45))</f>
        <v>0</v>
      </c>
      <c r="CK45" s="505">
        <f ca="1">IF($I45=$B45,0,IF(AND(Welcome!$C$22="50%",$I$5=Inservice),VLOOKUP($C$2,'LookUp Ranges'!$A$73:$CY$78,CF$38)*$B45,VLOOKUP($C$2,'LookUp Ranges'!$A$65:$CY$71,CF$38)*$B45))</f>
        <v>0</v>
      </c>
      <c r="CL45" s="505">
        <f ca="1">IF($I45=$B45,0,IF(AND(Welcome!$C$22="50%",$I$5=Inservice),VLOOKUP($C$2,'LookUp Ranges'!$A$73:$CY$78,CG$38)*$B45,VLOOKUP($C$2,'LookUp Ranges'!$A$65:$CY$71,CG$38)*$B45))</f>
        <v>0</v>
      </c>
      <c r="CM45" s="505">
        <f ca="1">IF($I45=$B45,0,IF(AND(Welcome!$C$22="50%",$I$5=Inservice),VLOOKUP($C$2,'LookUp Ranges'!$A$73:$CY$78,CH$38)*$B45,VLOOKUP($C$2,'LookUp Ranges'!$A$65:$CY$71,CH$38)*$B45))</f>
        <v>0</v>
      </c>
      <c r="CN45" s="505">
        <f ca="1">IF($I45=$B45,0,IF(AND(Welcome!$C$22="50%",$I$5=Inservice),VLOOKUP($C$2,'LookUp Ranges'!$A$73:$CY$78,CI$38)*$B45,VLOOKUP($C$2,'LookUp Ranges'!$A$65:$CY$71,CI$38)*$B45))</f>
        <v>0</v>
      </c>
      <c r="CO45" s="505">
        <f ca="1">IF($I45=$B45,0,IF(AND(Welcome!$C$22="50%",$I$5=Inservice),VLOOKUP($C$2,'LookUp Ranges'!$A$73:$CY$78,CJ$38)*$B45,VLOOKUP($C$2,'LookUp Ranges'!$A$65:$CY$71,CJ$38)*$B45))</f>
        <v>0</v>
      </c>
      <c r="CP45" s="505">
        <f ca="1">IF($I45=$B45,0,IF(AND(Welcome!$C$22="50%",$I$5=Inservice),VLOOKUP($C$2,'LookUp Ranges'!$A$73:$CY$78,CK$38)*$B45,VLOOKUP($C$2,'LookUp Ranges'!$A$65:$CY$71,CK$38)*$B45))</f>
        <v>0</v>
      </c>
      <c r="CQ45" s="505">
        <f ca="1">IF($I45=$B45,0,IF(AND(Welcome!$C$22="50%",$I$5=Inservice),VLOOKUP($C$2,'LookUp Ranges'!$A$73:$CY$78,CL$38)*$B45,VLOOKUP($C$2,'LookUp Ranges'!$A$65:$CY$71,CL$38)*$B45))</f>
        <v>0</v>
      </c>
      <c r="CR45" s="505">
        <f ca="1">IF($I45=$B45,0,IF(AND(Welcome!$C$22="50%",$I$5=Inservice),VLOOKUP($C$2,'LookUp Ranges'!$A$73:$CY$78,CM$38)*$B45,VLOOKUP($C$2,'LookUp Ranges'!$A$65:$CY$71,CM$38)*$B45))</f>
        <v>0</v>
      </c>
      <c r="CS45" s="505">
        <f ca="1">IF($I45=$B45,0,IF(AND(Welcome!$C$22="50%",$I$5=Inservice),VLOOKUP($C$2,'LookUp Ranges'!$A$73:$CY$78,CN$38)*$B45,VLOOKUP($C$2,'LookUp Ranges'!$A$65:$CY$71,CN$38)*$B45))</f>
        <v>0</v>
      </c>
      <c r="CT45" s="505">
        <f ca="1">IF($I45=$B45,0,IF(AND(Welcome!$C$22="50%",$I$5=Inservice),VLOOKUP($C$2,'LookUp Ranges'!$A$73:$CY$78,CO$38)*$B45,VLOOKUP($C$2,'LookUp Ranges'!$A$65:$CY$71,CO$38)*$B45))</f>
        <v>0</v>
      </c>
      <c r="CU45" s="505">
        <f ca="1">IF($I45=$B45,0,IF(AND(Welcome!$C$22="50%",$I$5=Inservice),VLOOKUP($C$2,'LookUp Ranges'!$A$73:$CY$78,CP$38)*$B45,VLOOKUP($C$2,'LookUp Ranges'!$A$65:$CY$71,CP$38)*$B45))</f>
        <v>0</v>
      </c>
      <c r="CV45" s="505">
        <f ca="1">IF($I45=$B45,0,IF(AND(Welcome!$C$22="50%",$I$5=Inservice),VLOOKUP($C$2,'LookUp Ranges'!$A$73:$CY$78,CQ$38)*$B45,VLOOKUP($C$2,'LookUp Ranges'!$A$65:$CY$71,CQ$38)*$B45))</f>
        <v>0</v>
      </c>
      <c r="CW45" s="505">
        <f ca="1">IF($I45=$B45,0,IF(AND(Welcome!$C$22="50%",$I$5=Inservice),VLOOKUP($C$2,'LookUp Ranges'!$A$73:$CY$78,CR$38)*$B45,VLOOKUP($C$2,'LookUp Ranges'!$A$65:$CY$71,CR$38)*$B45))</f>
        <v>0</v>
      </c>
      <c r="CX45" s="505">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2">
        <f ca="1">IF(AND(Welcome!$C$22="100%",J$5=Inservice),$B46,IF(AND(Welcome!$C$22="50%",J$5=Inservice),VLOOKUP($C$2,'LookUp Ranges'!$A$73:$CY$78,D$38)*$B46,VLOOKUP($C$2,'LookUp Ranges'!$A$65:$CY$71,D$38)*$B46))</f>
        <v>0</v>
      </c>
      <c r="K46" s="572">
        <f ca="1">IF($J46=$B46,0,IF(AND(Welcome!$C$22="50%",$J$5=Inservice),VLOOKUP($C$2,'LookUp Ranges'!$A$73:$CY$78,E$38)*$B46,VLOOKUP($C$2,'LookUp Ranges'!$A$65:$CY$71,E$38)*$B46))</f>
        <v>0</v>
      </c>
      <c r="L46" s="572">
        <f ca="1">IF($J46=$B46,0,IF(AND(Welcome!$C$22="50%",$J$5=Inservice),VLOOKUP($C$2,'LookUp Ranges'!$A$73:$CY$78,F$38)*$B46,VLOOKUP($C$2,'LookUp Ranges'!$A$65:$CY$71,F$38)*$B46))</f>
        <v>0</v>
      </c>
      <c r="M46" s="572">
        <f ca="1">IF($J46=$B46,0,IF(AND(Welcome!$C$22="50%",$J$5=Inservice),VLOOKUP($C$2,'LookUp Ranges'!$A$73:$CY$78,G$38)*$B46,VLOOKUP($C$2,'LookUp Ranges'!$A$65:$CY$71,G$38)*$B46))</f>
        <v>0</v>
      </c>
      <c r="N46" s="572">
        <f ca="1">IF($J46=$B46,0,IF(AND(Welcome!$C$22="50%",$J$5=Inservice),VLOOKUP($C$2,'LookUp Ranges'!$A$73:$CY$78,H$38)*$B46,VLOOKUP($C$2,'LookUp Ranges'!$A$65:$CY$71,H$38)*$B46))</f>
        <v>0</v>
      </c>
      <c r="O46" s="572">
        <f ca="1">IF($J46=$B46,0,IF(AND(Welcome!$C$22="50%",$J$5=Inservice),VLOOKUP($C$2,'LookUp Ranges'!$A$73:$CY$78,I$38)*$B46,VLOOKUP($C$2,'LookUp Ranges'!$A$65:$CY$71,I$38)*$B46))</f>
        <v>0</v>
      </c>
      <c r="P46" s="572">
        <f ca="1">IF($J46=$B46,0,IF(AND(Welcome!$C$22="50%",$J$5=Inservice),VLOOKUP($C$2,'LookUp Ranges'!$A$73:$CY$78,J$38)*$B46,VLOOKUP($C$2,'LookUp Ranges'!$A$65:$CY$71,J$38)*$B46))</f>
        <v>0</v>
      </c>
      <c r="Q46" s="572">
        <f ca="1">IF($J46=$B46,0,IF(AND(Welcome!$C$22="50%",$J$5=Inservice),VLOOKUP($C$2,'LookUp Ranges'!$A$73:$CY$78,K$38)*$B46,VLOOKUP($C$2,'LookUp Ranges'!$A$65:$CY$71,K$38)*$B46))</f>
        <v>0</v>
      </c>
      <c r="R46" s="572">
        <f ca="1">IF($J46=$B46,0,IF(AND(Welcome!$C$22="50%",$J$5=Inservice),VLOOKUP($C$2,'LookUp Ranges'!$A$73:$CY$78,L$38)*$B46,VLOOKUP($C$2,'LookUp Ranges'!$A$65:$CY$71,L$38)*$B46))</f>
        <v>0</v>
      </c>
      <c r="S46" s="572">
        <f ca="1">IF($J46=$B46,0,IF(AND(Welcome!$C$22="50%",$J$5=Inservice),VLOOKUP($C$2,'LookUp Ranges'!$A$73:$CY$78,M$38)*$B46,VLOOKUP($C$2,'LookUp Ranges'!$A$65:$CY$71,M$38)*$B46))</f>
        <v>0</v>
      </c>
      <c r="T46" s="572">
        <f ca="1">IF($J46=$B46,0,IF(AND(Welcome!$C$22="50%",$J$5=Inservice),VLOOKUP($C$2,'LookUp Ranges'!$A$73:$CY$78,N$38)*$B46,VLOOKUP($C$2,'LookUp Ranges'!$A$65:$CY$71,N$38)*$B46))</f>
        <v>0</v>
      </c>
      <c r="U46" s="572">
        <f ca="1">IF($J46=$B46,0,IF(AND(Welcome!$C$22="50%",$J$5=Inservice),VLOOKUP($C$2,'LookUp Ranges'!$A$73:$CY$78,O$38)*$B46,VLOOKUP($C$2,'LookUp Ranges'!$A$65:$CY$71,O$38)*$B46))</f>
        <v>0</v>
      </c>
      <c r="V46" s="572">
        <f ca="1">IF($J46=$B46,0,IF(AND(Welcome!$C$22="50%",$J$5=Inservice),VLOOKUP($C$2,'LookUp Ranges'!$A$73:$CY$78,P$38)*$B46,VLOOKUP($C$2,'LookUp Ranges'!$A$65:$CY$71,P$38)*$B46))</f>
        <v>0</v>
      </c>
      <c r="W46" s="572">
        <f ca="1">IF($J46=$B46,0,IF(AND(Welcome!$C$22="50%",$J$5=Inservice),VLOOKUP($C$2,'LookUp Ranges'!$A$73:$CY$78,Q$38)*$B46,VLOOKUP($C$2,'LookUp Ranges'!$A$65:$CY$71,Q$38)*$B46))</f>
        <v>0</v>
      </c>
      <c r="X46" s="572">
        <f ca="1">IF($J46=$B46,0,IF(AND(Welcome!$C$22="50%",$J$5=Inservice),VLOOKUP($C$2,'LookUp Ranges'!$A$73:$CY$78,R$38)*$B46,VLOOKUP($C$2,'LookUp Ranges'!$A$65:$CY$71,R$38)*$B46))</f>
        <v>0</v>
      </c>
      <c r="Y46" s="572">
        <f ca="1">IF($J46=$B46,0,IF(AND(Welcome!$C$22="50%",$J$5=Inservice),VLOOKUP($C$2,'LookUp Ranges'!$A$73:$CY$78,S$38)*$B46,VLOOKUP($C$2,'LookUp Ranges'!$A$65:$CY$71,S$38)*$B46))</f>
        <v>0</v>
      </c>
      <c r="Z46" s="505">
        <f ca="1">IF($J46=$B46,0,IF(AND(Welcome!$C$22="50%",$J$5=Inservice),VLOOKUP($C$2,'LookUp Ranges'!$A$73:$CY$78,T$38)*$B46,VLOOKUP($C$2,'LookUp Ranges'!$A$65:$CY$71,T$38)*$B46))</f>
        <v>0</v>
      </c>
      <c r="AA46" s="505">
        <f ca="1">IF($J46=$B46,0,IF(AND(Welcome!$C$22="50%",$J$5=Inservice),VLOOKUP($C$2,'LookUp Ranges'!$A$73:$CY$78,U$38)*$B46,VLOOKUP($C$2,'LookUp Ranges'!$A$65:$CY$71,U$38)*$B46))</f>
        <v>0</v>
      </c>
      <c r="AB46" s="505">
        <f ca="1">IF($J46=$B46,0,IF(AND(Welcome!$C$22="50%",$J$5=Inservice),VLOOKUP($C$2,'LookUp Ranges'!$A$73:$CY$78,V$38)*$B46,VLOOKUP($C$2,'LookUp Ranges'!$A$65:$CY$71,V$38)*$B46))</f>
        <v>0</v>
      </c>
      <c r="AC46" s="505">
        <f ca="1">IF($J46=$B46,0,IF(AND(Welcome!$C$22="50%",$J$5=Inservice),VLOOKUP($C$2,'LookUp Ranges'!$A$73:$CY$78,W$38)*$B46,VLOOKUP($C$2,'LookUp Ranges'!$A$65:$CY$71,W$38)*$B46))</f>
        <v>0</v>
      </c>
      <c r="AD46" s="505">
        <f ca="1">IF($J46=$B46,0,IF(AND(Welcome!$C$22="50%",$J$5=Inservice),VLOOKUP($C$2,'LookUp Ranges'!$A$73:$CY$78,X$38)*$B46,VLOOKUP($C$2,'LookUp Ranges'!$A$65:$CY$71,X$38)*$B46))</f>
        <v>0</v>
      </c>
      <c r="AE46" s="505">
        <f ca="1">IF($J46=$B46,0,IF(AND(Welcome!$C$22="50%",$J$5=Inservice),VLOOKUP($C$2,'LookUp Ranges'!$A$73:$CY$78,Y$38)*$B46,VLOOKUP($C$2,'LookUp Ranges'!$A$65:$CY$71,Y$38)*$B46))</f>
        <v>0</v>
      </c>
      <c r="AF46" s="505">
        <f ca="1">IF($J46=$B46,0,IF(AND(Welcome!$C$22="50%",$J$5=Inservice),VLOOKUP($C$2,'LookUp Ranges'!$A$73:$CY$78,Z$38)*$B46,VLOOKUP($C$2,'LookUp Ranges'!$A$65:$CY$71,Z$38)*$B46))</f>
        <v>0</v>
      </c>
      <c r="AG46" s="505">
        <f ca="1">IF($J46=$B46,0,IF(AND(Welcome!$C$22="50%",$J$5=Inservice),VLOOKUP($C$2,'LookUp Ranges'!$A$73:$CY$78,AA$38)*$B46,VLOOKUP($C$2,'LookUp Ranges'!$A$65:$CY$71,AA$38)*$B46))</f>
        <v>0</v>
      </c>
      <c r="AH46" s="505">
        <f ca="1">IF($J46=$B46,0,IF(AND(Welcome!$C$22="50%",$J$5=Inservice),VLOOKUP($C$2,'LookUp Ranges'!$A$73:$CY$78,AB$38)*$B46,VLOOKUP($C$2,'LookUp Ranges'!$A$65:$CY$71,AB$38)*$B46))</f>
        <v>0</v>
      </c>
      <c r="AI46" s="505">
        <f ca="1">IF($J46=$B46,0,IF(AND(Welcome!$C$22="50%",$J$5=Inservice),VLOOKUP($C$2,'LookUp Ranges'!$A$73:$CY$78,AC$38)*$B46,VLOOKUP($C$2,'LookUp Ranges'!$A$65:$CY$71,AC$38)*$B46))</f>
        <v>0</v>
      </c>
      <c r="AJ46" s="505">
        <f ca="1">IF($J46=$B46,0,IF(AND(Welcome!$C$22="50%",$J$5=Inservice),VLOOKUP($C$2,'LookUp Ranges'!$A$73:$CY$78,AD$38)*$B46,VLOOKUP($C$2,'LookUp Ranges'!$A$65:$CY$71,AD$38)*$B46))</f>
        <v>0</v>
      </c>
      <c r="AK46" s="505">
        <f ca="1">IF($J46=$B46,0,IF(AND(Welcome!$C$22="50%",$J$5=Inservice),VLOOKUP($C$2,'LookUp Ranges'!$A$73:$CY$78,AE$38)*$B46,VLOOKUP($C$2,'LookUp Ranges'!$A$65:$CY$71,AE$38)*$B46))</f>
        <v>0</v>
      </c>
      <c r="AL46" s="505">
        <f ca="1">IF($J46=$B46,0,IF(AND(Welcome!$C$22="50%",$J$5=Inservice),VLOOKUP($C$2,'LookUp Ranges'!$A$73:$CY$78,AF$38)*$B46,VLOOKUP($C$2,'LookUp Ranges'!$A$65:$CY$71,AF$38)*$B46))</f>
        <v>0</v>
      </c>
      <c r="AM46" s="505">
        <f ca="1">IF($J46=$B46,0,IF(AND(Welcome!$C$22="50%",$J$5=Inservice),VLOOKUP($C$2,'LookUp Ranges'!$A$73:$CY$78,AG$38)*$B46,VLOOKUP($C$2,'LookUp Ranges'!$A$65:$CY$71,AG$38)*$B46))</f>
        <v>0</v>
      </c>
      <c r="AN46" s="505">
        <f ca="1">IF($J46=$B46,0,IF(AND(Welcome!$C$22="50%",$J$5=Inservice),VLOOKUP($C$2,'LookUp Ranges'!$A$73:$CY$78,AH$38)*$B46,VLOOKUP($C$2,'LookUp Ranges'!$A$65:$CY$71,AH$38)*$B46))</f>
        <v>0</v>
      </c>
      <c r="AO46" s="505">
        <f ca="1">IF($J46=$B46,0,IF(AND(Welcome!$C$22="50%",$J$5=Inservice),VLOOKUP($C$2,'LookUp Ranges'!$A$73:$CY$78,AI$38)*$B46,VLOOKUP($C$2,'LookUp Ranges'!$A$65:$CY$71,AI$38)*$B46))</f>
        <v>0</v>
      </c>
      <c r="AP46" s="505">
        <f ca="1">IF($J46=$B46,0,IF(AND(Welcome!$C$22="50%",$J$5=Inservice),VLOOKUP($C$2,'LookUp Ranges'!$A$73:$CY$78,AJ$38)*$B46,VLOOKUP($C$2,'LookUp Ranges'!$A$65:$CY$71,AJ$38)*$B46))</f>
        <v>0</v>
      </c>
      <c r="AQ46" s="505">
        <f ca="1">IF($J46=$B46,0,IF(AND(Welcome!$C$22="50%",$J$5=Inservice),VLOOKUP($C$2,'LookUp Ranges'!$A$73:$CY$78,AK$38)*$B46,VLOOKUP($C$2,'LookUp Ranges'!$A$65:$CY$71,AK$38)*$B46))</f>
        <v>0</v>
      </c>
      <c r="AR46" s="505">
        <f ca="1">IF($J46=$B46,0,IF(AND(Welcome!$C$22="50%",$J$5=Inservice),VLOOKUP($C$2,'LookUp Ranges'!$A$73:$CY$78,AL$38)*$B46,VLOOKUP($C$2,'LookUp Ranges'!$A$65:$CY$71,AL$38)*$B46))</f>
        <v>0</v>
      </c>
      <c r="AS46" s="505">
        <f ca="1">IF($J46=$B46,0,IF(AND(Welcome!$C$22="50%",$J$5=Inservice),VLOOKUP($C$2,'LookUp Ranges'!$A$73:$CY$78,AM$38)*$B46,VLOOKUP($C$2,'LookUp Ranges'!$A$65:$CY$71,AM$38)*$B46))</f>
        <v>0</v>
      </c>
      <c r="AT46" s="505">
        <f ca="1">IF($J46=$B46,0,IF(AND(Welcome!$C$22="50%",$J$5=Inservice),VLOOKUP($C$2,'LookUp Ranges'!$A$73:$CY$78,AN$38)*$B46,VLOOKUP($C$2,'LookUp Ranges'!$A$65:$CY$71,AN$38)*$B46))</f>
        <v>0</v>
      </c>
      <c r="AU46" s="505">
        <f ca="1">IF($J46=$B46,0,IF(AND(Welcome!$C$22="50%",$J$5=Inservice),VLOOKUP($C$2,'LookUp Ranges'!$A$73:$CY$78,AO$38)*$B46,VLOOKUP($C$2,'LookUp Ranges'!$A$65:$CY$71,AO$38)*$B46))</f>
        <v>0</v>
      </c>
      <c r="AV46" s="505">
        <f ca="1">IF($J46=$B46,0,IF(AND(Welcome!$C$22="50%",$J$5=Inservice),VLOOKUP($C$2,'LookUp Ranges'!$A$73:$CY$78,AP$38)*$B46,VLOOKUP($C$2,'LookUp Ranges'!$A$65:$CY$71,AP$38)*$B46))</f>
        <v>0</v>
      </c>
      <c r="AW46" s="505">
        <f ca="1">IF($J46=$B46,0,IF(AND(Welcome!$C$22="50%",$J$5=Inservice),VLOOKUP($C$2,'LookUp Ranges'!$A$73:$CY$78,AQ$38)*$B46,VLOOKUP($C$2,'LookUp Ranges'!$A$65:$CY$71,AQ$38)*$B46))</f>
        <v>0</v>
      </c>
      <c r="AX46" s="505">
        <f ca="1">IF($J46=$B46,0,IF(AND(Welcome!$C$22="50%",$J$5=Inservice),VLOOKUP($C$2,'LookUp Ranges'!$A$73:$CY$78,AR$38)*$B46,VLOOKUP($C$2,'LookUp Ranges'!$A$65:$CY$71,AR$38)*$B46))</f>
        <v>0</v>
      </c>
      <c r="AY46" s="505">
        <f ca="1">IF($J46=$B46,0,IF(AND(Welcome!$C$22="50%",$J$5=Inservice),VLOOKUP($C$2,'LookUp Ranges'!$A$73:$CY$78,AS$38)*$B46,VLOOKUP($C$2,'LookUp Ranges'!$A$65:$CY$71,AS$38)*$B46))</f>
        <v>0</v>
      </c>
      <c r="AZ46" s="505">
        <f ca="1">IF($J46=$B46,0,IF(AND(Welcome!$C$22="50%",$J$5=Inservice),VLOOKUP($C$2,'LookUp Ranges'!$A$73:$CY$78,AT$38)*$B46,VLOOKUP($C$2,'LookUp Ranges'!$A$65:$CY$71,AT$38)*$B46))</f>
        <v>0</v>
      </c>
      <c r="BA46" s="505">
        <f ca="1">IF($J46=$B46,0,IF(AND(Welcome!$C$22="50%",$J$5=Inservice),VLOOKUP($C$2,'LookUp Ranges'!$A$73:$CY$78,AU$38)*$B46,VLOOKUP($C$2,'LookUp Ranges'!$A$65:$CY$71,AU$38)*$B46))</f>
        <v>0</v>
      </c>
      <c r="BB46" s="505">
        <f ca="1">IF($J46=$B46,0,IF(AND(Welcome!$C$22="50%",$J$5=Inservice),VLOOKUP($C$2,'LookUp Ranges'!$A$73:$CY$78,AV$38)*$B46,VLOOKUP($C$2,'LookUp Ranges'!$A$65:$CY$71,AV$38)*$B46))</f>
        <v>0</v>
      </c>
      <c r="BC46" s="505">
        <f ca="1">IF($J46=$B46,0,IF(AND(Welcome!$C$22="50%",$J$5=Inservice),VLOOKUP($C$2,'LookUp Ranges'!$A$73:$CY$78,AW$38)*$B46,VLOOKUP($C$2,'LookUp Ranges'!$A$65:$CY$71,AW$38)*$B46))</f>
        <v>0</v>
      </c>
      <c r="BD46" s="505">
        <f ca="1">IF($J46=$B46,0,IF(AND(Welcome!$C$22="50%",$J$5=Inservice),VLOOKUP($C$2,'LookUp Ranges'!$A$73:$CY$78,AX$38)*$B46,VLOOKUP($C$2,'LookUp Ranges'!$A$65:$CY$71,AX$38)*$B46))</f>
        <v>0</v>
      </c>
      <c r="BE46" s="505">
        <f ca="1">IF($J46=$B46,0,IF(AND(Welcome!$C$22="50%",$J$5=Inservice),VLOOKUP($C$2,'LookUp Ranges'!$A$73:$CY$78,AY$38)*$B46,VLOOKUP($C$2,'LookUp Ranges'!$A$65:$CY$71,AY$38)*$B46))</f>
        <v>0</v>
      </c>
      <c r="BF46" s="505">
        <f ca="1">IF($J46=$B46,0,IF(AND(Welcome!$C$22="50%",$J$5=Inservice),VLOOKUP($C$2,'LookUp Ranges'!$A$73:$CY$78,AZ$38)*$B46,VLOOKUP($C$2,'LookUp Ranges'!$A$65:$CY$71,AZ$38)*$B46))</f>
        <v>0</v>
      </c>
      <c r="BG46" s="505">
        <f ca="1">IF($J46=$B46,0,IF(AND(Welcome!$C$22="50%",$J$5=Inservice),VLOOKUP($C$2,'LookUp Ranges'!$A$73:$CY$78,BA$38)*$B46,VLOOKUP($C$2,'LookUp Ranges'!$A$65:$CY$71,BA$38)*$B46))</f>
        <v>0</v>
      </c>
      <c r="BH46" s="505">
        <f ca="1">IF($J46=$B46,0,IF(AND(Welcome!$C$22="50%",$J$5=Inservice),VLOOKUP($C$2,'LookUp Ranges'!$A$73:$CY$78,BB$38)*$B46,VLOOKUP($C$2,'LookUp Ranges'!$A$65:$CY$71,BB$38)*$B46))</f>
        <v>0</v>
      </c>
      <c r="BI46" s="505">
        <f ca="1">IF($J46=$B46,0,IF(AND(Welcome!$C$22="50%",$J$5=Inservice),VLOOKUP($C$2,'LookUp Ranges'!$A$73:$CY$78,BC$38)*$B46,VLOOKUP($C$2,'LookUp Ranges'!$A$65:$CY$71,BC$38)*$B46))</f>
        <v>0</v>
      </c>
      <c r="BJ46" s="505">
        <f ca="1">IF($J46=$B46,0,IF(AND(Welcome!$C$22="50%",$J$5=Inservice),VLOOKUP($C$2,'LookUp Ranges'!$A$73:$CY$78,BD$38)*$B46,VLOOKUP($C$2,'LookUp Ranges'!$A$65:$CY$71,BD$38)*$B46))</f>
        <v>0</v>
      </c>
      <c r="BK46" s="505">
        <f ca="1">IF($J46=$B46,0,IF(AND(Welcome!$C$22="50%",$J$5=Inservice),VLOOKUP($C$2,'LookUp Ranges'!$A$73:$CY$78,BE$38)*$B46,VLOOKUP($C$2,'LookUp Ranges'!$A$65:$CY$71,BE$38)*$B46))</f>
        <v>0</v>
      </c>
      <c r="BL46" s="505">
        <f ca="1">IF($J46=$B46,0,IF(AND(Welcome!$C$22="50%",$J$5=Inservice),VLOOKUP($C$2,'LookUp Ranges'!$A$73:$CY$78,BF$38)*$B46,VLOOKUP($C$2,'LookUp Ranges'!$A$65:$CY$71,BF$38)*$B46))</f>
        <v>0</v>
      </c>
      <c r="BM46" s="505">
        <f ca="1">IF($J46=$B46,0,IF(AND(Welcome!$C$22="50%",$J$5=Inservice),VLOOKUP($C$2,'LookUp Ranges'!$A$73:$CY$78,BG$38)*$B46,VLOOKUP($C$2,'LookUp Ranges'!$A$65:$CY$71,BG$38)*$B46))</f>
        <v>0</v>
      </c>
      <c r="BN46" s="505">
        <f ca="1">IF($J46=$B46,0,IF(AND(Welcome!$C$22="50%",$J$5=Inservice),VLOOKUP($C$2,'LookUp Ranges'!$A$73:$CY$78,BH$38)*$B46,VLOOKUP($C$2,'LookUp Ranges'!$A$65:$CY$71,BH$38)*$B46))</f>
        <v>0</v>
      </c>
      <c r="BO46" s="505">
        <f ca="1">IF($J46=$B46,0,IF(AND(Welcome!$C$22="50%",$J$5=Inservice),VLOOKUP($C$2,'LookUp Ranges'!$A$73:$CY$78,BI$38)*$B46,VLOOKUP($C$2,'LookUp Ranges'!$A$65:$CY$71,BI$38)*$B46))</f>
        <v>0</v>
      </c>
      <c r="BP46" s="505">
        <f ca="1">IF($J46=$B46,0,IF(AND(Welcome!$C$22="50%",$J$5=Inservice),VLOOKUP($C$2,'LookUp Ranges'!$A$73:$CY$78,BJ$38)*$B46,VLOOKUP($C$2,'LookUp Ranges'!$A$65:$CY$71,BJ$38)*$B46))</f>
        <v>0</v>
      </c>
      <c r="BQ46" s="505">
        <f ca="1">IF($J46=$B46,0,IF(AND(Welcome!$C$22="50%",$J$5=Inservice),VLOOKUP($C$2,'LookUp Ranges'!$A$73:$CY$78,BK$38)*$B46,VLOOKUP($C$2,'LookUp Ranges'!$A$65:$CY$71,BK$38)*$B46))</f>
        <v>0</v>
      </c>
      <c r="BR46" s="505">
        <f ca="1">IF($J46=$B46,0,IF(AND(Welcome!$C$22="50%",$J$5=Inservice),VLOOKUP($C$2,'LookUp Ranges'!$A$73:$CY$78,BL$38)*$B46,VLOOKUP($C$2,'LookUp Ranges'!$A$65:$CY$71,BL$38)*$B46))</f>
        <v>0</v>
      </c>
      <c r="BS46" s="505">
        <f ca="1">IF($J46=$B46,0,IF(AND(Welcome!$C$22="50%",$J$5=Inservice),VLOOKUP($C$2,'LookUp Ranges'!$A$73:$CY$78,BM$38)*$B46,VLOOKUP($C$2,'LookUp Ranges'!$A$65:$CY$71,BM$38)*$B46))</f>
        <v>0</v>
      </c>
      <c r="BT46" s="505">
        <f ca="1">IF($J46=$B46,0,IF(AND(Welcome!$C$22="50%",$J$5=Inservice),VLOOKUP($C$2,'LookUp Ranges'!$A$73:$CY$78,BN$38)*$B46,VLOOKUP($C$2,'LookUp Ranges'!$A$65:$CY$71,BN$38)*$B46))</f>
        <v>0</v>
      </c>
      <c r="BU46" s="505">
        <f ca="1">IF($J46=$B46,0,IF(AND(Welcome!$C$22="50%",$J$5=Inservice),VLOOKUP($C$2,'LookUp Ranges'!$A$73:$CY$78,BO$38)*$B46,VLOOKUP($C$2,'LookUp Ranges'!$A$65:$CY$71,BO$38)*$B46))</f>
        <v>0</v>
      </c>
      <c r="BV46" s="505">
        <f ca="1">IF($J46=$B46,0,IF(AND(Welcome!$C$22="50%",$J$5=Inservice),VLOOKUP($C$2,'LookUp Ranges'!$A$73:$CY$78,BP$38)*$B46,VLOOKUP($C$2,'LookUp Ranges'!$A$65:$CY$71,BP$38)*$B46))</f>
        <v>0</v>
      </c>
      <c r="BW46" s="505">
        <f ca="1">IF($J46=$B46,0,IF(AND(Welcome!$C$22="50%",$J$5=Inservice),VLOOKUP($C$2,'LookUp Ranges'!$A$73:$CY$78,BQ$38)*$B46,VLOOKUP($C$2,'LookUp Ranges'!$A$65:$CY$71,BQ$38)*$B46))</f>
        <v>0</v>
      </c>
      <c r="BX46" s="505">
        <f ca="1">IF($J46=$B46,0,IF(AND(Welcome!$C$22="50%",$J$5=Inservice),VLOOKUP($C$2,'LookUp Ranges'!$A$73:$CY$78,BR$38)*$B46,VLOOKUP($C$2,'LookUp Ranges'!$A$65:$CY$71,BR$38)*$B46))</f>
        <v>0</v>
      </c>
      <c r="BY46" s="505">
        <f ca="1">IF($J46=$B46,0,IF(AND(Welcome!$C$22="50%",$J$5=Inservice),VLOOKUP($C$2,'LookUp Ranges'!$A$73:$CY$78,BS$38)*$B46,VLOOKUP($C$2,'LookUp Ranges'!$A$65:$CY$71,BS$38)*$B46))</f>
        <v>0</v>
      </c>
      <c r="BZ46" s="505">
        <f ca="1">IF($J46=$B46,0,IF(AND(Welcome!$C$22="50%",$J$5=Inservice),VLOOKUP($C$2,'LookUp Ranges'!$A$73:$CY$78,BT$38)*$B46,VLOOKUP($C$2,'LookUp Ranges'!$A$65:$CY$71,BT$38)*$B46))</f>
        <v>0</v>
      </c>
      <c r="CA46" s="505">
        <f ca="1">IF($J46=$B46,0,IF(AND(Welcome!$C$22="50%",$J$5=Inservice),VLOOKUP($C$2,'LookUp Ranges'!$A$73:$CY$78,BU$38)*$B46,VLOOKUP($C$2,'LookUp Ranges'!$A$65:$CY$71,BU$38)*$B46))</f>
        <v>0</v>
      </c>
      <c r="CB46" s="505">
        <f ca="1">IF($J46=$B46,0,IF(AND(Welcome!$C$22="50%",$J$5=Inservice),VLOOKUP($C$2,'LookUp Ranges'!$A$73:$CY$78,BV$38)*$B46,VLOOKUP($C$2,'LookUp Ranges'!$A$65:$CY$71,BV$38)*$B46))</f>
        <v>0</v>
      </c>
      <c r="CC46" s="505">
        <f ca="1">IF($J46=$B46,0,IF(AND(Welcome!$C$22="50%",$J$5=Inservice),VLOOKUP($C$2,'LookUp Ranges'!$A$73:$CY$78,BW$38)*$B46,VLOOKUP($C$2,'LookUp Ranges'!$A$65:$CY$71,BW$38)*$B46))</f>
        <v>0</v>
      </c>
      <c r="CD46" s="505">
        <f ca="1">IF($J46=$B46,0,IF(AND(Welcome!$C$22="50%",$J$5=Inservice),VLOOKUP($C$2,'LookUp Ranges'!$A$73:$CY$78,BX$38)*$B46,VLOOKUP($C$2,'LookUp Ranges'!$A$65:$CY$71,BX$38)*$B46))</f>
        <v>0</v>
      </c>
      <c r="CE46" s="505">
        <f ca="1">IF($J46=$B46,0,IF(AND(Welcome!$C$22="50%",$J$5=Inservice),VLOOKUP($C$2,'LookUp Ranges'!$A$73:$CY$78,BY$38)*$B46,VLOOKUP($C$2,'LookUp Ranges'!$A$65:$CY$71,BY$38)*$B46))</f>
        <v>0</v>
      </c>
      <c r="CF46" s="505">
        <f ca="1">IF($J46=$B46,0,IF(AND(Welcome!$C$22="50%",$J$5=Inservice),VLOOKUP($C$2,'LookUp Ranges'!$A$73:$CY$78,BZ$38)*$B46,VLOOKUP($C$2,'LookUp Ranges'!$A$65:$CY$71,BZ$38)*$B46))</f>
        <v>0</v>
      </c>
      <c r="CG46" s="505">
        <f ca="1">IF($J46=$B46,0,IF(AND(Welcome!$C$22="50%",$J$5=Inservice),VLOOKUP($C$2,'LookUp Ranges'!$A$73:$CY$78,CA$38)*$B46,VLOOKUP($C$2,'LookUp Ranges'!$A$65:$CY$71,CA$38)*$B46))</f>
        <v>0</v>
      </c>
      <c r="CH46" s="505">
        <f ca="1">IF($J46=$B46,0,IF(AND(Welcome!$C$22="50%",$J$5=Inservice),VLOOKUP($C$2,'LookUp Ranges'!$A$73:$CY$78,CB$38)*$B46,VLOOKUP($C$2,'LookUp Ranges'!$A$65:$CY$71,CB$38)*$B46))</f>
        <v>0</v>
      </c>
      <c r="CI46" s="505">
        <f ca="1">IF($J46=$B46,0,IF(AND(Welcome!$C$22="50%",$J$5=Inservice),VLOOKUP($C$2,'LookUp Ranges'!$A$73:$CY$78,CC$38)*$B46,VLOOKUP($C$2,'LookUp Ranges'!$A$65:$CY$71,CC$38)*$B46))</f>
        <v>0</v>
      </c>
      <c r="CJ46" s="505">
        <f ca="1">IF($J46=$B46,0,IF(AND(Welcome!$C$22="50%",$J$5=Inservice),VLOOKUP($C$2,'LookUp Ranges'!$A$73:$CY$78,CD$38)*$B46,VLOOKUP($C$2,'LookUp Ranges'!$A$65:$CY$71,CD$38)*$B46))</f>
        <v>0</v>
      </c>
      <c r="CK46" s="505">
        <f ca="1">IF($J46=$B46,0,IF(AND(Welcome!$C$22="50%",$J$5=Inservice),VLOOKUP($C$2,'LookUp Ranges'!$A$73:$CY$78,CE$38)*$B46,VLOOKUP($C$2,'LookUp Ranges'!$A$65:$CY$71,CE$38)*$B46))</f>
        <v>0</v>
      </c>
      <c r="CL46" s="505">
        <f ca="1">IF($J46=$B46,0,IF(AND(Welcome!$C$22="50%",$J$5=Inservice),VLOOKUP($C$2,'LookUp Ranges'!$A$73:$CY$78,CF$38)*$B46,VLOOKUP($C$2,'LookUp Ranges'!$A$65:$CY$71,CF$38)*$B46))</f>
        <v>0</v>
      </c>
      <c r="CM46" s="505">
        <f ca="1">IF($J46=$B46,0,IF(AND(Welcome!$C$22="50%",$J$5=Inservice),VLOOKUP($C$2,'LookUp Ranges'!$A$73:$CY$78,CG$38)*$B46,VLOOKUP($C$2,'LookUp Ranges'!$A$65:$CY$71,CG$38)*$B46))</f>
        <v>0</v>
      </c>
      <c r="CN46" s="505">
        <f ca="1">IF($J46=$B46,0,IF(AND(Welcome!$C$22="50%",$J$5=Inservice),VLOOKUP($C$2,'LookUp Ranges'!$A$73:$CY$78,CH$38)*$B46,VLOOKUP($C$2,'LookUp Ranges'!$A$65:$CY$71,CH$38)*$B46))</f>
        <v>0</v>
      </c>
      <c r="CO46" s="505">
        <f ca="1">IF($J46=$B46,0,IF(AND(Welcome!$C$22="50%",$J$5=Inservice),VLOOKUP($C$2,'LookUp Ranges'!$A$73:$CY$78,CI$38)*$B46,VLOOKUP($C$2,'LookUp Ranges'!$A$65:$CY$71,CI$38)*$B46))</f>
        <v>0</v>
      </c>
      <c r="CP46" s="505">
        <f ca="1">IF($J46=$B46,0,IF(AND(Welcome!$C$22="50%",$J$5=Inservice),VLOOKUP($C$2,'LookUp Ranges'!$A$73:$CY$78,CJ$38)*$B46,VLOOKUP($C$2,'LookUp Ranges'!$A$65:$CY$71,CJ$38)*$B46))</f>
        <v>0</v>
      </c>
      <c r="CQ46" s="505">
        <f ca="1">IF($J46=$B46,0,IF(AND(Welcome!$C$22="50%",$J$5=Inservice),VLOOKUP($C$2,'LookUp Ranges'!$A$73:$CY$78,CK$38)*$B46,VLOOKUP($C$2,'LookUp Ranges'!$A$65:$CY$71,CK$38)*$B46))</f>
        <v>0</v>
      </c>
      <c r="CR46" s="505">
        <f ca="1">IF($J46=$B46,0,IF(AND(Welcome!$C$22="50%",$J$5=Inservice),VLOOKUP($C$2,'LookUp Ranges'!$A$73:$CY$78,CL$38)*$B46,VLOOKUP($C$2,'LookUp Ranges'!$A$65:$CY$71,CL$38)*$B46))</f>
        <v>0</v>
      </c>
      <c r="CS46" s="505">
        <f ca="1">IF($J46=$B46,0,IF(AND(Welcome!$C$22="50%",$J$5=Inservice),VLOOKUP($C$2,'LookUp Ranges'!$A$73:$CY$78,CM$38)*$B46,VLOOKUP($C$2,'LookUp Ranges'!$A$65:$CY$71,CM$38)*$B46))</f>
        <v>0</v>
      </c>
      <c r="CT46" s="505">
        <f ca="1">IF($J46=$B46,0,IF(AND(Welcome!$C$22="50%",$J$5=Inservice),VLOOKUP($C$2,'LookUp Ranges'!$A$73:$CY$78,CN$38)*$B46,VLOOKUP($C$2,'LookUp Ranges'!$A$65:$CY$71,CN$38)*$B46))</f>
        <v>0</v>
      </c>
      <c r="CU46" s="505">
        <f ca="1">IF($J46=$B46,0,IF(AND(Welcome!$C$22="50%",$J$5=Inservice),VLOOKUP($C$2,'LookUp Ranges'!$A$73:$CY$78,CO$38)*$B46,VLOOKUP($C$2,'LookUp Ranges'!$A$65:$CY$71,CO$38)*$B46))</f>
        <v>0</v>
      </c>
      <c r="CV46" s="505">
        <f ca="1">IF($J46=$B46,0,IF(AND(Welcome!$C$22="50%",$J$5=Inservice),VLOOKUP($C$2,'LookUp Ranges'!$A$73:$CY$78,CP$38)*$B46,VLOOKUP($C$2,'LookUp Ranges'!$A$65:$CY$71,CP$38)*$B46))</f>
        <v>0</v>
      </c>
      <c r="CW46" s="505">
        <f ca="1">IF($J46=$B46,0,IF(AND(Welcome!$C$22="50%",$J$5=Inservice),VLOOKUP($C$2,'LookUp Ranges'!$A$73:$CY$78,CQ$38)*$B46,VLOOKUP($C$2,'LookUp Ranges'!$A$65:$CY$71,CQ$38)*$B46))</f>
        <v>0</v>
      </c>
      <c r="CX46" s="505">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2">
        <f ca="1">IF(AND(Welcome!$C$22="100%",K$5=Inservice),$B47,IF(AND(Welcome!$C$22="50%",K$5=Inservice),VLOOKUP($C$2,'LookUp Ranges'!$A$73:$CY$78,D$38)*$B47,VLOOKUP($C$2,'LookUp Ranges'!$A$65:$CY$71,D$38)*$B47))</f>
        <v>0</v>
      </c>
      <c r="L47" s="572">
        <f ca="1">IF($K47=$B47,0,IF(AND(Welcome!$C$22="50%",$K$5=Inservice),VLOOKUP($C$2,'LookUp Ranges'!$A$73:$CY$78,E$38)*$B47,VLOOKUP($C$2,'LookUp Ranges'!$A$65:$CY$71,E$38)*$B47))</f>
        <v>0</v>
      </c>
      <c r="M47" s="572">
        <f ca="1">IF($K47=$B47,0,IF(AND(Welcome!$C$22="50%",$K$5=Inservice),VLOOKUP($C$2,'LookUp Ranges'!$A$73:$CY$78,F$38)*$B47,VLOOKUP($C$2,'LookUp Ranges'!$A$65:$CY$71,F$38)*$B47))</f>
        <v>0</v>
      </c>
      <c r="N47" s="572">
        <f ca="1">IF($K47=$B47,0,IF(AND(Welcome!$C$22="50%",$K$5=Inservice),VLOOKUP($C$2,'LookUp Ranges'!$A$73:$CY$78,G$38)*$B47,VLOOKUP($C$2,'LookUp Ranges'!$A$65:$CY$71,G$38)*$B47))</f>
        <v>0</v>
      </c>
      <c r="O47" s="572">
        <f ca="1">IF($K47=$B47,0,IF(AND(Welcome!$C$22="50%",$K$5=Inservice),VLOOKUP($C$2,'LookUp Ranges'!$A$73:$CY$78,H$38)*$B47,VLOOKUP($C$2,'LookUp Ranges'!$A$65:$CY$71,H$38)*$B47))</f>
        <v>0</v>
      </c>
      <c r="P47" s="572">
        <f ca="1">IF($K47=$B47,0,IF(AND(Welcome!$C$22="50%",$K$5=Inservice),VLOOKUP($C$2,'LookUp Ranges'!$A$73:$CY$78,I$38)*$B47,VLOOKUP($C$2,'LookUp Ranges'!$A$65:$CY$71,I$38)*$B47))</f>
        <v>0</v>
      </c>
      <c r="Q47" s="572">
        <f ca="1">IF($K47=$B47,0,IF(AND(Welcome!$C$22="50%",$K$5=Inservice),VLOOKUP($C$2,'LookUp Ranges'!$A$73:$CY$78,J$38)*$B47,VLOOKUP($C$2,'LookUp Ranges'!$A$65:$CY$71,J$38)*$B47))</f>
        <v>0</v>
      </c>
      <c r="R47" s="572">
        <f ca="1">IF($K47=$B47,0,IF(AND(Welcome!$C$22="50%",$K$5=Inservice),VLOOKUP($C$2,'LookUp Ranges'!$A$73:$CY$78,K$38)*$B47,VLOOKUP($C$2,'LookUp Ranges'!$A$65:$CY$71,K$38)*$B47))</f>
        <v>0</v>
      </c>
      <c r="S47" s="572">
        <f ca="1">IF($K47=$B47,0,IF(AND(Welcome!$C$22="50%",$K$5=Inservice),VLOOKUP($C$2,'LookUp Ranges'!$A$73:$CY$78,L$38)*$B47,VLOOKUP($C$2,'LookUp Ranges'!$A$65:$CY$71,L$38)*$B47))</f>
        <v>0</v>
      </c>
      <c r="T47" s="572">
        <f ca="1">IF($K47=$B47,0,IF(AND(Welcome!$C$22="50%",$K$5=Inservice),VLOOKUP($C$2,'LookUp Ranges'!$A$73:$CY$78,M$38)*$B47,VLOOKUP($C$2,'LookUp Ranges'!$A$65:$CY$71,M$38)*$B47))</f>
        <v>0</v>
      </c>
      <c r="U47" s="572">
        <f ca="1">IF($K47=$B47,0,IF(AND(Welcome!$C$22="50%",$K$5=Inservice),VLOOKUP($C$2,'LookUp Ranges'!$A$73:$CY$78,N$38)*$B47,VLOOKUP($C$2,'LookUp Ranges'!$A$65:$CY$71,N$38)*$B47))</f>
        <v>0</v>
      </c>
      <c r="V47" s="572">
        <f ca="1">IF($K47=$B47,0,IF(AND(Welcome!$C$22="50%",$K$5=Inservice),VLOOKUP($C$2,'LookUp Ranges'!$A$73:$CY$78,O$38)*$B47,VLOOKUP($C$2,'LookUp Ranges'!$A$65:$CY$71,O$38)*$B47))</f>
        <v>0</v>
      </c>
      <c r="W47" s="572">
        <f ca="1">IF($K47=$B47,0,IF(AND(Welcome!$C$22="50%",$K$5=Inservice),VLOOKUP($C$2,'LookUp Ranges'!$A$73:$CY$78,P$38)*$B47,VLOOKUP($C$2,'LookUp Ranges'!$A$65:$CY$71,P$38)*$B47))</f>
        <v>0</v>
      </c>
      <c r="X47" s="572">
        <f ca="1">IF($K47=$B47,0,IF(AND(Welcome!$C$22="50%",$K$5=Inservice),VLOOKUP($C$2,'LookUp Ranges'!$A$73:$CY$78,Q$38)*$B47,VLOOKUP($C$2,'LookUp Ranges'!$A$65:$CY$71,Q$38)*$B47))</f>
        <v>0</v>
      </c>
      <c r="Y47" s="572">
        <f ca="1">IF($K47=$B47,0,IF(AND(Welcome!$C$22="50%",$K$5=Inservice),VLOOKUP($C$2,'LookUp Ranges'!$A$73:$CY$78,R$38)*$B47,VLOOKUP($C$2,'LookUp Ranges'!$A$65:$CY$71,R$38)*$B47))</f>
        <v>0</v>
      </c>
      <c r="Z47" s="505">
        <f ca="1">IF($K47=$B47,0,IF(AND(Welcome!$C$22="50%",$K$5=Inservice),VLOOKUP($C$2,'LookUp Ranges'!$A$73:$CY$78,S$38)*$B47,VLOOKUP($C$2,'LookUp Ranges'!$A$65:$CY$71,S$38)*$B47))</f>
        <v>0</v>
      </c>
      <c r="AA47" s="505">
        <f ca="1">IF($K47=$B47,0,IF(AND(Welcome!$C$22="50%",$K$5=Inservice),VLOOKUP($C$2,'LookUp Ranges'!$A$73:$CY$78,T$38)*$B47,VLOOKUP($C$2,'LookUp Ranges'!$A$65:$CY$71,T$38)*$B47))</f>
        <v>0</v>
      </c>
      <c r="AB47" s="505">
        <f ca="1">IF($K47=$B47,0,IF(AND(Welcome!$C$22="50%",$K$5=Inservice),VLOOKUP($C$2,'LookUp Ranges'!$A$73:$CY$78,U$38)*$B47,VLOOKUP($C$2,'LookUp Ranges'!$A$65:$CY$71,U$38)*$B47))</f>
        <v>0</v>
      </c>
      <c r="AC47" s="505">
        <f ca="1">IF($K47=$B47,0,IF(AND(Welcome!$C$22="50%",$K$5=Inservice),VLOOKUP($C$2,'LookUp Ranges'!$A$73:$CY$78,V$38)*$B47,VLOOKUP($C$2,'LookUp Ranges'!$A$65:$CY$71,V$38)*$B47))</f>
        <v>0</v>
      </c>
      <c r="AD47" s="505">
        <f ca="1">IF($K47=$B47,0,IF(AND(Welcome!$C$22="50%",$K$5=Inservice),VLOOKUP($C$2,'LookUp Ranges'!$A$73:$CY$78,W$38)*$B47,VLOOKUP($C$2,'LookUp Ranges'!$A$65:$CY$71,W$38)*$B47))</f>
        <v>0</v>
      </c>
      <c r="AE47" s="505">
        <f ca="1">IF($K47=$B47,0,IF(AND(Welcome!$C$22="50%",$K$5=Inservice),VLOOKUP($C$2,'LookUp Ranges'!$A$73:$CY$78,X$38)*$B47,VLOOKUP($C$2,'LookUp Ranges'!$A$65:$CY$71,X$38)*$B47))</f>
        <v>0</v>
      </c>
      <c r="AF47" s="505">
        <f ca="1">IF($K47=$B47,0,IF(AND(Welcome!$C$22="50%",$K$5=Inservice),VLOOKUP($C$2,'LookUp Ranges'!$A$73:$CY$78,Y$38)*$B47,VLOOKUP($C$2,'LookUp Ranges'!$A$65:$CY$71,Y$38)*$B47))</f>
        <v>0</v>
      </c>
      <c r="AG47" s="505">
        <f ca="1">IF($K47=$B47,0,IF(AND(Welcome!$C$22="50%",$K$5=Inservice),VLOOKUP($C$2,'LookUp Ranges'!$A$73:$CY$78,Z$38)*$B47,VLOOKUP($C$2,'LookUp Ranges'!$A$65:$CY$71,Z$38)*$B47))</f>
        <v>0</v>
      </c>
      <c r="AH47" s="505">
        <f ca="1">IF($K47=$B47,0,IF(AND(Welcome!$C$22="50%",$K$5=Inservice),VLOOKUP($C$2,'LookUp Ranges'!$A$73:$CY$78,AA$38)*$B47,VLOOKUP($C$2,'LookUp Ranges'!$A$65:$CY$71,AA$38)*$B47))</f>
        <v>0</v>
      </c>
      <c r="AI47" s="505">
        <f ca="1">IF($K47=$B47,0,IF(AND(Welcome!$C$22="50%",$K$5=Inservice),VLOOKUP($C$2,'LookUp Ranges'!$A$73:$CY$78,AB$38)*$B47,VLOOKUP($C$2,'LookUp Ranges'!$A$65:$CY$71,AB$38)*$B47))</f>
        <v>0</v>
      </c>
      <c r="AJ47" s="505">
        <f ca="1">IF($K47=$B47,0,IF(AND(Welcome!$C$22="50%",$K$5=Inservice),VLOOKUP($C$2,'LookUp Ranges'!$A$73:$CY$78,AC$38)*$B47,VLOOKUP($C$2,'LookUp Ranges'!$A$65:$CY$71,AC$38)*$B47))</f>
        <v>0</v>
      </c>
      <c r="AK47" s="505">
        <f ca="1">IF($K47=$B47,0,IF(AND(Welcome!$C$22="50%",$K$5=Inservice),VLOOKUP($C$2,'LookUp Ranges'!$A$73:$CY$78,AD$38)*$B47,VLOOKUP($C$2,'LookUp Ranges'!$A$65:$CY$71,AD$38)*$B47))</f>
        <v>0</v>
      </c>
      <c r="AL47" s="505">
        <f ca="1">IF($K47=$B47,0,IF(AND(Welcome!$C$22="50%",$K$5=Inservice),VLOOKUP($C$2,'LookUp Ranges'!$A$73:$CY$78,AE$38)*$B47,VLOOKUP($C$2,'LookUp Ranges'!$A$65:$CY$71,AE$38)*$B47))</f>
        <v>0</v>
      </c>
      <c r="AM47" s="505">
        <f ca="1">IF($K47=$B47,0,IF(AND(Welcome!$C$22="50%",$K$5=Inservice),VLOOKUP($C$2,'LookUp Ranges'!$A$73:$CY$78,AF$38)*$B47,VLOOKUP($C$2,'LookUp Ranges'!$A$65:$CY$71,AF$38)*$B47))</f>
        <v>0</v>
      </c>
      <c r="AN47" s="505">
        <f ca="1">IF($K47=$B47,0,IF(AND(Welcome!$C$22="50%",$K$5=Inservice),VLOOKUP($C$2,'LookUp Ranges'!$A$73:$CY$78,AG$38)*$B47,VLOOKUP($C$2,'LookUp Ranges'!$A$65:$CY$71,AG$38)*$B47))</f>
        <v>0</v>
      </c>
      <c r="AO47" s="505">
        <f ca="1">IF($K47=$B47,0,IF(AND(Welcome!$C$22="50%",$K$5=Inservice),VLOOKUP($C$2,'LookUp Ranges'!$A$73:$CY$78,AH$38)*$B47,VLOOKUP($C$2,'LookUp Ranges'!$A$65:$CY$71,AH$38)*$B47))</f>
        <v>0</v>
      </c>
      <c r="AP47" s="505">
        <f ca="1">IF($K47=$B47,0,IF(AND(Welcome!$C$22="50%",$K$5=Inservice),VLOOKUP($C$2,'LookUp Ranges'!$A$73:$CY$78,AI$38)*$B47,VLOOKUP($C$2,'LookUp Ranges'!$A$65:$CY$71,AI$38)*$B47))</f>
        <v>0</v>
      </c>
      <c r="AQ47" s="505">
        <f ca="1">IF($K47=$B47,0,IF(AND(Welcome!$C$22="50%",$K$5=Inservice),VLOOKUP($C$2,'LookUp Ranges'!$A$73:$CY$78,AJ$38)*$B47,VLOOKUP($C$2,'LookUp Ranges'!$A$65:$CY$71,AJ$38)*$B47))</f>
        <v>0</v>
      </c>
      <c r="AR47" s="505">
        <f ca="1">IF($K47=$B47,0,IF(AND(Welcome!$C$22="50%",$K$5=Inservice),VLOOKUP($C$2,'LookUp Ranges'!$A$73:$CY$78,AK$38)*$B47,VLOOKUP($C$2,'LookUp Ranges'!$A$65:$CY$71,AK$38)*$B47))</f>
        <v>0</v>
      </c>
      <c r="AS47" s="505">
        <f ca="1">IF($K47=$B47,0,IF(AND(Welcome!$C$22="50%",$K$5=Inservice),VLOOKUP($C$2,'LookUp Ranges'!$A$73:$CY$78,AL$38)*$B47,VLOOKUP($C$2,'LookUp Ranges'!$A$65:$CY$71,AL$38)*$B47))</f>
        <v>0</v>
      </c>
      <c r="AT47" s="505">
        <f ca="1">IF($K47=$B47,0,IF(AND(Welcome!$C$22="50%",$K$5=Inservice),VLOOKUP($C$2,'LookUp Ranges'!$A$73:$CY$78,AM$38)*$B47,VLOOKUP($C$2,'LookUp Ranges'!$A$65:$CY$71,AM$38)*$B47))</f>
        <v>0</v>
      </c>
      <c r="AU47" s="505">
        <f ca="1">IF($K47=$B47,0,IF(AND(Welcome!$C$22="50%",$K$5=Inservice),VLOOKUP($C$2,'LookUp Ranges'!$A$73:$CY$78,AN$38)*$B47,VLOOKUP($C$2,'LookUp Ranges'!$A$65:$CY$71,AN$38)*$B47))</f>
        <v>0</v>
      </c>
      <c r="AV47" s="505">
        <f ca="1">IF($K47=$B47,0,IF(AND(Welcome!$C$22="50%",$K$5=Inservice),VLOOKUP($C$2,'LookUp Ranges'!$A$73:$CY$78,AO$38)*$B47,VLOOKUP($C$2,'LookUp Ranges'!$A$65:$CY$71,AO$38)*$B47))</f>
        <v>0</v>
      </c>
      <c r="AW47" s="505">
        <f ca="1">IF($K47=$B47,0,IF(AND(Welcome!$C$22="50%",$K$5=Inservice),VLOOKUP($C$2,'LookUp Ranges'!$A$73:$CY$78,AP$38)*$B47,VLOOKUP($C$2,'LookUp Ranges'!$A$65:$CY$71,AP$38)*$B47))</f>
        <v>0</v>
      </c>
      <c r="AX47" s="505">
        <f ca="1">IF($K47=$B47,0,IF(AND(Welcome!$C$22="50%",$K$5=Inservice),VLOOKUP($C$2,'LookUp Ranges'!$A$73:$CY$78,AQ$38)*$B47,VLOOKUP($C$2,'LookUp Ranges'!$A$65:$CY$71,AQ$38)*$B47))</f>
        <v>0</v>
      </c>
      <c r="AY47" s="505">
        <f ca="1">IF($K47=$B47,0,IF(AND(Welcome!$C$22="50%",$K$5=Inservice),VLOOKUP($C$2,'LookUp Ranges'!$A$73:$CY$78,AR$38)*$B47,VLOOKUP($C$2,'LookUp Ranges'!$A$65:$CY$71,AR$38)*$B47))</f>
        <v>0</v>
      </c>
      <c r="AZ47" s="505">
        <f ca="1">IF($K47=$B47,0,IF(AND(Welcome!$C$22="50%",$K$5=Inservice),VLOOKUP($C$2,'LookUp Ranges'!$A$73:$CY$78,AS$38)*$B47,VLOOKUP($C$2,'LookUp Ranges'!$A$65:$CY$71,AS$38)*$B47))</f>
        <v>0</v>
      </c>
      <c r="BA47" s="505">
        <f ca="1">IF($K47=$B47,0,IF(AND(Welcome!$C$22="50%",$K$5=Inservice),VLOOKUP($C$2,'LookUp Ranges'!$A$73:$CY$78,AT$38)*$B47,VLOOKUP($C$2,'LookUp Ranges'!$A$65:$CY$71,AT$38)*$B47))</f>
        <v>0</v>
      </c>
      <c r="BB47" s="505">
        <f ca="1">IF($K47=$B47,0,IF(AND(Welcome!$C$22="50%",$K$5=Inservice),VLOOKUP($C$2,'LookUp Ranges'!$A$73:$CY$78,AU$38)*$B47,VLOOKUP($C$2,'LookUp Ranges'!$A$65:$CY$71,AU$38)*$B47))</f>
        <v>0</v>
      </c>
      <c r="BC47" s="505">
        <f ca="1">IF($K47=$B47,0,IF(AND(Welcome!$C$22="50%",$K$5=Inservice),VLOOKUP($C$2,'LookUp Ranges'!$A$73:$CY$78,AV$38)*$B47,VLOOKUP($C$2,'LookUp Ranges'!$A$65:$CY$71,AV$38)*$B47))</f>
        <v>0</v>
      </c>
      <c r="BD47" s="505">
        <f ca="1">IF($K47=$B47,0,IF(AND(Welcome!$C$22="50%",$K$5=Inservice),VLOOKUP($C$2,'LookUp Ranges'!$A$73:$CY$78,AW$38)*$B47,VLOOKUP($C$2,'LookUp Ranges'!$A$65:$CY$71,AW$38)*$B47))</f>
        <v>0</v>
      </c>
      <c r="BE47" s="505">
        <f ca="1">IF($K47=$B47,0,IF(AND(Welcome!$C$22="50%",$K$5=Inservice),VLOOKUP($C$2,'LookUp Ranges'!$A$73:$CY$78,AX$38)*$B47,VLOOKUP($C$2,'LookUp Ranges'!$A$65:$CY$71,AX$38)*$B47))</f>
        <v>0</v>
      </c>
      <c r="BF47" s="505">
        <f ca="1">IF($K47=$B47,0,IF(AND(Welcome!$C$22="50%",$K$5=Inservice),VLOOKUP($C$2,'LookUp Ranges'!$A$73:$CY$78,AY$38)*$B47,VLOOKUP($C$2,'LookUp Ranges'!$A$65:$CY$71,AY$38)*$B47))</f>
        <v>0</v>
      </c>
      <c r="BG47" s="505">
        <f ca="1">IF($K47=$B47,0,IF(AND(Welcome!$C$22="50%",$K$5=Inservice),VLOOKUP($C$2,'LookUp Ranges'!$A$73:$CY$78,AZ$38)*$B47,VLOOKUP($C$2,'LookUp Ranges'!$A$65:$CY$71,AZ$38)*$B47))</f>
        <v>0</v>
      </c>
      <c r="BH47" s="505">
        <f ca="1">IF($K47=$B47,0,IF(AND(Welcome!$C$22="50%",$K$5=Inservice),VLOOKUP($C$2,'LookUp Ranges'!$A$73:$CY$78,BA$38)*$B47,VLOOKUP($C$2,'LookUp Ranges'!$A$65:$CY$71,BA$38)*$B47))</f>
        <v>0</v>
      </c>
      <c r="BI47" s="505">
        <f ca="1">IF($K47=$B47,0,IF(AND(Welcome!$C$22="50%",$K$5=Inservice),VLOOKUP($C$2,'LookUp Ranges'!$A$73:$CY$78,BB$38)*$B47,VLOOKUP($C$2,'LookUp Ranges'!$A$65:$CY$71,BB$38)*$B47))</f>
        <v>0</v>
      </c>
      <c r="BJ47" s="505">
        <f ca="1">IF($K47=$B47,0,IF(AND(Welcome!$C$22="50%",$K$5=Inservice),VLOOKUP($C$2,'LookUp Ranges'!$A$73:$CY$78,BC$38)*$B47,VLOOKUP($C$2,'LookUp Ranges'!$A$65:$CY$71,BC$38)*$B47))</f>
        <v>0</v>
      </c>
      <c r="BK47" s="505">
        <f ca="1">IF($K47=$B47,0,IF(AND(Welcome!$C$22="50%",$K$5=Inservice),VLOOKUP($C$2,'LookUp Ranges'!$A$73:$CY$78,BD$38)*$B47,VLOOKUP($C$2,'LookUp Ranges'!$A$65:$CY$71,BD$38)*$B47))</f>
        <v>0</v>
      </c>
      <c r="BL47" s="505">
        <f ca="1">IF($K47=$B47,0,IF(AND(Welcome!$C$22="50%",$K$5=Inservice),VLOOKUP($C$2,'LookUp Ranges'!$A$73:$CY$78,BE$38)*$B47,VLOOKUP($C$2,'LookUp Ranges'!$A$65:$CY$71,BE$38)*$B47))</f>
        <v>0</v>
      </c>
      <c r="BM47" s="505">
        <f ca="1">IF($K47=$B47,0,IF(AND(Welcome!$C$22="50%",$K$5=Inservice),VLOOKUP($C$2,'LookUp Ranges'!$A$73:$CY$78,BF$38)*$B47,VLOOKUP($C$2,'LookUp Ranges'!$A$65:$CY$71,BF$38)*$B47))</f>
        <v>0</v>
      </c>
      <c r="BN47" s="505">
        <f ca="1">IF($K47=$B47,0,IF(AND(Welcome!$C$22="50%",$K$5=Inservice),VLOOKUP($C$2,'LookUp Ranges'!$A$73:$CY$78,BG$38)*$B47,VLOOKUP($C$2,'LookUp Ranges'!$A$65:$CY$71,BG$38)*$B47))</f>
        <v>0</v>
      </c>
      <c r="BO47" s="505">
        <f ca="1">IF($K47=$B47,0,IF(AND(Welcome!$C$22="50%",$K$5=Inservice),VLOOKUP($C$2,'LookUp Ranges'!$A$73:$CY$78,BH$38)*$B47,VLOOKUP($C$2,'LookUp Ranges'!$A$65:$CY$71,BH$38)*$B47))</f>
        <v>0</v>
      </c>
      <c r="BP47" s="505">
        <f ca="1">IF($K47=$B47,0,IF(AND(Welcome!$C$22="50%",$K$5=Inservice),VLOOKUP($C$2,'LookUp Ranges'!$A$73:$CY$78,BI$38)*$B47,VLOOKUP($C$2,'LookUp Ranges'!$A$65:$CY$71,BI$38)*$B47))</f>
        <v>0</v>
      </c>
      <c r="BQ47" s="505">
        <f ca="1">IF($K47=$B47,0,IF(AND(Welcome!$C$22="50%",$K$5=Inservice),VLOOKUP($C$2,'LookUp Ranges'!$A$73:$CY$78,BJ$38)*$B47,VLOOKUP($C$2,'LookUp Ranges'!$A$65:$CY$71,BJ$38)*$B47))</f>
        <v>0</v>
      </c>
      <c r="BR47" s="505">
        <f ca="1">IF($K47=$B47,0,IF(AND(Welcome!$C$22="50%",$K$5=Inservice),VLOOKUP($C$2,'LookUp Ranges'!$A$73:$CY$78,BK$38)*$B47,VLOOKUP($C$2,'LookUp Ranges'!$A$65:$CY$71,BK$38)*$B47))</f>
        <v>0</v>
      </c>
      <c r="BS47" s="505">
        <f ca="1">IF($K47=$B47,0,IF(AND(Welcome!$C$22="50%",$K$5=Inservice),VLOOKUP($C$2,'LookUp Ranges'!$A$73:$CY$78,BL$38)*$B47,VLOOKUP($C$2,'LookUp Ranges'!$A$65:$CY$71,BL$38)*$B47))</f>
        <v>0</v>
      </c>
      <c r="BT47" s="505">
        <f ca="1">IF($K47=$B47,0,IF(AND(Welcome!$C$22="50%",$K$5=Inservice),VLOOKUP($C$2,'LookUp Ranges'!$A$73:$CY$78,BM$38)*$B47,VLOOKUP($C$2,'LookUp Ranges'!$A$65:$CY$71,BM$38)*$B47))</f>
        <v>0</v>
      </c>
      <c r="BU47" s="505">
        <f ca="1">IF($K47=$B47,0,IF(AND(Welcome!$C$22="50%",$K$5=Inservice),VLOOKUP($C$2,'LookUp Ranges'!$A$73:$CY$78,BN$38)*$B47,VLOOKUP($C$2,'LookUp Ranges'!$A$65:$CY$71,BN$38)*$B47))</f>
        <v>0</v>
      </c>
      <c r="BV47" s="505">
        <f ca="1">IF($K47=$B47,0,IF(AND(Welcome!$C$22="50%",$K$5=Inservice),VLOOKUP($C$2,'LookUp Ranges'!$A$73:$CY$78,BO$38)*$B47,VLOOKUP($C$2,'LookUp Ranges'!$A$65:$CY$71,BO$38)*$B47))</f>
        <v>0</v>
      </c>
      <c r="BW47" s="505">
        <f ca="1">IF($K47=$B47,0,IF(AND(Welcome!$C$22="50%",$K$5=Inservice),VLOOKUP($C$2,'LookUp Ranges'!$A$73:$CY$78,BP$38)*$B47,VLOOKUP($C$2,'LookUp Ranges'!$A$65:$CY$71,BP$38)*$B47))</f>
        <v>0</v>
      </c>
      <c r="BX47" s="505">
        <f ca="1">IF($K47=$B47,0,IF(AND(Welcome!$C$22="50%",$K$5=Inservice),VLOOKUP($C$2,'LookUp Ranges'!$A$73:$CY$78,BQ$38)*$B47,VLOOKUP($C$2,'LookUp Ranges'!$A$65:$CY$71,BQ$38)*$B47))</f>
        <v>0</v>
      </c>
      <c r="BY47" s="505">
        <f ca="1">IF($K47=$B47,0,IF(AND(Welcome!$C$22="50%",$K$5=Inservice),VLOOKUP($C$2,'LookUp Ranges'!$A$73:$CY$78,BR$38)*$B47,VLOOKUP($C$2,'LookUp Ranges'!$A$65:$CY$71,BR$38)*$B47))</f>
        <v>0</v>
      </c>
      <c r="BZ47" s="505">
        <f ca="1">IF($K47=$B47,0,IF(AND(Welcome!$C$22="50%",$K$5=Inservice),VLOOKUP($C$2,'LookUp Ranges'!$A$73:$CY$78,BS$38)*$B47,VLOOKUP($C$2,'LookUp Ranges'!$A$65:$CY$71,BS$38)*$B47))</f>
        <v>0</v>
      </c>
      <c r="CA47" s="505">
        <f ca="1">IF($K47=$B47,0,IF(AND(Welcome!$C$22="50%",$K$5=Inservice),VLOOKUP($C$2,'LookUp Ranges'!$A$73:$CY$78,BT$38)*$B47,VLOOKUP($C$2,'LookUp Ranges'!$A$65:$CY$71,BT$38)*$B47))</f>
        <v>0</v>
      </c>
      <c r="CB47" s="505">
        <f ca="1">IF($K47=$B47,0,IF(AND(Welcome!$C$22="50%",$K$5=Inservice),VLOOKUP($C$2,'LookUp Ranges'!$A$73:$CY$78,BU$38)*$B47,VLOOKUP($C$2,'LookUp Ranges'!$A$65:$CY$71,BU$38)*$B47))</f>
        <v>0</v>
      </c>
      <c r="CC47" s="505">
        <f ca="1">IF($K47=$B47,0,IF(AND(Welcome!$C$22="50%",$K$5=Inservice),VLOOKUP($C$2,'LookUp Ranges'!$A$73:$CY$78,BV$38)*$B47,VLOOKUP($C$2,'LookUp Ranges'!$A$65:$CY$71,BV$38)*$B47))</f>
        <v>0</v>
      </c>
      <c r="CD47" s="505">
        <f ca="1">IF($K47=$B47,0,IF(AND(Welcome!$C$22="50%",$K$5=Inservice),VLOOKUP($C$2,'LookUp Ranges'!$A$73:$CY$78,BW$38)*$B47,VLOOKUP($C$2,'LookUp Ranges'!$A$65:$CY$71,BW$38)*$B47))</f>
        <v>0</v>
      </c>
      <c r="CE47" s="505">
        <f ca="1">IF($K47=$B47,0,IF(AND(Welcome!$C$22="50%",$K$5=Inservice),VLOOKUP($C$2,'LookUp Ranges'!$A$73:$CY$78,BX$38)*$B47,VLOOKUP($C$2,'LookUp Ranges'!$A$65:$CY$71,BX$38)*$B47))</f>
        <v>0</v>
      </c>
      <c r="CF47" s="505">
        <f ca="1">IF($K47=$B47,0,IF(AND(Welcome!$C$22="50%",$K$5=Inservice),VLOOKUP($C$2,'LookUp Ranges'!$A$73:$CY$78,BY$38)*$B47,VLOOKUP($C$2,'LookUp Ranges'!$A$65:$CY$71,BY$38)*$B47))</f>
        <v>0</v>
      </c>
      <c r="CG47" s="505">
        <f ca="1">IF($K47=$B47,0,IF(AND(Welcome!$C$22="50%",$K$5=Inservice),VLOOKUP($C$2,'LookUp Ranges'!$A$73:$CY$78,BZ$38)*$B47,VLOOKUP($C$2,'LookUp Ranges'!$A$65:$CY$71,BZ$38)*$B47))</f>
        <v>0</v>
      </c>
      <c r="CH47" s="505">
        <f ca="1">IF($K47=$B47,0,IF(AND(Welcome!$C$22="50%",$K$5=Inservice),VLOOKUP($C$2,'LookUp Ranges'!$A$73:$CY$78,CA$38)*$B47,VLOOKUP($C$2,'LookUp Ranges'!$A$65:$CY$71,CA$38)*$B47))</f>
        <v>0</v>
      </c>
      <c r="CI47" s="505">
        <f ca="1">IF($K47=$B47,0,IF(AND(Welcome!$C$22="50%",$K$5=Inservice),VLOOKUP($C$2,'LookUp Ranges'!$A$73:$CY$78,CB$38)*$B47,VLOOKUP($C$2,'LookUp Ranges'!$A$65:$CY$71,CB$38)*$B47))</f>
        <v>0</v>
      </c>
      <c r="CJ47" s="505">
        <f ca="1">IF($K47=$B47,0,IF(AND(Welcome!$C$22="50%",$K$5=Inservice),VLOOKUP($C$2,'LookUp Ranges'!$A$73:$CY$78,CC$38)*$B47,VLOOKUP($C$2,'LookUp Ranges'!$A$65:$CY$71,CC$38)*$B47))</f>
        <v>0</v>
      </c>
      <c r="CK47" s="505">
        <f ca="1">IF($K47=$B47,0,IF(AND(Welcome!$C$22="50%",$K$5=Inservice),VLOOKUP($C$2,'LookUp Ranges'!$A$73:$CY$78,CD$38)*$B47,VLOOKUP($C$2,'LookUp Ranges'!$A$65:$CY$71,CD$38)*$B47))</f>
        <v>0</v>
      </c>
      <c r="CL47" s="505">
        <f ca="1">IF($K47=$B47,0,IF(AND(Welcome!$C$22="50%",$K$5=Inservice),VLOOKUP($C$2,'LookUp Ranges'!$A$73:$CY$78,CE$38)*$B47,VLOOKUP($C$2,'LookUp Ranges'!$A$65:$CY$71,CE$38)*$B47))</f>
        <v>0</v>
      </c>
      <c r="CM47" s="505">
        <f ca="1">IF($K47=$B47,0,IF(AND(Welcome!$C$22="50%",$K$5=Inservice),VLOOKUP($C$2,'LookUp Ranges'!$A$73:$CY$78,CF$38)*$B47,VLOOKUP($C$2,'LookUp Ranges'!$A$65:$CY$71,CF$38)*$B47))</f>
        <v>0</v>
      </c>
      <c r="CN47" s="505">
        <f ca="1">IF($K47=$B47,0,IF(AND(Welcome!$C$22="50%",$K$5=Inservice),VLOOKUP($C$2,'LookUp Ranges'!$A$73:$CY$78,CG$38)*$B47,VLOOKUP($C$2,'LookUp Ranges'!$A$65:$CY$71,CG$38)*$B47))</f>
        <v>0</v>
      </c>
      <c r="CO47" s="505">
        <f ca="1">IF($K47=$B47,0,IF(AND(Welcome!$C$22="50%",$K$5=Inservice),VLOOKUP($C$2,'LookUp Ranges'!$A$73:$CY$78,CH$38)*$B47,VLOOKUP($C$2,'LookUp Ranges'!$A$65:$CY$71,CH$38)*$B47))</f>
        <v>0</v>
      </c>
      <c r="CP47" s="505">
        <f ca="1">IF($K47=$B47,0,IF(AND(Welcome!$C$22="50%",$K$5=Inservice),VLOOKUP($C$2,'LookUp Ranges'!$A$73:$CY$78,CI$38)*$B47,VLOOKUP($C$2,'LookUp Ranges'!$A$65:$CY$71,CI$38)*$B47))</f>
        <v>0</v>
      </c>
      <c r="CQ47" s="505">
        <f ca="1">IF($K47=$B47,0,IF(AND(Welcome!$C$22="50%",$K$5=Inservice),VLOOKUP($C$2,'LookUp Ranges'!$A$73:$CY$78,CJ$38)*$B47,VLOOKUP($C$2,'LookUp Ranges'!$A$65:$CY$71,CJ$38)*$B47))</f>
        <v>0</v>
      </c>
      <c r="CR47" s="505">
        <f ca="1">IF($K47=$B47,0,IF(AND(Welcome!$C$22="50%",$K$5=Inservice),VLOOKUP($C$2,'LookUp Ranges'!$A$73:$CY$78,CK$38)*$B47,VLOOKUP($C$2,'LookUp Ranges'!$A$65:$CY$71,CK$38)*$B47))</f>
        <v>0</v>
      </c>
      <c r="CS47" s="505">
        <f ca="1">IF($K47=$B47,0,IF(AND(Welcome!$C$22="50%",$K$5=Inservice),VLOOKUP($C$2,'LookUp Ranges'!$A$73:$CY$78,CL$38)*$B47,VLOOKUP($C$2,'LookUp Ranges'!$A$65:$CY$71,CL$38)*$B47))</f>
        <v>0</v>
      </c>
      <c r="CT47" s="505">
        <f ca="1">IF($K47=$B47,0,IF(AND(Welcome!$C$22="50%",$K$5=Inservice),VLOOKUP($C$2,'LookUp Ranges'!$A$73:$CY$78,CM$38)*$B47,VLOOKUP($C$2,'LookUp Ranges'!$A$65:$CY$71,CM$38)*$B47))</f>
        <v>0</v>
      </c>
      <c r="CU47" s="505">
        <f ca="1">IF($K47=$B47,0,IF(AND(Welcome!$C$22="50%",$K$5=Inservice),VLOOKUP($C$2,'LookUp Ranges'!$A$73:$CY$78,CN$38)*$B47,VLOOKUP($C$2,'LookUp Ranges'!$A$65:$CY$71,CN$38)*$B47))</f>
        <v>0</v>
      </c>
      <c r="CV47" s="505">
        <f ca="1">IF($K47=$B47,0,IF(AND(Welcome!$C$22="50%",$K$5=Inservice),VLOOKUP($C$2,'LookUp Ranges'!$A$73:$CY$78,CO$38)*$B47,VLOOKUP($C$2,'LookUp Ranges'!$A$65:$CY$71,CO$38)*$B47))</f>
        <v>0</v>
      </c>
      <c r="CW47" s="505">
        <f ca="1">IF($K47=$B47,0,IF(AND(Welcome!$C$22="50%",$K$5=Inservice),VLOOKUP($C$2,'LookUp Ranges'!$A$73:$CY$78,CP$38)*$B47,VLOOKUP($C$2,'LookUp Ranges'!$A$65:$CY$71,CP$38)*$B47))</f>
        <v>0</v>
      </c>
      <c r="CX47" s="505">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2">
        <f ca="1">IF(AND(Welcome!$C$22="100%",L$5=Inservice),$B48,IF(AND(Welcome!$C$22="50%",L$5=Inservice),VLOOKUP($C$2,'LookUp Ranges'!$A$73:$CY$78,D$38)*$B48,VLOOKUP($C$2,'LookUp Ranges'!$A$65:$CY$71,D$38)*$B48))</f>
        <v>0</v>
      </c>
      <c r="M48" s="572">
        <f ca="1">IF($L48=$B48,0,IF(AND(Welcome!$C$22="50%",$L$5=Inservice),VLOOKUP($C$2,'LookUp Ranges'!$A$73:$CY$78,E$38)*$B48,VLOOKUP($C$2,'LookUp Ranges'!$A$65:$CY$71,E$38)*$B48))</f>
        <v>0</v>
      </c>
      <c r="N48" s="572">
        <f ca="1">IF($L48=$B48,0,IF(AND(Welcome!$C$22="50%",$L$5=Inservice),VLOOKUP($C$2,'LookUp Ranges'!$A$73:$CY$78,F$38)*$B48,VLOOKUP($C$2,'LookUp Ranges'!$A$65:$CY$71,F$38)*$B48))</f>
        <v>0</v>
      </c>
      <c r="O48" s="572">
        <f ca="1">IF($L48=$B48,0,IF(AND(Welcome!$C$22="50%",$L$5=Inservice),VLOOKUP($C$2,'LookUp Ranges'!$A$73:$CY$78,G$38)*$B48,VLOOKUP($C$2,'LookUp Ranges'!$A$65:$CY$71,G$38)*$B48))</f>
        <v>0</v>
      </c>
      <c r="P48" s="572">
        <f ca="1">IF($L48=$B48,0,IF(AND(Welcome!$C$22="50%",$L$5=Inservice),VLOOKUP($C$2,'LookUp Ranges'!$A$73:$CY$78,H$38)*$B48,VLOOKUP($C$2,'LookUp Ranges'!$A$65:$CY$71,H$38)*$B48))</f>
        <v>0</v>
      </c>
      <c r="Q48" s="572">
        <f ca="1">IF($L48=$B48,0,IF(AND(Welcome!$C$22="50%",$L$5=Inservice),VLOOKUP($C$2,'LookUp Ranges'!$A$73:$CY$78,I$38)*$B48,VLOOKUP($C$2,'LookUp Ranges'!$A$65:$CY$71,I$38)*$B48))</f>
        <v>0</v>
      </c>
      <c r="R48" s="572">
        <f ca="1">IF($L48=$B48,0,IF(AND(Welcome!$C$22="50%",$L$5=Inservice),VLOOKUP($C$2,'LookUp Ranges'!$A$73:$CY$78,J$38)*$B48,VLOOKUP($C$2,'LookUp Ranges'!$A$65:$CY$71,J$38)*$B48))</f>
        <v>0</v>
      </c>
      <c r="S48" s="572">
        <f ca="1">IF($L48=$B48,0,IF(AND(Welcome!$C$22="50%",$L$5=Inservice),VLOOKUP($C$2,'LookUp Ranges'!$A$73:$CY$78,K$38)*$B48,VLOOKUP($C$2,'LookUp Ranges'!$A$65:$CY$71,K$38)*$B48))</f>
        <v>0</v>
      </c>
      <c r="T48" s="572">
        <f ca="1">IF($L48=$B48,0,IF(AND(Welcome!$C$22="50%",$L$5=Inservice),VLOOKUP($C$2,'LookUp Ranges'!$A$73:$CY$78,L$38)*$B48,VLOOKUP($C$2,'LookUp Ranges'!$A$65:$CY$71,L$38)*$B48))</f>
        <v>0</v>
      </c>
      <c r="U48" s="572">
        <f ca="1">IF($L48=$B48,0,IF(AND(Welcome!$C$22="50%",$L$5=Inservice),VLOOKUP($C$2,'LookUp Ranges'!$A$73:$CY$78,M$38)*$B48,VLOOKUP($C$2,'LookUp Ranges'!$A$65:$CY$71,M$38)*$B48))</f>
        <v>0</v>
      </c>
      <c r="V48" s="572">
        <f ca="1">IF($L48=$B48,0,IF(AND(Welcome!$C$22="50%",$L$5=Inservice),VLOOKUP($C$2,'LookUp Ranges'!$A$73:$CY$78,N$38)*$B48,VLOOKUP($C$2,'LookUp Ranges'!$A$65:$CY$71,N$38)*$B48))</f>
        <v>0</v>
      </c>
      <c r="W48" s="572">
        <f ca="1">IF($L48=$B48,0,IF(AND(Welcome!$C$22="50%",$L$5=Inservice),VLOOKUP($C$2,'LookUp Ranges'!$A$73:$CY$78,O$38)*$B48,VLOOKUP($C$2,'LookUp Ranges'!$A$65:$CY$71,O$38)*$B48))</f>
        <v>0</v>
      </c>
      <c r="X48" s="572">
        <f ca="1">IF($L48=$B48,0,IF(AND(Welcome!$C$22="50%",$L$5=Inservice),VLOOKUP($C$2,'LookUp Ranges'!$A$73:$CY$78,P$38)*$B48,VLOOKUP($C$2,'LookUp Ranges'!$A$65:$CY$71,P$38)*$B48))</f>
        <v>0</v>
      </c>
      <c r="Y48" s="572">
        <f ca="1">IF($L48=$B48,0,IF(AND(Welcome!$C$22="50%",$L$5=Inservice),VLOOKUP($C$2,'LookUp Ranges'!$A$73:$CY$78,Q$38)*$B48,VLOOKUP($C$2,'LookUp Ranges'!$A$65:$CY$71,Q$38)*$B48))</f>
        <v>0</v>
      </c>
      <c r="Z48" s="505">
        <f ca="1">IF($L48=$B48,0,IF(AND(Welcome!$C$22="50%",$L$5=Inservice),VLOOKUP($C$2,'LookUp Ranges'!$A$73:$CY$78,R$38)*$B48,VLOOKUP($C$2,'LookUp Ranges'!$A$65:$CY$71,R$38)*$B48))</f>
        <v>0</v>
      </c>
      <c r="AA48" s="505">
        <f ca="1">IF($L48=$B48,0,IF(AND(Welcome!$C$22="50%",$L$5=Inservice),VLOOKUP($C$2,'LookUp Ranges'!$A$73:$CY$78,S$38)*$B48,VLOOKUP($C$2,'LookUp Ranges'!$A$65:$CY$71,S$38)*$B48))</f>
        <v>0</v>
      </c>
      <c r="AB48" s="505">
        <f ca="1">IF($L48=$B48,0,IF(AND(Welcome!$C$22="50%",$L$5=Inservice),VLOOKUP($C$2,'LookUp Ranges'!$A$73:$CY$78,T$38)*$B48,VLOOKUP($C$2,'LookUp Ranges'!$A$65:$CY$71,T$38)*$B48))</f>
        <v>0</v>
      </c>
      <c r="AC48" s="505">
        <f ca="1">IF($L48=$B48,0,IF(AND(Welcome!$C$22="50%",$L$5=Inservice),VLOOKUP($C$2,'LookUp Ranges'!$A$73:$CY$78,U$38)*$B48,VLOOKUP($C$2,'LookUp Ranges'!$A$65:$CY$71,U$38)*$B48))</f>
        <v>0</v>
      </c>
      <c r="AD48" s="505">
        <f ca="1">IF($L48=$B48,0,IF(AND(Welcome!$C$22="50%",$L$5=Inservice),VLOOKUP($C$2,'LookUp Ranges'!$A$73:$CY$78,V$38)*$B48,VLOOKUP($C$2,'LookUp Ranges'!$A$65:$CY$71,V$38)*$B48))</f>
        <v>0</v>
      </c>
      <c r="AE48" s="505">
        <f ca="1">IF($L48=$B48,0,IF(AND(Welcome!$C$22="50%",$L$5=Inservice),VLOOKUP($C$2,'LookUp Ranges'!$A$73:$CY$78,W$38)*$B48,VLOOKUP($C$2,'LookUp Ranges'!$A$65:$CY$71,W$38)*$B48))</f>
        <v>0</v>
      </c>
      <c r="AF48" s="505">
        <f ca="1">IF($L48=$B48,0,IF(AND(Welcome!$C$22="50%",$L$5=Inservice),VLOOKUP($C$2,'LookUp Ranges'!$A$73:$CY$78,X$38)*$B48,VLOOKUP($C$2,'LookUp Ranges'!$A$65:$CY$71,X$38)*$B48))</f>
        <v>0</v>
      </c>
      <c r="AG48" s="505">
        <f ca="1">IF($L48=$B48,0,IF(AND(Welcome!$C$22="50%",$L$5=Inservice),VLOOKUP($C$2,'LookUp Ranges'!$A$73:$CY$78,Y$38)*$B48,VLOOKUP($C$2,'LookUp Ranges'!$A$65:$CY$71,Y$38)*$B48))</f>
        <v>0</v>
      </c>
      <c r="AH48" s="505">
        <f ca="1">IF($L48=$B48,0,IF(AND(Welcome!$C$22="50%",$L$5=Inservice),VLOOKUP($C$2,'LookUp Ranges'!$A$73:$CY$78,Z$38)*$B48,VLOOKUP($C$2,'LookUp Ranges'!$A$65:$CY$71,Z$38)*$B48))</f>
        <v>0</v>
      </c>
      <c r="AI48" s="505">
        <f ca="1">IF($L48=$B48,0,IF(AND(Welcome!$C$22="50%",$L$5=Inservice),VLOOKUP($C$2,'LookUp Ranges'!$A$73:$CY$78,AA$38)*$B48,VLOOKUP($C$2,'LookUp Ranges'!$A$65:$CY$71,AA$38)*$B48))</f>
        <v>0</v>
      </c>
      <c r="AJ48" s="505">
        <f ca="1">IF($L48=$B48,0,IF(AND(Welcome!$C$22="50%",$L$5=Inservice),VLOOKUP($C$2,'LookUp Ranges'!$A$73:$CY$78,AB$38)*$B48,VLOOKUP($C$2,'LookUp Ranges'!$A$65:$CY$71,AB$38)*$B48))</f>
        <v>0</v>
      </c>
      <c r="AK48" s="505">
        <f ca="1">IF($L48=$B48,0,IF(AND(Welcome!$C$22="50%",$L$5=Inservice),VLOOKUP($C$2,'LookUp Ranges'!$A$73:$CY$78,AC$38)*$B48,VLOOKUP($C$2,'LookUp Ranges'!$A$65:$CY$71,AC$38)*$B48))</f>
        <v>0</v>
      </c>
      <c r="AL48" s="505">
        <f ca="1">IF($L48=$B48,0,IF(AND(Welcome!$C$22="50%",$L$5=Inservice),VLOOKUP($C$2,'LookUp Ranges'!$A$73:$CY$78,AD$38)*$B48,VLOOKUP($C$2,'LookUp Ranges'!$A$65:$CY$71,AD$38)*$B48))</f>
        <v>0</v>
      </c>
      <c r="AM48" s="505">
        <f ca="1">IF($L48=$B48,0,IF(AND(Welcome!$C$22="50%",$L$5=Inservice),VLOOKUP($C$2,'LookUp Ranges'!$A$73:$CY$78,AE$38)*$B48,VLOOKUP($C$2,'LookUp Ranges'!$A$65:$CY$71,AE$38)*$B48))</f>
        <v>0</v>
      </c>
      <c r="AN48" s="505">
        <f ca="1">IF($L48=$B48,0,IF(AND(Welcome!$C$22="50%",$L$5=Inservice),VLOOKUP($C$2,'LookUp Ranges'!$A$73:$CY$78,AF$38)*$B48,VLOOKUP($C$2,'LookUp Ranges'!$A$65:$CY$71,AF$38)*$B48))</f>
        <v>0</v>
      </c>
      <c r="AO48" s="505">
        <f ca="1">IF($L48=$B48,0,IF(AND(Welcome!$C$22="50%",$L$5=Inservice),VLOOKUP($C$2,'LookUp Ranges'!$A$73:$CY$78,AG$38)*$B48,VLOOKUP($C$2,'LookUp Ranges'!$A$65:$CY$71,AG$38)*$B48))</f>
        <v>0</v>
      </c>
      <c r="AP48" s="505">
        <f ca="1">IF($L48=$B48,0,IF(AND(Welcome!$C$22="50%",$L$5=Inservice),VLOOKUP($C$2,'LookUp Ranges'!$A$73:$CY$78,AH$38)*$B48,VLOOKUP($C$2,'LookUp Ranges'!$A$65:$CY$71,AH$38)*$B48))</f>
        <v>0</v>
      </c>
      <c r="AQ48" s="505">
        <f ca="1">IF($L48=$B48,0,IF(AND(Welcome!$C$22="50%",$L$5=Inservice),VLOOKUP($C$2,'LookUp Ranges'!$A$73:$CY$78,AI$38)*$B48,VLOOKUP($C$2,'LookUp Ranges'!$A$65:$CY$71,AI$38)*$B48))</f>
        <v>0</v>
      </c>
      <c r="AR48" s="505">
        <f ca="1">IF($L48=$B48,0,IF(AND(Welcome!$C$22="50%",$L$5=Inservice),VLOOKUP($C$2,'LookUp Ranges'!$A$73:$CY$78,AJ$38)*$B48,VLOOKUP($C$2,'LookUp Ranges'!$A$65:$CY$71,AJ$38)*$B48))</f>
        <v>0</v>
      </c>
      <c r="AS48" s="505">
        <f ca="1">IF($L48=$B48,0,IF(AND(Welcome!$C$22="50%",$L$5=Inservice),VLOOKUP($C$2,'LookUp Ranges'!$A$73:$CY$78,AK$38)*$B48,VLOOKUP($C$2,'LookUp Ranges'!$A$65:$CY$71,AK$38)*$B48))</f>
        <v>0</v>
      </c>
      <c r="AT48" s="505">
        <f ca="1">IF($L48=$B48,0,IF(AND(Welcome!$C$22="50%",$L$5=Inservice),VLOOKUP($C$2,'LookUp Ranges'!$A$73:$CY$78,AL$38)*$B48,VLOOKUP($C$2,'LookUp Ranges'!$A$65:$CY$71,AL$38)*$B48))</f>
        <v>0</v>
      </c>
      <c r="AU48" s="505">
        <f ca="1">IF($L48=$B48,0,IF(AND(Welcome!$C$22="50%",$L$5=Inservice),VLOOKUP($C$2,'LookUp Ranges'!$A$73:$CY$78,AM$38)*$B48,VLOOKUP($C$2,'LookUp Ranges'!$A$65:$CY$71,AM$38)*$B48))</f>
        <v>0</v>
      </c>
      <c r="AV48" s="505">
        <f ca="1">IF($L48=$B48,0,IF(AND(Welcome!$C$22="50%",$L$5=Inservice),VLOOKUP($C$2,'LookUp Ranges'!$A$73:$CY$78,AN$38)*$B48,VLOOKUP($C$2,'LookUp Ranges'!$A$65:$CY$71,AN$38)*$B48))</f>
        <v>0</v>
      </c>
      <c r="AW48" s="505">
        <f ca="1">IF($L48=$B48,0,IF(AND(Welcome!$C$22="50%",$L$5=Inservice),VLOOKUP($C$2,'LookUp Ranges'!$A$73:$CY$78,AO$38)*$B48,VLOOKUP($C$2,'LookUp Ranges'!$A$65:$CY$71,AO$38)*$B48))</f>
        <v>0</v>
      </c>
      <c r="AX48" s="505">
        <f ca="1">IF($L48=$B48,0,IF(AND(Welcome!$C$22="50%",$L$5=Inservice),VLOOKUP($C$2,'LookUp Ranges'!$A$73:$CY$78,AP$38)*$B48,VLOOKUP($C$2,'LookUp Ranges'!$A$65:$CY$71,AP$38)*$B48))</f>
        <v>0</v>
      </c>
      <c r="AY48" s="505">
        <f ca="1">IF($L48=$B48,0,IF(AND(Welcome!$C$22="50%",$L$5=Inservice),VLOOKUP($C$2,'LookUp Ranges'!$A$73:$CY$78,AQ$38)*$B48,VLOOKUP($C$2,'LookUp Ranges'!$A$65:$CY$71,AQ$38)*$B48))</f>
        <v>0</v>
      </c>
      <c r="AZ48" s="505">
        <f ca="1">IF($L48=$B48,0,IF(AND(Welcome!$C$22="50%",$L$5=Inservice),VLOOKUP($C$2,'LookUp Ranges'!$A$73:$CY$78,AR$38)*$B48,VLOOKUP($C$2,'LookUp Ranges'!$A$65:$CY$71,AR$38)*$B48))</f>
        <v>0</v>
      </c>
      <c r="BA48" s="505">
        <f ca="1">IF($L48=$B48,0,IF(AND(Welcome!$C$22="50%",$L$5=Inservice),VLOOKUP($C$2,'LookUp Ranges'!$A$73:$CY$78,AS$38)*$B48,VLOOKUP($C$2,'LookUp Ranges'!$A$65:$CY$71,AS$38)*$B48))</f>
        <v>0</v>
      </c>
      <c r="BB48" s="505">
        <f ca="1">IF($L48=$B48,0,IF(AND(Welcome!$C$22="50%",$L$5=Inservice),VLOOKUP($C$2,'LookUp Ranges'!$A$73:$CY$78,AT$38)*$B48,VLOOKUP($C$2,'LookUp Ranges'!$A$65:$CY$71,AT$38)*$B48))</f>
        <v>0</v>
      </c>
      <c r="BC48" s="505">
        <f ca="1">IF($L48=$B48,0,IF(AND(Welcome!$C$22="50%",$L$5=Inservice),VLOOKUP($C$2,'LookUp Ranges'!$A$73:$CY$78,AU$38)*$B48,VLOOKUP($C$2,'LookUp Ranges'!$A$65:$CY$71,AU$38)*$B48))</f>
        <v>0</v>
      </c>
      <c r="BD48" s="505">
        <f ca="1">IF($L48=$B48,0,IF(AND(Welcome!$C$22="50%",$L$5=Inservice),VLOOKUP($C$2,'LookUp Ranges'!$A$73:$CY$78,AV$38)*$B48,VLOOKUP($C$2,'LookUp Ranges'!$A$65:$CY$71,AV$38)*$B48))</f>
        <v>0</v>
      </c>
      <c r="BE48" s="505">
        <f ca="1">IF($L48=$B48,0,IF(AND(Welcome!$C$22="50%",$L$5=Inservice),VLOOKUP($C$2,'LookUp Ranges'!$A$73:$CY$78,AW$38)*$B48,VLOOKUP($C$2,'LookUp Ranges'!$A$65:$CY$71,AW$38)*$B48))</f>
        <v>0</v>
      </c>
      <c r="BF48" s="505">
        <f ca="1">IF($L48=$B48,0,IF(AND(Welcome!$C$22="50%",$L$5=Inservice),VLOOKUP($C$2,'LookUp Ranges'!$A$73:$CY$78,AX$38)*$B48,VLOOKUP($C$2,'LookUp Ranges'!$A$65:$CY$71,AX$38)*$B48))</f>
        <v>0</v>
      </c>
      <c r="BG48" s="505">
        <f ca="1">IF($L48=$B48,0,IF(AND(Welcome!$C$22="50%",$L$5=Inservice),VLOOKUP($C$2,'LookUp Ranges'!$A$73:$CY$78,AY$38)*$B48,VLOOKUP($C$2,'LookUp Ranges'!$A$65:$CY$71,AY$38)*$B48))</f>
        <v>0</v>
      </c>
      <c r="BH48" s="505">
        <f ca="1">IF($L48=$B48,0,IF(AND(Welcome!$C$22="50%",$L$5=Inservice),VLOOKUP($C$2,'LookUp Ranges'!$A$73:$CY$78,AZ$38)*$B48,VLOOKUP($C$2,'LookUp Ranges'!$A$65:$CY$71,AZ$38)*$B48))</f>
        <v>0</v>
      </c>
      <c r="BI48" s="505">
        <f ca="1">IF($L48=$B48,0,IF(AND(Welcome!$C$22="50%",$L$5=Inservice),VLOOKUP($C$2,'LookUp Ranges'!$A$73:$CY$78,BA$38)*$B48,VLOOKUP($C$2,'LookUp Ranges'!$A$65:$CY$71,BA$38)*$B48))</f>
        <v>0</v>
      </c>
      <c r="BJ48" s="505">
        <f ca="1">IF($L48=$B48,0,IF(AND(Welcome!$C$22="50%",$L$5=Inservice),VLOOKUP($C$2,'LookUp Ranges'!$A$73:$CY$78,BB$38)*$B48,VLOOKUP($C$2,'LookUp Ranges'!$A$65:$CY$71,BB$38)*$B48))</f>
        <v>0</v>
      </c>
      <c r="BK48" s="505">
        <f ca="1">IF($L48=$B48,0,IF(AND(Welcome!$C$22="50%",$L$5=Inservice),VLOOKUP($C$2,'LookUp Ranges'!$A$73:$CY$78,BC$38)*$B48,VLOOKUP($C$2,'LookUp Ranges'!$A$65:$CY$71,BC$38)*$B48))</f>
        <v>0</v>
      </c>
      <c r="BL48" s="505">
        <f ca="1">IF($L48=$B48,0,IF(AND(Welcome!$C$22="50%",$L$5=Inservice),VLOOKUP($C$2,'LookUp Ranges'!$A$73:$CY$78,BD$38)*$B48,VLOOKUP($C$2,'LookUp Ranges'!$A$65:$CY$71,BD$38)*$B48))</f>
        <v>0</v>
      </c>
      <c r="BM48" s="505">
        <f ca="1">IF($L48=$B48,0,IF(AND(Welcome!$C$22="50%",$L$5=Inservice),VLOOKUP($C$2,'LookUp Ranges'!$A$73:$CY$78,BE$38)*$B48,VLOOKUP($C$2,'LookUp Ranges'!$A$65:$CY$71,BE$38)*$B48))</f>
        <v>0</v>
      </c>
      <c r="BN48" s="505">
        <f ca="1">IF($L48=$B48,0,IF(AND(Welcome!$C$22="50%",$L$5=Inservice),VLOOKUP($C$2,'LookUp Ranges'!$A$73:$CY$78,BF$38)*$B48,VLOOKUP($C$2,'LookUp Ranges'!$A$65:$CY$71,BF$38)*$B48))</f>
        <v>0</v>
      </c>
      <c r="BO48" s="505">
        <f ca="1">IF($L48=$B48,0,IF(AND(Welcome!$C$22="50%",$L$5=Inservice),VLOOKUP($C$2,'LookUp Ranges'!$A$73:$CY$78,BG$38)*$B48,VLOOKUP($C$2,'LookUp Ranges'!$A$65:$CY$71,BG$38)*$B48))</f>
        <v>0</v>
      </c>
      <c r="BP48" s="505">
        <f ca="1">IF($L48=$B48,0,IF(AND(Welcome!$C$22="50%",$L$5=Inservice),VLOOKUP($C$2,'LookUp Ranges'!$A$73:$CY$78,BH$38)*$B48,VLOOKUP($C$2,'LookUp Ranges'!$A$65:$CY$71,BH$38)*$B48))</f>
        <v>0</v>
      </c>
      <c r="BQ48" s="505">
        <f ca="1">IF($L48=$B48,0,IF(AND(Welcome!$C$22="50%",$L$5=Inservice),VLOOKUP($C$2,'LookUp Ranges'!$A$73:$CY$78,BI$38)*$B48,VLOOKUP($C$2,'LookUp Ranges'!$A$65:$CY$71,BI$38)*$B48))</f>
        <v>0</v>
      </c>
      <c r="BR48" s="505">
        <f ca="1">IF($L48=$B48,0,IF(AND(Welcome!$C$22="50%",$L$5=Inservice),VLOOKUP($C$2,'LookUp Ranges'!$A$73:$CY$78,BJ$38)*$B48,VLOOKUP($C$2,'LookUp Ranges'!$A$65:$CY$71,BJ$38)*$B48))</f>
        <v>0</v>
      </c>
      <c r="BS48" s="505">
        <f ca="1">IF($L48=$B48,0,IF(AND(Welcome!$C$22="50%",$L$5=Inservice),VLOOKUP($C$2,'LookUp Ranges'!$A$73:$CY$78,BK$38)*$B48,VLOOKUP($C$2,'LookUp Ranges'!$A$65:$CY$71,BK$38)*$B48))</f>
        <v>0</v>
      </c>
      <c r="BT48" s="505">
        <f ca="1">IF($L48=$B48,0,IF(AND(Welcome!$C$22="50%",$L$5=Inservice),VLOOKUP($C$2,'LookUp Ranges'!$A$73:$CY$78,BL$38)*$B48,VLOOKUP($C$2,'LookUp Ranges'!$A$65:$CY$71,BL$38)*$B48))</f>
        <v>0</v>
      </c>
      <c r="BU48" s="505">
        <f ca="1">IF($L48=$B48,0,IF(AND(Welcome!$C$22="50%",$L$5=Inservice),VLOOKUP($C$2,'LookUp Ranges'!$A$73:$CY$78,BM$38)*$B48,VLOOKUP($C$2,'LookUp Ranges'!$A$65:$CY$71,BM$38)*$B48))</f>
        <v>0</v>
      </c>
      <c r="BV48" s="505">
        <f ca="1">IF($L48=$B48,0,IF(AND(Welcome!$C$22="50%",$L$5=Inservice),VLOOKUP($C$2,'LookUp Ranges'!$A$73:$CY$78,BN$38)*$B48,VLOOKUP($C$2,'LookUp Ranges'!$A$65:$CY$71,BN$38)*$B48))</f>
        <v>0</v>
      </c>
      <c r="BW48" s="505">
        <f ca="1">IF($L48=$B48,0,IF(AND(Welcome!$C$22="50%",$L$5=Inservice),VLOOKUP($C$2,'LookUp Ranges'!$A$73:$CY$78,BO$38)*$B48,VLOOKUP($C$2,'LookUp Ranges'!$A$65:$CY$71,BO$38)*$B48))</f>
        <v>0</v>
      </c>
      <c r="BX48" s="505">
        <f ca="1">IF($L48=$B48,0,IF(AND(Welcome!$C$22="50%",$L$5=Inservice),VLOOKUP($C$2,'LookUp Ranges'!$A$73:$CY$78,BP$38)*$B48,VLOOKUP($C$2,'LookUp Ranges'!$A$65:$CY$71,BP$38)*$B48))</f>
        <v>0</v>
      </c>
      <c r="BY48" s="505">
        <f ca="1">IF($L48=$B48,0,IF(AND(Welcome!$C$22="50%",$L$5=Inservice),VLOOKUP($C$2,'LookUp Ranges'!$A$73:$CY$78,BQ$38)*$B48,VLOOKUP($C$2,'LookUp Ranges'!$A$65:$CY$71,BQ$38)*$B48))</f>
        <v>0</v>
      </c>
      <c r="BZ48" s="505">
        <f ca="1">IF($L48=$B48,0,IF(AND(Welcome!$C$22="50%",$L$5=Inservice),VLOOKUP($C$2,'LookUp Ranges'!$A$73:$CY$78,BR$38)*$B48,VLOOKUP($C$2,'LookUp Ranges'!$A$65:$CY$71,BR$38)*$B48))</f>
        <v>0</v>
      </c>
      <c r="CA48" s="505">
        <f ca="1">IF($L48=$B48,0,IF(AND(Welcome!$C$22="50%",$L$5=Inservice),VLOOKUP($C$2,'LookUp Ranges'!$A$73:$CY$78,BS$38)*$B48,VLOOKUP($C$2,'LookUp Ranges'!$A$65:$CY$71,BS$38)*$B48))</f>
        <v>0</v>
      </c>
      <c r="CB48" s="505">
        <f ca="1">IF($L48=$B48,0,IF(AND(Welcome!$C$22="50%",$L$5=Inservice),VLOOKUP($C$2,'LookUp Ranges'!$A$73:$CY$78,BT$38)*$B48,VLOOKUP($C$2,'LookUp Ranges'!$A$65:$CY$71,BT$38)*$B48))</f>
        <v>0</v>
      </c>
      <c r="CC48" s="505">
        <f ca="1">IF($L48=$B48,0,IF(AND(Welcome!$C$22="50%",$L$5=Inservice),VLOOKUP($C$2,'LookUp Ranges'!$A$73:$CY$78,BU$38)*$B48,VLOOKUP($C$2,'LookUp Ranges'!$A$65:$CY$71,BU$38)*$B48))</f>
        <v>0</v>
      </c>
      <c r="CD48" s="505">
        <f ca="1">IF($L48=$B48,0,IF(AND(Welcome!$C$22="50%",$L$5=Inservice),VLOOKUP($C$2,'LookUp Ranges'!$A$73:$CY$78,BV$38)*$B48,VLOOKUP($C$2,'LookUp Ranges'!$A$65:$CY$71,BV$38)*$B48))</f>
        <v>0</v>
      </c>
      <c r="CE48" s="505">
        <f ca="1">IF($L48=$B48,0,IF(AND(Welcome!$C$22="50%",$L$5=Inservice),VLOOKUP($C$2,'LookUp Ranges'!$A$73:$CY$78,BW$38)*$B48,VLOOKUP($C$2,'LookUp Ranges'!$A$65:$CY$71,BW$38)*$B48))</f>
        <v>0</v>
      </c>
      <c r="CF48" s="505">
        <f ca="1">IF($L48=$B48,0,IF(AND(Welcome!$C$22="50%",$L$5=Inservice),VLOOKUP($C$2,'LookUp Ranges'!$A$73:$CY$78,BX$38)*$B48,VLOOKUP($C$2,'LookUp Ranges'!$A$65:$CY$71,BX$38)*$B48))</f>
        <v>0</v>
      </c>
      <c r="CG48" s="505">
        <f ca="1">IF($L48=$B48,0,IF(AND(Welcome!$C$22="50%",$L$5=Inservice),VLOOKUP($C$2,'LookUp Ranges'!$A$73:$CY$78,BY$38)*$B48,VLOOKUP($C$2,'LookUp Ranges'!$A$65:$CY$71,BY$38)*$B48))</f>
        <v>0</v>
      </c>
      <c r="CH48" s="505">
        <f ca="1">IF($L48=$B48,0,IF(AND(Welcome!$C$22="50%",$L$5=Inservice),VLOOKUP($C$2,'LookUp Ranges'!$A$73:$CY$78,BZ$38)*$B48,VLOOKUP($C$2,'LookUp Ranges'!$A$65:$CY$71,BZ$38)*$B48))</f>
        <v>0</v>
      </c>
      <c r="CI48" s="505">
        <f ca="1">IF($L48=$B48,0,IF(AND(Welcome!$C$22="50%",$L$5=Inservice),VLOOKUP($C$2,'LookUp Ranges'!$A$73:$CY$78,CA$38)*$B48,VLOOKUP($C$2,'LookUp Ranges'!$A$65:$CY$71,CA$38)*$B48))</f>
        <v>0</v>
      </c>
      <c r="CJ48" s="505">
        <f ca="1">IF($L48=$B48,0,IF(AND(Welcome!$C$22="50%",$L$5=Inservice),VLOOKUP($C$2,'LookUp Ranges'!$A$73:$CY$78,CB$38)*$B48,VLOOKUP($C$2,'LookUp Ranges'!$A$65:$CY$71,CB$38)*$B48))</f>
        <v>0</v>
      </c>
      <c r="CK48" s="505">
        <f ca="1">IF($L48=$B48,0,IF(AND(Welcome!$C$22="50%",$L$5=Inservice),VLOOKUP($C$2,'LookUp Ranges'!$A$73:$CY$78,CC$38)*$B48,VLOOKUP($C$2,'LookUp Ranges'!$A$65:$CY$71,CC$38)*$B48))</f>
        <v>0</v>
      </c>
      <c r="CL48" s="505">
        <f ca="1">IF($L48=$B48,0,IF(AND(Welcome!$C$22="50%",$L$5=Inservice),VLOOKUP($C$2,'LookUp Ranges'!$A$73:$CY$78,CD$38)*$B48,VLOOKUP($C$2,'LookUp Ranges'!$A$65:$CY$71,CD$38)*$B48))</f>
        <v>0</v>
      </c>
      <c r="CM48" s="505">
        <f ca="1">IF($L48=$B48,0,IF(AND(Welcome!$C$22="50%",$L$5=Inservice),VLOOKUP($C$2,'LookUp Ranges'!$A$73:$CY$78,CE$38)*$B48,VLOOKUP($C$2,'LookUp Ranges'!$A$65:$CY$71,CE$38)*$B48))</f>
        <v>0</v>
      </c>
      <c r="CN48" s="505">
        <f ca="1">IF($L48=$B48,0,IF(AND(Welcome!$C$22="50%",$L$5=Inservice),VLOOKUP($C$2,'LookUp Ranges'!$A$73:$CY$78,CF$38)*$B48,VLOOKUP($C$2,'LookUp Ranges'!$A$65:$CY$71,CF$38)*$B48))</f>
        <v>0</v>
      </c>
      <c r="CO48" s="505">
        <f ca="1">IF($L48=$B48,0,IF(AND(Welcome!$C$22="50%",$L$5=Inservice),VLOOKUP($C$2,'LookUp Ranges'!$A$73:$CY$78,CG$38)*$B48,VLOOKUP($C$2,'LookUp Ranges'!$A$65:$CY$71,CG$38)*$B48))</f>
        <v>0</v>
      </c>
      <c r="CP48" s="505">
        <f ca="1">IF($L48=$B48,0,IF(AND(Welcome!$C$22="50%",$L$5=Inservice),VLOOKUP($C$2,'LookUp Ranges'!$A$73:$CY$78,CH$38)*$B48,VLOOKUP($C$2,'LookUp Ranges'!$A$65:$CY$71,CH$38)*$B48))</f>
        <v>0</v>
      </c>
      <c r="CQ48" s="505">
        <f ca="1">IF($L48=$B48,0,IF(AND(Welcome!$C$22="50%",$L$5=Inservice),VLOOKUP($C$2,'LookUp Ranges'!$A$73:$CY$78,CI$38)*$B48,VLOOKUP($C$2,'LookUp Ranges'!$A$65:$CY$71,CI$38)*$B48))</f>
        <v>0</v>
      </c>
      <c r="CR48" s="505">
        <f ca="1">IF($L48=$B48,0,IF(AND(Welcome!$C$22="50%",$L$5=Inservice),VLOOKUP($C$2,'LookUp Ranges'!$A$73:$CY$78,CJ$38)*$B48,VLOOKUP($C$2,'LookUp Ranges'!$A$65:$CY$71,CJ$38)*$B48))</f>
        <v>0</v>
      </c>
      <c r="CS48" s="505">
        <f ca="1">IF($L48=$B48,0,IF(AND(Welcome!$C$22="50%",$L$5=Inservice),VLOOKUP($C$2,'LookUp Ranges'!$A$73:$CY$78,CK$38)*$B48,VLOOKUP($C$2,'LookUp Ranges'!$A$65:$CY$71,CK$38)*$B48))</f>
        <v>0</v>
      </c>
      <c r="CT48" s="505">
        <f ca="1">IF($L48=$B48,0,IF(AND(Welcome!$C$22="50%",$L$5=Inservice),VLOOKUP($C$2,'LookUp Ranges'!$A$73:$CY$78,CL$38)*$B48,VLOOKUP($C$2,'LookUp Ranges'!$A$65:$CY$71,CL$38)*$B48))</f>
        <v>0</v>
      </c>
      <c r="CU48" s="505">
        <f ca="1">IF($L48=$B48,0,IF(AND(Welcome!$C$22="50%",$L$5=Inservice),VLOOKUP($C$2,'LookUp Ranges'!$A$73:$CY$78,CM$38)*$B48,VLOOKUP($C$2,'LookUp Ranges'!$A$65:$CY$71,CM$38)*$B48))</f>
        <v>0</v>
      </c>
      <c r="CV48" s="505">
        <f ca="1">IF($L48=$B48,0,IF(AND(Welcome!$C$22="50%",$L$5=Inservice),VLOOKUP($C$2,'LookUp Ranges'!$A$73:$CY$78,CN$38)*$B48,VLOOKUP($C$2,'LookUp Ranges'!$A$65:$CY$71,CN$38)*$B48))</f>
        <v>0</v>
      </c>
      <c r="CW48" s="505">
        <f ca="1">IF($L48=$B48,0,IF(AND(Welcome!$C$22="50%",$L$5=Inservice),VLOOKUP($C$2,'LookUp Ranges'!$A$73:$CY$78,CO$38)*$B48,VLOOKUP($C$2,'LookUp Ranges'!$A$65:$CY$71,CO$38)*$B48))</f>
        <v>0</v>
      </c>
      <c r="CX48" s="505">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2">
        <f ca="1">IF(AND(Welcome!$C$22="100%",M$5=Inservice),$B49,IF(AND(Welcome!$C$22="50%",M$5=Inservice),VLOOKUP($C$2,'LookUp Ranges'!$A$73:$CY$78,D$38)*$B49,VLOOKUP($C$2,'LookUp Ranges'!$A$65:$CY$71,D$38)*$B49))</f>
        <v>0</v>
      </c>
      <c r="N49" s="572">
        <f ca="1">IF($M49=$B49,0,IF(AND(Welcome!$C$22="50%",$M$5=Inservice),VLOOKUP($C$2,'LookUp Ranges'!$A$73:$CY$78,E$38)*$B49,VLOOKUP($C$2,'LookUp Ranges'!$A$65:$CY$71,E$38)*$B49))</f>
        <v>0</v>
      </c>
      <c r="O49" s="572">
        <f ca="1">IF($M49=$B49,0,IF(AND(Welcome!$C$22="50%",$M$5=Inservice),VLOOKUP($C$2,'LookUp Ranges'!$A$73:$CY$78,F$38)*$B49,VLOOKUP($C$2,'LookUp Ranges'!$A$65:$CY$71,F$38)*$B49))</f>
        <v>0</v>
      </c>
      <c r="P49" s="572">
        <f ca="1">IF($M49=$B49,0,IF(AND(Welcome!$C$22="50%",$M$5=Inservice),VLOOKUP($C$2,'LookUp Ranges'!$A$73:$CY$78,G$38)*$B49,VLOOKUP($C$2,'LookUp Ranges'!$A$65:$CY$71,G$38)*$B49))</f>
        <v>0</v>
      </c>
      <c r="Q49" s="572">
        <f ca="1">IF($M49=$B49,0,IF(AND(Welcome!$C$22="50%",$M$5=Inservice),VLOOKUP($C$2,'LookUp Ranges'!$A$73:$CY$78,H$38)*$B49,VLOOKUP($C$2,'LookUp Ranges'!$A$65:$CY$71,H$38)*$B49))</f>
        <v>0</v>
      </c>
      <c r="R49" s="572">
        <f ca="1">IF($M49=$B49,0,IF(AND(Welcome!$C$22="50%",$M$5=Inservice),VLOOKUP($C$2,'LookUp Ranges'!$A$73:$CY$78,I$38)*$B49,VLOOKUP($C$2,'LookUp Ranges'!$A$65:$CY$71,I$38)*$B49))</f>
        <v>0</v>
      </c>
      <c r="S49" s="572">
        <f ca="1">IF($M49=$B49,0,IF(AND(Welcome!$C$22="50%",$M$5=Inservice),VLOOKUP($C$2,'LookUp Ranges'!$A$73:$CY$78,J$38)*$B49,VLOOKUP($C$2,'LookUp Ranges'!$A$65:$CY$71,J$38)*$B49))</f>
        <v>0</v>
      </c>
      <c r="T49" s="572">
        <f ca="1">IF($M49=$B49,0,IF(AND(Welcome!$C$22="50%",$M$5=Inservice),VLOOKUP($C$2,'LookUp Ranges'!$A$73:$CY$78,K$38)*$B49,VLOOKUP($C$2,'LookUp Ranges'!$A$65:$CY$71,K$38)*$B49))</f>
        <v>0</v>
      </c>
      <c r="U49" s="572">
        <f ca="1">IF($M49=$B49,0,IF(AND(Welcome!$C$22="50%",$M$5=Inservice),VLOOKUP($C$2,'LookUp Ranges'!$A$73:$CY$78,L$38)*$B49,VLOOKUP($C$2,'LookUp Ranges'!$A$65:$CY$71,L$38)*$B49))</f>
        <v>0</v>
      </c>
      <c r="V49" s="572">
        <f ca="1">IF($M49=$B49,0,IF(AND(Welcome!$C$22="50%",$M$5=Inservice),VLOOKUP($C$2,'LookUp Ranges'!$A$73:$CY$78,M$38)*$B49,VLOOKUP($C$2,'LookUp Ranges'!$A$65:$CY$71,M$38)*$B49))</f>
        <v>0</v>
      </c>
      <c r="W49" s="572">
        <f ca="1">IF($M49=$B49,0,IF(AND(Welcome!$C$22="50%",$M$5=Inservice),VLOOKUP($C$2,'LookUp Ranges'!$A$73:$CY$78,N$38)*$B49,VLOOKUP($C$2,'LookUp Ranges'!$A$65:$CY$71,N$38)*$B49))</f>
        <v>0</v>
      </c>
      <c r="X49" s="572">
        <f ca="1">IF($M49=$B49,0,IF(AND(Welcome!$C$22="50%",$M$5=Inservice),VLOOKUP($C$2,'LookUp Ranges'!$A$73:$CY$78,O$38)*$B49,VLOOKUP($C$2,'LookUp Ranges'!$A$65:$CY$71,O$38)*$B49))</f>
        <v>0</v>
      </c>
      <c r="Y49" s="572">
        <f ca="1">IF($M49=$B49,0,IF(AND(Welcome!$C$22="50%",$M$5=Inservice),VLOOKUP($C$2,'LookUp Ranges'!$A$73:$CY$78,P$38)*$B49,VLOOKUP($C$2,'LookUp Ranges'!$A$65:$CY$71,P$38)*$B49))</f>
        <v>0</v>
      </c>
      <c r="Z49" s="505">
        <f ca="1">IF($M49=$B49,0,IF(AND(Welcome!$C$22="50%",$M$5=Inservice),VLOOKUP($C$2,'LookUp Ranges'!$A$73:$CY$78,Q$38)*$B49,VLOOKUP($C$2,'LookUp Ranges'!$A$65:$CY$71,Q$38)*$B49))</f>
        <v>0</v>
      </c>
      <c r="AA49" s="505">
        <f ca="1">IF($M49=$B49,0,IF(AND(Welcome!$C$22="50%",$M$5=Inservice),VLOOKUP($C$2,'LookUp Ranges'!$A$73:$CY$78,R$38)*$B49,VLOOKUP($C$2,'LookUp Ranges'!$A$65:$CY$71,R$38)*$B49))</f>
        <v>0</v>
      </c>
      <c r="AB49" s="505">
        <f ca="1">IF($M49=$B49,0,IF(AND(Welcome!$C$22="50%",$M$5=Inservice),VLOOKUP($C$2,'LookUp Ranges'!$A$73:$CY$78,S$38)*$B49,VLOOKUP($C$2,'LookUp Ranges'!$A$65:$CY$71,S$38)*$B49))</f>
        <v>0</v>
      </c>
      <c r="AC49" s="505">
        <f ca="1">IF($M49=$B49,0,IF(AND(Welcome!$C$22="50%",$M$5=Inservice),VLOOKUP($C$2,'LookUp Ranges'!$A$73:$CY$78,T$38)*$B49,VLOOKUP($C$2,'LookUp Ranges'!$A$65:$CY$71,T$38)*$B49))</f>
        <v>0</v>
      </c>
      <c r="AD49" s="505">
        <f ca="1">IF($M49=$B49,0,IF(AND(Welcome!$C$22="50%",$M$5=Inservice),VLOOKUP($C$2,'LookUp Ranges'!$A$73:$CY$78,U$38)*$B49,VLOOKUP($C$2,'LookUp Ranges'!$A$65:$CY$71,U$38)*$B49))</f>
        <v>0</v>
      </c>
      <c r="AE49" s="505">
        <f ca="1">IF($M49=$B49,0,IF(AND(Welcome!$C$22="50%",$M$5=Inservice),VLOOKUP($C$2,'LookUp Ranges'!$A$73:$CY$78,V$38)*$B49,VLOOKUP($C$2,'LookUp Ranges'!$A$65:$CY$71,V$38)*$B49))</f>
        <v>0</v>
      </c>
      <c r="AF49" s="505">
        <f ca="1">IF($M49=$B49,0,IF(AND(Welcome!$C$22="50%",$M$5=Inservice),VLOOKUP($C$2,'LookUp Ranges'!$A$73:$CY$78,W$38)*$B49,VLOOKUP($C$2,'LookUp Ranges'!$A$65:$CY$71,W$38)*$B49))</f>
        <v>0</v>
      </c>
      <c r="AG49" s="505">
        <f ca="1">IF($M49=$B49,0,IF(AND(Welcome!$C$22="50%",$M$5=Inservice),VLOOKUP($C$2,'LookUp Ranges'!$A$73:$CY$78,X$38)*$B49,VLOOKUP($C$2,'LookUp Ranges'!$A$65:$CY$71,X$38)*$B49))</f>
        <v>0</v>
      </c>
      <c r="AH49" s="505">
        <f ca="1">IF($M49=$B49,0,IF(AND(Welcome!$C$22="50%",$M$5=Inservice),VLOOKUP($C$2,'LookUp Ranges'!$A$73:$CY$78,Y$38)*$B49,VLOOKUP($C$2,'LookUp Ranges'!$A$65:$CY$71,Y$38)*$B49))</f>
        <v>0</v>
      </c>
      <c r="AI49" s="505">
        <f ca="1">IF($M49=$B49,0,IF(AND(Welcome!$C$22="50%",$M$5=Inservice),VLOOKUP($C$2,'LookUp Ranges'!$A$73:$CY$78,Z$38)*$B49,VLOOKUP($C$2,'LookUp Ranges'!$A$65:$CY$71,Z$38)*$B49))</f>
        <v>0</v>
      </c>
      <c r="AJ49" s="505">
        <f ca="1">IF($M49=$B49,0,IF(AND(Welcome!$C$22="50%",$M$5=Inservice),VLOOKUP($C$2,'LookUp Ranges'!$A$73:$CY$78,AA$38)*$B49,VLOOKUP($C$2,'LookUp Ranges'!$A$65:$CY$71,AA$38)*$B49))</f>
        <v>0</v>
      </c>
      <c r="AK49" s="505">
        <f ca="1">IF($M49=$B49,0,IF(AND(Welcome!$C$22="50%",$M$5=Inservice),VLOOKUP($C$2,'LookUp Ranges'!$A$73:$CY$78,AB$38)*$B49,VLOOKUP($C$2,'LookUp Ranges'!$A$65:$CY$71,AB$38)*$B49))</f>
        <v>0</v>
      </c>
      <c r="AL49" s="505">
        <f ca="1">IF($M49=$B49,0,IF(AND(Welcome!$C$22="50%",$M$5=Inservice),VLOOKUP($C$2,'LookUp Ranges'!$A$73:$CY$78,AC$38)*$B49,VLOOKUP($C$2,'LookUp Ranges'!$A$65:$CY$71,AC$38)*$B49))</f>
        <v>0</v>
      </c>
      <c r="AM49" s="505">
        <f ca="1">IF($M49=$B49,0,IF(AND(Welcome!$C$22="50%",$M$5=Inservice),VLOOKUP($C$2,'LookUp Ranges'!$A$73:$CY$78,AD$38)*$B49,VLOOKUP($C$2,'LookUp Ranges'!$A$65:$CY$71,AD$38)*$B49))</f>
        <v>0</v>
      </c>
      <c r="AN49" s="505">
        <f ca="1">IF($M49=$B49,0,IF(AND(Welcome!$C$22="50%",$M$5=Inservice),VLOOKUP($C$2,'LookUp Ranges'!$A$73:$CY$78,AE$38)*$B49,VLOOKUP($C$2,'LookUp Ranges'!$A$65:$CY$71,AE$38)*$B49))</f>
        <v>0</v>
      </c>
      <c r="AO49" s="505">
        <f ca="1">IF($M49=$B49,0,IF(AND(Welcome!$C$22="50%",$M$5=Inservice),VLOOKUP($C$2,'LookUp Ranges'!$A$73:$CY$78,AF$38)*$B49,VLOOKUP($C$2,'LookUp Ranges'!$A$65:$CY$71,AF$38)*$B49))</f>
        <v>0</v>
      </c>
      <c r="AP49" s="505">
        <f ca="1">IF($M49=$B49,0,IF(AND(Welcome!$C$22="50%",$M$5=Inservice),VLOOKUP($C$2,'LookUp Ranges'!$A$73:$CY$78,AG$38)*$B49,VLOOKUP($C$2,'LookUp Ranges'!$A$65:$CY$71,AG$38)*$B49))</f>
        <v>0</v>
      </c>
      <c r="AQ49" s="505">
        <f ca="1">IF($M49=$B49,0,IF(AND(Welcome!$C$22="50%",$M$5=Inservice),VLOOKUP($C$2,'LookUp Ranges'!$A$73:$CY$78,AH$38)*$B49,VLOOKUP($C$2,'LookUp Ranges'!$A$65:$CY$71,AH$38)*$B49))</f>
        <v>0</v>
      </c>
      <c r="AR49" s="505">
        <f ca="1">IF($M49=$B49,0,IF(AND(Welcome!$C$22="50%",$M$5=Inservice),VLOOKUP($C$2,'LookUp Ranges'!$A$73:$CY$78,AI$38)*$B49,VLOOKUP($C$2,'LookUp Ranges'!$A$65:$CY$71,AI$38)*$B49))</f>
        <v>0</v>
      </c>
      <c r="AS49" s="505">
        <f ca="1">IF($M49=$B49,0,IF(AND(Welcome!$C$22="50%",$M$5=Inservice),VLOOKUP($C$2,'LookUp Ranges'!$A$73:$CY$78,AJ$38)*$B49,VLOOKUP($C$2,'LookUp Ranges'!$A$65:$CY$71,AJ$38)*$B49))</f>
        <v>0</v>
      </c>
      <c r="AT49" s="505">
        <f ca="1">IF($M49=$B49,0,IF(AND(Welcome!$C$22="50%",$M$5=Inservice),VLOOKUP($C$2,'LookUp Ranges'!$A$73:$CY$78,AK$38)*$B49,VLOOKUP($C$2,'LookUp Ranges'!$A$65:$CY$71,AK$38)*$B49))</f>
        <v>0</v>
      </c>
      <c r="AU49" s="505">
        <f ca="1">IF($M49=$B49,0,IF(AND(Welcome!$C$22="50%",$M$5=Inservice),VLOOKUP($C$2,'LookUp Ranges'!$A$73:$CY$78,AL$38)*$B49,VLOOKUP($C$2,'LookUp Ranges'!$A$65:$CY$71,AL$38)*$B49))</f>
        <v>0</v>
      </c>
      <c r="AV49" s="505">
        <f ca="1">IF($M49=$B49,0,IF(AND(Welcome!$C$22="50%",$M$5=Inservice),VLOOKUP($C$2,'LookUp Ranges'!$A$73:$CY$78,AM$38)*$B49,VLOOKUP($C$2,'LookUp Ranges'!$A$65:$CY$71,AM$38)*$B49))</f>
        <v>0</v>
      </c>
      <c r="AW49" s="505">
        <f ca="1">IF($M49=$B49,0,IF(AND(Welcome!$C$22="50%",$M$5=Inservice),VLOOKUP($C$2,'LookUp Ranges'!$A$73:$CY$78,AN$38)*$B49,VLOOKUP($C$2,'LookUp Ranges'!$A$65:$CY$71,AN$38)*$B49))</f>
        <v>0</v>
      </c>
      <c r="AX49" s="505">
        <f ca="1">IF($M49=$B49,0,IF(AND(Welcome!$C$22="50%",$M$5=Inservice),VLOOKUP($C$2,'LookUp Ranges'!$A$73:$CY$78,AO$38)*$B49,VLOOKUP($C$2,'LookUp Ranges'!$A$65:$CY$71,AO$38)*$B49))</f>
        <v>0</v>
      </c>
      <c r="AY49" s="505">
        <f ca="1">IF($M49=$B49,0,IF(AND(Welcome!$C$22="50%",$M$5=Inservice),VLOOKUP($C$2,'LookUp Ranges'!$A$73:$CY$78,AP$38)*$B49,VLOOKUP($C$2,'LookUp Ranges'!$A$65:$CY$71,AP$38)*$B49))</f>
        <v>0</v>
      </c>
      <c r="AZ49" s="505">
        <f ca="1">IF($M49=$B49,0,IF(AND(Welcome!$C$22="50%",$M$5=Inservice),VLOOKUP($C$2,'LookUp Ranges'!$A$73:$CY$78,AQ$38)*$B49,VLOOKUP($C$2,'LookUp Ranges'!$A$65:$CY$71,AQ$38)*$B49))</f>
        <v>0</v>
      </c>
      <c r="BA49" s="505">
        <f ca="1">IF($M49=$B49,0,IF(AND(Welcome!$C$22="50%",$M$5=Inservice),VLOOKUP($C$2,'LookUp Ranges'!$A$73:$CY$78,AR$38)*$B49,VLOOKUP($C$2,'LookUp Ranges'!$A$65:$CY$71,AR$38)*$B49))</f>
        <v>0</v>
      </c>
      <c r="BB49" s="505">
        <f ca="1">IF($M49=$B49,0,IF(AND(Welcome!$C$22="50%",$M$5=Inservice),VLOOKUP($C$2,'LookUp Ranges'!$A$73:$CY$78,AS$38)*$B49,VLOOKUP($C$2,'LookUp Ranges'!$A$65:$CY$71,AS$38)*$B49))</f>
        <v>0</v>
      </c>
      <c r="BC49" s="505">
        <f ca="1">IF($M49=$B49,0,IF(AND(Welcome!$C$22="50%",$M$5=Inservice),VLOOKUP($C$2,'LookUp Ranges'!$A$73:$CY$78,AT$38)*$B49,VLOOKUP($C$2,'LookUp Ranges'!$A$65:$CY$71,AT$38)*$B49))</f>
        <v>0</v>
      </c>
      <c r="BD49" s="505">
        <f ca="1">IF($M49=$B49,0,IF(AND(Welcome!$C$22="50%",$M$5=Inservice),VLOOKUP($C$2,'LookUp Ranges'!$A$73:$CY$78,AU$38)*$B49,VLOOKUP($C$2,'LookUp Ranges'!$A$65:$CY$71,AU$38)*$B49))</f>
        <v>0</v>
      </c>
      <c r="BE49" s="505">
        <f ca="1">IF($M49=$B49,0,IF(AND(Welcome!$C$22="50%",$M$5=Inservice),VLOOKUP($C$2,'LookUp Ranges'!$A$73:$CY$78,AV$38)*$B49,VLOOKUP($C$2,'LookUp Ranges'!$A$65:$CY$71,AV$38)*$B49))</f>
        <v>0</v>
      </c>
      <c r="BF49" s="505">
        <f ca="1">IF($M49=$B49,0,IF(AND(Welcome!$C$22="50%",$M$5=Inservice),VLOOKUP($C$2,'LookUp Ranges'!$A$73:$CY$78,AW$38)*$B49,VLOOKUP($C$2,'LookUp Ranges'!$A$65:$CY$71,AW$38)*$B49))</f>
        <v>0</v>
      </c>
      <c r="BG49" s="505">
        <f ca="1">IF($M49=$B49,0,IF(AND(Welcome!$C$22="50%",$M$5=Inservice),VLOOKUP($C$2,'LookUp Ranges'!$A$73:$CY$78,AX$38)*$B49,VLOOKUP($C$2,'LookUp Ranges'!$A$65:$CY$71,AX$38)*$B49))</f>
        <v>0</v>
      </c>
      <c r="BH49" s="505">
        <f ca="1">IF($M49=$B49,0,IF(AND(Welcome!$C$22="50%",$M$5=Inservice),VLOOKUP($C$2,'LookUp Ranges'!$A$73:$CY$78,AY$38)*$B49,VLOOKUP($C$2,'LookUp Ranges'!$A$65:$CY$71,AY$38)*$B49))</f>
        <v>0</v>
      </c>
      <c r="BI49" s="505">
        <f ca="1">IF($M49=$B49,0,IF(AND(Welcome!$C$22="50%",$M$5=Inservice),VLOOKUP($C$2,'LookUp Ranges'!$A$73:$CY$78,AZ$38)*$B49,VLOOKUP($C$2,'LookUp Ranges'!$A$65:$CY$71,AZ$38)*$B49))</f>
        <v>0</v>
      </c>
      <c r="BJ49" s="505">
        <f ca="1">IF($M49=$B49,0,IF(AND(Welcome!$C$22="50%",$M$5=Inservice),VLOOKUP($C$2,'LookUp Ranges'!$A$73:$CY$78,BA$38)*$B49,VLOOKUP($C$2,'LookUp Ranges'!$A$65:$CY$71,BA$38)*$B49))</f>
        <v>0</v>
      </c>
      <c r="BK49" s="505">
        <f ca="1">IF($M49=$B49,0,IF(AND(Welcome!$C$22="50%",$M$5=Inservice),VLOOKUP($C$2,'LookUp Ranges'!$A$73:$CY$78,BB$38)*$B49,VLOOKUP($C$2,'LookUp Ranges'!$A$65:$CY$71,BB$38)*$B49))</f>
        <v>0</v>
      </c>
      <c r="BL49" s="505">
        <f ca="1">IF($M49=$B49,0,IF(AND(Welcome!$C$22="50%",$M$5=Inservice),VLOOKUP($C$2,'LookUp Ranges'!$A$73:$CY$78,BC$38)*$B49,VLOOKUP($C$2,'LookUp Ranges'!$A$65:$CY$71,BC$38)*$B49))</f>
        <v>0</v>
      </c>
      <c r="BM49" s="505">
        <f ca="1">IF($M49=$B49,0,IF(AND(Welcome!$C$22="50%",$M$5=Inservice),VLOOKUP($C$2,'LookUp Ranges'!$A$73:$CY$78,BD$38)*$B49,VLOOKUP($C$2,'LookUp Ranges'!$A$65:$CY$71,BD$38)*$B49))</f>
        <v>0</v>
      </c>
      <c r="BN49" s="505">
        <f ca="1">IF($M49=$B49,0,IF(AND(Welcome!$C$22="50%",$M$5=Inservice),VLOOKUP($C$2,'LookUp Ranges'!$A$73:$CY$78,BE$38)*$B49,VLOOKUP($C$2,'LookUp Ranges'!$A$65:$CY$71,BE$38)*$B49))</f>
        <v>0</v>
      </c>
      <c r="BO49" s="505">
        <f ca="1">IF($M49=$B49,0,IF(AND(Welcome!$C$22="50%",$M$5=Inservice),VLOOKUP($C$2,'LookUp Ranges'!$A$73:$CY$78,BF$38)*$B49,VLOOKUP($C$2,'LookUp Ranges'!$A$65:$CY$71,BF$38)*$B49))</f>
        <v>0</v>
      </c>
      <c r="BP49" s="505">
        <f ca="1">IF($M49=$B49,0,IF(AND(Welcome!$C$22="50%",$M$5=Inservice),VLOOKUP($C$2,'LookUp Ranges'!$A$73:$CY$78,BG$38)*$B49,VLOOKUP($C$2,'LookUp Ranges'!$A$65:$CY$71,BG$38)*$B49))</f>
        <v>0</v>
      </c>
      <c r="BQ49" s="505">
        <f ca="1">IF($M49=$B49,0,IF(AND(Welcome!$C$22="50%",$M$5=Inservice),VLOOKUP($C$2,'LookUp Ranges'!$A$73:$CY$78,BH$38)*$B49,VLOOKUP($C$2,'LookUp Ranges'!$A$65:$CY$71,BH$38)*$B49))</f>
        <v>0</v>
      </c>
      <c r="BR49" s="505">
        <f ca="1">IF($M49=$B49,0,IF(AND(Welcome!$C$22="50%",$M$5=Inservice),VLOOKUP($C$2,'LookUp Ranges'!$A$73:$CY$78,BI$38)*$B49,VLOOKUP($C$2,'LookUp Ranges'!$A$65:$CY$71,BI$38)*$B49))</f>
        <v>0</v>
      </c>
      <c r="BS49" s="505">
        <f ca="1">IF($M49=$B49,0,IF(AND(Welcome!$C$22="50%",$M$5=Inservice),VLOOKUP($C$2,'LookUp Ranges'!$A$73:$CY$78,BJ$38)*$B49,VLOOKUP($C$2,'LookUp Ranges'!$A$65:$CY$71,BJ$38)*$B49))</f>
        <v>0</v>
      </c>
      <c r="BT49" s="505">
        <f ca="1">IF($M49=$B49,0,IF(AND(Welcome!$C$22="50%",$M$5=Inservice),VLOOKUP($C$2,'LookUp Ranges'!$A$73:$CY$78,BK$38)*$B49,VLOOKUP($C$2,'LookUp Ranges'!$A$65:$CY$71,BK$38)*$B49))</f>
        <v>0</v>
      </c>
      <c r="BU49" s="505">
        <f ca="1">IF($M49=$B49,0,IF(AND(Welcome!$C$22="50%",$M$5=Inservice),VLOOKUP($C$2,'LookUp Ranges'!$A$73:$CY$78,BL$38)*$B49,VLOOKUP($C$2,'LookUp Ranges'!$A$65:$CY$71,BL$38)*$B49))</f>
        <v>0</v>
      </c>
      <c r="BV49" s="505">
        <f ca="1">IF($M49=$B49,0,IF(AND(Welcome!$C$22="50%",$M$5=Inservice),VLOOKUP($C$2,'LookUp Ranges'!$A$73:$CY$78,BM$38)*$B49,VLOOKUP($C$2,'LookUp Ranges'!$A$65:$CY$71,BM$38)*$B49))</f>
        <v>0</v>
      </c>
      <c r="BW49" s="505">
        <f ca="1">IF($M49=$B49,0,IF(AND(Welcome!$C$22="50%",$M$5=Inservice),VLOOKUP($C$2,'LookUp Ranges'!$A$73:$CY$78,BN$38)*$B49,VLOOKUP($C$2,'LookUp Ranges'!$A$65:$CY$71,BN$38)*$B49))</f>
        <v>0</v>
      </c>
      <c r="BX49" s="505">
        <f ca="1">IF($M49=$B49,0,IF(AND(Welcome!$C$22="50%",$M$5=Inservice),VLOOKUP($C$2,'LookUp Ranges'!$A$73:$CY$78,BO$38)*$B49,VLOOKUP($C$2,'LookUp Ranges'!$A$65:$CY$71,BO$38)*$B49))</f>
        <v>0</v>
      </c>
      <c r="BY49" s="505">
        <f ca="1">IF($M49=$B49,0,IF(AND(Welcome!$C$22="50%",$M$5=Inservice),VLOOKUP($C$2,'LookUp Ranges'!$A$73:$CY$78,BP$38)*$B49,VLOOKUP($C$2,'LookUp Ranges'!$A$65:$CY$71,BP$38)*$B49))</f>
        <v>0</v>
      </c>
      <c r="BZ49" s="505">
        <f ca="1">IF($M49=$B49,0,IF(AND(Welcome!$C$22="50%",$M$5=Inservice),VLOOKUP($C$2,'LookUp Ranges'!$A$73:$CY$78,BQ$38)*$B49,VLOOKUP($C$2,'LookUp Ranges'!$A$65:$CY$71,BQ$38)*$B49))</f>
        <v>0</v>
      </c>
      <c r="CA49" s="505">
        <f ca="1">IF($M49=$B49,0,IF(AND(Welcome!$C$22="50%",$M$5=Inservice),VLOOKUP($C$2,'LookUp Ranges'!$A$73:$CY$78,BR$38)*$B49,VLOOKUP($C$2,'LookUp Ranges'!$A$65:$CY$71,BR$38)*$B49))</f>
        <v>0</v>
      </c>
      <c r="CB49" s="505">
        <f ca="1">IF($M49=$B49,0,IF(AND(Welcome!$C$22="50%",$M$5=Inservice),VLOOKUP($C$2,'LookUp Ranges'!$A$73:$CY$78,BS$38)*$B49,VLOOKUP($C$2,'LookUp Ranges'!$A$65:$CY$71,BS$38)*$B49))</f>
        <v>0</v>
      </c>
      <c r="CC49" s="505">
        <f ca="1">IF($M49=$B49,0,IF(AND(Welcome!$C$22="50%",$M$5=Inservice),VLOOKUP($C$2,'LookUp Ranges'!$A$73:$CY$78,BT$38)*$B49,VLOOKUP($C$2,'LookUp Ranges'!$A$65:$CY$71,BT$38)*$B49))</f>
        <v>0</v>
      </c>
      <c r="CD49" s="505">
        <f ca="1">IF($M49=$B49,0,IF(AND(Welcome!$C$22="50%",$M$5=Inservice),VLOOKUP($C$2,'LookUp Ranges'!$A$73:$CY$78,BU$38)*$B49,VLOOKUP($C$2,'LookUp Ranges'!$A$65:$CY$71,BU$38)*$B49))</f>
        <v>0</v>
      </c>
      <c r="CE49" s="505">
        <f ca="1">IF($M49=$B49,0,IF(AND(Welcome!$C$22="50%",$M$5=Inservice),VLOOKUP($C$2,'LookUp Ranges'!$A$73:$CY$78,BV$38)*$B49,VLOOKUP($C$2,'LookUp Ranges'!$A$65:$CY$71,BV$38)*$B49))</f>
        <v>0</v>
      </c>
      <c r="CF49" s="505">
        <f ca="1">IF($M49=$B49,0,IF(AND(Welcome!$C$22="50%",$M$5=Inservice),VLOOKUP($C$2,'LookUp Ranges'!$A$73:$CY$78,BW$38)*$B49,VLOOKUP($C$2,'LookUp Ranges'!$A$65:$CY$71,BW$38)*$B49))</f>
        <v>0</v>
      </c>
      <c r="CG49" s="505">
        <f ca="1">IF($M49=$B49,0,IF(AND(Welcome!$C$22="50%",$M$5=Inservice),VLOOKUP($C$2,'LookUp Ranges'!$A$73:$CY$78,BX$38)*$B49,VLOOKUP($C$2,'LookUp Ranges'!$A$65:$CY$71,BX$38)*$B49))</f>
        <v>0</v>
      </c>
      <c r="CH49" s="505">
        <f ca="1">IF($M49=$B49,0,IF(AND(Welcome!$C$22="50%",$M$5=Inservice),VLOOKUP($C$2,'LookUp Ranges'!$A$73:$CY$78,BY$38)*$B49,VLOOKUP($C$2,'LookUp Ranges'!$A$65:$CY$71,BY$38)*$B49))</f>
        <v>0</v>
      </c>
      <c r="CI49" s="505">
        <f ca="1">IF($M49=$B49,0,IF(AND(Welcome!$C$22="50%",$M$5=Inservice),VLOOKUP($C$2,'LookUp Ranges'!$A$73:$CY$78,BZ$38)*$B49,VLOOKUP($C$2,'LookUp Ranges'!$A$65:$CY$71,BZ$38)*$B49))</f>
        <v>0</v>
      </c>
      <c r="CJ49" s="505">
        <f ca="1">IF($M49=$B49,0,IF(AND(Welcome!$C$22="50%",$M$5=Inservice),VLOOKUP($C$2,'LookUp Ranges'!$A$73:$CY$78,CA$38)*$B49,VLOOKUP($C$2,'LookUp Ranges'!$A$65:$CY$71,CA$38)*$B49))</f>
        <v>0</v>
      </c>
      <c r="CK49" s="505">
        <f ca="1">IF($M49=$B49,0,IF(AND(Welcome!$C$22="50%",$M$5=Inservice),VLOOKUP($C$2,'LookUp Ranges'!$A$73:$CY$78,CB$38)*$B49,VLOOKUP($C$2,'LookUp Ranges'!$A$65:$CY$71,CB$38)*$B49))</f>
        <v>0</v>
      </c>
      <c r="CL49" s="505">
        <f ca="1">IF($M49=$B49,0,IF(AND(Welcome!$C$22="50%",$M$5=Inservice),VLOOKUP($C$2,'LookUp Ranges'!$A$73:$CY$78,CC$38)*$B49,VLOOKUP($C$2,'LookUp Ranges'!$A$65:$CY$71,CC$38)*$B49))</f>
        <v>0</v>
      </c>
      <c r="CM49" s="505">
        <f ca="1">IF($M49=$B49,0,IF(AND(Welcome!$C$22="50%",$M$5=Inservice),VLOOKUP($C$2,'LookUp Ranges'!$A$73:$CY$78,CD$38)*$B49,VLOOKUP($C$2,'LookUp Ranges'!$A$65:$CY$71,CD$38)*$B49))</f>
        <v>0</v>
      </c>
      <c r="CN49" s="505">
        <f ca="1">IF($M49=$B49,0,IF(AND(Welcome!$C$22="50%",$M$5=Inservice),VLOOKUP($C$2,'LookUp Ranges'!$A$73:$CY$78,CE$38)*$B49,VLOOKUP($C$2,'LookUp Ranges'!$A$65:$CY$71,CE$38)*$B49))</f>
        <v>0</v>
      </c>
      <c r="CO49" s="505">
        <f ca="1">IF($M49=$B49,0,IF(AND(Welcome!$C$22="50%",$M$5=Inservice),VLOOKUP($C$2,'LookUp Ranges'!$A$73:$CY$78,CF$38)*$B49,VLOOKUP($C$2,'LookUp Ranges'!$A$65:$CY$71,CF$38)*$B49))</f>
        <v>0</v>
      </c>
      <c r="CP49" s="505">
        <f ca="1">IF($M49=$B49,0,IF(AND(Welcome!$C$22="50%",$M$5=Inservice),VLOOKUP($C$2,'LookUp Ranges'!$A$73:$CY$78,CG$38)*$B49,VLOOKUP($C$2,'LookUp Ranges'!$A$65:$CY$71,CG$38)*$B49))</f>
        <v>0</v>
      </c>
      <c r="CQ49" s="505">
        <f ca="1">IF($M49=$B49,0,IF(AND(Welcome!$C$22="50%",$M$5=Inservice),VLOOKUP($C$2,'LookUp Ranges'!$A$73:$CY$78,CH$38)*$B49,VLOOKUP($C$2,'LookUp Ranges'!$A$65:$CY$71,CH$38)*$B49))</f>
        <v>0</v>
      </c>
      <c r="CR49" s="505">
        <f ca="1">IF($M49=$B49,0,IF(AND(Welcome!$C$22="50%",$M$5=Inservice),VLOOKUP($C$2,'LookUp Ranges'!$A$73:$CY$78,CI$38)*$B49,VLOOKUP($C$2,'LookUp Ranges'!$A$65:$CY$71,CI$38)*$B49))</f>
        <v>0</v>
      </c>
      <c r="CS49" s="505">
        <f ca="1">IF($M49=$B49,0,IF(AND(Welcome!$C$22="50%",$M$5=Inservice),VLOOKUP($C$2,'LookUp Ranges'!$A$73:$CY$78,CJ$38)*$B49,VLOOKUP($C$2,'LookUp Ranges'!$A$65:$CY$71,CJ$38)*$B49))</f>
        <v>0</v>
      </c>
      <c r="CT49" s="505">
        <f ca="1">IF($M49=$B49,0,IF(AND(Welcome!$C$22="50%",$M$5=Inservice),VLOOKUP($C$2,'LookUp Ranges'!$A$73:$CY$78,CK$38)*$B49,VLOOKUP($C$2,'LookUp Ranges'!$A$65:$CY$71,CK$38)*$B49))</f>
        <v>0</v>
      </c>
      <c r="CU49" s="505">
        <f ca="1">IF($M49=$B49,0,IF(AND(Welcome!$C$22="50%",$M$5=Inservice),VLOOKUP($C$2,'LookUp Ranges'!$A$73:$CY$78,CL$38)*$B49,VLOOKUP($C$2,'LookUp Ranges'!$A$65:$CY$71,CL$38)*$B49))</f>
        <v>0</v>
      </c>
      <c r="CV49" s="505">
        <f ca="1">IF($M49=$B49,0,IF(AND(Welcome!$C$22="50%",$M$5=Inservice),VLOOKUP($C$2,'LookUp Ranges'!$A$73:$CY$78,CM$38)*$B49,VLOOKUP($C$2,'LookUp Ranges'!$A$65:$CY$71,CM$38)*$B49))</f>
        <v>0</v>
      </c>
      <c r="CW49" s="505">
        <f ca="1">IF($M49=$B49,0,IF(AND(Welcome!$C$22="50%",$M$5=Inservice),VLOOKUP($C$2,'LookUp Ranges'!$A$73:$CY$78,CN$38)*$B49,VLOOKUP($C$2,'LookUp Ranges'!$A$65:$CY$71,CN$38)*$B49))</f>
        <v>0</v>
      </c>
      <c r="CX49" s="505">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2">
        <f ca="1">IF(AND(Welcome!$C$22="100%",N$5=Inservice),$B50,IF(AND(Welcome!$C$22="50%",N$5=Inservice),VLOOKUP($C$2,'LookUp Ranges'!$A$73:$CY$78,D$38)*$B50,VLOOKUP($C$2,'LookUp Ranges'!$A$65:$CY$71,D$38)*$B50))</f>
        <v>0</v>
      </c>
      <c r="O50" s="572">
        <f ca="1">IF($N50=$B50,0,IF(AND(Welcome!$C$22="50%",$N$5=Inservice),VLOOKUP($C$2,'LookUp Ranges'!$A$73:$CY$78,E$38)*$B50,VLOOKUP($C$2,'LookUp Ranges'!$A$65:$CY$71,E$38)*$B50))</f>
        <v>0</v>
      </c>
      <c r="P50" s="572">
        <f ca="1">IF($N50=$B50,0,IF(AND(Welcome!$C$22="50%",$N$5=Inservice),VLOOKUP($C$2,'LookUp Ranges'!$A$73:$CY$78,F$38)*$B50,VLOOKUP($C$2,'LookUp Ranges'!$A$65:$CY$71,F$38)*$B50))</f>
        <v>0</v>
      </c>
      <c r="Q50" s="572">
        <f ca="1">IF($N50=$B50,0,IF(AND(Welcome!$C$22="50%",$N$5=Inservice),VLOOKUP($C$2,'LookUp Ranges'!$A$73:$CY$78,G$38)*$B50,VLOOKUP($C$2,'LookUp Ranges'!$A$65:$CY$71,G$38)*$B50))</f>
        <v>0</v>
      </c>
      <c r="R50" s="572">
        <f ca="1">IF($N50=$B50,0,IF(AND(Welcome!$C$22="50%",$N$5=Inservice),VLOOKUP($C$2,'LookUp Ranges'!$A$73:$CY$78,H$38)*$B50,VLOOKUP($C$2,'LookUp Ranges'!$A$65:$CY$71,H$38)*$B50))</f>
        <v>0</v>
      </c>
      <c r="S50" s="572">
        <f ca="1">IF($N50=$B50,0,IF(AND(Welcome!$C$22="50%",$N$5=Inservice),VLOOKUP($C$2,'LookUp Ranges'!$A$73:$CY$78,I$38)*$B50,VLOOKUP($C$2,'LookUp Ranges'!$A$65:$CY$71,I$38)*$B50))</f>
        <v>0</v>
      </c>
      <c r="T50" s="572">
        <f ca="1">IF($N50=$B50,0,IF(AND(Welcome!$C$22="50%",$N$5=Inservice),VLOOKUP($C$2,'LookUp Ranges'!$A$73:$CY$78,J$38)*$B50,VLOOKUP($C$2,'LookUp Ranges'!$A$65:$CY$71,J$38)*$B50))</f>
        <v>0</v>
      </c>
      <c r="U50" s="572">
        <f ca="1">IF($N50=$B50,0,IF(AND(Welcome!$C$22="50%",$N$5=Inservice),VLOOKUP($C$2,'LookUp Ranges'!$A$73:$CY$78,K$38)*$B50,VLOOKUP($C$2,'LookUp Ranges'!$A$65:$CY$71,K$38)*$B50))</f>
        <v>0</v>
      </c>
      <c r="V50" s="572">
        <f ca="1">IF($N50=$B50,0,IF(AND(Welcome!$C$22="50%",$N$5=Inservice),VLOOKUP($C$2,'LookUp Ranges'!$A$73:$CY$78,L$38)*$B50,VLOOKUP($C$2,'LookUp Ranges'!$A$65:$CY$71,L$38)*$B50))</f>
        <v>0</v>
      </c>
      <c r="W50" s="572">
        <f ca="1">IF($N50=$B50,0,IF(AND(Welcome!$C$22="50%",$N$5=Inservice),VLOOKUP($C$2,'LookUp Ranges'!$A$73:$CY$78,M$38)*$B50,VLOOKUP($C$2,'LookUp Ranges'!$A$65:$CY$71,M$38)*$B50))</f>
        <v>0</v>
      </c>
      <c r="X50" s="572">
        <f ca="1">IF($N50=$B50,0,IF(AND(Welcome!$C$22="50%",$N$5=Inservice),VLOOKUP($C$2,'LookUp Ranges'!$A$73:$CY$78,N$38)*$B50,VLOOKUP($C$2,'LookUp Ranges'!$A$65:$CY$71,N$38)*$B50))</f>
        <v>0</v>
      </c>
      <c r="Y50" s="572">
        <f ca="1">IF($N50=$B50,0,IF(AND(Welcome!$C$22="50%",$N$5=Inservice),VLOOKUP($C$2,'LookUp Ranges'!$A$73:$CY$78,O$38)*$B50,VLOOKUP($C$2,'LookUp Ranges'!$A$65:$CY$71,O$38)*$B50))</f>
        <v>0</v>
      </c>
      <c r="Z50" s="505">
        <f ca="1">IF($N50=$B50,0,IF(AND(Welcome!$C$22="50%",$N$5=Inservice),VLOOKUP($C$2,'LookUp Ranges'!$A$73:$CY$78,P$38)*$B50,VLOOKUP($C$2,'LookUp Ranges'!$A$65:$CY$71,P$38)*$B50))</f>
        <v>0</v>
      </c>
      <c r="AA50" s="505">
        <f ca="1">IF($N50=$B50,0,IF(AND(Welcome!$C$22="50%",$N$5=Inservice),VLOOKUP($C$2,'LookUp Ranges'!$A$73:$CY$78,Q$38)*$B50,VLOOKUP($C$2,'LookUp Ranges'!$A$65:$CY$71,Q$38)*$B50))</f>
        <v>0</v>
      </c>
      <c r="AB50" s="505">
        <f ca="1">IF($N50=$B50,0,IF(AND(Welcome!$C$22="50%",$N$5=Inservice),VLOOKUP($C$2,'LookUp Ranges'!$A$73:$CY$78,R$38)*$B50,VLOOKUP($C$2,'LookUp Ranges'!$A$65:$CY$71,R$38)*$B50))</f>
        <v>0</v>
      </c>
      <c r="AC50" s="505">
        <f ca="1">IF($N50=$B50,0,IF(AND(Welcome!$C$22="50%",$N$5=Inservice),VLOOKUP($C$2,'LookUp Ranges'!$A$73:$CY$78,S$38)*$B50,VLOOKUP($C$2,'LookUp Ranges'!$A$65:$CY$71,S$38)*$B50))</f>
        <v>0</v>
      </c>
      <c r="AD50" s="505">
        <f ca="1">IF($N50=$B50,0,IF(AND(Welcome!$C$22="50%",$N$5=Inservice),VLOOKUP($C$2,'LookUp Ranges'!$A$73:$CY$78,T$38)*$B50,VLOOKUP($C$2,'LookUp Ranges'!$A$65:$CY$71,T$38)*$B50))</f>
        <v>0</v>
      </c>
      <c r="AE50" s="505">
        <f ca="1">IF($N50=$B50,0,IF(AND(Welcome!$C$22="50%",$N$5=Inservice),VLOOKUP($C$2,'LookUp Ranges'!$A$73:$CY$78,U$38)*$B50,VLOOKUP($C$2,'LookUp Ranges'!$A$65:$CY$71,U$38)*$B50))</f>
        <v>0</v>
      </c>
      <c r="AF50" s="505">
        <f ca="1">IF($N50=$B50,0,IF(AND(Welcome!$C$22="50%",$N$5=Inservice),VLOOKUP($C$2,'LookUp Ranges'!$A$73:$CY$78,V$38)*$B50,VLOOKUP($C$2,'LookUp Ranges'!$A$65:$CY$71,V$38)*$B50))</f>
        <v>0</v>
      </c>
      <c r="AG50" s="505">
        <f ca="1">IF($N50=$B50,0,IF(AND(Welcome!$C$22="50%",$N$5=Inservice),VLOOKUP($C$2,'LookUp Ranges'!$A$73:$CY$78,W$38)*$B50,VLOOKUP($C$2,'LookUp Ranges'!$A$65:$CY$71,W$38)*$B50))</f>
        <v>0</v>
      </c>
      <c r="AH50" s="505">
        <f ca="1">IF($N50=$B50,0,IF(AND(Welcome!$C$22="50%",$N$5=Inservice),VLOOKUP($C$2,'LookUp Ranges'!$A$73:$CY$78,X$38)*$B50,VLOOKUP($C$2,'LookUp Ranges'!$A$65:$CY$71,X$38)*$B50))</f>
        <v>0</v>
      </c>
      <c r="AI50" s="505">
        <f ca="1">IF($N50=$B50,0,IF(AND(Welcome!$C$22="50%",$N$5=Inservice),VLOOKUP($C$2,'LookUp Ranges'!$A$73:$CY$78,Y$38)*$B50,VLOOKUP($C$2,'LookUp Ranges'!$A$65:$CY$71,Y$38)*$B50))</f>
        <v>0</v>
      </c>
      <c r="AJ50" s="505">
        <f ca="1">IF($N50=$B50,0,IF(AND(Welcome!$C$22="50%",$N$5=Inservice),VLOOKUP($C$2,'LookUp Ranges'!$A$73:$CY$78,Z$38)*$B50,VLOOKUP($C$2,'LookUp Ranges'!$A$65:$CY$71,Z$38)*$B50))</f>
        <v>0</v>
      </c>
      <c r="AK50" s="505">
        <f ca="1">IF($N50=$B50,0,IF(AND(Welcome!$C$22="50%",$N$5=Inservice),VLOOKUP($C$2,'LookUp Ranges'!$A$73:$CY$78,AA$38)*$B50,VLOOKUP($C$2,'LookUp Ranges'!$A$65:$CY$71,AA$38)*$B50))</f>
        <v>0</v>
      </c>
      <c r="AL50" s="505">
        <f ca="1">IF($N50=$B50,0,IF(AND(Welcome!$C$22="50%",$N$5=Inservice),VLOOKUP($C$2,'LookUp Ranges'!$A$73:$CY$78,AB$38)*$B50,VLOOKUP($C$2,'LookUp Ranges'!$A$65:$CY$71,AB$38)*$B50))</f>
        <v>0</v>
      </c>
      <c r="AM50" s="505">
        <f ca="1">IF($N50=$B50,0,IF(AND(Welcome!$C$22="50%",$N$5=Inservice),VLOOKUP($C$2,'LookUp Ranges'!$A$73:$CY$78,AC$38)*$B50,VLOOKUP($C$2,'LookUp Ranges'!$A$65:$CY$71,AC$38)*$B50))</f>
        <v>0</v>
      </c>
      <c r="AN50" s="505">
        <f ca="1">IF($N50=$B50,0,IF(AND(Welcome!$C$22="50%",$N$5=Inservice),VLOOKUP($C$2,'LookUp Ranges'!$A$73:$CY$78,AD$38)*$B50,VLOOKUP($C$2,'LookUp Ranges'!$A$65:$CY$71,AD$38)*$B50))</f>
        <v>0</v>
      </c>
      <c r="AO50" s="505">
        <f ca="1">IF($N50=$B50,0,IF(AND(Welcome!$C$22="50%",$N$5=Inservice),VLOOKUP($C$2,'LookUp Ranges'!$A$73:$CY$78,AE$38)*$B50,VLOOKUP($C$2,'LookUp Ranges'!$A$65:$CY$71,AE$38)*$B50))</f>
        <v>0</v>
      </c>
      <c r="AP50" s="505">
        <f ca="1">IF($N50=$B50,0,IF(AND(Welcome!$C$22="50%",$N$5=Inservice),VLOOKUP($C$2,'LookUp Ranges'!$A$73:$CY$78,AF$38)*$B50,VLOOKUP($C$2,'LookUp Ranges'!$A$65:$CY$71,AF$38)*$B50))</f>
        <v>0</v>
      </c>
      <c r="AQ50" s="505">
        <f ca="1">IF($N50=$B50,0,IF(AND(Welcome!$C$22="50%",$N$5=Inservice),VLOOKUP($C$2,'LookUp Ranges'!$A$73:$CY$78,AG$38)*$B50,VLOOKUP($C$2,'LookUp Ranges'!$A$65:$CY$71,AG$38)*$B50))</f>
        <v>0</v>
      </c>
      <c r="AR50" s="505">
        <f ca="1">IF($N50=$B50,0,IF(AND(Welcome!$C$22="50%",$N$5=Inservice),VLOOKUP($C$2,'LookUp Ranges'!$A$73:$CY$78,AH$38)*$B50,VLOOKUP($C$2,'LookUp Ranges'!$A$65:$CY$71,AH$38)*$B50))</f>
        <v>0</v>
      </c>
      <c r="AS50" s="505">
        <f ca="1">IF($N50=$B50,0,IF(AND(Welcome!$C$22="50%",$N$5=Inservice),VLOOKUP($C$2,'LookUp Ranges'!$A$73:$CY$78,AI$38)*$B50,VLOOKUP($C$2,'LookUp Ranges'!$A$65:$CY$71,AI$38)*$B50))</f>
        <v>0</v>
      </c>
      <c r="AT50" s="505">
        <f ca="1">IF($N50=$B50,0,IF(AND(Welcome!$C$22="50%",$N$5=Inservice),VLOOKUP($C$2,'LookUp Ranges'!$A$73:$CY$78,AJ$38)*$B50,VLOOKUP($C$2,'LookUp Ranges'!$A$65:$CY$71,AJ$38)*$B50))</f>
        <v>0</v>
      </c>
      <c r="AU50" s="505">
        <f ca="1">IF($N50=$B50,0,IF(AND(Welcome!$C$22="50%",$N$5=Inservice),VLOOKUP($C$2,'LookUp Ranges'!$A$73:$CY$78,AK$38)*$B50,VLOOKUP($C$2,'LookUp Ranges'!$A$65:$CY$71,AK$38)*$B50))</f>
        <v>0</v>
      </c>
      <c r="AV50" s="505">
        <f ca="1">IF($N50=$B50,0,IF(AND(Welcome!$C$22="50%",$N$5=Inservice),VLOOKUP($C$2,'LookUp Ranges'!$A$73:$CY$78,AL$38)*$B50,VLOOKUP($C$2,'LookUp Ranges'!$A$65:$CY$71,AL$38)*$B50))</f>
        <v>0</v>
      </c>
      <c r="AW50" s="505">
        <f ca="1">IF($N50=$B50,0,IF(AND(Welcome!$C$22="50%",$N$5=Inservice),VLOOKUP($C$2,'LookUp Ranges'!$A$73:$CY$78,AM$38)*$B50,VLOOKUP($C$2,'LookUp Ranges'!$A$65:$CY$71,AM$38)*$B50))</f>
        <v>0</v>
      </c>
      <c r="AX50" s="505">
        <f ca="1">IF($N50=$B50,0,IF(AND(Welcome!$C$22="50%",$N$5=Inservice),VLOOKUP($C$2,'LookUp Ranges'!$A$73:$CY$78,AN$38)*$B50,VLOOKUP($C$2,'LookUp Ranges'!$A$65:$CY$71,AN$38)*$B50))</f>
        <v>0</v>
      </c>
      <c r="AY50" s="505">
        <f ca="1">IF($N50=$B50,0,IF(AND(Welcome!$C$22="50%",$N$5=Inservice),VLOOKUP($C$2,'LookUp Ranges'!$A$73:$CY$78,AO$38)*$B50,VLOOKUP($C$2,'LookUp Ranges'!$A$65:$CY$71,AO$38)*$B50))</f>
        <v>0</v>
      </c>
      <c r="AZ50" s="505">
        <f ca="1">IF($N50=$B50,0,IF(AND(Welcome!$C$22="50%",$N$5=Inservice),VLOOKUP($C$2,'LookUp Ranges'!$A$73:$CY$78,AP$38)*$B50,VLOOKUP($C$2,'LookUp Ranges'!$A$65:$CY$71,AP$38)*$B50))</f>
        <v>0</v>
      </c>
      <c r="BA50" s="505">
        <f ca="1">IF($N50=$B50,0,IF(AND(Welcome!$C$22="50%",$N$5=Inservice),VLOOKUP($C$2,'LookUp Ranges'!$A$73:$CY$78,AQ$38)*$B50,VLOOKUP($C$2,'LookUp Ranges'!$A$65:$CY$71,AQ$38)*$B50))</f>
        <v>0</v>
      </c>
      <c r="BB50" s="505">
        <f ca="1">IF($N50=$B50,0,IF(AND(Welcome!$C$22="50%",$N$5=Inservice),VLOOKUP($C$2,'LookUp Ranges'!$A$73:$CY$78,AR$38)*$B50,VLOOKUP($C$2,'LookUp Ranges'!$A$65:$CY$71,AR$38)*$B50))</f>
        <v>0</v>
      </c>
      <c r="BC50" s="505">
        <f ca="1">IF($N50=$B50,0,IF(AND(Welcome!$C$22="50%",$N$5=Inservice),VLOOKUP($C$2,'LookUp Ranges'!$A$73:$CY$78,AS$38)*$B50,VLOOKUP($C$2,'LookUp Ranges'!$A$65:$CY$71,AS$38)*$B50))</f>
        <v>0</v>
      </c>
      <c r="BD50" s="505">
        <f ca="1">IF($N50=$B50,0,IF(AND(Welcome!$C$22="50%",$N$5=Inservice),VLOOKUP($C$2,'LookUp Ranges'!$A$73:$CY$78,AT$38)*$B50,VLOOKUP($C$2,'LookUp Ranges'!$A$65:$CY$71,AT$38)*$B50))</f>
        <v>0</v>
      </c>
      <c r="BE50" s="505">
        <f ca="1">IF($N50=$B50,0,IF(AND(Welcome!$C$22="50%",$N$5=Inservice),VLOOKUP($C$2,'LookUp Ranges'!$A$73:$CY$78,AU$38)*$B50,VLOOKUP($C$2,'LookUp Ranges'!$A$65:$CY$71,AU$38)*$B50))</f>
        <v>0</v>
      </c>
      <c r="BF50" s="505">
        <f ca="1">IF($N50=$B50,0,IF(AND(Welcome!$C$22="50%",$N$5=Inservice),VLOOKUP($C$2,'LookUp Ranges'!$A$73:$CY$78,AV$38)*$B50,VLOOKUP($C$2,'LookUp Ranges'!$A$65:$CY$71,AV$38)*$B50))</f>
        <v>0</v>
      </c>
      <c r="BG50" s="505">
        <f ca="1">IF($N50=$B50,0,IF(AND(Welcome!$C$22="50%",$N$5=Inservice),VLOOKUP($C$2,'LookUp Ranges'!$A$73:$CY$78,AW$38)*$B50,VLOOKUP($C$2,'LookUp Ranges'!$A$65:$CY$71,AW$38)*$B50))</f>
        <v>0</v>
      </c>
      <c r="BH50" s="505">
        <f ca="1">IF($N50=$B50,0,IF(AND(Welcome!$C$22="50%",$N$5=Inservice),VLOOKUP($C$2,'LookUp Ranges'!$A$73:$CY$78,AX$38)*$B50,VLOOKUP($C$2,'LookUp Ranges'!$A$65:$CY$71,AX$38)*$B50))</f>
        <v>0</v>
      </c>
      <c r="BI50" s="505">
        <f ca="1">IF($N50=$B50,0,IF(AND(Welcome!$C$22="50%",$N$5=Inservice),VLOOKUP($C$2,'LookUp Ranges'!$A$73:$CY$78,AY$38)*$B50,VLOOKUP($C$2,'LookUp Ranges'!$A$65:$CY$71,AY$38)*$B50))</f>
        <v>0</v>
      </c>
      <c r="BJ50" s="505">
        <f ca="1">IF($N50=$B50,0,IF(AND(Welcome!$C$22="50%",$N$5=Inservice),VLOOKUP($C$2,'LookUp Ranges'!$A$73:$CY$78,AZ$38)*$B50,VLOOKUP($C$2,'LookUp Ranges'!$A$65:$CY$71,AZ$38)*$B50))</f>
        <v>0</v>
      </c>
      <c r="BK50" s="505">
        <f ca="1">IF($N50=$B50,0,IF(AND(Welcome!$C$22="50%",$N$5=Inservice),VLOOKUP($C$2,'LookUp Ranges'!$A$73:$CY$78,BA$38)*$B50,VLOOKUP($C$2,'LookUp Ranges'!$A$65:$CY$71,BA$38)*$B50))</f>
        <v>0</v>
      </c>
      <c r="BL50" s="505">
        <f ca="1">IF($N50=$B50,0,IF(AND(Welcome!$C$22="50%",$N$5=Inservice),VLOOKUP($C$2,'LookUp Ranges'!$A$73:$CY$78,BB$38)*$B50,VLOOKUP($C$2,'LookUp Ranges'!$A$65:$CY$71,BB$38)*$B50))</f>
        <v>0</v>
      </c>
      <c r="BM50" s="505">
        <f ca="1">IF($N50=$B50,0,IF(AND(Welcome!$C$22="50%",$N$5=Inservice),VLOOKUP($C$2,'LookUp Ranges'!$A$73:$CY$78,BC$38)*$B50,VLOOKUP($C$2,'LookUp Ranges'!$A$65:$CY$71,BC$38)*$B50))</f>
        <v>0</v>
      </c>
      <c r="BN50" s="505">
        <f ca="1">IF($N50=$B50,0,IF(AND(Welcome!$C$22="50%",$N$5=Inservice),VLOOKUP($C$2,'LookUp Ranges'!$A$73:$CY$78,BD$38)*$B50,VLOOKUP($C$2,'LookUp Ranges'!$A$65:$CY$71,BD$38)*$B50))</f>
        <v>0</v>
      </c>
      <c r="BO50" s="505">
        <f ca="1">IF($N50=$B50,0,IF(AND(Welcome!$C$22="50%",$N$5=Inservice),VLOOKUP($C$2,'LookUp Ranges'!$A$73:$CY$78,BE$38)*$B50,VLOOKUP($C$2,'LookUp Ranges'!$A$65:$CY$71,BE$38)*$B50))</f>
        <v>0</v>
      </c>
      <c r="BP50" s="505">
        <f ca="1">IF($N50=$B50,0,IF(AND(Welcome!$C$22="50%",$N$5=Inservice),VLOOKUP($C$2,'LookUp Ranges'!$A$73:$CY$78,BF$38)*$B50,VLOOKUP($C$2,'LookUp Ranges'!$A$65:$CY$71,BF$38)*$B50))</f>
        <v>0</v>
      </c>
      <c r="BQ50" s="505">
        <f ca="1">IF($N50=$B50,0,IF(AND(Welcome!$C$22="50%",$N$5=Inservice),VLOOKUP($C$2,'LookUp Ranges'!$A$73:$CY$78,BG$38)*$B50,VLOOKUP($C$2,'LookUp Ranges'!$A$65:$CY$71,BG$38)*$B50))</f>
        <v>0</v>
      </c>
      <c r="BR50" s="505">
        <f ca="1">IF($N50=$B50,0,IF(AND(Welcome!$C$22="50%",$N$5=Inservice),VLOOKUP($C$2,'LookUp Ranges'!$A$73:$CY$78,BH$38)*$B50,VLOOKUP($C$2,'LookUp Ranges'!$A$65:$CY$71,BH$38)*$B50))</f>
        <v>0</v>
      </c>
      <c r="BS50" s="505">
        <f ca="1">IF($N50=$B50,0,IF(AND(Welcome!$C$22="50%",$N$5=Inservice),VLOOKUP($C$2,'LookUp Ranges'!$A$73:$CY$78,BI$38)*$B50,VLOOKUP($C$2,'LookUp Ranges'!$A$65:$CY$71,BI$38)*$B50))</f>
        <v>0</v>
      </c>
      <c r="BT50" s="505">
        <f ca="1">IF($N50=$B50,0,IF(AND(Welcome!$C$22="50%",$N$5=Inservice),VLOOKUP($C$2,'LookUp Ranges'!$A$73:$CY$78,BJ$38)*$B50,VLOOKUP($C$2,'LookUp Ranges'!$A$65:$CY$71,BJ$38)*$B50))</f>
        <v>0</v>
      </c>
      <c r="BU50" s="505">
        <f ca="1">IF($N50=$B50,0,IF(AND(Welcome!$C$22="50%",$N$5=Inservice),VLOOKUP($C$2,'LookUp Ranges'!$A$73:$CY$78,BK$38)*$B50,VLOOKUP($C$2,'LookUp Ranges'!$A$65:$CY$71,BK$38)*$B50))</f>
        <v>0</v>
      </c>
      <c r="BV50" s="505">
        <f ca="1">IF($N50=$B50,0,IF(AND(Welcome!$C$22="50%",$N$5=Inservice),VLOOKUP($C$2,'LookUp Ranges'!$A$73:$CY$78,BL$38)*$B50,VLOOKUP($C$2,'LookUp Ranges'!$A$65:$CY$71,BL$38)*$B50))</f>
        <v>0</v>
      </c>
      <c r="BW50" s="505">
        <f ca="1">IF($N50=$B50,0,IF(AND(Welcome!$C$22="50%",$N$5=Inservice),VLOOKUP($C$2,'LookUp Ranges'!$A$73:$CY$78,BM$38)*$B50,VLOOKUP($C$2,'LookUp Ranges'!$A$65:$CY$71,BM$38)*$B50))</f>
        <v>0</v>
      </c>
      <c r="BX50" s="505">
        <f ca="1">IF($N50=$B50,0,IF(AND(Welcome!$C$22="50%",$N$5=Inservice),VLOOKUP($C$2,'LookUp Ranges'!$A$73:$CY$78,BN$38)*$B50,VLOOKUP($C$2,'LookUp Ranges'!$A$65:$CY$71,BN$38)*$B50))</f>
        <v>0</v>
      </c>
      <c r="BY50" s="505">
        <f ca="1">IF($N50=$B50,0,IF(AND(Welcome!$C$22="50%",$N$5=Inservice),VLOOKUP($C$2,'LookUp Ranges'!$A$73:$CY$78,BO$38)*$B50,VLOOKUP($C$2,'LookUp Ranges'!$A$65:$CY$71,BO$38)*$B50))</f>
        <v>0</v>
      </c>
      <c r="BZ50" s="505">
        <f ca="1">IF($N50=$B50,0,IF(AND(Welcome!$C$22="50%",$N$5=Inservice),VLOOKUP($C$2,'LookUp Ranges'!$A$73:$CY$78,BP$38)*$B50,VLOOKUP($C$2,'LookUp Ranges'!$A$65:$CY$71,BP$38)*$B50))</f>
        <v>0</v>
      </c>
      <c r="CA50" s="505">
        <f ca="1">IF($N50=$B50,0,IF(AND(Welcome!$C$22="50%",$N$5=Inservice),VLOOKUP($C$2,'LookUp Ranges'!$A$73:$CY$78,BQ$38)*$B50,VLOOKUP($C$2,'LookUp Ranges'!$A$65:$CY$71,BQ$38)*$B50))</f>
        <v>0</v>
      </c>
      <c r="CB50" s="505">
        <f ca="1">IF($N50=$B50,0,IF(AND(Welcome!$C$22="50%",$N$5=Inservice),VLOOKUP($C$2,'LookUp Ranges'!$A$73:$CY$78,BR$38)*$B50,VLOOKUP($C$2,'LookUp Ranges'!$A$65:$CY$71,BR$38)*$B50))</f>
        <v>0</v>
      </c>
      <c r="CC50" s="505">
        <f ca="1">IF($N50=$B50,0,IF(AND(Welcome!$C$22="50%",$N$5=Inservice),VLOOKUP($C$2,'LookUp Ranges'!$A$73:$CY$78,BS$38)*$B50,VLOOKUP($C$2,'LookUp Ranges'!$A$65:$CY$71,BS$38)*$B50))</f>
        <v>0</v>
      </c>
      <c r="CD50" s="505">
        <f ca="1">IF($N50=$B50,0,IF(AND(Welcome!$C$22="50%",$N$5=Inservice),VLOOKUP($C$2,'LookUp Ranges'!$A$73:$CY$78,BT$38)*$B50,VLOOKUP($C$2,'LookUp Ranges'!$A$65:$CY$71,BT$38)*$B50))</f>
        <v>0</v>
      </c>
      <c r="CE50" s="505">
        <f ca="1">IF($N50=$B50,0,IF(AND(Welcome!$C$22="50%",$N$5=Inservice),VLOOKUP($C$2,'LookUp Ranges'!$A$73:$CY$78,BU$38)*$B50,VLOOKUP($C$2,'LookUp Ranges'!$A$65:$CY$71,BU$38)*$B50))</f>
        <v>0</v>
      </c>
      <c r="CF50" s="505">
        <f ca="1">IF($N50=$B50,0,IF(AND(Welcome!$C$22="50%",$N$5=Inservice),VLOOKUP($C$2,'LookUp Ranges'!$A$73:$CY$78,BV$38)*$B50,VLOOKUP($C$2,'LookUp Ranges'!$A$65:$CY$71,BV$38)*$B50))</f>
        <v>0</v>
      </c>
      <c r="CG50" s="505">
        <f ca="1">IF($N50=$B50,0,IF(AND(Welcome!$C$22="50%",$N$5=Inservice),VLOOKUP($C$2,'LookUp Ranges'!$A$73:$CY$78,BW$38)*$B50,VLOOKUP($C$2,'LookUp Ranges'!$A$65:$CY$71,BW$38)*$B50))</f>
        <v>0</v>
      </c>
      <c r="CH50" s="505">
        <f ca="1">IF($N50=$B50,0,IF(AND(Welcome!$C$22="50%",$N$5=Inservice),VLOOKUP($C$2,'LookUp Ranges'!$A$73:$CY$78,BX$38)*$B50,VLOOKUP($C$2,'LookUp Ranges'!$A$65:$CY$71,BX$38)*$B50))</f>
        <v>0</v>
      </c>
      <c r="CI50" s="505">
        <f ca="1">IF($N50=$B50,0,IF(AND(Welcome!$C$22="50%",$N$5=Inservice),VLOOKUP($C$2,'LookUp Ranges'!$A$73:$CY$78,BY$38)*$B50,VLOOKUP($C$2,'LookUp Ranges'!$A$65:$CY$71,BY$38)*$B50))</f>
        <v>0</v>
      </c>
      <c r="CJ50" s="505">
        <f ca="1">IF($N50=$B50,0,IF(AND(Welcome!$C$22="50%",$N$5=Inservice),VLOOKUP($C$2,'LookUp Ranges'!$A$73:$CY$78,BZ$38)*$B50,VLOOKUP($C$2,'LookUp Ranges'!$A$65:$CY$71,BZ$38)*$B50))</f>
        <v>0</v>
      </c>
      <c r="CK50" s="505">
        <f ca="1">IF($N50=$B50,0,IF(AND(Welcome!$C$22="50%",$N$5=Inservice),VLOOKUP($C$2,'LookUp Ranges'!$A$73:$CY$78,CA$38)*$B50,VLOOKUP($C$2,'LookUp Ranges'!$A$65:$CY$71,CA$38)*$B50))</f>
        <v>0</v>
      </c>
      <c r="CL50" s="505">
        <f ca="1">IF($N50=$B50,0,IF(AND(Welcome!$C$22="50%",$N$5=Inservice),VLOOKUP($C$2,'LookUp Ranges'!$A$73:$CY$78,CB$38)*$B50,VLOOKUP($C$2,'LookUp Ranges'!$A$65:$CY$71,CB$38)*$B50))</f>
        <v>0</v>
      </c>
      <c r="CM50" s="505">
        <f ca="1">IF($N50=$B50,0,IF(AND(Welcome!$C$22="50%",$N$5=Inservice),VLOOKUP($C$2,'LookUp Ranges'!$A$73:$CY$78,CC$38)*$B50,VLOOKUP($C$2,'LookUp Ranges'!$A$65:$CY$71,CC$38)*$B50))</f>
        <v>0</v>
      </c>
      <c r="CN50" s="505">
        <f ca="1">IF($N50=$B50,0,IF(AND(Welcome!$C$22="50%",$N$5=Inservice),VLOOKUP($C$2,'LookUp Ranges'!$A$73:$CY$78,CD$38)*$B50,VLOOKUP($C$2,'LookUp Ranges'!$A$65:$CY$71,CD$38)*$B50))</f>
        <v>0</v>
      </c>
      <c r="CO50" s="505">
        <f ca="1">IF($N50=$B50,0,IF(AND(Welcome!$C$22="50%",$N$5=Inservice),VLOOKUP($C$2,'LookUp Ranges'!$A$73:$CY$78,CE$38)*$B50,VLOOKUP($C$2,'LookUp Ranges'!$A$65:$CY$71,CE$38)*$B50))</f>
        <v>0</v>
      </c>
      <c r="CP50" s="505">
        <f ca="1">IF($N50=$B50,0,IF(AND(Welcome!$C$22="50%",$N$5=Inservice),VLOOKUP($C$2,'LookUp Ranges'!$A$73:$CY$78,CF$38)*$B50,VLOOKUP($C$2,'LookUp Ranges'!$A$65:$CY$71,CF$38)*$B50))</f>
        <v>0</v>
      </c>
      <c r="CQ50" s="505">
        <f ca="1">IF($N50=$B50,0,IF(AND(Welcome!$C$22="50%",$N$5=Inservice),VLOOKUP($C$2,'LookUp Ranges'!$A$73:$CY$78,CG$38)*$B50,VLOOKUP($C$2,'LookUp Ranges'!$A$65:$CY$71,CG$38)*$B50))</f>
        <v>0</v>
      </c>
      <c r="CR50" s="505">
        <f ca="1">IF($N50=$B50,0,IF(AND(Welcome!$C$22="50%",$N$5=Inservice),VLOOKUP($C$2,'LookUp Ranges'!$A$73:$CY$78,CH$38)*$B50,VLOOKUP($C$2,'LookUp Ranges'!$A$65:$CY$71,CH$38)*$B50))</f>
        <v>0</v>
      </c>
      <c r="CS50" s="505">
        <f ca="1">IF($N50=$B50,0,IF(AND(Welcome!$C$22="50%",$N$5=Inservice),VLOOKUP($C$2,'LookUp Ranges'!$A$73:$CY$78,CI$38)*$B50,VLOOKUP($C$2,'LookUp Ranges'!$A$65:$CY$71,CI$38)*$B50))</f>
        <v>0</v>
      </c>
      <c r="CT50" s="505">
        <f ca="1">IF($N50=$B50,0,IF(AND(Welcome!$C$22="50%",$N$5=Inservice),VLOOKUP($C$2,'LookUp Ranges'!$A$73:$CY$78,CJ$38)*$B50,VLOOKUP($C$2,'LookUp Ranges'!$A$65:$CY$71,CJ$38)*$B50))</f>
        <v>0</v>
      </c>
      <c r="CU50" s="505">
        <f ca="1">IF($N50=$B50,0,IF(AND(Welcome!$C$22="50%",$N$5=Inservice),VLOOKUP($C$2,'LookUp Ranges'!$A$73:$CY$78,CK$38)*$B50,VLOOKUP($C$2,'LookUp Ranges'!$A$65:$CY$71,CK$38)*$B50))</f>
        <v>0</v>
      </c>
      <c r="CV50" s="505">
        <f ca="1">IF($N50=$B50,0,IF(AND(Welcome!$C$22="50%",$N$5=Inservice),VLOOKUP($C$2,'LookUp Ranges'!$A$73:$CY$78,CL$38)*$B50,VLOOKUP($C$2,'LookUp Ranges'!$A$65:$CY$71,CL$38)*$B50))</f>
        <v>0</v>
      </c>
      <c r="CW50" s="505">
        <f ca="1">IF($N50=$B50,0,IF(AND(Welcome!$C$22="50%",$N$5=Inservice),VLOOKUP($C$2,'LookUp Ranges'!$A$73:$CY$78,CM$38)*$B50,VLOOKUP($C$2,'LookUp Ranges'!$A$65:$CY$71,CM$38)*$B50))</f>
        <v>0</v>
      </c>
      <c r="CX50" s="505">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2">
        <f ca="1">IF(AND(Welcome!$C$22="100%",O$5=Inservice),$B51,IF(AND(Welcome!$C$22="50%",O$5=Inservice),VLOOKUP($C$2,'LookUp Ranges'!$A$73:$CY$78,D$38)*$B51,VLOOKUP($C$2,'LookUp Ranges'!$A$65:$CY$71,D$38)*$B51))</f>
        <v>0</v>
      </c>
      <c r="P51" s="572">
        <f ca="1">IF($O51=$B51,0,IF(AND(Welcome!$C$22="50%",$O$5=Inservice),VLOOKUP($C$2,'LookUp Ranges'!$A$73:$CY$78,E$38)*$B51,VLOOKUP($C$2,'LookUp Ranges'!$A$65:$CY$71,E$38)*$B51))</f>
        <v>0</v>
      </c>
      <c r="Q51" s="572">
        <f ca="1">IF($O51=$B51,0,IF(AND(Welcome!$C$22="50%",$O$5=Inservice),VLOOKUP($C$2,'LookUp Ranges'!$A$73:$CY$78,F$38)*$B51,VLOOKUP($C$2,'LookUp Ranges'!$A$65:$CY$71,F$38)*$B51))</f>
        <v>0</v>
      </c>
      <c r="R51" s="572">
        <f ca="1">IF($O51=$B51,0,IF(AND(Welcome!$C$22="50%",$O$5=Inservice),VLOOKUP($C$2,'LookUp Ranges'!$A$73:$CY$78,G$38)*$B51,VLOOKUP($C$2,'LookUp Ranges'!$A$65:$CY$71,G$38)*$B51))</f>
        <v>0</v>
      </c>
      <c r="S51" s="572">
        <f ca="1">IF($O51=$B51,0,IF(AND(Welcome!$C$22="50%",$O$5=Inservice),VLOOKUP($C$2,'LookUp Ranges'!$A$73:$CY$78,H$38)*$B51,VLOOKUP($C$2,'LookUp Ranges'!$A$65:$CY$71,H$38)*$B51))</f>
        <v>0</v>
      </c>
      <c r="T51" s="572">
        <f ca="1">IF($O51=$B51,0,IF(AND(Welcome!$C$22="50%",$O$5=Inservice),VLOOKUP($C$2,'LookUp Ranges'!$A$73:$CY$78,I$38)*$B51,VLOOKUP($C$2,'LookUp Ranges'!$A$65:$CY$71,I$38)*$B51))</f>
        <v>0</v>
      </c>
      <c r="U51" s="572">
        <f ca="1">IF($O51=$B51,0,IF(AND(Welcome!$C$22="50%",$O$5=Inservice),VLOOKUP($C$2,'LookUp Ranges'!$A$73:$CY$78,J$38)*$B51,VLOOKUP($C$2,'LookUp Ranges'!$A$65:$CY$71,J$38)*$B51))</f>
        <v>0</v>
      </c>
      <c r="V51" s="572">
        <f ca="1">IF($O51=$B51,0,IF(AND(Welcome!$C$22="50%",$O$5=Inservice),VLOOKUP($C$2,'LookUp Ranges'!$A$73:$CY$78,K$38)*$B51,VLOOKUP($C$2,'LookUp Ranges'!$A$65:$CY$71,K$38)*$B51))</f>
        <v>0</v>
      </c>
      <c r="W51" s="572">
        <f ca="1">IF($O51=$B51,0,IF(AND(Welcome!$C$22="50%",$O$5=Inservice),VLOOKUP($C$2,'LookUp Ranges'!$A$73:$CY$78,L$38)*$B51,VLOOKUP($C$2,'LookUp Ranges'!$A$65:$CY$71,L$38)*$B51))</f>
        <v>0</v>
      </c>
      <c r="X51" s="572">
        <f ca="1">IF($O51=$B51,0,IF(AND(Welcome!$C$22="50%",$O$5=Inservice),VLOOKUP($C$2,'LookUp Ranges'!$A$73:$CY$78,M$38)*$B51,VLOOKUP($C$2,'LookUp Ranges'!$A$65:$CY$71,M$38)*$B51))</f>
        <v>0</v>
      </c>
      <c r="Y51" s="572">
        <f ca="1">IF($O51=$B51,0,IF(AND(Welcome!$C$22="50%",$O$5=Inservice),VLOOKUP($C$2,'LookUp Ranges'!$A$73:$CY$78,N$38)*$B51,VLOOKUP($C$2,'LookUp Ranges'!$A$65:$CY$71,N$38)*$B51))</f>
        <v>0</v>
      </c>
      <c r="Z51" s="505">
        <f ca="1">IF($O51=$B51,0,IF(AND(Welcome!$C$22="50%",$O$5=Inservice),VLOOKUP($C$2,'LookUp Ranges'!$A$73:$CY$78,O$38)*$B51,VLOOKUP($C$2,'LookUp Ranges'!$A$65:$CY$71,O$38)*$B51))</f>
        <v>0</v>
      </c>
      <c r="AA51" s="505">
        <f ca="1">IF($O51=$B51,0,IF(AND(Welcome!$C$22="50%",$O$5=Inservice),VLOOKUP($C$2,'LookUp Ranges'!$A$73:$CY$78,P$38)*$B51,VLOOKUP($C$2,'LookUp Ranges'!$A$65:$CY$71,P$38)*$B51))</f>
        <v>0</v>
      </c>
      <c r="AB51" s="505">
        <f ca="1">IF($O51=$B51,0,IF(AND(Welcome!$C$22="50%",$O$5=Inservice),VLOOKUP($C$2,'LookUp Ranges'!$A$73:$CY$78,Q$38)*$B51,VLOOKUP($C$2,'LookUp Ranges'!$A$65:$CY$71,Q$38)*$B51))</f>
        <v>0</v>
      </c>
      <c r="AC51" s="505">
        <f ca="1">IF($O51=$B51,0,IF(AND(Welcome!$C$22="50%",$O$5=Inservice),VLOOKUP($C$2,'LookUp Ranges'!$A$73:$CY$78,R$38)*$B51,VLOOKUP($C$2,'LookUp Ranges'!$A$65:$CY$71,R$38)*$B51))</f>
        <v>0</v>
      </c>
      <c r="AD51" s="505">
        <f ca="1">IF($O51=$B51,0,IF(AND(Welcome!$C$22="50%",$O$5=Inservice),VLOOKUP($C$2,'LookUp Ranges'!$A$73:$CY$78,S$38)*$B51,VLOOKUP($C$2,'LookUp Ranges'!$A$65:$CY$71,S$38)*$B51))</f>
        <v>0</v>
      </c>
      <c r="AE51" s="505">
        <f ca="1">IF($O51=$B51,0,IF(AND(Welcome!$C$22="50%",$O$5=Inservice),VLOOKUP($C$2,'LookUp Ranges'!$A$73:$CY$78,T$38)*$B51,VLOOKUP($C$2,'LookUp Ranges'!$A$65:$CY$71,T$38)*$B51))</f>
        <v>0</v>
      </c>
      <c r="AF51" s="505">
        <f ca="1">IF($O51=$B51,0,IF(AND(Welcome!$C$22="50%",$O$5=Inservice),VLOOKUP($C$2,'LookUp Ranges'!$A$73:$CY$78,U$38)*$B51,VLOOKUP($C$2,'LookUp Ranges'!$A$65:$CY$71,U$38)*$B51))</f>
        <v>0</v>
      </c>
      <c r="AG51" s="505">
        <f ca="1">IF($O51=$B51,0,IF(AND(Welcome!$C$22="50%",$O$5=Inservice),VLOOKUP($C$2,'LookUp Ranges'!$A$73:$CY$78,V$38)*$B51,VLOOKUP($C$2,'LookUp Ranges'!$A$65:$CY$71,V$38)*$B51))</f>
        <v>0</v>
      </c>
      <c r="AH51" s="505">
        <f ca="1">IF($O51=$B51,0,IF(AND(Welcome!$C$22="50%",$O$5=Inservice),VLOOKUP($C$2,'LookUp Ranges'!$A$73:$CY$78,W$38)*$B51,VLOOKUP($C$2,'LookUp Ranges'!$A$65:$CY$71,W$38)*$B51))</f>
        <v>0</v>
      </c>
      <c r="AI51" s="505">
        <f ca="1">IF($O51=$B51,0,IF(AND(Welcome!$C$22="50%",$O$5=Inservice),VLOOKUP($C$2,'LookUp Ranges'!$A$73:$CY$78,X$38)*$B51,VLOOKUP($C$2,'LookUp Ranges'!$A$65:$CY$71,X$38)*$B51))</f>
        <v>0</v>
      </c>
      <c r="AJ51" s="505">
        <f ca="1">IF($O51=$B51,0,IF(AND(Welcome!$C$22="50%",$O$5=Inservice),VLOOKUP($C$2,'LookUp Ranges'!$A$73:$CY$78,Y$38)*$B51,VLOOKUP($C$2,'LookUp Ranges'!$A$65:$CY$71,Y$38)*$B51))</f>
        <v>0</v>
      </c>
      <c r="AK51" s="505">
        <f ca="1">IF($O51=$B51,0,IF(AND(Welcome!$C$22="50%",$O$5=Inservice),VLOOKUP($C$2,'LookUp Ranges'!$A$73:$CY$78,Z$38)*$B51,VLOOKUP($C$2,'LookUp Ranges'!$A$65:$CY$71,Z$38)*$B51))</f>
        <v>0</v>
      </c>
      <c r="AL51" s="505">
        <f ca="1">IF($O51=$B51,0,IF(AND(Welcome!$C$22="50%",$O$5=Inservice),VLOOKUP($C$2,'LookUp Ranges'!$A$73:$CY$78,AA$38)*$B51,VLOOKUP($C$2,'LookUp Ranges'!$A$65:$CY$71,AA$38)*$B51))</f>
        <v>0</v>
      </c>
      <c r="AM51" s="505">
        <f ca="1">IF($O51=$B51,0,IF(AND(Welcome!$C$22="50%",$O$5=Inservice),VLOOKUP($C$2,'LookUp Ranges'!$A$73:$CY$78,AB$38)*$B51,VLOOKUP($C$2,'LookUp Ranges'!$A$65:$CY$71,AB$38)*$B51))</f>
        <v>0</v>
      </c>
      <c r="AN51" s="505">
        <f ca="1">IF($O51=$B51,0,IF(AND(Welcome!$C$22="50%",$O$5=Inservice),VLOOKUP($C$2,'LookUp Ranges'!$A$73:$CY$78,AC$38)*$B51,VLOOKUP($C$2,'LookUp Ranges'!$A$65:$CY$71,AC$38)*$B51))</f>
        <v>0</v>
      </c>
      <c r="AO51" s="505">
        <f ca="1">IF($O51=$B51,0,IF(AND(Welcome!$C$22="50%",$O$5=Inservice),VLOOKUP($C$2,'LookUp Ranges'!$A$73:$CY$78,AD$38)*$B51,VLOOKUP($C$2,'LookUp Ranges'!$A$65:$CY$71,AD$38)*$B51))</f>
        <v>0</v>
      </c>
      <c r="AP51" s="505">
        <f ca="1">IF($O51=$B51,0,IF(AND(Welcome!$C$22="50%",$O$5=Inservice),VLOOKUP($C$2,'LookUp Ranges'!$A$73:$CY$78,AE$38)*$B51,VLOOKUP($C$2,'LookUp Ranges'!$A$65:$CY$71,AE$38)*$B51))</f>
        <v>0</v>
      </c>
      <c r="AQ51" s="505">
        <f ca="1">IF($O51=$B51,0,IF(AND(Welcome!$C$22="50%",$O$5=Inservice),VLOOKUP($C$2,'LookUp Ranges'!$A$73:$CY$78,AF$38)*$B51,VLOOKUP($C$2,'LookUp Ranges'!$A$65:$CY$71,AF$38)*$B51))</f>
        <v>0</v>
      </c>
      <c r="AR51" s="505">
        <f ca="1">IF($O51=$B51,0,IF(AND(Welcome!$C$22="50%",$O$5=Inservice),VLOOKUP($C$2,'LookUp Ranges'!$A$73:$CY$78,AG$38)*$B51,VLOOKUP($C$2,'LookUp Ranges'!$A$65:$CY$71,AG$38)*$B51))</f>
        <v>0</v>
      </c>
      <c r="AS51" s="505">
        <f ca="1">IF($O51=$B51,0,IF(AND(Welcome!$C$22="50%",$O$5=Inservice),VLOOKUP($C$2,'LookUp Ranges'!$A$73:$CY$78,AH$38)*$B51,VLOOKUP($C$2,'LookUp Ranges'!$A$65:$CY$71,AH$38)*$B51))</f>
        <v>0</v>
      </c>
      <c r="AT51" s="505">
        <f ca="1">IF($O51=$B51,0,IF(AND(Welcome!$C$22="50%",$O$5=Inservice),VLOOKUP($C$2,'LookUp Ranges'!$A$73:$CY$78,AI$38)*$B51,VLOOKUP($C$2,'LookUp Ranges'!$A$65:$CY$71,AI$38)*$B51))</f>
        <v>0</v>
      </c>
      <c r="AU51" s="505">
        <f ca="1">IF($O51=$B51,0,IF(AND(Welcome!$C$22="50%",$O$5=Inservice),VLOOKUP($C$2,'LookUp Ranges'!$A$73:$CY$78,AJ$38)*$B51,VLOOKUP($C$2,'LookUp Ranges'!$A$65:$CY$71,AJ$38)*$B51))</f>
        <v>0</v>
      </c>
      <c r="AV51" s="505">
        <f ca="1">IF($O51=$B51,0,IF(AND(Welcome!$C$22="50%",$O$5=Inservice),VLOOKUP($C$2,'LookUp Ranges'!$A$73:$CY$78,AK$38)*$B51,VLOOKUP($C$2,'LookUp Ranges'!$A$65:$CY$71,AK$38)*$B51))</f>
        <v>0</v>
      </c>
      <c r="AW51" s="505">
        <f ca="1">IF($O51=$B51,0,IF(AND(Welcome!$C$22="50%",$O$5=Inservice),VLOOKUP($C$2,'LookUp Ranges'!$A$73:$CY$78,AL$38)*$B51,VLOOKUP($C$2,'LookUp Ranges'!$A$65:$CY$71,AL$38)*$B51))</f>
        <v>0</v>
      </c>
      <c r="AX51" s="505">
        <f ca="1">IF($O51=$B51,0,IF(AND(Welcome!$C$22="50%",$O$5=Inservice),VLOOKUP($C$2,'LookUp Ranges'!$A$73:$CY$78,AM$38)*$B51,VLOOKUP($C$2,'LookUp Ranges'!$A$65:$CY$71,AM$38)*$B51))</f>
        <v>0</v>
      </c>
      <c r="AY51" s="505">
        <f ca="1">IF($O51=$B51,0,IF(AND(Welcome!$C$22="50%",$O$5=Inservice),VLOOKUP($C$2,'LookUp Ranges'!$A$73:$CY$78,AN$38)*$B51,VLOOKUP($C$2,'LookUp Ranges'!$A$65:$CY$71,AN$38)*$B51))</f>
        <v>0</v>
      </c>
      <c r="AZ51" s="505">
        <f ca="1">IF($O51=$B51,0,IF(AND(Welcome!$C$22="50%",$O$5=Inservice),VLOOKUP($C$2,'LookUp Ranges'!$A$73:$CY$78,AO$38)*$B51,VLOOKUP($C$2,'LookUp Ranges'!$A$65:$CY$71,AO$38)*$B51))</f>
        <v>0</v>
      </c>
      <c r="BA51" s="505">
        <f ca="1">IF($O51=$B51,0,IF(AND(Welcome!$C$22="50%",$O$5=Inservice),VLOOKUP($C$2,'LookUp Ranges'!$A$73:$CY$78,AP$38)*$B51,VLOOKUP($C$2,'LookUp Ranges'!$A$65:$CY$71,AP$38)*$B51))</f>
        <v>0</v>
      </c>
      <c r="BB51" s="505">
        <f ca="1">IF($O51=$B51,0,IF(AND(Welcome!$C$22="50%",$O$5=Inservice),VLOOKUP($C$2,'LookUp Ranges'!$A$73:$CY$78,AQ$38)*$B51,VLOOKUP($C$2,'LookUp Ranges'!$A$65:$CY$71,AQ$38)*$B51))</f>
        <v>0</v>
      </c>
      <c r="BC51" s="505">
        <f ca="1">IF($O51=$B51,0,IF(AND(Welcome!$C$22="50%",$O$5=Inservice),VLOOKUP($C$2,'LookUp Ranges'!$A$73:$CY$78,AR$38)*$B51,VLOOKUP($C$2,'LookUp Ranges'!$A$65:$CY$71,AR$38)*$B51))</f>
        <v>0</v>
      </c>
      <c r="BD51" s="505">
        <f ca="1">IF($O51=$B51,0,IF(AND(Welcome!$C$22="50%",$O$5=Inservice),VLOOKUP($C$2,'LookUp Ranges'!$A$73:$CY$78,AS$38)*$B51,VLOOKUP($C$2,'LookUp Ranges'!$A$65:$CY$71,AS$38)*$B51))</f>
        <v>0</v>
      </c>
      <c r="BE51" s="505">
        <f ca="1">IF($O51=$B51,0,IF(AND(Welcome!$C$22="50%",$O$5=Inservice),VLOOKUP($C$2,'LookUp Ranges'!$A$73:$CY$78,AT$38)*$B51,VLOOKUP($C$2,'LookUp Ranges'!$A$65:$CY$71,AT$38)*$B51))</f>
        <v>0</v>
      </c>
      <c r="BF51" s="505">
        <f ca="1">IF($O51=$B51,0,IF(AND(Welcome!$C$22="50%",$O$5=Inservice),VLOOKUP($C$2,'LookUp Ranges'!$A$73:$CY$78,AU$38)*$B51,VLOOKUP($C$2,'LookUp Ranges'!$A$65:$CY$71,AU$38)*$B51))</f>
        <v>0</v>
      </c>
      <c r="BG51" s="505">
        <f ca="1">IF($O51=$B51,0,IF(AND(Welcome!$C$22="50%",$O$5=Inservice),VLOOKUP($C$2,'LookUp Ranges'!$A$73:$CY$78,AV$38)*$B51,VLOOKUP($C$2,'LookUp Ranges'!$A$65:$CY$71,AV$38)*$B51))</f>
        <v>0</v>
      </c>
      <c r="BH51" s="505">
        <f ca="1">IF($O51=$B51,0,IF(AND(Welcome!$C$22="50%",$O$5=Inservice),VLOOKUP($C$2,'LookUp Ranges'!$A$73:$CY$78,AW$38)*$B51,VLOOKUP($C$2,'LookUp Ranges'!$A$65:$CY$71,AW$38)*$B51))</f>
        <v>0</v>
      </c>
      <c r="BI51" s="505">
        <f ca="1">IF($O51=$B51,0,IF(AND(Welcome!$C$22="50%",$O$5=Inservice),VLOOKUP($C$2,'LookUp Ranges'!$A$73:$CY$78,AX$38)*$B51,VLOOKUP($C$2,'LookUp Ranges'!$A$65:$CY$71,AX$38)*$B51))</f>
        <v>0</v>
      </c>
      <c r="BJ51" s="505">
        <f ca="1">IF($O51=$B51,0,IF(AND(Welcome!$C$22="50%",$O$5=Inservice),VLOOKUP($C$2,'LookUp Ranges'!$A$73:$CY$78,AY$38)*$B51,VLOOKUP($C$2,'LookUp Ranges'!$A$65:$CY$71,AY$38)*$B51))</f>
        <v>0</v>
      </c>
      <c r="BK51" s="505">
        <f ca="1">IF($O51=$B51,0,IF(AND(Welcome!$C$22="50%",$O$5=Inservice),VLOOKUP($C$2,'LookUp Ranges'!$A$73:$CY$78,AZ$38)*$B51,VLOOKUP($C$2,'LookUp Ranges'!$A$65:$CY$71,AZ$38)*$B51))</f>
        <v>0</v>
      </c>
      <c r="BL51" s="505">
        <f ca="1">IF($O51=$B51,0,IF(AND(Welcome!$C$22="50%",$O$5=Inservice),VLOOKUP($C$2,'LookUp Ranges'!$A$73:$CY$78,BA$38)*$B51,VLOOKUP($C$2,'LookUp Ranges'!$A$65:$CY$71,BA$38)*$B51))</f>
        <v>0</v>
      </c>
      <c r="BM51" s="505">
        <f ca="1">IF($O51=$B51,0,IF(AND(Welcome!$C$22="50%",$O$5=Inservice),VLOOKUP($C$2,'LookUp Ranges'!$A$73:$CY$78,BB$38)*$B51,VLOOKUP($C$2,'LookUp Ranges'!$A$65:$CY$71,BB$38)*$B51))</f>
        <v>0</v>
      </c>
      <c r="BN51" s="505">
        <f ca="1">IF($O51=$B51,0,IF(AND(Welcome!$C$22="50%",$O$5=Inservice),VLOOKUP($C$2,'LookUp Ranges'!$A$73:$CY$78,BC$38)*$B51,VLOOKUP($C$2,'LookUp Ranges'!$A$65:$CY$71,BC$38)*$B51))</f>
        <v>0</v>
      </c>
      <c r="BO51" s="505">
        <f ca="1">IF($O51=$B51,0,IF(AND(Welcome!$C$22="50%",$O$5=Inservice),VLOOKUP($C$2,'LookUp Ranges'!$A$73:$CY$78,BD$38)*$B51,VLOOKUP($C$2,'LookUp Ranges'!$A$65:$CY$71,BD$38)*$B51))</f>
        <v>0</v>
      </c>
      <c r="BP51" s="505">
        <f ca="1">IF($O51=$B51,0,IF(AND(Welcome!$C$22="50%",$O$5=Inservice),VLOOKUP($C$2,'LookUp Ranges'!$A$73:$CY$78,BE$38)*$B51,VLOOKUP($C$2,'LookUp Ranges'!$A$65:$CY$71,BE$38)*$B51))</f>
        <v>0</v>
      </c>
      <c r="BQ51" s="505">
        <f ca="1">IF($O51=$B51,0,IF(AND(Welcome!$C$22="50%",$O$5=Inservice),VLOOKUP($C$2,'LookUp Ranges'!$A$73:$CY$78,BF$38)*$B51,VLOOKUP($C$2,'LookUp Ranges'!$A$65:$CY$71,BF$38)*$B51))</f>
        <v>0</v>
      </c>
      <c r="BR51" s="505">
        <f ca="1">IF($O51=$B51,0,IF(AND(Welcome!$C$22="50%",$O$5=Inservice),VLOOKUP($C$2,'LookUp Ranges'!$A$73:$CY$78,BG$38)*$B51,VLOOKUP($C$2,'LookUp Ranges'!$A$65:$CY$71,BG$38)*$B51))</f>
        <v>0</v>
      </c>
      <c r="BS51" s="505">
        <f ca="1">IF($O51=$B51,0,IF(AND(Welcome!$C$22="50%",$O$5=Inservice),VLOOKUP($C$2,'LookUp Ranges'!$A$73:$CY$78,BH$38)*$B51,VLOOKUP($C$2,'LookUp Ranges'!$A$65:$CY$71,BH$38)*$B51))</f>
        <v>0</v>
      </c>
      <c r="BT51" s="505">
        <f ca="1">IF($O51=$B51,0,IF(AND(Welcome!$C$22="50%",$O$5=Inservice),VLOOKUP($C$2,'LookUp Ranges'!$A$73:$CY$78,BI$38)*$B51,VLOOKUP($C$2,'LookUp Ranges'!$A$65:$CY$71,BI$38)*$B51))</f>
        <v>0</v>
      </c>
      <c r="BU51" s="505">
        <f ca="1">IF($O51=$B51,0,IF(AND(Welcome!$C$22="50%",$O$5=Inservice),VLOOKUP($C$2,'LookUp Ranges'!$A$73:$CY$78,BJ$38)*$B51,VLOOKUP($C$2,'LookUp Ranges'!$A$65:$CY$71,BJ$38)*$B51))</f>
        <v>0</v>
      </c>
      <c r="BV51" s="505">
        <f ca="1">IF($O51=$B51,0,IF(AND(Welcome!$C$22="50%",$O$5=Inservice),VLOOKUP($C$2,'LookUp Ranges'!$A$73:$CY$78,BK$38)*$B51,VLOOKUP($C$2,'LookUp Ranges'!$A$65:$CY$71,BK$38)*$B51))</f>
        <v>0</v>
      </c>
      <c r="BW51" s="505">
        <f ca="1">IF($O51=$B51,0,IF(AND(Welcome!$C$22="50%",$O$5=Inservice),VLOOKUP($C$2,'LookUp Ranges'!$A$73:$CY$78,BL$38)*$B51,VLOOKUP($C$2,'LookUp Ranges'!$A$65:$CY$71,BL$38)*$B51))</f>
        <v>0</v>
      </c>
      <c r="BX51" s="505">
        <f ca="1">IF($O51=$B51,0,IF(AND(Welcome!$C$22="50%",$O$5=Inservice),VLOOKUP($C$2,'LookUp Ranges'!$A$73:$CY$78,BM$38)*$B51,VLOOKUP($C$2,'LookUp Ranges'!$A$65:$CY$71,BM$38)*$B51))</f>
        <v>0</v>
      </c>
      <c r="BY51" s="505">
        <f ca="1">IF($O51=$B51,0,IF(AND(Welcome!$C$22="50%",$O$5=Inservice),VLOOKUP($C$2,'LookUp Ranges'!$A$73:$CY$78,BN$38)*$B51,VLOOKUP($C$2,'LookUp Ranges'!$A$65:$CY$71,BN$38)*$B51))</f>
        <v>0</v>
      </c>
      <c r="BZ51" s="505">
        <f ca="1">IF($O51=$B51,0,IF(AND(Welcome!$C$22="50%",$O$5=Inservice),VLOOKUP($C$2,'LookUp Ranges'!$A$73:$CY$78,BO$38)*$B51,VLOOKUP($C$2,'LookUp Ranges'!$A$65:$CY$71,BO$38)*$B51))</f>
        <v>0</v>
      </c>
      <c r="CA51" s="505">
        <f ca="1">IF($O51=$B51,0,IF(AND(Welcome!$C$22="50%",$O$5=Inservice),VLOOKUP($C$2,'LookUp Ranges'!$A$73:$CY$78,BP$38)*$B51,VLOOKUP($C$2,'LookUp Ranges'!$A$65:$CY$71,BP$38)*$B51))</f>
        <v>0</v>
      </c>
      <c r="CB51" s="505">
        <f ca="1">IF($O51=$B51,0,IF(AND(Welcome!$C$22="50%",$O$5=Inservice),VLOOKUP($C$2,'LookUp Ranges'!$A$73:$CY$78,BQ$38)*$B51,VLOOKUP($C$2,'LookUp Ranges'!$A$65:$CY$71,BQ$38)*$B51))</f>
        <v>0</v>
      </c>
      <c r="CC51" s="505">
        <f ca="1">IF($O51=$B51,0,IF(AND(Welcome!$C$22="50%",$O$5=Inservice),VLOOKUP($C$2,'LookUp Ranges'!$A$73:$CY$78,BR$38)*$B51,VLOOKUP($C$2,'LookUp Ranges'!$A$65:$CY$71,BR$38)*$B51))</f>
        <v>0</v>
      </c>
      <c r="CD51" s="505">
        <f ca="1">IF($O51=$B51,0,IF(AND(Welcome!$C$22="50%",$O$5=Inservice),VLOOKUP($C$2,'LookUp Ranges'!$A$73:$CY$78,BS$38)*$B51,VLOOKUP($C$2,'LookUp Ranges'!$A$65:$CY$71,BS$38)*$B51))</f>
        <v>0</v>
      </c>
      <c r="CE51" s="505">
        <f ca="1">IF($O51=$B51,0,IF(AND(Welcome!$C$22="50%",$O$5=Inservice),VLOOKUP($C$2,'LookUp Ranges'!$A$73:$CY$78,BT$38)*$B51,VLOOKUP($C$2,'LookUp Ranges'!$A$65:$CY$71,BT$38)*$B51))</f>
        <v>0</v>
      </c>
      <c r="CF51" s="505">
        <f ca="1">IF($O51=$B51,0,IF(AND(Welcome!$C$22="50%",$O$5=Inservice),VLOOKUP($C$2,'LookUp Ranges'!$A$73:$CY$78,BU$38)*$B51,VLOOKUP($C$2,'LookUp Ranges'!$A$65:$CY$71,BU$38)*$B51))</f>
        <v>0</v>
      </c>
      <c r="CG51" s="505">
        <f ca="1">IF($O51=$B51,0,IF(AND(Welcome!$C$22="50%",$O$5=Inservice),VLOOKUP($C$2,'LookUp Ranges'!$A$73:$CY$78,BV$38)*$B51,VLOOKUP($C$2,'LookUp Ranges'!$A$65:$CY$71,BV$38)*$B51))</f>
        <v>0</v>
      </c>
      <c r="CH51" s="505">
        <f ca="1">IF($O51=$B51,0,IF(AND(Welcome!$C$22="50%",$O$5=Inservice),VLOOKUP($C$2,'LookUp Ranges'!$A$73:$CY$78,BW$38)*$B51,VLOOKUP($C$2,'LookUp Ranges'!$A$65:$CY$71,BW$38)*$B51))</f>
        <v>0</v>
      </c>
      <c r="CI51" s="505">
        <f ca="1">IF($O51=$B51,0,IF(AND(Welcome!$C$22="50%",$O$5=Inservice),VLOOKUP($C$2,'LookUp Ranges'!$A$73:$CY$78,BX$38)*$B51,VLOOKUP($C$2,'LookUp Ranges'!$A$65:$CY$71,BX$38)*$B51))</f>
        <v>0</v>
      </c>
      <c r="CJ51" s="505">
        <f ca="1">IF($O51=$B51,0,IF(AND(Welcome!$C$22="50%",$O$5=Inservice),VLOOKUP($C$2,'LookUp Ranges'!$A$73:$CY$78,BY$38)*$B51,VLOOKUP($C$2,'LookUp Ranges'!$A$65:$CY$71,BY$38)*$B51))</f>
        <v>0</v>
      </c>
      <c r="CK51" s="505">
        <f ca="1">IF($O51=$B51,0,IF(AND(Welcome!$C$22="50%",$O$5=Inservice),VLOOKUP($C$2,'LookUp Ranges'!$A$73:$CY$78,BZ$38)*$B51,VLOOKUP($C$2,'LookUp Ranges'!$A$65:$CY$71,BZ$38)*$B51))</f>
        <v>0</v>
      </c>
      <c r="CL51" s="505">
        <f ca="1">IF($O51=$B51,0,IF(AND(Welcome!$C$22="50%",$O$5=Inservice),VLOOKUP($C$2,'LookUp Ranges'!$A$73:$CY$78,CA$38)*$B51,VLOOKUP($C$2,'LookUp Ranges'!$A$65:$CY$71,CA$38)*$B51))</f>
        <v>0</v>
      </c>
      <c r="CM51" s="505">
        <f ca="1">IF($O51=$B51,0,IF(AND(Welcome!$C$22="50%",$O$5=Inservice),VLOOKUP($C$2,'LookUp Ranges'!$A$73:$CY$78,CB$38)*$B51,VLOOKUP($C$2,'LookUp Ranges'!$A$65:$CY$71,CB$38)*$B51))</f>
        <v>0</v>
      </c>
      <c r="CN51" s="505">
        <f ca="1">IF($O51=$B51,0,IF(AND(Welcome!$C$22="50%",$O$5=Inservice),VLOOKUP($C$2,'LookUp Ranges'!$A$73:$CY$78,CC$38)*$B51,VLOOKUP($C$2,'LookUp Ranges'!$A$65:$CY$71,CC$38)*$B51))</f>
        <v>0</v>
      </c>
      <c r="CO51" s="505">
        <f ca="1">IF($O51=$B51,0,IF(AND(Welcome!$C$22="50%",$O$5=Inservice),VLOOKUP($C$2,'LookUp Ranges'!$A$73:$CY$78,CD$38)*$B51,VLOOKUP($C$2,'LookUp Ranges'!$A$65:$CY$71,CD$38)*$B51))</f>
        <v>0</v>
      </c>
      <c r="CP51" s="505">
        <f ca="1">IF($O51=$B51,0,IF(AND(Welcome!$C$22="50%",$O$5=Inservice),VLOOKUP($C$2,'LookUp Ranges'!$A$73:$CY$78,CE$38)*$B51,VLOOKUP($C$2,'LookUp Ranges'!$A$65:$CY$71,CE$38)*$B51))</f>
        <v>0</v>
      </c>
      <c r="CQ51" s="505">
        <f ca="1">IF($O51=$B51,0,IF(AND(Welcome!$C$22="50%",$O$5=Inservice),VLOOKUP($C$2,'LookUp Ranges'!$A$73:$CY$78,CF$38)*$B51,VLOOKUP($C$2,'LookUp Ranges'!$A$65:$CY$71,CF$38)*$B51))</f>
        <v>0</v>
      </c>
      <c r="CR51" s="505">
        <f ca="1">IF($O51=$B51,0,IF(AND(Welcome!$C$22="50%",$O$5=Inservice),VLOOKUP($C$2,'LookUp Ranges'!$A$73:$CY$78,CG$38)*$B51,VLOOKUP($C$2,'LookUp Ranges'!$A$65:$CY$71,CG$38)*$B51))</f>
        <v>0</v>
      </c>
      <c r="CS51" s="505">
        <f ca="1">IF($O51=$B51,0,IF(AND(Welcome!$C$22="50%",$O$5=Inservice),VLOOKUP($C$2,'LookUp Ranges'!$A$73:$CY$78,CH$38)*$B51,VLOOKUP($C$2,'LookUp Ranges'!$A$65:$CY$71,CH$38)*$B51))</f>
        <v>0</v>
      </c>
      <c r="CT51" s="505">
        <f ca="1">IF($O51=$B51,0,IF(AND(Welcome!$C$22="50%",$O$5=Inservice),VLOOKUP($C$2,'LookUp Ranges'!$A$73:$CY$78,CI$38)*$B51,VLOOKUP($C$2,'LookUp Ranges'!$A$65:$CY$71,CI$38)*$B51))</f>
        <v>0</v>
      </c>
      <c r="CU51" s="505">
        <f ca="1">IF($O51=$B51,0,IF(AND(Welcome!$C$22="50%",$O$5=Inservice),VLOOKUP($C$2,'LookUp Ranges'!$A$73:$CY$78,CJ$38)*$B51,VLOOKUP($C$2,'LookUp Ranges'!$A$65:$CY$71,CJ$38)*$B51))</f>
        <v>0</v>
      </c>
      <c r="CV51" s="505">
        <f ca="1">IF($O51=$B51,0,IF(AND(Welcome!$C$22="50%",$O$5=Inservice),VLOOKUP($C$2,'LookUp Ranges'!$A$73:$CY$78,CK$38)*$B51,VLOOKUP($C$2,'LookUp Ranges'!$A$65:$CY$71,CK$38)*$B51))</f>
        <v>0</v>
      </c>
      <c r="CW51" s="505">
        <f ca="1">IF($O51=$B51,0,IF(AND(Welcome!$C$22="50%",$O$5=Inservice),VLOOKUP($C$2,'LookUp Ranges'!$A$73:$CY$78,CL$38)*$B51,VLOOKUP($C$2,'LookUp Ranges'!$A$65:$CY$71,CL$38)*$B51))</f>
        <v>0</v>
      </c>
      <c r="CX51" s="505">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2">
        <f ca="1">IF(AND(Welcome!$C$22="100%",P$5=Inservice),$B52,IF(AND(Welcome!$C$22="50%",P$5=Inservice),VLOOKUP($C$2,'LookUp Ranges'!$A$73:$CY$78,D$38)*$B52,VLOOKUP($C$2,'LookUp Ranges'!$A$65:$CY$71,D$38)*$B52))</f>
        <v>0</v>
      </c>
      <c r="Q52" s="572">
        <f ca="1">IF($P52=$B52,0,IF(AND(Welcome!$C$22="50%",$P$5=Inservice),VLOOKUP($C$2,'LookUp Ranges'!$A$73:$CY$78,E$38)*$B52,VLOOKUP($C$2,'LookUp Ranges'!$A$65:$CY$71,E$38)*$B52))</f>
        <v>0</v>
      </c>
      <c r="R52" s="572">
        <f ca="1">IF($P52=$B52,0,IF(AND(Welcome!$C$22="50%",$P$5=Inservice),VLOOKUP($C$2,'LookUp Ranges'!$A$73:$CY$78,F$38)*$B52,VLOOKUP($C$2,'LookUp Ranges'!$A$65:$CY$71,F$38)*$B52))</f>
        <v>0</v>
      </c>
      <c r="S52" s="572">
        <f ca="1">IF($P52=$B52,0,IF(AND(Welcome!$C$22="50%",$P$5=Inservice),VLOOKUP($C$2,'LookUp Ranges'!$A$73:$CY$78,G$38)*$B52,VLOOKUP($C$2,'LookUp Ranges'!$A$65:$CY$71,G$38)*$B52))</f>
        <v>0</v>
      </c>
      <c r="T52" s="572">
        <f ca="1">IF($P52=$B52,0,IF(AND(Welcome!$C$22="50%",$P$5=Inservice),VLOOKUP($C$2,'LookUp Ranges'!$A$73:$CY$78,H$38)*$B52,VLOOKUP($C$2,'LookUp Ranges'!$A$65:$CY$71,H$38)*$B52))</f>
        <v>0</v>
      </c>
      <c r="U52" s="572">
        <f ca="1">IF($P52=$B52,0,IF(AND(Welcome!$C$22="50%",$P$5=Inservice),VLOOKUP($C$2,'LookUp Ranges'!$A$73:$CY$78,I$38)*$B52,VLOOKUP($C$2,'LookUp Ranges'!$A$65:$CY$71,I$38)*$B52))</f>
        <v>0</v>
      </c>
      <c r="V52" s="572">
        <f ca="1">IF($P52=$B52,0,IF(AND(Welcome!$C$22="50%",$P$5=Inservice),VLOOKUP($C$2,'LookUp Ranges'!$A$73:$CY$78,J$38)*$B52,VLOOKUP($C$2,'LookUp Ranges'!$A$65:$CY$71,J$38)*$B52))</f>
        <v>0</v>
      </c>
      <c r="W52" s="572">
        <f ca="1">IF($P52=$B52,0,IF(AND(Welcome!$C$22="50%",$P$5=Inservice),VLOOKUP($C$2,'LookUp Ranges'!$A$73:$CY$78,K$38)*$B52,VLOOKUP($C$2,'LookUp Ranges'!$A$65:$CY$71,K$38)*$B52))</f>
        <v>0</v>
      </c>
      <c r="X52" s="572">
        <f ca="1">IF($P52=$B52,0,IF(AND(Welcome!$C$22="50%",$P$5=Inservice),VLOOKUP($C$2,'LookUp Ranges'!$A$73:$CY$78,L$38)*$B52,VLOOKUP($C$2,'LookUp Ranges'!$A$65:$CY$71,L$38)*$B52))</f>
        <v>0</v>
      </c>
      <c r="Y52" s="572">
        <f ca="1">IF($P52=$B52,0,IF(AND(Welcome!$C$22="50%",$P$5=Inservice),VLOOKUP($C$2,'LookUp Ranges'!$A$73:$CY$78,M$38)*$B52,VLOOKUP($C$2,'LookUp Ranges'!$A$65:$CY$71,M$38)*$B52))</f>
        <v>0</v>
      </c>
      <c r="Z52" s="505">
        <f ca="1">IF($P52=$B52,0,IF(AND(Welcome!$C$22="50%",$P$5=Inservice),VLOOKUP($C$2,'LookUp Ranges'!$A$73:$CY$78,N$38)*$B52,VLOOKUP($C$2,'LookUp Ranges'!$A$65:$CY$71,N$38)*$B52))</f>
        <v>0</v>
      </c>
      <c r="AA52" s="505">
        <f ca="1">IF($P52=$B52,0,IF(AND(Welcome!$C$22="50%",$P$5=Inservice),VLOOKUP($C$2,'LookUp Ranges'!$A$73:$CY$78,O$38)*$B52,VLOOKUP($C$2,'LookUp Ranges'!$A$65:$CY$71,O$38)*$B52))</f>
        <v>0</v>
      </c>
      <c r="AB52" s="505">
        <f ca="1">IF($P52=$B52,0,IF(AND(Welcome!$C$22="50%",$P$5=Inservice),VLOOKUP($C$2,'LookUp Ranges'!$A$73:$CY$78,P$38)*$B52,VLOOKUP($C$2,'LookUp Ranges'!$A$65:$CY$71,P$38)*$B52))</f>
        <v>0</v>
      </c>
      <c r="AC52" s="505">
        <f ca="1">IF($P52=$B52,0,IF(AND(Welcome!$C$22="50%",$P$5=Inservice),VLOOKUP($C$2,'LookUp Ranges'!$A$73:$CY$78,Q$38)*$B52,VLOOKUP($C$2,'LookUp Ranges'!$A$65:$CY$71,Q$38)*$B52))</f>
        <v>0</v>
      </c>
      <c r="AD52" s="505">
        <f ca="1">IF($P52=$B52,0,IF(AND(Welcome!$C$22="50%",$P$5=Inservice),VLOOKUP($C$2,'LookUp Ranges'!$A$73:$CY$78,R$38)*$B52,VLOOKUP($C$2,'LookUp Ranges'!$A$65:$CY$71,R$38)*$B52))</f>
        <v>0</v>
      </c>
      <c r="AE52" s="505">
        <f ca="1">IF($P52=$B52,0,IF(AND(Welcome!$C$22="50%",$P$5=Inservice),VLOOKUP($C$2,'LookUp Ranges'!$A$73:$CY$78,S$38)*$B52,VLOOKUP($C$2,'LookUp Ranges'!$A$65:$CY$71,S$38)*$B52))</f>
        <v>0</v>
      </c>
      <c r="AF52" s="505">
        <f ca="1">IF($P52=$B52,0,IF(AND(Welcome!$C$22="50%",$P$5=Inservice),VLOOKUP($C$2,'LookUp Ranges'!$A$73:$CY$78,T$38)*$B52,VLOOKUP($C$2,'LookUp Ranges'!$A$65:$CY$71,T$38)*$B52))</f>
        <v>0</v>
      </c>
      <c r="AG52" s="505">
        <f ca="1">IF($P52=$B52,0,IF(AND(Welcome!$C$22="50%",$P$5=Inservice),VLOOKUP($C$2,'LookUp Ranges'!$A$73:$CY$78,U$38)*$B52,VLOOKUP($C$2,'LookUp Ranges'!$A$65:$CY$71,U$38)*$B52))</f>
        <v>0</v>
      </c>
      <c r="AH52" s="505">
        <f ca="1">IF($P52=$B52,0,IF(AND(Welcome!$C$22="50%",$P$5=Inservice),VLOOKUP($C$2,'LookUp Ranges'!$A$73:$CY$78,V$38)*$B52,VLOOKUP($C$2,'LookUp Ranges'!$A$65:$CY$71,V$38)*$B52))</f>
        <v>0</v>
      </c>
      <c r="AI52" s="505">
        <f ca="1">IF($P52=$B52,0,IF(AND(Welcome!$C$22="50%",$P$5=Inservice),VLOOKUP($C$2,'LookUp Ranges'!$A$73:$CY$78,W$38)*$B52,VLOOKUP($C$2,'LookUp Ranges'!$A$65:$CY$71,W$38)*$B52))</f>
        <v>0</v>
      </c>
      <c r="AJ52" s="505">
        <f ca="1">IF($P52=$B52,0,IF(AND(Welcome!$C$22="50%",$P$5=Inservice),VLOOKUP($C$2,'LookUp Ranges'!$A$73:$CY$78,X$38)*$B52,VLOOKUP($C$2,'LookUp Ranges'!$A$65:$CY$71,X$38)*$B52))</f>
        <v>0</v>
      </c>
      <c r="AK52" s="505">
        <f ca="1">IF($P52=$B52,0,IF(AND(Welcome!$C$22="50%",$P$5=Inservice),VLOOKUP($C$2,'LookUp Ranges'!$A$73:$CY$78,Y$38)*$B52,VLOOKUP($C$2,'LookUp Ranges'!$A$65:$CY$71,Y$38)*$B52))</f>
        <v>0</v>
      </c>
      <c r="AL52" s="505">
        <f ca="1">IF($P52=$B52,0,IF(AND(Welcome!$C$22="50%",$P$5=Inservice),VLOOKUP($C$2,'LookUp Ranges'!$A$73:$CY$78,Z$38)*$B52,VLOOKUP($C$2,'LookUp Ranges'!$A$65:$CY$71,Z$38)*$B52))</f>
        <v>0</v>
      </c>
      <c r="AM52" s="505">
        <f ca="1">IF($P52=$B52,0,IF(AND(Welcome!$C$22="50%",$P$5=Inservice),VLOOKUP($C$2,'LookUp Ranges'!$A$73:$CY$78,AA$38)*$B52,VLOOKUP($C$2,'LookUp Ranges'!$A$65:$CY$71,AA$38)*$B52))</f>
        <v>0</v>
      </c>
      <c r="AN52" s="505">
        <f ca="1">IF($P52=$B52,0,IF(AND(Welcome!$C$22="50%",$P$5=Inservice),VLOOKUP($C$2,'LookUp Ranges'!$A$73:$CY$78,AB$38)*$B52,VLOOKUP($C$2,'LookUp Ranges'!$A$65:$CY$71,AB$38)*$B52))</f>
        <v>0</v>
      </c>
      <c r="AO52" s="505">
        <f ca="1">IF($P52=$B52,0,IF(AND(Welcome!$C$22="50%",$P$5=Inservice),VLOOKUP($C$2,'LookUp Ranges'!$A$73:$CY$78,AC$38)*$B52,VLOOKUP($C$2,'LookUp Ranges'!$A$65:$CY$71,AC$38)*$B52))</f>
        <v>0</v>
      </c>
      <c r="AP52" s="505">
        <f ca="1">IF($P52=$B52,0,IF(AND(Welcome!$C$22="50%",$P$5=Inservice),VLOOKUP($C$2,'LookUp Ranges'!$A$73:$CY$78,AD$38)*$B52,VLOOKUP($C$2,'LookUp Ranges'!$A$65:$CY$71,AD$38)*$B52))</f>
        <v>0</v>
      </c>
      <c r="AQ52" s="505">
        <f ca="1">IF($P52=$B52,0,IF(AND(Welcome!$C$22="50%",$P$5=Inservice),VLOOKUP($C$2,'LookUp Ranges'!$A$73:$CY$78,AE$38)*$B52,VLOOKUP($C$2,'LookUp Ranges'!$A$65:$CY$71,AE$38)*$B52))</f>
        <v>0</v>
      </c>
      <c r="AR52" s="505">
        <f ca="1">IF($P52=$B52,0,IF(AND(Welcome!$C$22="50%",$P$5=Inservice),VLOOKUP($C$2,'LookUp Ranges'!$A$73:$CY$78,AF$38)*$B52,VLOOKUP($C$2,'LookUp Ranges'!$A$65:$CY$71,AF$38)*$B52))</f>
        <v>0</v>
      </c>
      <c r="AS52" s="505">
        <f ca="1">IF($P52=$B52,0,IF(AND(Welcome!$C$22="50%",$P$5=Inservice),VLOOKUP($C$2,'LookUp Ranges'!$A$73:$CY$78,AG$38)*$B52,VLOOKUP($C$2,'LookUp Ranges'!$A$65:$CY$71,AG$38)*$B52))</f>
        <v>0</v>
      </c>
      <c r="AT52" s="505">
        <f ca="1">IF($P52=$B52,0,IF(AND(Welcome!$C$22="50%",$P$5=Inservice),VLOOKUP($C$2,'LookUp Ranges'!$A$73:$CY$78,AH$38)*$B52,VLOOKUP($C$2,'LookUp Ranges'!$A$65:$CY$71,AH$38)*$B52))</f>
        <v>0</v>
      </c>
      <c r="AU52" s="505">
        <f ca="1">IF($P52=$B52,0,IF(AND(Welcome!$C$22="50%",$P$5=Inservice),VLOOKUP($C$2,'LookUp Ranges'!$A$73:$CY$78,AI$38)*$B52,VLOOKUP($C$2,'LookUp Ranges'!$A$65:$CY$71,AI$38)*$B52))</f>
        <v>0</v>
      </c>
      <c r="AV52" s="505">
        <f ca="1">IF($P52=$B52,0,IF(AND(Welcome!$C$22="50%",$P$5=Inservice),VLOOKUP($C$2,'LookUp Ranges'!$A$73:$CY$78,AJ$38)*$B52,VLOOKUP($C$2,'LookUp Ranges'!$A$65:$CY$71,AJ$38)*$B52))</f>
        <v>0</v>
      </c>
      <c r="AW52" s="505">
        <f ca="1">IF($P52=$B52,0,IF(AND(Welcome!$C$22="50%",$P$5=Inservice),VLOOKUP($C$2,'LookUp Ranges'!$A$73:$CY$78,AK$38)*$B52,VLOOKUP($C$2,'LookUp Ranges'!$A$65:$CY$71,AK$38)*$B52))</f>
        <v>0</v>
      </c>
      <c r="AX52" s="505">
        <f ca="1">IF($P52=$B52,0,IF(AND(Welcome!$C$22="50%",$P$5=Inservice),VLOOKUP($C$2,'LookUp Ranges'!$A$73:$CY$78,AL$38)*$B52,VLOOKUP($C$2,'LookUp Ranges'!$A$65:$CY$71,AL$38)*$B52))</f>
        <v>0</v>
      </c>
      <c r="AY52" s="505">
        <f ca="1">IF($P52=$B52,0,IF(AND(Welcome!$C$22="50%",$P$5=Inservice),VLOOKUP($C$2,'LookUp Ranges'!$A$73:$CY$78,AM$38)*$B52,VLOOKUP($C$2,'LookUp Ranges'!$A$65:$CY$71,AM$38)*$B52))</f>
        <v>0</v>
      </c>
      <c r="AZ52" s="505">
        <f ca="1">IF($P52=$B52,0,IF(AND(Welcome!$C$22="50%",$P$5=Inservice),VLOOKUP($C$2,'LookUp Ranges'!$A$73:$CY$78,AN$38)*$B52,VLOOKUP($C$2,'LookUp Ranges'!$A$65:$CY$71,AN$38)*$B52))</f>
        <v>0</v>
      </c>
      <c r="BA52" s="505">
        <f ca="1">IF($P52=$B52,0,IF(AND(Welcome!$C$22="50%",$P$5=Inservice),VLOOKUP($C$2,'LookUp Ranges'!$A$73:$CY$78,AO$38)*$B52,VLOOKUP($C$2,'LookUp Ranges'!$A$65:$CY$71,AO$38)*$B52))</f>
        <v>0</v>
      </c>
      <c r="BB52" s="505">
        <f ca="1">IF($P52=$B52,0,IF(AND(Welcome!$C$22="50%",$P$5=Inservice),VLOOKUP($C$2,'LookUp Ranges'!$A$73:$CY$78,AP$38)*$B52,VLOOKUP($C$2,'LookUp Ranges'!$A$65:$CY$71,AP$38)*$B52))</f>
        <v>0</v>
      </c>
      <c r="BC52" s="505">
        <f ca="1">IF($P52=$B52,0,IF(AND(Welcome!$C$22="50%",$P$5=Inservice),VLOOKUP($C$2,'LookUp Ranges'!$A$73:$CY$78,AQ$38)*$B52,VLOOKUP($C$2,'LookUp Ranges'!$A$65:$CY$71,AQ$38)*$B52))</f>
        <v>0</v>
      </c>
      <c r="BD52" s="505">
        <f ca="1">IF($P52=$B52,0,IF(AND(Welcome!$C$22="50%",$P$5=Inservice),VLOOKUP($C$2,'LookUp Ranges'!$A$73:$CY$78,AR$38)*$B52,VLOOKUP($C$2,'LookUp Ranges'!$A$65:$CY$71,AR$38)*$B52))</f>
        <v>0</v>
      </c>
      <c r="BE52" s="505">
        <f ca="1">IF($P52=$B52,0,IF(AND(Welcome!$C$22="50%",$P$5=Inservice),VLOOKUP($C$2,'LookUp Ranges'!$A$73:$CY$78,AS$38)*$B52,VLOOKUP($C$2,'LookUp Ranges'!$A$65:$CY$71,AS$38)*$B52))</f>
        <v>0</v>
      </c>
      <c r="BF52" s="505">
        <f ca="1">IF($P52=$B52,0,IF(AND(Welcome!$C$22="50%",$P$5=Inservice),VLOOKUP($C$2,'LookUp Ranges'!$A$73:$CY$78,AT$38)*$B52,VLOOKUP($C$2,'LookUp Ranges'!$A$65:$CY$71,AT$38)*$B52))</f>
        <v>0</v>
      </c>
      <c r="BG52" s="505">
        <f ca="1">IF($P52=$B52,0,IF(AND(Welcome!$C$22="50%",$P$5=Inservice),VLOOKUP($C$2,'LookUp Ranges'!$A$73:$CY$78,AU$38)*$B52,VLOOKUP($C$2,'LookUp Ranges'!$A$65:$CY$71,AU$38)*$B52))</f>
        <v>0</v>
      </c>
      <c r="BH52" s="505">
        <f ca="1">IF($P52=$B52,0,IF(AND(Welcome!$C$22="50%",$P$5=Inservice),VLOOKUP($C$2,'LookUp Ranges'!$A$73:$CY$78,AV$38)*$B52,VLOOKUP($C$2,'LookUp Ranges'!$A$65:$CY$71,AV$38)*$B52))</f>
        <v>0</v>
      </c>
      <c r="BI52" s="505">
        <f ca="1">IF($P52=$B52,0,IF(AND(Welcome!$C$22="50%",$P$5=Inservice),VLOOKUP($C$2,'LookUp Ranges'!$A$73:$CY$78,AW$38)*$B52,VLOOKUP($C$2,'LookUp Ranges'!$A$65:$CY$71,AW$38)*$B52))</f>
        <v>0</v>
      </c>
      <c r="BJ52" s="505">
        <f ca="1">IF($P52=$B52,0,IF(AND(Welcome!$C$22="50%",$P$5=Inservice),VLOOKUP($C$2,'LookUp Ranges'!$A$73:$CY$78,AX$38)*$B52,VLOOKUP($C$2,'LookUp Ranges'!$A$65:$CY$71,AX$38)*$B52))</f>
        <v>0</v>
      </c>
      <c r="BK52" s="505">
        <f ca="1">IF($P52=$B52,0,IF(AND(Welcome!$C$22="50%",$P$5=Inservice),VLOOKUP($C$2,'LookUp Ranges'!$A$73:$CY$78,AY$38)*$B52,VLOOKUP($C$2,'LookUp Ranges'!$A$65:$CY$71,AY$38)*$B52))</f>
        <v>0</v>
      </c>
      <c r="BL52" s="505">
        <f ca="1">IF($P52=$B52,0,IF(AND(Welcome!$C$22="50%",$P$5=Inservice),VLOOKUP($C$2,'LookUp Ranges'!$A$73:$CY$78,AZ$38)*$B52,VLOOKUP($C$2,'LookUp Ranges'!$A$65:$CY$71,AZ$38)*$B52))</f>
        <v>0</v>
      </c>
      <c r="BM52" s="505">
        <f ca="1">IF($P52=$B52,0,IF(AND(Welcome!$C$22="50%",$P$5=Inservice),VLOOKUP($C$2,'LookUp Ranges'!$A$73:$CY$78,BA$38)*$B52,VLOOKUP($C$2,'LookUp Ranges'!$A$65:$CY$71,BA$38)*$B52))</f>
        <v>0</v>
      </c>
      <c r="BN52" s="505">
        <f ca="1">IF($P52=$B52,0,IF(AND(Welcome!$C$22="50%",$P$5=Inservice),VLOOKUP($C$2,'LookUp Ranges'!$A$73:$CY$78,BB$38)*$B52,VLOOKUP($C$2,'LookUp Ranges'!$A$65:$CY$71,BB$38)*$B52))</f>
        <v>0</v>
      </c>
      <c r="BO52" s="505">
        <f ca="1">IF($P52=$B52,0,IF(AND(Welcome!$C$22="50%",$P$5=Inservice),VLOOKUP($C$2,'LookUp Ranges'!$A$73:$CY$78,BC$38)*$B52,VLOOKUP($C$2,'LookUp Ranges'!$A$65:$CY$71,BC$38)*$B52))</f>
        <v>0</v>
      </c>
      <c r="BP52" s="505">
        <f ca="1">IF($P52=$B52,0,IF(AND(Welcome!$C$22="50%",$P$5=Inservice),VLOOKUP($C$2,'LookUp Ranges'!$A$73:$CY$78,BD$38)*$B52,VLOOKUP($C$2,'LookUp Ranges'!$A$65:$CY$71,BD$38)*$B52))</f>
        <v>0</v>
      </c>
      <c r="BQ52" s="505">
        <f ca="1">IF($P52=$B52,0,IF(AND(Welcome!$C$22="50%",$P$5=Inservice),VLOOKUP($C$2,'LookUp Ranges'!$A$73:$CY$78,BE$38)*$B52,VLOOKUP($C$2,'LookUp Ranges'!$A$65:$CY$71,BE$38)*$B52))</f>
        <v>0</v>
      </c>
      <c r="BR52" s="505">
        <f ca="1">IF($P52=$B52,0,IF(AND(Welcome!$C$22="50%",$P$5=Inservice),VLOOKUP($C$2,'LookUp Ranges'!$A$73:$CY$78,BF$38)*$B52,VLOOKUP($C$2,'LookUp Ranges'!$A$65:$CY$71,BF$38)*$B52))</f>
        <v>0</v>
      </c>
      <c r="BS52" s="505">
        <f ca="1">IF($P52=$B52,0,IF(AND(Welcome!$C$22="50%",$P$5=Inservice),VLOOKUP($C$2,'LookUp Ranges'!$A$73:$CY$78,BG$38)*$B52,VLOOKUP($C$2,'LookUp Ranges'!$A$65:$CY$71,BG$38)*$B52))</f>
        <v>0</v>
      </c>
      <c r="BT52" s="505">
        <f ca="1">IF($P52=$B52,0,IF(AND(Welcome!$C$22="50%",$P$5=Inservice),VLOOKUP($C$2,'LookUp Ranges'!$A$73:$CY$78,BH$38)*$B52,VLOOKUP($C$2,'LookUp Ranges'!$A$65:$CY$71,BH$38)*$B52))</f>
        <v>0</v>
      </c>
      <c r="BU52" s="505">
        <f ca="1">IF($P52=$B52,0,IF(AND(Welcome!$C$22="50%",$P$5=Inservice),VLOOKUP($C$2,'LookUp Ranges'!$A$73:$CY$78,BI$38)*$B52,VLOOKUP($C$2,'LookUp Ranges'!$A$65:$CY$71,BI$38)*$B52))</f>
        <v>0</v>
      </c>
      <c r="BV52" s="505">
        <f ca="1">IF($P52=$B52,0,IF(AND(Welcome!$C$22="50%",$P$5=Inservice),VLOOKUP($C$2,'LookUp Ranges'!$A$73:$CY$78,BJ$38)*$B52,VLOOKUP($C$2,'LookUp Ranges'!$A$65:$CY$71,BJ$38)*$B52))</f>
        <v>0</v>
      </c>
      <c r="BW52" s="505">
        <f ca="1">IF($P52=$B52,0,IF(AND(Welcome!$C$22="50%",$P$5=Inservice),VLOOKUP($C$2,'LookUp Ranges'!$A$73:$CY$78,BK$38)*$B52,VLOOKUP($C$2,'LookUp Ranges'!$A$65:$CY$71,BK$38)*$B52))</f>
        <v>0</v>
      </c>
      <c r="BX52" s="505">
        <f ca="1">IF($P52=$B52,0,IF(AND(Welcome!$C$22="50%",$P$5=Inservice),VLOOKUP($C$2,'LookUp Ranges'!$A$73:$CY$78,BL$38)*$B52,VLOOKUP($C$2,'LookUp Ranges'!$A$65:$CY$71,BL$38)*$B52))</f>
        <v>0</v>
      </c>
      <c r="BY52" s="505">
        <f ca="1">IF($P52=$B52,0,IF(AND(Welcome!$C$22="50%",$P$5=Inservice),VLOOKUP($C$2,'LookUp Ranges'!$A$73:$CY$78,BM$38)*$B52,VLOOKUP($C$2,'LookUp Ranges'!$A$65:$CY$71,BM$38)*$B52))</f>
        <v>0</v>
      </c>
      <c r="BZ52" s="505">
        <f ca="1">IF($P52=$B52,0,IF(AND(Welcome!$C$22="50%",$P$5=Inservice),VLOOKUP($C$2,'LookUp Ranges'!$A$73:$CY$78,BN$38)*$B52,VLOOKUP($C$2,'LookUp Ranges'!$A$65:$CY$71,BN$38)*$B52))</f>
        <v>0</v>
      </c>
      <c r="CA52" s="505">
        <f ca="1">IF($P52=$B52,0,IF(AND(Welcome!$C$22="50%",$P$5=Inservice),VLOOKUP($C$2,'LookUp Ranges'!$A$73:$CY$78,BO$38)*$B52,VLOOKUP($C$2,'LookUp Ranges'!$A$65:$CY$71,BO$38)*$B52))</f>
        <v>0</v>
      </c>
      <c r="CB52" s="505">
        <f ca="1">IF($P52=$B52,0,IF(AND(Welcome!$C$22="50%",$P$5=Inservice),VLOOKUP($C$2,'LookUp Ranges'!$A$73:$CY$78,BP$38)*$B52,VLOOKUP($C$2,'LookUp Ranges'!$A$65:$CY$71,BP$38)*$B52))</f>
        <v>0</v>
      </c>
      <c r="CC52" s="505">
        <f ca="1">IF($P52=$B52,0,IF(AND(Welcome!$C$22="50%",$P$5=Inservice),VLOOKUP($C$2,'LookUp Ranges'!$A$73:$CY$78,BQ$38)*$B52,VLOOKUP($C$2,'LookUp Ranges'!$A$65:$CY$71,BQ$38)*$B52))</f>
        <v>0</v>
      </c>
      <c r="CD52" s="505">
        <f ca="1">IF($P52=$B52,0,IF(AND(Welcome!$C$22="50%",$P$5=Inservice),VLOOKUP($C$2,'LookUp Ranges'!$A$73:$CY$78,BR$38)*$B52,VLOOKUP($C$2,'LookUp Ranges'!$A$65:$CY$71,BR$38)*$B52))</f>
        <v>0</v>
      </c>
      <c r="CE52" s="505">
        <f ca="1">IF($P52=$B52,0,IF(AND(Welcome!$C$22="50%",$P$5=Inservice),VLOOKUP($C$2,'LookUp Ranges'!$A$73:$CY$78,BS$38)*$B52,VLOOKUP($C$2,'LookUp Ranges'!$A$65:$CY$71,BS$38)*$B52))</f>
        <v>0</v>
      </c>
      <c r="CF52" s="505">
        <f ca="1">IF($P52=$B52,0,IF(AND(Welcome!$C$22="50%",$P$5=Inservice),VLOOKUP($C$2,'LookUp Ranges'!$A$73:$CY$78,BT$38)*$B52,VLOOKUP($C$2,'LookUp Ranges'!$A$65:$CY$71,BT$38)*$B52))</f>
        <v>0</v>
      </c>
      <c r="CG52" s="505">
        <f ca="1">IF($P52=$B52,0,IF(AND(Welcome!$C$22="50%",$P$5=Inservice),VLOOKUP($C$2,'LookUp Ranges'!$A$73:$CY$78,BU$38)*$B52,VLOOKUP($C$2,'LookUp Ranges'!$A$65:$CY$71,BU$38)*$B52))</f>
        <v>0</v>
      </c>
      <c r="CH52" s="505">
        <f ca="1">IF($P52=$B52,0,IF(AND(Welcome!$C$22="50%",$P$5=Inservice),VLOOKUP($C$2,'LookUp Ranges'!$A$73:$CY$78,BV$38)*$B52,VLOOKUP($C$2,'LookUp Ranges'!$A$65:$CY$71,BV$38)*$B52))</f>
        <v>0</v>
      </c>
      <c r="CI52" s="505">
        <f ca="1">IF($P52=$B52,0,IF(AND(Welcome!$C$22="50%",$P$5=Inservice),VLOOKUP($C$2,'LookUp Ranges'!$A$73:$CY$78,BW$38)*$B52,VLOOKUP($C$2,'LookUp Ranges'!$A$65:$CY$71,BW$38)*$B52))</f>
        <v>0</v>
      </c>
      <c r="CJ52" s="505">
        <f ca="1">IF($P52=$B52,0,IF(AND(Welcome!$C$22="50%",$P$5=Inservice),VLOOKUP($C$2,'LookUp Ranges'!$A$73:$CY$78,BX$38)*$B52,VLOOKUP($C$2,'LookUp Ranges'!$A$65:$CY$71,BX$38)*$B52))</f>
        <v>0</v>
      </c>
      <c r="CK52" s="505">
        <f ca="1">IF($P52=$B52,0,IF(AND(Welcome!$C$22="50%",$P$5=Inservice),VLOOKUP($C$2,'LookUp Ranges'!$A$73:$CY$78,BY$38)*$B52,VLOOKUP($C$2,'LookUp Ranges'!$A$65:$CY$71,BY$38)*$B52))</f>
        <v>0</v>
      </c>
      <c r="CL52" s="505">
        <f ca="1">IF($P52=$B52,0,IF(AND(Welcome!$C$22="50%",$P$5=Inservice),VLOOKUP($C$2,'LookUp Ranges'!$A$73:$CY$78,BZ$38)*$B52,VLOOKUP($C$2,'LookUp Ranges'!$A$65:$CY$71,BZ$38)*$B52))</f>
        <v>0</v>
      </c>
      <c r="CM52" s="505">
        <f ca="1">IF($P52=$B52,0,IF(AND(Welcome!$C$22="50%",$P$5=Inservice),VLOOKUP($C$2,'LookUp Ranges'!$A$73:$CY$78,CA$38)*$B52,VLOOKUP($C$2,'LookUp Ranges'!$A$65:$CY$71,CA$38)*$B52))</f>
        <v>0</v>
      </c>
      <c r="CN52" s="505">
        <f ca="1">IF($P52=$B52,0,IF(AND(Welcome!$C$22="50%",$P$5=Inservice),VLOOKUP($C$2,'LookUp Ranges'!$A$73:$CY$78,CB$38)*$B52,VLOOKUP($C$2,'LookUp Ranges'!$A$65:$CY$71,CB$38)*$B52))</f>
        <v>0</v>
      </c>
      <c r="CO52" s="505">
        <f ca="1">IF($P52=$B52,0,IF(AND(Welcome!$C$22="50%",$P$5=Inservice),VLOOKUP($C$2,'LookUp Ranges'!$A$73:$CY$78,CC$38)*$B52,VLOOKUP($C$2,'LookUp Ranges'!$A$65:$CY$71,CC$38)*$B52))</f>
        <v>0</v>
      </c>
      <c r="CP52" s="505">
        <f ca="1">IF($P52=$B52,0,IF(AND(Welcome!$C$22="50%",$P$5=Inservice),VLOOKUP($C$2,'LookUp Ranges'!$A$73:$CY$78,CD$38)*$B52,VLOOKUP($C$2,'LookUp Ranges'!$A$65:$CY$71,CD$38)*$B52))</f>
        <v>0</v>
      </c>
      <c r="CQ52" s="505">
        <f ca="1">IF($P52=$B52,0,IF(AND(Welcome!$C$22="50%",$P$5=Inservice),VLOOKUP($C$2,'LookUp Ranges'!$A$73:$CY$78,CE$38)*$B52,VLOOKUP($C$2,'LookUp Ranges'!$A$65:$CY$71,CE$38)*$B52))</f>
        <v>0</v>
      </c>
      <c r="CR52" s="505">
        <f ca="1">IF($P52=$B52,0,IF(AND(Welcome!$C$22="50%",$P$5=Inservice),VLOOKUP($C$2,'LookUp Ranges'!$A$73:$CY$78,CF$38)*$B52,VLOOKUP($C$2,'LookUp Ranges'!$A$65:$CY$71,CF$38)*$B52))</f>
        <v>0</v>
      </c>
      <c r="CS52" s="505">
        <f ca="1">IF($P52=$B52,0,IF(AND(Welcome!$C$22="50%",$P$5=Inservice),VLOOKUP($C$2,'LookUp Ranges'!$A$73:$CY$78,CG$38)*$B52,VLOOKUP($C$2,'LookUp Ranges'!$A$65:$CY$71,CG$38)*$B52))</f>
        <v>0</v>
      </c>
      <c r="CT52" s="505">
        <f ca="1">IF($P52=$B52,0,IF(AND(Welcome!$C$22="50%",$P$5=Inservice),VLOOKUP($C$2,'LookUp Ranges'!$A$73:$CY$78,CH$38)*$B52,VLOOKUP($C$2,'LookUp Ranges'!$A$65:$CY$71,CH$38)*$B52))</f>
        <v>0</v>
      </c>
      <c r="CU52" s="505">
        <f ca="1">IF($P52=$B52,0,IF(AND(Welcome!$C$22="50%",$P$5=Inservice),VLOOKUP($C$2,'LookUp Ranges'!$A$73:$CY$78,CI$38)*$B52,VLOOKUP($C$2,'LookUp Ranges'!$A$65:$CY$71,CI$38)*$B52))</f>
        <v>0</v>
      </c>
      <c r="CV52" s="505">
        <f ca="1">IF($P52=$B52,0,IF(AND(Welcome!$C$22="50%",$P$5=Inservice),VLOOKUP($C$2,'LookUp Ranges'!$A$73:$CY$78,CJ$38)*$B52,VLOOKUP($C$2,'LookUp Ranges'!$A$65:$CY$71,CJ$38)*$B52))</f>
        <v>0</v>
      </c>
      <c r="CW52" s="505">
        <f ca="1">IF($P52=$B52,0,IF(AND(Welcome!$C$22="50%",$P$5=Inservice),VLOOKUP($C$2,'LookUp Ranges'!$A$73:$CY$78,CK$38)*$B52,VLOOKUP($C$2,'LookUp Ranges'!$A$65:$CY$71,CK$38)*$B52))</f>
        <v>0</v>
      </c>
      <c r="CX52" s="505">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2">
        <f ca="1">IF(AND(Welcome!$C$22="100%",Q$5=Inservice),$B53,IF(AND(Welcome!$C$22="50%",Q$5=Inservice),VLOOKUP($C$2,'LookUp Ranges'!$A$73:$CY$78,D$38)*$B53,VLOOKUP($C$2,'LookUp Ranges'!$A$65:$CY$71,D$38)*$B53))</f>
        <v>0</v>
      </c>
      <c r="R53" s="572">
        <f ca="1">IF($Q53=$B53,0,IF(AND(Welcome!$C$22="50%",$Q$5=Inservice),VLOOKUP($C$2,'LookUp Ranges'!$A$73:$CY$78,E$38)*$B53,VLOOKUP($C$2,'LookUp Ranges'!$A$65:$CY$71,E$38)*$B53))</f>
        <v>0</v>
      </c>
      <c r="S53" s="572">
        <f ca="1">IF($Q53=$B53,0,IF(AND(Welcome!$C$22="50%",$Q$5=Inservice),VLOOKUP($C$2,'LookUp Ranges'!$A$73:$CY$78,F$38)*$B53,VLOOKUP($C$2,'LookUp Ranges'!$A$65:$CY$71,F$38)*$B53))</f>
        <v>0</v>
      </c>
      <c r="T53" s="572">
        <f ca="1">IF($Q53=$B53,0,IF(AND(Welcome!$C$22="50%",$Q$5=Inservice),VLOOKUP($C$2,'LookUp Ranges'!$A$73:$CY$78,G$38)*$B53,VLOOKUP($C$2,'LookUp Ranges'!$A$65:$CY$71,G$38)*$B53))</f>
        <v>0</v>
      </c>
      <c r="U53" s="572">
        <f ca="1">IF($Q53=$B53,0,IF(AND(Welcome!$C$22="50%",$Q$5=Inservice),VLOOKUP($C$2,'LookUp Ranges'!$A$73:$CY$78,H$38)*$B53,VLOOKUP($C$2,'LookUp Ranges'!$A$65:$CY$71,H$38)*$B53))</f>
        <v>0</v>
      </c>
      <c r="V53" s="572">
        <f ca="1">IF($Q53=$B53,0,IF(AND(Welcome!$C$22="50%",$Q$5=Inservice),VLOOKUP($C$2,'LookUp Ranges'!$A$73:$CY$78,I$38)*$B53,VLOOKUP($C$2,'LookUp Ranges'!$A$65:$CY$71,I$38)*$B53))</f>
        <v>0</v>
      </c>
      <c r="W53" s="572">
        <f ca="1">IF($Q53=$B53,0,IF(AND(Welcome!$C$22="50%",$Q$5=Inservice),VLOOKUP($C$2,'LookUp Ranges'!$A$73:$CY$78,J$38)*$B53,VLOOKUP($C$2,'LookUp Ranges'!$A$65:$CY$71,J$38)*$B53))</f>
        <v>0</v>
      </c>
      <c r="X53" s="572">
        <f ca="1">IF($Q53=$B53,0,IF(AND(Welcome!$C$22="50%",$Q$5=Inservice),VLOOKUP($C$2,'LookUp Ranges'!$A$73:$CY$78,K$38)*$B53,VLOOKUP($C$2,'LookUp Ranges'!$A$65:$CY$71,K$38)*$B53))</f>
        <v>0</v>
      </c>
      <c r="Y53" s="572">
        <f ca="1">IF($Q53=$B53,0,IF(AND(Welcome!$C$22="50%",$Q$5=Inservice),VLOOKUP($C$2,'LookUp Ranges'!$A$73:$CY$78,L$38)*$B53,VLOOKUP($C$2,'LookUp Ranges'!$A$65:$CY$71,L$38)*$B53))</f>
        <v>0</v>
      </c>
      <c r="Z53" s="505">
        <f ca="1">IF($Q53=$B53,0,IF(AND(Welcome!$C$22="50%",$Q$5=Inservice),VLOOKUP($C$2,'LookUp Ranges'!$A$73:$CY$78,M$38)*$B53,VLOOKUP($C$2,'LookUp Ranges'!$A$65:$CY$71,M$38)*$B53))</f>
        <v>0</v>
      </c>
      <c r="AA53" s="505">
        <f ca="1">IF($Q53=$B53,0,IF(AND(Welcome!$C$22="50%",$Q$5=Inservice),VLOOKUP($C$2,'LookUp Ranges'!$A$73:$CY$78,N$38)*$B53,VLOOKUP($C$2,'LookUp Ranges'!$A$65:$CY$71,N$38)*$B53))</f>
        <v>0</v>
      </c>
      <c r="AB53" s="505">
        <f ca="1">IF($Q53=$B53,0,IF(AND(Welcome!$C$22="50%",$Q$5=Inservice),VLOOKUP($C$2,'LookUp Ranges'!$A$73:$CY$78,O$38)*$B53,VLOOKUP($C$2,'LookUp Ranges'!$A$65:$CY$71,O$38)*$B53))</f>
        <v>0</v>
      </c>
      <c r="AC53" s="505">
        <f ca="1">IF($Q53=$B53,0,IF(AND(Welcome!$C$22="50%",$Q$5=Inservice),VLOOKUP($C$2,'LookUp Ranges'!$A$73:$CY$78,P$38)*$B53,VLOOKUP($C$2,'LookUp Ranges'!$A$65:$CY$71,P$38)*$B53))</f>
        <v>0</v>
      </c>
      <c r="AD53" s="505">
        <f ca="1">IF($Q53=$B53,0,IF(AND(Welcome!$C$22="50%",$Q$5=Inservice),VLOOKUP($C$2,'LookUp Ranges'!$A$73:$CY$78,Q$38)*$B53,VLOOKUP($C$2,'LookUp Ranges'!$A$65:$CY$71,Q$38)*$B53))</f>
        <v>0</v>
      </c>
      <c r="AE53" s="505">
        <f ca="1">IF($Q53=$B53,0,IF(AND(Welcome!$C$22="50%",$Q$5=Inservice),VLOOKUP($C$2,'LookUp Ranges'!$A$73:$CY$78,R$38)*$B53,VLOOKUP($C$2,'LookUp Ranges'!$A$65:$CY$71,R$38)*$B53))</f>
        <v>0</v>
      </c>
      <c r="AF53" s="505">
        <f ca="1">IF($Q53=$B53,0,IF(AND(Welcome!$C$22="50%",$Q$5=Inservice),VLOOKUP($C$2,'LookUp Ranges'!$A$73:$CY$78,S$38)*$B53,VLOOKUP($C$2,'LookUp Ranges'!$A$65:$CY$71,S$38)*$B53))</f>
        <v>0</v>
      </c>
      <c r="AG53" s="505">
        <f ca="1">IF($Q53=$B53,0,IF(AND(Welcome!$C$22="50%",$Q$5=Inservice),VLOOKUP($C$2,'LookUp Ranges'!$A$73:$CY$78,T$38)*$B53,VLOOKUP($C$2,'LookUp Ranges'!$A$65:$CY$71,T$38)*$B53))</f>
        <v>0</v>
      </c>
      <c r="AH53" s="505">
        <f ca="1">IF($Q53=$B53,0,IF(AND(Welcome!$C$22="50%",$Q$5=Inservice),VLOOKUP($C$2,'LookUp Ranges'!$A$73:$CY$78,U$38)*$B53,VLOOKUP($C$2,'LookUp Ranges'!$A$65:$CY$71,U$38)*$B53))</f>
        <v>0</v>
      </c>
      <c r="AI53" s="505">
        <f ca="1">IF($Q53=$B53,0,IF(AND(Welcome!$C$22="50%",$Q$5=Inservice),VLOOKUP($C$2,'LookUp Ranges'!$A$73:$CY$78,V$38)*$B53,VLOOKUP($C$2,'LookUp Ranges'!$A$65:$CY$71,V$38)*$B53))</f>
        <v>0</v>
      </c>
      <c r="AJ53" s="505">
        <f ca="1">IF($Q53=$B53,0,IF(AND(Welcome!$C$22="50%",$Q$5=Inservice),VLOOKUP($C$2,'LookUp Ranges'!$A$73:$CY$78,W$38)*$B53,VLOOKUP($C$2,'LookUp Ranges'!$A$65:$CY$71,W$38)*$B53))</f>
        <v>0</v>
      </c>
      <c r="AK53" s="505">
        <f ca="1">IF($Q53=$B53,0,IF(AND(Welcome!$C$22="50%",$Q$5=Inservice),VLOOKUP($C$2,'LookUp Ranges'!$A$73:$CY$78,X$38)*$B53,VLOOKUP($C$2,'LookUp Ranges'!$A$65:$CY$71,X$38)*$B53))</f>
        <v>0</v>
      </c>
      <c r="AL53" s="505">
        <f ca="1">IF($Q53=$B53,0,IF(AND(Welcome!$C$22="50%",$Q$5=Inservice),VLOOKUP($C$2,'LookUp Ranges'!$A$73:$CY$78,Y$38)*$B53,VLOOKUP($C$2,'LookUp Ranges'!$A$65:$CY$71,Y$38)*$B53))</f>
        <v>0</v>
      </c>
      <c r="AM53" s="505">
        <f ca="1">IF($Q53=$B53,0,IF(AND(Welcome!$C$22="50%",$Q$5=Inservice),VLOOKUP($C$2,'LookUp Ranges'!$A$73:$CY$78,Z$38)*$B53,VLOOKUP($C$2,'LookUp Ranges'!$A$65:$CY$71,Z$38)*$B53))</f>
        <v>0</v>
      </c>
      <c r="AN53" s="505">
        <f ca="1">IF($Q53=$B53,0,IF(AND(Welcome!$C$22="50%",$Q$5=Inservice),VLOOKUP($C$2,'LookUp Ranges'!$A$73:$CY$78,AA$38)*$B53,VLOOKUP($C$2,'LookUp Ranges'!$A$65:$CY$71,AA$38)*$B53))</f>
        <v>0</v>
      </c>
      <c r="AO53" s="505">
        <f ca="1">IF($Q53=$B53,0,IF(AND(Welcome!$C$22="50%",$Q$5=Inservice),VLOOKUP($C$2,'LookUp Ranges'!$A$73:$CY$78,AB$38)*$B53,VLOOKUP($C$2,'LookUp Ranges'!$A$65:$CY$71,AB$38)*$B53))</f>
        <v>0</v>
      </c>
      <c r="AP53" s="505">
        <f ca="1">IF($Q53=$B53,0,IF(AND(Welcome!$C$22="50%",$Q$5=Inservice),VLOOKUP($C$2,'LookUp Ranges'!$A$73:$CY$78,AC$38)*$B53,VLOOKUP($C$2,'LookUp Ranges'!$A$65:$CY$71,AC$38)*$B53))</f>
        <v>0</v>
      </c>
      <c r="AQ53" s="505">
        <f ca="1">IF($Q53=$B53,0,IF(AND(Welcome!$C$22="50%",$Q$5=Inservice),VLOOKUP($C$2,'LookUp Ranges'!$A$73:$CY$78,AD$38)*$B53,VLOOKUP($C$2,'LookUp Ranges'!$A$65:$CY$71,AD$38)*$B53))</f>
        <v>0</v>
      </c>
      <c r="AR53" s="505">
        <f ca="1">IF($Q53=$B53,0,IF(AND(Welcome!$C$22="50%",$Q$5=Inservice),VLOOKUP($C$2,'LookUp Ranges'!$A$73:$CY$78,AE$38)*$B53,VLOOKUP($C$2,'LookUp Ranges'!$A$65:$CY$71,AE$38)*$B53))</f>
        <v>0</v>
      </c>
      <c r="AS53" s="505">
        <f ca="1">IF($Q53=$B53,0,IF(AND(Welcome!$C$22="50%",$Q$5=Inservice),VLOOKUP($C$2,'LookUp Ranges'!$A$73:$CY$78,AF$38)*$B53,VLOOKUP($C$2,'LookUp Ranges'!$A$65:$CY$71,AF$38)*$B53))</f>
        <v>0</v>
      </c>
      <c r="AT53" s="505">
        <f ca="1">IF($Q53=$B53,0,IF(AND(Welcome!$C$22="50%",$Q$5=Inservice),VLOOKUP($C$2,'LookUp Ranges'!$A$73:$CY$78,AG$38)*$B53,VLOOKUP($C$2,'LookUp Ranges'!$A$65:$CY$71,AG$38)*$B53))</f>
        <v>0</v>
      </c>
      <c r="AU53" s="505">
        <f ca="1">IF($Q53=$B53,0,IF(AND(Welcome!$C$22="50%",$Q$5=Inservice),VLOOKUP($C$2,'LookUp Ranges'!$A$73:$CY$78,AH$38)*$B53,VLOOKUP($C$2,'LookUp Ranges'!$A$65:$CY$71,AH$38)*$B53))</f>
        <v>0</v>
      </c>
      <c r="AV53" s="505">
        <f ca="1">IF($Q53=$B53,0,IF(AND(Welcome!$C$22="50%",$Q$5=Inservice),VLOOKUP($C$2,'LookUp Ranges'!$A$73:$CY$78,AI$38)*$B53,VLOOKUP($C$2,'LookUp Ranges'!$A$65:$CY$71,AI$38)*$B53))</f>
        <v>0</v>
      </c>
      <c r="AW53" s="505">
        <f ca="1">IF($Q53=$B53,0,IF(AND(Welcome!$C$22="50%",$Q$5=Inservice),VLOOKUP($C$2,'LookUp Ranges'!$A$73:$CY$78,AJ$38)*$B53,VLOOKUP($C$2,'LookUp Ranges'!$A$65:$CY$71,AJ$38)*$B53))</f>
        <v>0</v>
      </c>
      <c r="AX53" s="505">
        <f ca="1">IF($Q53=$B53,0,IF(AND(Welcome!$C$22="50%",$Q$5=Inservice),VLOOKUP($C$2,'LookUp Ranges'!$A$73:$CY$78,AK$38)*$B53,VLOOKUP($C$2,'LookUp Ranges'!$A$65:$CY$71,AK$38)*$B53))</f>
        <v>0</v>
      </c>
      <c r="AY53" s="505">
        <f ca="1">IF($Q53=$B53,0,IF(AND(Welcome!$C$22="50%",$Q$5=Inservice),VLOOKUP($C$2,'LookUp Ranges'!$A$73:$CY$78,AL$38)*$B53,VLOOKUP($C$2,'LookUp Ranges'!$A$65:$CY$71,AL$38)*$B53))</f>
        <v>0</v>
      </c>
      <c r="AZ53" s="505">
        <f ca="1">IF($Q53=$B53,0,IF(AND(Welcome!$C$22="50%",$Q$5=Inservice),VLOOKUP($C$2,'LookUp Ranges'!$A$73:$CY$78,AM$38)*$B53,VLOOKUP($C$2,'LookUp Ranges'!$A$65:$CY$71,AM$38)*$B53))</f>
        <v>0</v>
      </c>
      <c r="BA53" s="505">
        <f ca="1">IF($Q53=$B53,0,IF(AND(Welcome!$C$22="50%",$Q$5=Inservice),VLOOKUP($C$2,'LookUp Ranges'!$A$73:$CY$78,AN$38)*$B53,VLOOKUP($C$2,'LookUp Ranges'!$A$65:$CY$71,AN$38)*$B53))</f>
        <v>0</v>
      </c>
      <c r="BB53" s="505">
        <f ca="1">IF($Q53=$B53,0,IF(AND(Welcome!$C$22="50%",$Q$5=Inservice),VLOOKUP($C$2,'LookUp Ranges'!$A$73:$CY$78,AO$38)*$B53,VLOOKUP($C$2,'LookUp Ranges'!$A$65:$CY$71,AO$38)*$B53))</f>
        <v>0</v>
      </c>
      <c r="BC53" s="505">
        <f ca="1">IF($Q53=$B53,0,IF(AND(Welcome!$C$22="50%",$Q$5=Inservice),VLOOKUP($C$2,'LookUp Ranges'!$A$73:$CY$78,AP$38)*$B53,VLOOKUP($C$2,'LookUp Ranges'!$A$65:$CY$71,AP$38)*$B53))</f>
        <v>0</v>
      </c>
      <c r="BD53" s="505">
        <f ca="1">IF($Q53=$B53,0,IF(AND(Welcome!$C$22="50%",$Q$5=Inservice),VLOOKUP($C$2,'LookUp Ranges'!$A$73:$CY$78,AQ$38)*$B53,VLOOKUP($C$2,'LookUp Ranges'!$A$65:$CY$71,AQ$38)*$B53))</f>
        <v>0</v>
      </c>
      <c r="BE53" s="505">
        <f ca="1">IF($Q53=$B53,0,IF(AND(Welcome!$C$22="50%",$Q$5=Inservice),VLOOKUP($C$2,'LookUp Ranges'!$A$73:$CY$78,AR$38)*$B53,VLOOKUP($C$2,'LookUp Ranges'!$A$65:$CY$71,AR$38)*$B53))</f>
        <v>0</v>
      </c>
      <c r="BF53" s="505">
        <f ca="1">IF($Q53=$B53,0,IF(AND(Welcome!$C$22="50%",$Q$5=Inservice),VLOOKUP($C$2,'LookUp Ranges'!$A$73:$CY$78,AS$38)*$B53,VLOOKUP($C$2,'LookUp Ranges'!$A$65:$CY$71,AS$38)*$B53))</f>
        <v>0</v>
      </c>
      <c r="BG53" s="505">
        <f ca="1">IF($Q53=$B53,0,IF(AND(Welcome!$C$22="50%",$Q$5=Inservice),VLOOKUP($C$2,'LookUp Ranges'!$A$73:$CY$78,AT$38)*$B53,VLOOKUP($C$2,'LookUp Ranges'!$A$65:$CY$71,AT$38)*$B53))</f>
        <v>0</v>
      </c>
      <c r="BH53" s="505">
        <f ca="1">IF($Q53=$B53,0,IF(AND(Welcome!$C$22="50%",$Q$5=Inservice),VLOOKUP($C$2,'LookUp Ranges'!$A$73:$CY$78,AU$38)*$B53,VLOOKUP($C$2,'LookUp Ranges'!$A$65:$CY$71,AU$38)*$B53))</f>
        <v>0</v>
      </c>
      <c r="BI53" s="505">
        <f ca="1">IF($Q53=$B53,0,IF(AND(Welcome!$C$22="50%",$Q$5=Inservice),VLOOKUP($C$2,'LookUp Ranges'!$A$73:$CY$78,AV$38)*$B53,VLOOKUP($C$2,'LookUp Ranges'!$A$65:$CY$71,AV$38)*$B53))</f>
        <v>0</v>
      </c>
      <c r="BJ53" s="505">
        <f ca="1">IF($Q53=$B53,0,IF(AND(Welcome!$C$22="50%",$Q$5=Inservice),VLOOKUP($C$2,'LookUp Ranges'!$A$73:$CY$78,AW$38)*$B53,VLOOKUP($C$2,'LookUp Ranges'!$A$65:$CY$71,AW$38)*$B53))</f>
        <v>0</v>
      </c>
      <c r="BK53" s="505">
        <f ca="1">IF($Q53=$B53,0,IF(AND(Welcome!$C$22="50%",$Q$5=Inservice),VLOOKUP($C$2,'LookUp Ranges'!$A$73:$CY$78,AX$38)*$B53,VLOOKUP($C$2,'LookUp Ranges'!$A$65:$CY$71,AX$38)*$B53))</f>
        <v>0</v>
      </c>
      <c r="BL53" s="505">
        <f ca="1">IF($Q53=$B53,0,IF(AND(Welcome!$C$22="50%",$Q$5=Inservice),VLOOKUP($C$2,'LookUp Ranges'!$A$73:$CY$78,AY$38)*$B53,VLOOKUP($C$2,'LookUp Ranges'!$A$65:$CY$71,AY$38)*$B53))</f>
        <v>0</v>
      </c>
      <c r="BM53" s="505">
        <f ca="1">IF($Q53=$B53,0,IF(AND(Welcome!$C$22="50%",$Q$5=Inservice),VLOOKUP($C$2,'LookUp Ranges'!$A$73:$CY$78,AZ$38)*$B53,VLOOKUP($C$2,'LookUp Ranges'!$A$65:$CY$71,AZ$38)*$B53))</f>
        <v>0</v>
      </c>
      <c r="BN53" s="505">
        <f ca="1">IF($Q53=$B53,0,IF(AND(Welcome!$C$22="50%",$Q$5=Inservice),VLOOKUP($C$2,'LookUp Ranges'!$A$73:$CY$78,BA$38)*$B53,VLOOKUP($C$2,'LookUp Ranges'!$A$65:$CY$71,BA$38)*$B53))</f>
        <v>0</v>
      </c>
      <c r="BO53" s="505">
        <f ca="1">IF($Q53=$B53,0,IF(AND(Welcome!$C$22="50%",$Q$5=Inservice),VLOOKUP($C$2,'LookUp Ranges'!$A$73:$CY$78,BB$38)*$B53,VLOOKUP($C$2,'LookUp Ranges'!$A$65:$CY$71,BB$38)*$B53))</f>
        <v>0</v>
      </c>
      <c r="BP53" s="505">
        <f ca="1">IF($Q53=$B53,0,IF(AND(Welcome!$C$22="50%",$Q$5=Inservice),VLOOKUP($C$2,'LookUp Ranges'!$A$73:$CY$78,BC$38)*$B53,VLOOKUP($C$2,'LookUp Ranges'!$A$65:$CY$71,BC$38)*$B53))</f>
        <v>0</v>
      </c>
      <c r="BQ53" s="505">
        <f ca="1">IF($Q53=$B53,0,IF(AND(Welcome!$C$22="50%",$Q$5=Inservice),VLOOKUP($C$2,'LookUp Ranges'!$A$73:$CY$78,BD$38)*$B53,VLOOKUP($C$2,'LookUp Ranges'!$A$65:$CY$71,BD$38)*$B53))</f>
        <v>0</v>
      </c>
      <c r="BR53" s="505">
        <f ca="1">IF($Q53=$B53,0,IF(AND(Welcome!$C$22="50%",$Q$5=Inservice),VLOOKUP($C$2,'LookUp Ranges'!$A$73:$CY$78,BE$38)*$B53,VLOOKUP($C$2,'LookUp Ranges'!$A$65:$CY$71,BE$38)*$B53))</f>
        <v>0</v>
      </c>
      <c r="BS53" s="505">
        <f ca="1">IF($Q53=$B53,0,IF(AND(Welcome!$C$22="50%",$Q$5=Inservice),VLOOKUP($C$2,'LookUp Ranges'!$A$73:$CY$78,BF$38)*$B53,VLOOKUP($C$2,'LookUp Ranges'!$A$65:$CY$71,BF$38)*$B53))</f>
        <v>0</v>
      </c>
      <c r="BT53" s="505">
        <f ca="1">IF($Q53=$B53,0,IF(AND(Welcome!$C$22="50%",$Q$5=Inservice),VLOOKUP($C$2,'LookUp Ranges'!$A$73:$CY$78,BG$38)*$B53,VLOOKUP($C$2,'LookUp Ranges'!$A$65:$CY$71,BG$38)*$B53))</f>
        <v>0</v>
      </c>
      <c r="BU53" s="505">
        <f ca="1">IF($Q53=$B53,0,IF(AND(Welcome!$C$22="50%",$Q$5=Inservice),VLOOKUP($C$2,'LookUp Ranges'!$A$73:$CY$78,BH$38)*$B53,VLOOKUP($C$2,'LookUp Ranges'!$A$65:$CY$71,BH$38)*$B53))</f>
        <v>0</v>
      </c>
      <c r="BV53" s="505">
        <f ca="1">IF($Q53=$B53,0,IF(AND(Welcome!$C$22="50%",$Q$5=Inservice),VLOOKUP($C$2,'LookUp Ranges'!$A$73:$CY$78,BI$38)*$B53,VLOOKUP($C$2,'LookUp Ranges'!$A$65:$CY$71,BI$38)*$B53))</f>
        <v>0</v>
      </c>
      <c r="BW53" s="505">
        <f ca="1">IF($Q53=$B53,0,IF(AND(Welcome!$C$22="50%",$Q$5=Inservice),VLOOKUP($C$2,'LookUp Ranges'!$A$73:$CY$78,BJ$38)*$B53,VLOOKUP($C$2,'LookUp Ranges'!$A$65:$CY$71,BJ$38)*$B53))</f>
        <v>0</v>
      </c>
      <c r="BX53" s="505">
        <f ca="1">IF($Q53=$B53,0,IF(AND(Welcome!$C$22="50%",$Q$5=Inservice),VLOOKUP($C$2,'LookUp Ranges'!$A$73:$CY$78,BK$38)*$B53,VLOOKUP($C$2,'LookUp Ranges'!$A$65:$CY$71,BK$38)*$B53))</f>
        <v>0</v>
      </c>
      <c r="BY53" s="505">
        <f ca="1">IF($Q53=$B53,0,IF(AND(Welcome!$C$22="50%",$Q$5=Inservice),VLOOKUP($C$2,'LookUp Ranges'!$A$73:$CY$78,BL$38)*$B53,VLOOKUP($C$2,'LookUp Ranges'!$A$65:$CY$71,BL$38)*$B53))</f>
        <v>0</v>
      </c>
      <c r="BZ53" s="505">
        <f ca="1">IF($Q53=$B53,0,IF(AND(Welcome!$C$22="50%",$Q$5=Inservice),VLOOKUP($C$2,'LookUp Ranges'!$A$73:$CY$78,BM$38)*$B53,VLOOKUP($C$2,'LookUp Ranges'!$A$65:$CY$71,BM$38)*$B53))</f>
        <v>0</v>
      </c>
      <c r="CA53" s="505">
        <f ca="1">IF($Q53=$B53,0,IF(AND(Welcome!$C$22="50%",$Q$5=Inservice),VLOOKUP($C$2,'LookUp Ranges'!$A$73:$CY$78,BN$38)*$B53,VLOOKUP($C$2,'LookUp Ranges'!$A$65:$CY$71,BN$38)*$B53))</f>
        <v>0</v>
      </c>
      <c r="CB53" s="505">
        <f ca="1">IF($Q53=$B53,0,IF(AND(Welcome!$C$22="50%",$Q$5=Inservice),VLOOKUP($C$2,'LookUp Ranges'!$A$73:$CY$78,BO$38)*$B53,VLOOKUP($C$2,'LookUp Ranges'!$A$65:$CY$71,BO$38)*$B53))</f>
        <v>0</v>
      </c>
      <c r="CC53" s="505">
        <f ca="1">IF($Q53=$B53,0,IF(AND(Welcome!$C$22="50%",$Q$5=Inservice),VLOOKUP($C$2,'LookUp Ranges'!$A$73:$CY$78,BP$38)*$B53,VLOOKUP($C$2,'LookUp Ranges'!$A$65:$CY$71,BP$38)*$B53))</f>
        <v>0</v>
      </c>
      <c r="CD53" s="505">
        <f ca="1">IF($Q53=$B53,0,IF(AND(Welcome!$C$22="50%",$Q$5=Inservice),VLOOKUP($C$2,'LookUp Ranges'!$A$73:$CY$78,BQ$38)*$B53,VLOOKUP($C$2,'LookUp Ranges'!$A$65:$CY$71,BQ$38)*$B53))</f>
        <v>0</v>
      </c>
      <c r="CE53" s="505">
        <f ca="1">IF($Q53=$B53,0,IF(AND(Welcome!$C$22="50%",$Q$5=Inservice),VLOOKUP($C$2,'LookUp Ranges'!$A$73:$CY$78,BR$38)*$B53,VLOOKUP($C$2,'LookUp Ranges'!$A$65:$CY$71,BR$38)*$B53))</f>
        <v>0</v>
      </c>
      <c r="CF53" s="505">
        <f ca="1">IF($Q53=$B53,0,IF(AND(Welcome!$C$22="50%",$Q$5=Inservice),VLOOKUP($C$2,'LookUp Ranges'!$A$73:$CY$78,BS$38)*$B53,VLOOKUP($C$2,'LookUp Ranges'!$A$65:$CY$71,BS$38)*$B53))</f>
        <v>0</v>
      </c>
      <c r="CG53" s="505">
        <f ca="1">IF($Q53=$B53,0,IF(AND(Welcome!$C$22="50%",$Q$5=Inservice),VLOOKUP($C$2,'LookUp Ranges'!$A$73:$CY$78,BT$38)*$B53,VLOOKUP($C$2,'LookUp Ranges'!$A$65:$CY$71,BT$38)*$B53))</f>
        <v>0</v>
      </c>
      <c r="CH53" s="505">
        <f ca="1">IF($Q53=$B53,0,IF(AND(Welcome!$C$22="50%",$Q$5=Inservice),VLOOKUP($C$2,'LookUp Ranges'!$A$73:$CY$78,BU$38)*$B53,VLOOKUP($C$2,'LookUp Ranges'!$A$65:$CY$71,BU$38)*$B53))</f>
        <v>0</v>
      </c>
      <c r="CI53" s="505">
        <f ca="1">IF($Q53=$B53,0,IF(AND(Welcome!$C$22="50%",$Q$5=Inservice),VLOOKUP($C$2,'LookUp Ranges'!$A$73:$CY$78,BV$38)*$B53,VLOOKUP($C$2,'LookUp Ranges'!$A$65:$CY$71,BV$38)*$B53))</f>
        <v>0</v>
      </c>
      <c r="CJ53" s="505">
        <f ca="1">IF($Q53=$B53,0,IF(AND(Welcome!$C$22="50%",$Q$5=Inservice),VLOOKUP($C$2,'LookUp Ranges'!$A$73:$CY$78,BW$38)*$B53,VLOOKUP($C$2,'LookUp Ranges'!$A$65:$CY$71,BW$38)*$B53))</f>
        <v>0</v>
      </c>
      <c r="CK53" s="505">
        <f ca="1">IF($Q53=$B53,0,IF(AND(Welcome!$C$22="50%",$Q$5=Inservice),VLOOKUP($C$2,'LookUp Ranges'!$A$73:$CY$78,BX$38)*$B53,VLOOKUP($C$2,'LookUp Ranges'!$A$65:$CY$71,BX$38)*$B53))</f>
        <v>0</v>
      </c>
      <c r="CL53" s="505">
        <f ca="1">IF($Q53=$B53,0,IF(AND(Welcome!$C$22="50%",$Q$5=Inservice),VLOOKUP($C$2,'LookUp Ranges'!$A$73:$CY$78,BY$38)*$B53,VLOOKUP($C$2,'LookUp Ranges'!$A$65:$CY$71,BY$38)*$B53))</f>
        <v>0</v>
      </c>
      <c r="CM53" s="505">
        <f ca="1">IF($Q53=$B53,0,IF(AND(Welcome!$C$22="50%",$Q$5=Inservice),VLOOKUP($C$2,'LookUp Ranges'!$A$73:$CY$78,BZ$38)*$B53,VLOOKUP($C$2,'LookUp Ranges'!$A$65:$CY$71,BZ$38)*$B53))</f>
        <v>0</v>
      </c>
      <c r="CN53" s="505">
        <f ca="1">IF($Q53=$B53,0,IF(AND(Welcome!$C$22="50%",$Q$5=Inservice),VLOOKUP($C$2,'LookUp Ranges'!$A$73:$CY$78,CA$38)*$B53,VLOOKUP($C$2,'LookUp Ranges'!$A$65:$CY$71,CA$38)*$B53))</f>
        <v>0</v>
      </c>
      <c r="CO53" s="505">
        <f ca="1">IF($Q53=$B53,0,IF(AND(Welcome!$C$22="50%",$Q$5=Inservice),VLOOKUP($C$2,'LookUp Ranges'!$A$73:$CY$78,CB$38)*$B53,VLOOKUP($C$2,'LookUp Ranges'!$A$65:$CY$71,CB$38)*$B53))</f>
        <v>0</v>
      </c>
      <c r="CP53" s="505">
        <f ca="1">IF($Q53=$B53,0,IF(AND(Welcome!$C$22="50%",$Q$5=Inservice),VLOOKUP($C$2,'LookUp Ranges'!$A$73:$CY$78,CC$38)*$B53,VLOOKUP($C$2,'LookUp Ranges'!$A$65:$CY$71,CC$38)*$B53))</f>
        <v>0</v>
      </c>
      <c r="CQ53" s="505">
        <f ca="1">IF($Q53=$B53,0,IF(AND(Welcome!$C$22="50%",$Q$5=Inservice),VLOOKUP($C$2,'LookUp Ranges'!$A$73:$CY$78,CD$38)*$B53,VLOOKUP($C$2,'LookUp Ranges'!$A$65:$CY$71,CD$38)*$B53))</f>
        <v>0</v>
      </c>
      <c r="CR53" s="505">
        <f ca="1">IF($Q53=$B53,0,IF(AND(Welcome!$C$22="50%",$Q$5=Inservice),VLOOKUP($C$2,'LookUp Ranges'!$A$73:$CY$78,CE$38)*$B53,VLOOKUP($C$2,'LookUp Ranges'!$A$65:$CY$71,CE$38)*$B53))</f>
        <v>0</v>
      </c>
      <c r="CS53" s="505">
        <f ca="1">IF($Q53=$B53,0,IF(AND(Welcome!$C$22="50%",$Q$5=Inservice),VLOOKUP($C$2,'LookUp Ranges'!$A$73:$CY$78,CF$38)*$B53,VLOOKUP($C$2,'LookUp Ranges'!$A$65:$CY$71,CF$38)*$B53))</f>
        <v>0</v>
      </c>
      <c r="CT53" s="505">
        <f ca="1">IF($Q53=$B53,0,IF(AND(Welcome!$C$22="50%",$Q$5=Inservice),VLOOKUP($C$2,'LookUp Ranges'!$A$73:$CY$78,CG$38)*$B53,VLOOKUP($C$2,'LookUp Ranges'!$A$65:$CY$71,CG$38)*$B53))</f>
        <v>0</v>
      </c>
      <c r="CU53" s="505">
        <f ca="1">IF($Q53=$B53,0,IF(AND(Welcome!$C$22="50%",$Q$5=Inservice),VLOOKUP($C$2,'LookUp Ranges'!$A$73:$CY$78,CH$38)*$B53,VLOOKUP($C$2,'LookUp Ranges'!$A$65:$CY$71,CH$38)*$B53))</f>
        <v>0</v>
      </c>
      <c r="CV53" s="505">
        <f ca="1">IF($Q53=$B53,0,IF(AND(Welcome!$C$22="50%",$Q$5=Inservice),VLOOKUP($C$2,'LookUp Ranges'!$A$73:$CY$78,CI$38)*$B53,VLOOKUP($C$2,'LookUp Ranges'!$A$65:$CY$71,CI$38)*$B53))</f>
        <v>0</v>
      </c>
      <c r="CW53" s="505">
        <f ca="1">IF($Q53=$B53,0,IF(AND(Welcome!$C$22="50%",$Q$5=Inservice),VLOOKUP($C$2,'LookUp Ranges'!$A$73:$CY$78,CJ$38)*$B53,VLOOKUP($C$2,'LookUp Ranges'!$A$65:$CY$71,CJ$38)*$B53))</f>
        <v>0</v>
      </c>
      <c r="CX53" s="505">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2">
        <f ca="1">IF(AND(Welcome!$C$22="100%",R$5=Inservice),$B54,IF(AND(Welcome!$C$22="50%",R$5=Inservice),VLOOKUP($C$2,'LookUp Ranges'!$A$73:$CY$78,D$38)*$B54,VLOOKUP($C$2,'LookUp Ranges'!$A$65:$CY$71,D$38)*$B54))</f>
        <v>0</v>
      </c>
      <c r="S54" s="572">
        <f ca="1">IF($R54=$B54,0,IF(AND(Welcome!$C$22="50%",$R$5=Inservice),VLOOKUP($C$2,'LookUp Ranges'!$A$73:$CY$78,E$38)*$B54,VLOOKUP($C$2,'LookUp Ranges'!$A$65:$CY$71,E$38)*$B54))</f>
        <v>0</v>
      </c>
      <c r="T54" s="572">
        <f ca="1">IF($R54=$B54,0,IF(AND(Welcome!$C$22="50%",$R$5=Inservice),VLOOKUP($C$2,'LookUp Ranges'!$A$73:$CY$78,F$38)*$B54,VLOOKUP($C$2,'LookUp Ranges'!$A$65:$CY$71,F$38)*$B54))</f>
        <v>0</v>
      </c>
      <c r="U54" s="572">
        <f ca="1">IF($R54=$B54,0,IF(AND(Welcome!$C$22="50%",$R$5=Inservice),VLOOKUP($C$2,'LookUp Ranges'!$A$73:$CY$78,G$38)*$B54,VLOOKUP($C$2,'LookUp Ranges'!$A$65:$CY$71,G$38)*$B54))</f>
        <v>0</v>
      </c>
      <c r="V54" s="572">
        <f ca="1">IF($R54=$B54,0,IF(AND(Welcome!$C$22="50%",$R$5=Inservice),VLOOKUP($C$2,'LookUp Ranges'!$A$73:$CY$78,H$38)*$B54,VLOOKUP($C$2,'LookUp Ranges'!$A$65:$CY$71,H$38)*$B54))</f>
        <v>0</v>
      </c>
      <c r="W54" s="572">
        <f ca="1">IF($R54=$B54,0,IF(AND(Welcome!$C$22="50%",$R$5=Inservice),VLOOKUP($C$2,'LookUp Ranges'!$A$73:$CY$78,I$38)*$B54,VLOOKUP($C$2,'LookUp Ranges'!$A$65:$CY$71,I$38)*$B54))</f>
        <v>0</v>
      </c>
      <c r="X54" s="572">
        <f ca="1">IF($R54=$B54,0,IF(AND(Welcome!$C$22="50%",$R$5=Inservice),VLOOKUP($C$2,'LookUp Ranges'!$A$73:$CY$78,J$38)*$B54,VLOOKUP($C$2,'LookUp Ranges'!$A$65:$CY$71,J$38)*$B54))</f>
        <v>0</v>
      </c>
      <c r="Y54" s="572">
        <f ca="1">IF($R54=$B54,0,IF(AND(Welcome!$C$22="50%",$R$5=Inservice),VLOOKUP($C$2,'LookUp Ranges'!$A$73:$CY$78,K$38)*$B54,VLOOKUP($C$2,'LookUp Ranges'!$A$65:$CY$71,K$38)*$B54))</f>
        <v>0</v>
      </c>
      <c r="Z54" s="505">
        <f ca="1">IF($R54=$B54,0,IF(AND(Welcome!$C$22="50%",$R$5=Inservice),VLOOKUP($C$2,'LookUp Ranges'!$A$73:$CY$78,L$38)*$B54,VLOOKUP($C$2,'LookUp Ranges'!$A$65:$CY$71,L$38)*$B54))</f>
        <v>0</v>
      </c>
      <c r="AA54" s="505">
        <f ca="1">IF($R54=$B54,0,IF(AND(Welcome!$C$22="50%",$R$5=Inservice),VLOOKUP($C$2,'LookUp Ranges'!$A$73:$CY$78,M$38)*$B54,VLOOKUP($C$2,'LookUp Ranges'!$A$65:$CY$71,M$38)*$B54))</f>
        <v>0</v>
      </c>
      <c r="AB54" s="505">
        <f ca="1">IF($R54=$B54,0,IF(AND(Welcome!$C$22="50%",$R$5=Inservice),VLOOKUP($C$2,'LookUp Ranges'!$A$73:$CY$78,N$38)*$B54,VLOOKUP($C$2,'LookUp Ranges'!$A$65:$CY$71,N$38)*$B54))</f>
        <v>0</v>
      </c>
      <c r="AC54" s="505">
        <f ca="1">IF($R54=$B54,0,IF(AND(Welcome!$C$22="50%",$R$5=Inservice),VLOOKUP($C$2,'LookUp Ranges'!$A$73:$CY$78,O$38)*$B54,VLOOKUP($C$2,'LookUp Ranges'!$A$65:$CY$71,O$38)*$B54))</f>
        <v>0</v>
      </c>
      <c r="AD54" s="505">
        <f ca="1">IF($R54=$B54,0,IF(AND(Welcome!$C$22="50%",$R$5=Inservice),VLOOKUP($C$2,'LookUp Ranges'!$A$73:$CY$78,P$38)*$B54,VLOOKUP($C$2,'LookUp Ranges'!$A$65:$CY$71,P$38)*$B54))</f>
        <v>0</v>
      </c>
      <c r="AE54" s="505">
        <f ca="1">IF($R54=$B54,0,IF(AND(Welcome!$C$22="50%",$R$5=Inservice),VLOOKUP($C$2,'LookUp Ranges'!$A$73:$CY$78,Q$38)*$B54,VLOOKUP($C$2,'LookUp Ranges'!$A$65:$CY$71,Q$38)*$B54))</f>
        <v>0</v>
      </c>
      <c r="AF54" s="505">
        <f ca="1">IF($R54=$B54,0,IF(AND(Welcome!$C$22="50%",$R$5=Inservice),VLOOKUP($C$2,'LookUp Ranges'!$A$73:$CY$78,R$38)*$B54,VLOOKUP($C$2,'LookUp Ranges'!$A$65:$CY$71,R$38)*$B54))</f>
        <v>0</v>
      </c>
      <c r="AG54" s="505">
        <f ca="1">IF($R54=$B54,0,IF(AND(Welcome!$C$22="50%",$R$5=Inservice),VLOOKUP($C$2,'LookUp Ranges'!$A$73:$CY$78,S$38)*$B54,VLOOKUP($C$2,'LookUp Ranges'!$A$65:$CY$71,S$38)*$B54))</f>
        <v>0</v>
      </c>
      <c r="AH54" s="505">
        <f ca="1">IF($R54=$B54,0,IF(AND(Welcome!$C$22="50%",$R$5=Inservice),VLOOKUP($C$2,'LookUp Ranges'!$A$73:$CY$78,T$38)*$B54,VLOOKUP($C$2,'LookUp Ranges'!$A$65:$CY$71,T$38)*$B54))</f>
        <v>0</v>
      </c>
      <c r="AI54" s="505">
        <f ca="1">IF($R54=$B54,0,IF(AND(Welcome!$C$22="50%",$R$5=Inservice),VLOOKUP($C$2,'LookUp Ranges'!$A$73:$CY$78,U$38)*$B54,VLOOKUP($C$2,'LookUp Ranges'!$A$65:$CY$71,U$38)*$B54))</f>
        <v>0</v>
      </c>
      <c r="AJ54" s="505">
        <f ca="1">IF($R54=$B54,0,IF(AND(Welcome!$C$22="50%",$R$5=Inservice),VLOOKUP($C$2,'LookUp Ranges'!$A$73:$CY$78,V$38)*$B54,VLOOKUP($C$2,'LookUp Ranges'!$A$65:$CY$71,V$38)*$B54))</f>
        <v>0</v>
      </c>
      <c r="AK54" s="505">
        <f ca="1">IF($R54=$B54,0,IF(AND(Welcome!$C$22="50%",$R$5=Inservice),VLOOKUP($C$2,'LookUp Ranges'!$A$73:$CY$78,W$38)*$B54,VLOOKUP($C$2,'LookUp Ranges'!$A$65:$CY$71,W$38)*$B54))</f>
        <v>0</v>
      </c>
      <c r="AL54" s="505">
        <f ca="1">IF($R54=$B54,0,IF(AND(Welcome!$C$22="50%",$R$5=Inservice),VLOOKUP($C$2,'LookUp Ranges'!$A$73:$CY$78,X$38)*$B54,VLOOKUP($C$2,'LookUp Ranges'!$A$65:$CY$71,X$38)*$B54))</f>
        <v>0</v>
      </c>
      <c r="AM54" s="505">
        <f ca="1">IF($R54=$B54,0,IF(AND(Welcome!$C$22="50%",$R$5=Inservice),VLOOKUP($C$2,'LookUp Ranges'!$A$73:$CY$78,Y$38)*$B54,VLOOKUP($C$2,'LookUp Ranges'!$A$65:$CY$71,Y$38)*$B54))</f>
        <v>0</v>
      </c>
      <c r="AN54" s="505">
        <f ca="1">IF($R54=$B54,0,IF(AND(Welcome!$C$22="50%",$R$5=Inservice),VLOOKUP($C$2,'LookUp Ranges'!$A$73:$CY$78,Z$38)*$B54,VLOOKUP($C$2,'LookUp Ranges'!$A$65:$CY$71,Z$38)*$B54))</f>
        <v>0</v>
      </c>
      <c r="AO54" s="505">
        <f ca="1">IF($R54=$B54,0,IF(AND(Welcome!$C$22="50%",$R$5=Inservice),VLOOKUP($C$2,'LookUp Ranges'!$A$73:$CY$78,AA$38)*$B54,VLOOKUP($C$2,'LookUp Ranges'!$A$65:$CY$71,AA$38)*$B54))</f>
        <v>0</v>
      </c>
      <c r="AP54" s="505">
        <f ca="1">IF($R54=$B54,0,IF(AND(Welcome!$C$22="50%",$R$5=Inservice),VLOOKUP($C$2,'LookUp Ranges'!$A$73:$CY$78,AB$38)*$B54,VLOOKUP($C$2,'LookUp Ranges'!$A$65:$CY$71,AB$38)*$B54))</f>
        <v>0</v>
      </c>
      <c r="AQ54" s="505">
        <f ca="1">IF($R54=$B54,0,IF(AND(Welcome!$C$22="50%",$R$5=Inservice),VLOOKUP($C$2,'LookUp Ranges'!$A$73:$CY$78,AC$38)*$B54,VLOOKUP($C$2,'LookUp Ranges'!$A$65:$CY$71,AC$38)*$B54))</f>
        <v>0</v>
      </c>
      <c r="AR54" s="505">
        <f ca="1">IF($R54=$B54,0,IF(AND(Welcome!$C$22="50%",$R$5=Inservice),VLOOKUP($C$2,'LookUp Ranges'!$A$73:$CY$78,AD$38)*$B54,VLOOKUP($C$2,'LookUp Ranges'!$A$65:$CY$71,AD$38)*$B54))</f>
        <v>0</v>
      </c>
      <c r="AS54" s="505">
        <f ca="1">IF($R54=$B54,0,IF(AND(Welcome!$C$22="50%",$R$5=Inservice),VLOOKUP($C$2,'LookUp Ranges'!$A$73:$CY$78,AE$38)*$B54,VLOOKUP($C$2,'LookUp Ranges'!$A$65:$CY$71,AE$38)*$B54))</f>
        <v>0</v>
      </c>
      <c r="AT54" s="505">
        <f ca="1">IF($R54=$B54,0,IF(AND(Welcome!$C$22="50%",$R$5=Inservice),VLOOKUP($C$2,'LookUp Ranges'!$A$73:$CY$78,AF$38)*$B54,VLOOKUP($C$2,'LookUp Ranges'!$A$65:$CY$71,AF$38)*$B54))</f>
        <v>0</v>
      </c>
      <c r="AU54" s="505">
        <f ca="1">IF($R54=$B54,0,IF(AND(Welcome!$C$22="50%",$R$5=Inservice),VLOOKUP($C$2,'LookUp Ranges'!$A$73:$CY$78,AG$38)*$B54,VLOOKUP($C$2,'LookUp Ranges'!$A$65:$CY$71,AG$38)*$B54))</f>
        <v>0</v>
      </c>
      <c r="AV54" s="505">
        <f ca="1">IF($R54=$B54,0,IF(AND(Welcome!$C$22="50%",$R$5=Inservice),VLOOKUP($C$2,'LookUp Ranges'!$A$73:$CY$78,AH$38)*$B54,VLOOKUP($C$2,'LookUp Ranges'!$A$65:$CY$71,AH$38)*$B54))</f>
        <v>0</v>
      </c>
      <c r="AW54" s="505">
        <f ca="1">IF($R54=$B54,0,IF(AND(Welcome!$C$22="50%",$R$5=Inservice),VLOOKUP($C$2,'LookUp Ranges'!$A$73:$CY$78,AI$38)*$B54,VLOOKUP($C$2,'LookUp Ranges'!$A$65:$CY$71,AI$38)*$B54))</f>
        <v>0</v>
      </c>
      <c r="AX54" s="505">
        <f ca="1">IF($R54=$B54,0,IF(AND(Welcome!$C$22="50%",$R$5=Inservice),VLOOKUP($C$2,'LookUp Ranges'!$A$73:$CY$78,AJ$38)*$B54,VLOOKUP($C$2,'LookUp Ranges'!$A$65:$CY$71,AJ$38)*$B54))</f>
        <v>0</v>
      </c>
      <c r="AY54" s="505">
        <f ca="1">IF($R54=$B54,0,IF(AND(Welcome!$C$22="50%",$R$5=Inservice),VLOOKUP($C$2,'LookUp Ranges'!$A$73:$CY$78,AK$38)*$B54,VLOOKUP($C$2,'LookUp Ranges'!$A$65:$CY$71,AK$38)*$B54))</f>
        <v>0</v>
      </c>
      <c r="AZ54" s="505">
        <f ca="1">IF($R54=$B54,0,IF(AND(Welcome!$C$22="50%",$R$5=Inservice),VLOOKUP($C$2,'LookUp Ranges'!$A$73:$CY$78,AL$38)*$B54,VLOOKUP($C$2,'LookUp Ranges'!$A$65:$CY$71,AL$38)*$B54))</f>
        <v>0</v>
      </c>
      <c r="BA54" s="505">
        <f ca="1">IF($R54=$B54,0,IF(AND(Welcome!$C$22="50%",$R$5=Inservice),VLOOKUP($C$2,'LookUp Ranges'!$A$73:$CY$78,AM$38)*$B54,VLOOKUP($C$2,'LookUp Ranges'!$A$65:$CY$71,AM$38)*$B54))</f>
        <v>0</v>
      </c>
      <c r="BB54" s="505">
        <f ca="1">IF($R54=$B54,0,IF(AND(Welcome!$C$22="50%",$R$5=Inservice),VLOOKUP($C$2,'LookUp Ranges'!$A$73:$CY$78,AN$38)*$B54,VLOOKUP($C$2,'LookUp Ranges'!$A$65:$CY$71,AN$38)*$B54))</f>
        <v>0</v>
      </c>
      <c r="BC54" s="505">
        <f ca="1">IF($R54=$B54,0,IF(AND(Welcome!$C$22="50%",$R$5=Inservice),VLOOKUP($C$2,'LookUp Ranges'!$A$73:$CY$78,AO$38)*$B54,VLOOKUP($C$2,'LookUp Ranges'!$A$65:$CY$71,AO$38)*$B54))</f>
        <v>0</v>
      </c>
      <c r="BD54" s="505">
        <f ca="1">IF($R54=$B54,0,IF(AND(Welcome!$C$22="50%",$R$5=Inservice),VLOOKUP($C$2,'LookUp Ranges'!$A$73:$CY$78,AP$38)*$B54,VLOOKUP($C$2,'LookUp Ranges'!$A$65:$CY$71,AP$38)*$B54))</f>
        <v>0</v>
      </c>
      <c r="BE54" s="505">
        <f ca="1">IF($R54=$B54,0,IF(AND(Welcome!$C$22="50%",$R$5=Inservice),VLOOKUP($C$2,'LookUp Ranges'!$A$73:$CY$78,AQ$38)*$B54,VLOOKUP($C$2,'LookUp Ranges'!$A$65:$CY$71,AQ$38)*$B54))</f>
        <v>0</v>
      </c>
      <c r="BF54" s="505">
        <f ca="1">IF($R54=$B54,0,IF(AND(Welcome!$C$22="50%",$R$5=Inservice),VLOOKUP($C$2,'LookUp Ranges'!$A$73:$CY$78,AR$38)*$B54,VLOOKUP($C$2,'LookUp Ranges'!$A$65:$CY$71,AR$38)*$B54))</f>
        <v>0</v>
      </c>
      <c r="BG54" s="505">
        <f ca="1">IF($R54=$B54,0,IF(AND(Welcome!$C$22="50%",$R$5=Inservice),VLOOKUP($C$2,'LookUp Ranges'!$A$73:$CY$78,AS$38)*$B54,VLOOKUP($C$2,'LookUp Ranges'!$A$65:$CY$71,AS$38)*$B54))</f>
        <v>0</v>
      </c>
      <c r="BH54" s="505">
        <f ca="1">IF($R54=$B54,0,IF(AND(Welcome!$C$22="50%",$R$5=Inservice),VLOOKUP($C$2,'LookUp Ranges'!$A$73:$CY$78,AT$38)*$B54,VLOOKUP($C$2,'LookUp Ranges'!$A$65:$CY$71,AT$38)*$B54))</f>
        <v>0</v>
      </c>
      <c r="BI54" s="505">
        <f ca="1">IF($R54=$B54,0,IF(AND(Welcome!$C$22="50%",$R$5=Inservice),VLOOKUP($C$2,'LookUp Ranges'!$A$73:$CY$78,AU$38)*$B54,VLOOKUP($C$2,'LookUp Ranges'!$A$65:$CY$71,AU$38)*$B54))</f>
        <v>0</v>
      </c>
      <c r="BJ54" s="505">
        <f ca="1">IF($R54=$B54,0,IF(AND(Welcome!$C$22="50%",$R$5=Inservice),VLOOKUP($C$2,'LookUp Ranges'!$A$73:$CY$78,AV$38)*$B54,VLOOKUP($C$2,'LookUp Ranges'!$A$65:$CY$71,AV$38)*$B54))</f>
        <v>0</v>
      </c>
      <c r="BK54" s="505">
        <f ca="1">IF($R54=$B54,0,IF(AND(Welcome!$C$22="50%",$R$5=Inservice),VLOOKUP($C$2,'LookUp Ranges'!$A$73:$CY$78,AW$38)*$B54,VLOOKUP($C$2,'LookUp Ranges'!$A$65:$CY$71,AW$38)*$B54))</f>
        <v>0</v>
      </c>
      <c r="BL54" s="505">
        <f ca="1">IF($R54=$B54,0,IF(AND(Welcome!$C$22="50%",$R$5=Inservice),VLOOKUP($C$2,'LookUp Ranges'!$A$73:$CY$78,AX$38)*$B54,VLOOKUP($C$2,'LookUp Ranges'!$A$65:$CY$71,AX$38)*$B54))</f>
        <v>0</v>
      </c>
      <c r="BM54" s="505">
        <f ca="1">IF($R54=$B54,0,IF(AND(Welcome!$C$22="50%",$R$5=Inservice),VLOOKUP($C$2,'LookUp Ranges'!$A$73:$CY$78,AY$38)*$B54,VLOOKUP($C$2,'LookUp Ranges'!$A$65:$CY$71,AY$38)*$B54))</f>
        <v>0</v>
      </c>
      <c r="BN54" s="505">
        <f ca="1">IF($R54=$B54,0,IF(AND(Welcome!$C$22="50%",$R$5=Inservice),VLOOKUP($C$2,'LookUp Ranges'!$A$73:$CY$78,AZ$38)*$B54,VLOOKUP($C$2,'LookUp Ranges'!$A$65:$CY$71,AZ$38)*$B54))</f>
        <v>0</v>
      </c>
      <c r="BO54" s="505">
        <f ca="1">IF($R54=$B54,0,IF(AND(Welcome!$C$22="50%",$R$5=Inservice),VLOOKUP($C$2,'LookUp Ranges'!$A$73:$CY$78,BA$38)*$B54,VLOOKUP($C$2,'LookUp Ranges'!$A$65:$CY$71,BA$38)*$B54))</f>
        <v>0</v>
      </c>
      <c r="BP54" s="505">
        <f ca="1">IF($R54=$B54,0,IF(AND(Welcome!$C$22="50%",$R$5=Inservice),VLOOKUP($C$2,'LookUp Ranges'!$A$73:$CY$78,BB$38)*$B54,VLOOKUP($C$2,'LookUp Ranges'!$A$65:$CY$71,BB$38)*$B54))</f>
        <v>0</v>
      </c>
      <c r="BQ54" s="505">
        <f ca="1">IF($R54=$B54,0,IF(AND(Welcome!$C$22="50%",$R$5=Inservice),VLOOKUP($C$2,'LookUp Ranges'!$A$73:$CY$78,BC$38)*$B54,VLOOKUP($C$2,'LookUp Ranges'!$A$65:$CY$71,BC$38)*$B54))</f>
        <v>0</v>
      </c>
      <c r="BR54" s="505">
        <f ca="1">IF($R54=$B54,0,IF(AND(Welcome!$C$22="50%",$R$5=Inservice),VLOOKUP($C$2,'LookUp Ranges'!$A$73:$CY$78,BD$38)*$B54,VLOOKUP($C$2,'LookUp Ranges'!$A$65:$CY$71,BD$38)*$B54))</f>
        <v>0</v>
      </c>
      <c r="BS54" s="505">
        <f ca="1">IF($R54=$B54,0,IF(AND(Welcome!$C$22="50%",$R$5=Inservice),VLOOKUP($C$2,'LookUp Ranges'!$A$73:$CY$78,BE$38)*$B54,VLOOKUP($C$2,'LookUp Ranges'!$A$65:$CY$71,BE$38)*$B54))</f>
        <v>0</v>
      </c>
      <c r="BT54" s="505">
        <f ca="1">IF($R54=$B54,0,IF(AND(Welcome!$C$22="50%",$R$5=Inservice),VLOOKUP($C$2,'LookUp Ranges'!$A$73:$CY$78,BF$38)*$B54,VLOOKUP($C$2,'LookUp Ranges'!$A$65:$CY$71,BF$38)*$B54))</f>
        <v>0</v>
      </c>
      <c r="BU54" s="505">
        <f ca="1">IF($R54=$B54,0,IF(AND(Welcome!$C$22="50%",$R$5=Inservice),VLOOKUP($C$2,'LookUp Ranges'!$A$73:$CY$78,BG$38)*$B54,VLOOKUP($C$2,'LookUp Ranges'!$A$65:$CY$71,BG$38)*$B54))</f>
        <v>0</v>
      </c>
      <c r="BV54" s="505">
        <f ca="1">IF($R54=$B54,0,IF(AND(Welcome!$C$22="50%",$R$5=Inservice),VLOOKUP($C$2,'LookUp Ranges'!$A$73:$CY$78,BH$38)*$B54,VLOOKUP($C$2,'LookUp Ranges'!$A$65:$CY$71,BH$38)*$B54))</f>
        <v>0</v>
      </c>
      <c r="BW54" s="505">
        <f ca="1">IF($R54=$B54,0,IF(AND(Welcome!$C$22="50%",$R$5=Inservice),VLOOKUP($C$2,'LookUp Ranges'!$A$73:$CY$78,BI$38)*$B54,VLOOKUP($C$2,'LookUp Ranges'!$A$65:$CY$71,BI$38)*$B54))</f>
        <v>0</v>
      </c>
      <c r="BX54" s="505">
        <f ca="1">IF($R54=$B54,0,IF(AND(Welcome!$C$22="50%",$R$5=Inservice),VLOOKUP($C$2,'LookUp Ranges'!$A$73:$CY$78,BJ$38)*$B54,VLOOKUP($C$2,'LookUp Ranges'!$A$65:$CY$71,BJ$38)*$B54))</f>
        <v>0</v>
      </c>
      <c r="BY54" s="505">
        <f ca="1">IF($R54=$B54,0,IF(AND(Welcome!$C$22="50%",$R$5=Inservice),VLOOKUP($C$2,'LookUp Ranges'!$A$73:$CY$78,BK$38)*$B54,VLOOKUP($C$2,'LookUp Ranges'!$A$65:$CY$71,BK$38)*$B54))</f>
        <v>0</v>
      </c>
      <c r="BZ54" s="505">
        <f ca="1">IF($R54=$B54,0,IF(AND(Welcome!$C$22="50%",$R$5=Inservice),VLOOKUP($C$2,'LookUp Ranges'!$A$73:$CY$78,BL$38)*$B54,VLOOKUP($C$2,'LookUp Ranges'!$A$65:$CY$71,BL$38)*$B54))</f>
        <v>0</v>
      </c>
      <c r="CA54" s="505">
        <f ca="1">IF($R54=$B54,0,IF(AND(Welcome!$C$22="50%",$R$5=Inservice),VLOOKUP($C$2,'LookUp Ranges'!$A$73:$CY$78,BM$38)*$B54,VLOOKUP($C$2,'LookUp Ranges'!$A$65:$CY$71,BM$38)*$B54))</f>
        <v>0</v>
      </c>
      <c r="CB54" s="505">
        <f ca="1">IF($R54=$B54,0,IF(AND(Welcome!$C$22="50%",$R$5=Inservice),VLOOKUP($C$2,'LookUp Ranges'!$A$73:$CY$78,BN$38)*$B54,VLOOKUP($C$2,'LookUp Ranges'!$A$65:$CY$71,BN$38)*$B54))</f>
        <v>0</v>
      </c>
      <c r="CC54" s="505">
        <f ca="1">IF($R54=$B54,0,IF(AND(Welcome!$C$22="50%",$R$5=Inservice),VLOOKUP($C$2,'LookUp Ranges'!$A$73:$CY$78,BO$38)*$B54,VLOOKUP($C$2,'LookUp Ranges'!$A$65:$CY$71,BO$38)*$B54))</f>
        <v>0</v>
      </c>
      <c r="CD54" s="505">
        <f ca="1">IF($R54=$B54,0,IF(AND(Welcome!$C$22="50%",$R$5=Inservice),VLOOKUP($C$2,'LookUp Ranges'!$A$73:$CY$78,BP$38)*$B54,VLOOKUP($C$2,'LookUp Ranges'!$A$65:$CY$71,BP$38)*$B54))</f>
        <v>0</v>
      </c>
      <c r="CE54" s="505">
        <f ca="1">IF($R54=$B54,0,IF(AND(Welcome!$C$22="50%",$R$5=Inservice),VLOOKUP($C$2,'LookUp Ranges'!$A$73:$CY$78,BQ$38)*$B54,VLOOKUP($C$2,'LookUp Ranges'!$A$65:$CY$71,BQ$38)*$B54))</f>
        <v>0</v>
      </c>
      <c r="CF54" s="505">
        <f ca="1">IF($R54=$B54,0,IF(AND(Welcome!$C$22="50%",$R$5=Inservice),VLOOKUP($C$2,'LookUp Ranges'!$A$73:$CY$78,BR$38)*$B54,VLOOKUP($C$2,'LookUp Ranges'!$A$65:$CY$71,BR$38)*$B54))</f>
        <v>0</v>
      </c>
      <c r="CG54" s="505">
        <f ca="1">IF($R54=$B54,0,IF(AND(Welcome!$C$22="50%",$R$5=Inservice),VLOOKUP($C$2,'LookUp Ranges'!$A$73:$CY$78,BS$38)*$B54,VLOOKUP($C$2,'LookUp Ranges'!$A$65:$CY$71,BS$38)*$B54))</f>
        <v>0</v>
      </c>
      <c r="CH54" s="505">
        <f ca="1">IF($R54=$B54,0,IF(AND(Welcome!$C$22="50%",$R$5=Inservice),VLOOKUP($C$2,'LookUp Ranges'!$A$73:$CY$78,BT$38)*$B54,VLOOKUP($C$2,'LookUp Ranges'!$A$65:$CY$71,BT$38)*$B54))</f>
        <v>0</v>
      </c>
      <c r="CI54" s="505">
        <f ca="1">IF($R54=$B54,0,IF(AND(Welcome!$C$22="50%",$R$5=Inservice),VLOOKUP($C$2,'LookUp Ranges'!$A$73:$CY$78,BU$38)*$B54,VLOOKUP($C$2,'LookUp Ranges'!$A$65:$CY$71,BU$38)*$B54))</f>
        <v>0</v>
      </c>
      <c r="CJ54" s="505">
        <f ca="1">IF($R54=$B54,0,IF(AND(Welcome!$C$22="50%",$R$5=Inservice),VLOOKUP($C$2,'LookUp Ranges'!$A$73:$CY$78,BV$38)*$B54,VLOOKUP($C$2,'LookUp Ranges'!$A$65:$CY$71,BV$38)*$B54))</f>
        <v>0</v>
      </c>
      <c r="CK54" s="505">
        <f ca="1">IF($R54=$B54,0,IF(AND(Welcome!$C$22="50%",$R$5=Inservice),VLOOKUP($C$2,'LookUp Ranges'!$A$73:$CY$78,BW$38)*$B54,VLOOKUP($C$2,'LookUp Ranges'!$A$65:$CY$71,BW$38)*$B54))</f>
        <v>0</v>
      </c>
      <c r="CL54" s="505">
        <f ca="1">IF($R54=$B54,0,IF(AND(Welcome!$C$22="50%",$R$5=Inservice),VLOOKUP($C$2,'LookUp Ranges'!$A$73:$CY$78,BX$38)*$B54,VLOOKUP($C$2,'LookUp Ranges'!$A$65:$CY$71,BX$38)*$B54))</f>
        <v>0</v>
      </c>
      <c r="CM54" s="505">
        <f ca="1">IF($R54=$B54,0,IF(AND(Welcome!$C$22="50%",$R$5=Inservice),VLOOKUP($C$2,'LookUp Ranges'!$A$73:$CY$78,BY$38)*$B54,VLOOKUP($C$2,'LookUp Ranges'!$A$65:$CY$71,BY$38)*$B54))</f>
        <v>0</v>
      </c>
      <c r="CN54" s="505">
        <f ca="1">IF($R54=$B54,0,IF(AND(Welcome!$C$22="50%",$R$5=Inservice),VLOOKUP($C$2,'LookUp Ranges'!$A$73:$CY$78,BZ$38)*$B54,VLOOKUP($C$2,'LookUp Ranges'!$A$65:$CY$71,BZ$38)*$B54))</f>
        <v>0</v>
      </c>
      <c r="CO54" s="505">
        <f ca="1">IF($R54=$B54,0,IF(AND(Welcome!$C$22="50%",$R$5=Inservice),VLOOKUP($C$2,'LookUp Ranges'!$A$73:$CY$78,CA$38)*$B54,VLOOKUP($C$2,'LookUp Ranges'!$A$65:$CY$71,CA$38)*$B54))</f>
        <v>0</v>
      </c>
      <c r="CP54" s="505">
        <f ca="1">IF($R54=$B54,0,IF(AND(Welcome!$C$22="50%",$R$5=Inservice),VLOOKUP($C$2,'LookUp Ranges'!$A$73:$CY$78,CB$38)*$B54,VLOOKUP($C$2,'LookUp Ranges'!$A$65:$CY$71,CB$38)*$B54))</f>
        <v>0</v>
      </c>
      <c r="CQ54" s="505">
        <f ca="1">IF($R54=$B54,0,IF(AND(Welcome!$C$22="50%",$R$5=Inservice),VLOOKUP($C$2,'LookUp Ranges'!$A$73:$CY$78,CC$38)*$B54,VLOOKUP($C$2,'LookUp Ranges'!$A$65:$CY$71,CC$38)*$B54))</f>
        <v>0</v>
      </c>
      <c r="CR54" s="505">
        <f ca="1">IF($R54=$B54,0,IF(AND(Welcome!$C$22="50%",$R$5=Inservice),VLOOKUP($C$2,'LookUp Ranges'!$A$73:$CY$78,CD$38)*$B54,VLOOKUP($C$2,'LookUp Ranges'!$A$65:$CY$71,CD$38)*$B54))</f>
        <v>0</v>
      </c>
      <c r="CS54" s="505">
        <f ca="1">IF($R54=$B54,0,IF(AND(Welcome!$C$22="50%",$R$5=Inservice),VLOOKUP($C$2,'LookUp Ranges'!$A$73:$CY$78,CE$38)*$B54,VLOOKUP($C$2,'LookUp Ranges'!$A$65:$CY$71,CE$38)*$B54))</f>
        <v>0</v>
      </c>
      <c r="CT54" s="505">
        <f ca="1">IF($R54=$B54,0,IF(AND(Welcome!$C$22="50%",$R$5=Inservice),VLOOKUP($C$2,'LookUp Ranges'!$A$73:$CY$78,CF$38)*$B54,VLOOKUP($C$2,'LookUp Ranges'!$A$65:$CY$71,CF$38)*$B54))</f>
        <v>0</v>
      </c>
      <c r="CU54" s="505">
        <f ca="1">IF($R54=$B54,0,IF(AND(Welcome!$C$22="50%",$R$5=Inservice),VLOOKUP($C$2,'LookUp Ranges'!$A$73:$CY$78,CG$38)*$B54,VLOOKUP($C$2,'LookUp Ranges'!$A$65:$CY$71,CG$38)*$B54))</f>
        <v>0</v>
      </c>
      <c r="CV54" s="505">
        <f ca="1">IF($R54=$B54,0,IF(AND(Welcome!$C$22="50%",$R$5=Inservice),VLOOKUP($C$2,'LookUp Ranges'!$A$73:$CY$78,CH$38)*$B54,VLOOKUP($C$2,'LookUp Ranges'!$A$65:$CY$71,CH$38)*$B54))</f>
        <v>0</v>
      </c>
      <c r="CW54" s="505">
        <f ca="1">IF($R54=$B54,0,IF(AND(Welcome!$C$22="50%",$R$5=Inservice),VLOOKUP($C$2,'LookUp Ranges'!$A$73:$CY$78,CI$38)*$B54,VLOOKUP($C$2,'LookUp Ranges'!$A$65:$CY$71,CI$38)*$B54))</f>
        <v>0</v>
      </c>
      <c r="CX54" s="505">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2">
        <f ca="1">IF(AND(Welcome!$C$22="100%",S$5=Inservice),$B55,IF(AND(Welcome!$C$22="50%",S$5=Inservice),VLOOKUP($C$2,'LookUp Ranges'!$A$73:$CY$78,D$38)*$B55,VLOOKUP($C$2,'LookUp Ranges'!$A$65:$CY$71,D$38)*$B55))</f>
        <v>0</v>
      </c>
      <c r="T55" s="572">
        <f ca="1">IF($S55=$B55,0,IF(AND(Welcome!$C$22="50%",$S$5=Inservice),VLOOKUP($C$2,'LookUp Ranges'!$A$73:$CY$78,E$38)*$B55,VLOOKUP($C$2,'LookUp Ranges'!$A$65:$CY$71,E$38)*$B55))</f>
        <v>0</v>
      </c>
      <c r="U55" s="572">
        <f ca="1">IF($S55=$B55,0,IF(AND(Welcome!$C$22="50%",$S$5=Inservice),VLOOKUP($C$2,'LookUp Ranges'!$A$73:$CY$78,F$38)*$B55,VLOOKUP($C$2,'LookUp Ranges'!$A$65:$CY$71,F$38)*$B55))</f>
        <v>0</v>
      </c>
      <c r="V55" s="572">
        <f ca="1">IF($S55=$B55,0,IF(AND(Welcome!$C$22="50%",$S$5=Inservice),VLOOKUP($C$2,'LookUp Ranges'!$A$73:$CY$78,G$38)*$B55,VLOOKUP($C$2,'LookUp Ranges'!$A$65:$CY$71,G$38)*$B55))</f>
        <v>0</v>
      </c>
      <c r="W55" s="572">
        <f ca="1">IF($S55=$B55,0,IF(AND(Welcome!$C$22="50%",$S$5=Inservice),VLOOKUP($C$2,'LookUp Ranges'!$A$73:$CY$78,H$38)*$B55,VLOOKUP($C$2,'LookUp Ranges'!$A$65:$CY$71,H$38)*$B55))</f>
        <v>0</v>
      </c>
      <c r="X55" s="572">
        <f ca="1">IF($S55=$B55,0,IF(AND(Welcome!$C$22="50%",$S$5=Inservice),VLOOKUP($C$2,'LookUp Ranges'!$A$73:$CY$78,I$38)*$B55,VLOOKUP($C$2,'LookUp Ranges'!$A$65:$CY$71,I$38)*$B55))</f>
        <v>0</v>
      </c>
      <c r="Y55" s="572">
        <f ca="1">IF($S55=$B55,0,IF(AND(Welcome!$C$22="50%",$S$5=Inservice),VLOOKUP($C$2,'LookUp Ranges'!$A$73:$CY$78,J$38)*$B55,VLOOKUP($C$2,'LookUp Ranges'!$A$65:$CY$71,J$38)*$B55))</f>
        <v>0</v>
      </c>
      <c r="Z55" s="505">
        <f ca="1">IF($S55=$B55,0,IF(AND(Welcome!$C$22="50%",$S$5=Inservice),VLOOKUP($C$2,'LookUp Ranges'!$A$73:$CY$78,K$38)*$B55,VLOOKUP($C$2,'LookUp Ranges'!$A$65:$CY$71,K$38)*$B55))</f>
        <v>0</v>
      </c>
      <c r="AA55" s="505">
        <f ca="1">IF($S55=$B55,0,IF(AND(Welcome!$C$22="50%",$S$5=Inservice),VLOOKUP($C$2,'LookUp Ranges'!$A$73:$CY$78,L$38)*$B55,VLOOKUP($C$2,'LookUp Ranges'!$A$65:$CY$71,L$38)*$B55))</f>
        <v>0</v>
      </c>
      <c r="AB55" s="505">
        <f ca="1">IF($S55=$B55,0,IF(AND(Welcome!$C$22="50%",$S$5=Inservice),VLOOKUP($C$2,'LookUp Ranges'!$A$73:$CY$78,M$38)*$B55,VLOOKUP($C$2,'LookUp Ranges'!$A$65:$CY$71,M$38)*$B55))</f>
        <v>0</v>
      </c>
      <c r="AC55" s="505">
        <f ca="1">IF($S55=$B55,0,IF(AND(Welcome!$C$22="50%",$S$5=Inservice),VLOOKUP($C$2,'LookUp Ranges'!$A$73:$CY$78,N$38)*$B55,VLOOKUP($C$2,'LookUp Ranges'!$A$65:$CY$71,N$38)*$B55))</f>
        <v>0</v>
      </c>
      <c r="AD55" s="505">
        <f ca="1">IF($S55=$B55,0,IF(AND(Welcome!$C$22="50%",$S$5=Inservice),VLOOKUP($C$2,'LookUp Ranges'!$A$73:$CY$78,O$38)*$B55,VLOOKUP($C$2,'LookUp Ranges'!$A$65:$CY$71,O$38)*$B55))</f>
        <v>0</v>
      </c>
      <c r="AE55" s="505">
        <f ca="1">IF($S55=$B55,0,IF(AND(Welcome!$C$22="50%",$S$5=Inservice),VLOOKUP($C$2,'LookUp Ranges'!$A$73:$CY$78,P$38)*$B55,VLOOKUP($C$2,'LookUp Ranges'!$A$65:$CY$71,P$38)*$B55))</f>
        <v>0</v>
      </c>
      <c r="AF55" s="505">
        <f ca="1">IF($S55=$B55,0,IF(AND(Welcome!$C$22="50%",$S$5=Inservice),VLOOKUP($C$2,'LookUp Ranges'!$A$73:$CY$78,Q$38)*$B55,VLOOKUP($C$2,'LookUp Ranges'!$A$65:$CY$71,Q$38)*$B55))</f>
        <v>0</v>
      </c>
      <c r="AG55" s="505">
        <f ca="1">IF($S55=$B55,0,IF(AND(Welcome!$C$22="50%",$S$5=Inservice),VLOOKUP($C$2,'LookUp Ranges'!$A$73:$CY$78,R$38)*$B55,VLOOKUP($C$2,'LookUp Ranges'!$A$65:$CY$71,R$38)*$B55))</f>
        <v>0</v>
      </c>
      <c r="AH55" s="505">
        <f ca="1">IF($S55=$B55,0,IF(AND(Welcome!$C$22="50%",$S$5=Inservice),VLOOKUP($C$2,'LookUp Ranges'!$A$73:$CY$78,S$38)*$B55,VLOOKUP($C$2,'LookUp Ranges'!$A$65:$CY$71,S$38)*$B55))</f>
        <v>0</v>
      </c>
      <c r="AI55" s="505">
        <f ca="1">IF($S55=$B55,0,IF(AND(Welcome!$C$22="50%",$S$5=Inservice),VLOOKUP($C$2,'LookUp Ranges'!$A$73:$CY$78,T$38)*$B55,VLOOKUP($C$2,'LookUp Ranges'!$A$65:$CY$71,T$38)*$B55))</f>
        <v>0</v>
      </c>
      <c r="AJ55" s="505">
        <f ca="1">IF($S55=$B55,0,IF(AND(Welcome!$C$22="50%",$S$5=Inservice),VLOOKUP($C$2,'LookUp Ranges'!$A$73:$CY$78,U$38)*$B55,VLOOKUP($C$2,'LookUp Ranges'!$A$65:$CY$71,U$38)*$B55))</f>
        <v>0</v>
      </c>
      <c r="AK55" s="505">
        <f ca="1">IF($S55=$B55,0,IF(AND(Welcome!$C$22="50%",$S$5=Inservice),VLOOKUP($C$2,'LookUp Ranges'!$A$73:$CY$78,V$38)*$B55,VLOOKUP($C$2,'LookUp Ranges'!$A$65:$CY$71,V$38)*$B55))</f>
        <v>0</v>
      </c>
      <c r="AL55" s="505">
        <f ca="1">IF($S55=$B55,0,IF(AND(Welcome!$C$22="50%",$S$5=Inservice),VLOOKUP($C$2,'LookUp Ranges'!$A$73:$CY$78,W$38)*$B55,VLOOKUP($C$2,'LookUp Ranges'!$A$65:$CY$71,W$38)*$B55))</f>
        <v>0</v>
      </c>
      <c r="AM55" s="505">
        <f ca="1">IF($S55=$B55,0,IF(AND(Welcome!$C$22="50%",$S$5=Inservice),VLOOKUP($C$2,'LookUp Ranges'!$A$73:$CY$78,X$38)*$B55,VLOOKUP($C$2,'LookUp Ranges'!$A$65:$CY$71,X$38)*$B55))</f>
        <v>0</v>
      </c>
      <c r="AN55" s="505">
        <f ca="1">IF($S55=$B55,0,IF(AND(Welcome!$C$22="50%",$S$5=Inservice),VLOOKUP($C$2,'LookUp Ranges'!$A$73:$CY$78,Y$38)*$B55,VLOOKUP($C$2,'LookUp Ranges'!$A$65:$CY$71,Y$38)*$B55))</f>
        <v>0</v>
      </c>
      <c r="AO55" s="505">
        <f ca="1">IF($S55=$B55,0,IF(AND(Welcome!$C$22="50%",$S$5=Inservice),VLOOKUP($C$2,'LookUp Ranges'!$A$73:$CY$78,Z$38)*$B55,VLOOKUP($C$2,'LookUp Ranges'!$A$65:$CY$71,Z$38)*$B55))</f>
        <v>0</v>
      </c>
      <c r="AP55" s="505">
        <f ca="1">IF($S55=$B55,0,IF(AND(Welcome!$C$22="50%",$S$5=Inservice),VLOOKUP($C$2,'LookUp Ranges'!$A$73:$CY$78,AA$38)*$B55,VLOOKUP($C$2,'LookUp Ranges'!$A$65:$CY$71,AA$38)*$B55))</f>
        <v>0</v>
      </c>
      <c r="AQ55" s="505">
        <f ca="1">IF($S55=$B55,0,IF(AND(Welcome!$C$22="50%",$S$5=Inservice),VLOOKUP($C$2,'LookUp Ranges'!$A$73:$CY$78,AB$38)*$B55,VLOOKUP($C$2,'LookUp Ranges'!$A$65:$CY$71,AB$38)*$B55))</f>
        <v>0</v>
      </c>
      <c r="AR55" s="505">
        <f ca="1">IF($S55=$B55,0,IF(AND(Welcome!$C$22="50%",$S$5=Inservice),VLOOKUP($C$2,'LookUp Ranges'!$A$73:$CY$78,AC$38)*$B55,VLOOKUP($C$2,'LookUp Ranges'!$A$65:$CY$71,AC$38)*$B55))</f>
        <v>0</v>
      </c>
      <c r="AS55" s="505">
        <f ca="1">IF($S55=$B55,0,IF(AND(Welcome!$C$22="50%",$S$5=Inservice),VLOOKUP($C$2,'LookUp Ranges'!$A$73:$CY$78,AD$38)*$B55,VLOOKUP($C$2,'LookUp Ranges'!$A$65:$CY$71,AD$38)*$B55))</f>
        <v>0</v>
      </c>
      <c r="AT55" s="505">
        <f ca="1">IF($S55=$B55,0,IF(AND(Welcome!$C$22="50%",$S$5=Inservice),VLOOKUP($C$2,'LookUp Ranges'!$A$73:$CY$78,AE$38)*$B55,VLOOKUP($C$2,'LookUp Ranges'!$A$65:$CY$71,AE$38)*$B55))</f>
        <v>0</v>
      </c>
      <c r="AU55" s="505">
        <f ca="1">IF($S55=$B55,0,IF(AND(Welcome!$C$22="50%",$S$5=Inservice),VLOOKUP($C$2,'LookUp Ranges'!$A$73:$CY$78,AF$38)*$B55,VLOOKUP($C$2,'LookUp Ranges'!$A$65:$CY$71,AF$38)*$B55))</f>
        <v>0</v>
      </c>
      <c r="AV55" s="505">
        <f ca="1">IF($S55=$B55,0,IF(AND(Welcome!$C$22="50%",$S$5=Inservice),VLOOKUP($C$2,'LookUp Ranges'!$A$73:$CY$78,AG$38)*$B55,VLOOKUP($C$2,'LookUp Ranges'!$A$65:$CY$71,AG$38)*$B55))</f>
        <v>0</v>
      </c>
      <c r="AW55" s="505">
        <f ca="1">IF($S55=$B55,0,IF(AND(Welcome!$C$22="50%",$S$5=Inservice),VLOOKUP($C$2,'LookUp Ranges'!$A$73:$CY$78,AH$38)*$B55,VLOOKUP($C$2,'LookUp Ranges'!$A$65:$CY$71,AH$38)*$B55))</f>
        <v>0</v>
      </c>
      <c r="AX55" s="505">
        <f ca="1">IF($S55=$B55,0,IF(AND(Welcome!$C$22="50%",$S$5=Inservice),VLOOKUP($C$2,'LookUp Ranges'!$A$73:$CY$78,AI$38)*$B55,VLOOKUP($C$2,'LookUp Ranges'!$A$65:$CY$71,AI$38)*$B55))</f>
        <v>0</v>
      </c>
      <c r="AY55" s="505">
        <f ca="1">IF($S55=$B55,0,IF(AND(Welcome!$C$22="50%",$S$5=Inservice),VLOOKUP($C$2,'LookUp Ranges'!$A$73:$CY$78,AJ$38)*$B55,VLOOKUP($C$2,'LookUp Ranges'!$A$65:$CY$71,AJ$38)*$B55))</f>
        <v>0</v>
      </c>
      <c r="AZ55" s="505">
        <f ca="1">IF($S55=$B55,0,IF(AND(Welcome!$C$22="50%",$S$5=Inservice),VLOOKUP($C$2,'LookUp Ranges'!$A$73:$CY$78,AK$38)*$B55,VLOOKUP($C$2,'LookUp Ranges'!$A$65:$CY$71,AK$38)*$B55))</f>
        <v>0</v>
      </c>
      <c r="BA55" s="505">
        <f ca="1">IF($S55=$B55,0,IF(AND(Welcome!$C$22="50%",$S$5=Inservice),VLOOKUP($C$2,'LookUp Ranges'!$A$73:$CY$78,AL$38)*$B55,VLOOKUP($C$2,'LookUp Ranges'!$A$65:$CY$71,AL$38)*$B55))</f>
        <v>0</v>
      </c>
      <c r="BB55" s="505">
        <f ca="1">IF($S55=$B55,0,IF(AND(Welcome!$C$22="50%",$S$5=Inservice),VLOOKUP($C$2,'LookUp Ranges'!$A$73:$CY$78,AM$38)*$B55,VLOOKUP($C$2,'LookUp Ranges'!$A$65:$CY$71,AM$38)*$B55))</f>
        <v>0</v>
      </c>
      <c r="BC55" s="505">
        <f ca="1">IF($S55=$B55,0,IF(AND(Welcome!$C$22="50%",$S$5=Inservice),VLOOKUP($C$2,'LookUp Ranges'!$A$73:$CY$78,AN$38)*$B55,VLOOKUP($C$2,'LookUp Ranges'!$A$65:$CY$71,AN$38)*$B55))</f>
        <v>0</v>
      </c>
      <c r="BD55" s="505">
        <f ca="1">IF($S55=$B55,0,IF(AND(Welcome!$C$22="50%",$S$5=Inservice),VLOOKUP($C$2,'LookUp Ranges'!$A$73:$CY$78,AO$38)*$B55,VLOOKUP($C$2,'LookUp Ranges'!$A$65:$CY$71,AO$38)*$B55))</f>
        <v>0</v>
      </c>
      <c r="BE55" s="505">
        <f ca="1">IF($S55=$B55,0,IF(AND(Welcome!$C$22="50%",$S$5=Inservice),VLOOKUP($C$2,'LookUp Ranges'!$A$73:$CY$78,AP$38)*$B55,VLOOKUP($C$2,'LookUp Ranges'!$A$65:$CY$71,AP$38)*$B55))</f>
        <v>0</v>
      </c>
      <c r="BF55" s="505">
        <f ca="1">IF($S55=$B55,0,IF(AND(Welcome!$C$22="50%",$S$5=Inservice),VLOOKUP($C$2,'LookUp Ranges'!$A$73:$CY$78,AQ$38)*$B55,VLOOKUP($C$2,'LookUp Ranges'!$A$65:$CY$71,AQ$38)*$B55))</f>
        <v>0</v>
      </c>
      <c r="BG55" s="505">
        <f ca="1">IF($S55=$B55,0,IF(AND(Welcome!$C$22="50%",$S$5=Inservice),VLOOKUP($C$2,'LookUp Ranges'!$A$73:$CY$78,AR$38)*$B55,VLOOKUP($C$2,'LookUp Ranges'!$A$65:$CY$71,AR$38)*$B55))</f>
        <v>0</v>
      </c>
      <c r="BH55" s="505">
        <f ca="1">IF($S55=$B55,0,IF(AND(Welcome!$C$22="50%",$S$5=Inservice),VLOOKUP($C$2,'LookUp Ranges'!$A$73:$CY$78,AS$38)*$B55,VLOOKUP($C$2,'LookUp Ranges'!$A$65:$CY$71,AS$38)*$B55))</f>
        <v>0</v>
      </c>
      <c r="BI55" s="505">
        <f ca="1">IF($S55=$B55,0,IF(AND(Welcome!$C$22="50%",$S$5=Inservice),VLOOKUP($C$2,'LookUp Ranges'!$A$73:$CY$78,AT$38)*$B55,VLOOKUP($C$2,'LookUp Ranges'!$A$65:$CY$71,AT$38)*$B55))</f>
        <v>0</v>
      </c>
      <c r="BJ55" s="505">
        <f ca="1">IF($S55=$B55,0,IF(AND(Welcome!$C$22="50%",$S$5=Inservice),VLOOKUP($C$2,'LookUp Ranges'!$A$73:$CY$78,AU$38)*$B55,VLOOKUP($C$2,'LookUp Ranges'!$A$65:$CY$71,AU$38)*$B55))</f>
        <v>0</v>
      </c>
      <c r="BK55" s="505">
        <f ca="1">IF($S55=$B55,0,IF(AND(Welcome!$C$22="50%",$S$5=Inservice),VLOOKUP($C$2,'LookUp Ranges'!$A$73:$CY$78,AV$38)*$B55,VLOOKUP($C$2,'LookUp Ranges'!$A$65:$CY$71,AV$38)*$B55))</f>
        <v>0</v>
      </c>
      <c r="BL55" s="505">
        <f ca="1">IF($S55=$B55,0,IF(AND(Welcome!$C$22="50%",$S$5=Inservice),VLOOKUP($C$2,'LookUp Ranges'!$A$73:$CY$78,AW$38)*$B55,VLOOKUP($C$2,'LookUp Ranges'!$A$65:$CY$71,AW$38)*$B55))</f>
        <v>0</v>
      </c>
      <c r="BM55" s="505">
        <f ca="1">IF($S55=$B55,0,IF(AND(Welcome!$C$22="50%",$S$5=Inservice),VLOOKUP($C$2,'LookUp Ranges'!$A$73:$CY$78,AX$38)*$B55,VLOOKUP($C$2,'LookUp Ranges'!$A$65:$CY$71,AX$38)*$B55))</f>
        <v>0</v>
      </c>
      <c r="BN55" s="505">
        <f ca="1">IF($S55=$B55,0,IF(AND(Welcome!$C$22="50%",$S$5=Inservice),VLOOKUP($C$2,'LookUp Ranges'!$A$73:$CY$78,AY$38)*$B55,VLOOKUP($C$2,'LookUp Ranges'!$A$65:$CY$71,AY$38)*$B55))</f>
        <v>0</v>
      </c>
      <c r="BO55" s="505">
        <f ca="1">IF($S55=$B55,0,IF(AND(Welcome!$C$22="50%",$S$5=Inservice),VLOOKUP($C$2,'LookUp Ranges'!$A$73:$CY$78,AZ$38)*$B55,VLOOKUP($C$2,'LookUp Ranges'!$A$65:$CY$71,AZ$38)*$B55))</f>
        <v>0</v>
      </c>
      <c r="BP55" s="505">
        <f ca="1">IF($S55=$B55,0,IF(AND(Welcome!$C$22="50%",$S$5=Inservice),VLOOKUP($C$2,'LookUp Ranges'!$A$73:$CY$78,BA$38)*$B55,VLOOKUP($C$2,'LookUp Ranges'!$A$65:$CY$71,BA$38)*$B55))</f>
        <v>0</v>
      </c>
      <c r="BQ55" s="505">
        <f ca="1">IF($S55=$B55,0,IF(AND(Welcome!$C$22="50%",$S$5=Inservice),VLOOKUP($C$2,'LookUp Ranges'!$A$73:$CY$78,BB$38)*$B55,VLOOKUP($C$2,'LookUp Ranges'!$A$65:$CY$71,BB$38)*$B55))</f>
        <v>0</v>
      </c>
      <c r="BR55" s="505">
        <f ca="1">IF($S55=$B55,0,IF(AND(Welcome!$C$22="50%",$S$5=Inservice),VLOOKUP($C$2,'LookUp Ranges'!$A$73:$CY$78,BC$38)*$B55,VLOOKUP($C$2,'LookUp Ranges'!$A$65:$CY$71,BC$38)*$B55))</f>
        <v>0</v>
      </c>
      <c r="BS55" s="505">
        <f ca="1">IF($S55=$B55,0,IF(AND(Welcome!$C$22="50%",$S$5=Inservice),VLOOKUP($C$2,'LookUp Ranges'!$A$73:$CY$78,BD$38)*$B55,VLOOKUP($C$2,'LookUp Ranges'!$A$65:$CY$71,BD$38)*$B55))</f>
        <v>0</v>
      </c>
      <c r="BT55" s="505">
        <f ca="1">IF($S55=$B55,0,IF(AND(Welcome!$C$22="50%",$S$5=Inservice),VLOOKUP($C$2,'LookUp Ranges'!$A$73:$CY$78,BE$38)*$B55,VLOOKUP($C$2,'LookUp Ranges'!$A$65:$CY$71,BE$38)*$B55))</f>
        <v>0</v>
      </c>
      <c r="BU55" s="505">
        <f ca="1">IF($S55=$B55,0,IF(AND(Welcome!$C$22="50%",$S$5=Inservice),VLOOKUP($C$2,'LookUp Ranges'!$A$73:$CY$78,BF$38)*$B55,VLOOKUP($C$2,'LookUp Ranges'!$A$65:$CY$71,BF$38)*$B55))</f>
        <v>0</v>
      </c>
      <c r="BV55" s="505">
        <f ca="1">IF($S55=$B55,0,IF(AND(Welcome!$C$22="50%",$S$5=Inservice),VLOOKUP($C$2,'LookUp Ranges'!$A$73:$CY$78,BG$38)*$B55,VLOOKUP($C$2,'LookUp Ranges'!$A$65:$CY$71,BG$38)*$B55))</f>
        <v>0</v>
      </c>
      <c r="BW55" s="505">
        <f ca="1">IF($S55=$B55,0,IF(AND(Welcome!$C$22="50%",$S$5=Inservice),VLOOKUP($C$2,'LookUp Ranges'!$A$73:$CY$78,BH$38)*$B55,VLOOKUP($C$2,'LookUp Ranges'!$A$65:$CY$71,BH$38)*$B55))</f>
        <v>0</v>
      </c>
      <c r="BX55" s="505">
        <f ca="1">IF($S55=$B55,0,IF(AND(Welcome!$C$22="50%",$S$5=Inservice),VLOOKUP($C$2,'LookUp Ranges'!$A$73:$CY$78,BI$38)*$B55,VLOOKUP($C$2,'LookUp Ranges'!$A$65:$CY$71,BI$38)*$B55))</f>
        <v>0</v>
      </c>
      <c r="BY55" s="505">
        <f ca="1">IF($S55=$B55,0,IF(AND(Welcome!$C$22="50%",$S$5=Inservice),VLOOKUP($C$2,'LookUp Ranges'!$A$73:$CY$78,BJ$38)*$B55,VLOOKUP($C$2,'LookUp Ranges'!$A$65:$CY$71,BJ$38)*$B55))</f>
        <v>0</v>
      </c>
      <c r="BZ55" s="505">
        <f ca="1">IF($S55=$B55,0,IF(AND(Welcome!$C$22="50%",$S$5=Inservice),VLOOKUP($C$2,'LookUp Ranges'!$A$73:$CY$78,BK$38)*$B55,VLOOKUP($C$2,'LookUp Ranges'!$A$65:$CY$71,BK$38)*$B55))</f>
        <v>0</v>
      </c>
      <c r="CA55" s="505">
        <f ca="1">IF($S55=$B55,0,IF(AND(Welcome!$C$22="50%",$S$5=Inservice),VLOOKUP($C$2,'LookUp Ranges'!$A$73:$CY$78,BL$38)*$B55,VLOOKUP($C$2,'LookUp Ranges'!$A$65:$CY$71,BL$38)*$B55))</f>
        <v>0</v>
      </c>
      <c r="CB55" s="505">
        <f ca="1">IF($S55=$B55,0,IF(AND(Welcome!$C$22="50%",$S$5=Inservice),VLOOKUP($C$2,'LookUp Ranges'!$A$73:$CY$78,BM$38)*$B55,VLOOKUP($C$2,'LookUp Ranges'!$A$65:$CY$71,BM$38)*$B55))</f>
        <v>0</v>
      </c>
      <c r="CC55" s="505">
        <f ca="1">IF($S55=$B55,0,IF(AND(Welcome!$C$22="50%",$S$5=Inservice),VLOOKUP($C$2,'LookUp Ranges'!$A$73:$CY$78,BN$38)*$B55,VLOOKUP($C$2,'LookUp Ranges'!$A$65:$CY$71,BN$38)*$B55))</f>
        <v>0</v>
      </c>
      <c r="CD55" s="505">
        <f ca="1">IF($S55=$B55,0,IF(AND(Welcome!$C$22="50%",$S$5=Inservice),VLOOKUP($C$2,'LookUp Ranges'!$A$73:$CY$78,BO$38)*$B55,VLOOKUP($C$2,'LookUp Ranges'!$A$65:$CY$71,BO$38)*$B55))</f>
        <v>0</v>
      </c>
      <c r="CE55" s="505">
        <f ca="1">IF($S55=$B55,0,IF(AND(Welcome!$C$22="50%",$S$5=Inservice),VLOOKUP($C$2,'LookUp Ranges'!$A$73:$CY$78,BP$38)*$B55,VLOOKUP($C$2,'LookUp Ranges'!$A$65:$CY$71,BP$38)*$B55))</f>
        <v>0</v>
      </c>
      <c r="CF55" s="505">
        <f ca="1">IF($S55=$B55,0,IF(AND(Welcome!$C$22="50%",$S$5=Inservice),VLOOKUP($C$2,'LookUp Ranges'!$A$73:$CY$78,BQ$38)*$B55,VLOOKUP($C$2,'LookUp Ranges'!$A$65:$CY$71,BQ$38)*$B55))</f>
        <v>0</v>
      </c>
      <c r="CG55" s="505">
        <f ca="1">IF($S55=$B55,0,IF(AND(Welcome!$C$22="50%",$S$5=Inservice),VLOOKUP($C$2,'LookUp Ranges'!$A$73:$CY$78,BR$38)*$B55,VLOOKUP($C$2,'LookUp Ranges'!$A$65:$CY$71,BR$38)*$B55))</f>
        <v>0</v>
      </c>
      <c r="CH55" s="505">
        <f ca="1">IF($S55=$B55,0,IF(AND(Welcome!$C$22="50%",$S$5=Inservice),VLOOKUP($C$2,'LookUp Ranges'!$A$73:$CY$78,BS$38)*$B55,VLOOKUP($C$2,'LookUp Ranges'!$A$65:$CY$71,BS$38)*$B55))</f>
        <v>0</v>
      </c>
      <c r="CI55" s="505">
        <f ca="1">IF($S55=$B55,0,IF(AND(Welcome!$C$22="50%",$S$5=Inservice),VLOOKUP($C$2,'LookUp Ranges'!$A$73:$CY$78,BT$38)*$B55,VLOOKUP($C$2,'LookUp Ranges'!$A$65:$CY$71,BT$38)*$B55))</f>
        <v>0</v>
      </c>
      <c r="CJ55" s="505">
        <f ca="1">IF($S55=$B55,0,IF(AND(Welcome!$C$22="50%",$S$5=Inservice),VLOOKUP($C$2,'LookUp Ranges'!$A$73:$CY$78,BU$38)*$B55,VLOOKUP($C$2,'LookUp Ranges'!$A$65:$CY$71,BU$38)*$B55))</f>
        <v>0</v>
      </c>
      <c r="CK55" s="505">
        <f ca="1">IF($S55=$B55,0,IF(AND(Welcome!$C$22="50%",$S$5=Inservice),VLOOKUP($C$2,'LookUp Ranges'!$A$73:$CY$78,BV$38)*$B55,VLOOKUP($C$2,'LookUp Ranges'!$A$65:$CY$71,BV$38)*$B55))</f>
        <v>0</v>
      </c>
      <c r="CL55" s="505">
        <f ca="1">IF($S55=$B55,0,IF(AND(Welcome!$C$22="50%",$S$5=Inservice),VLOOKUP($C$2,'LookUp Ranges'!$A$73:$CY$78,BW$38)*$B55,VLOOKUP($C$2,'LookUp Ranges'!$A$65:$CY$71,BW$38)*$B55))</f>
        <v>0</v>
      </c>
      <c r="CM55" s="505">
        <f ca="1">IF($S55=$B55,0,IF(AND(Welcome!$C$22="50%",$S$5=Inservice),VLOOKUP($C$2,'LookUp Ranges'!$A$73:$CY$78,BX$38)*$B55,VLOOKUP($C$2,'LookUp Ranges'!$A$65:$CY$71,BX$38)*$B55))</f>
        <v>0</v>
      </c>
      <c r="CN55" s="505">
        <f ca="1">IF($S55=$B55,0,IF(AND(Welcome!$C$22="50%",$S$5=Inservice),VLOOKUP($C$2,'LookUp Ranges'!$A$73:$CY$78,BY$38)*$B55,VLOOKUP($C$2,'LookUp Ranges'!$A$65:$CY$71,BY$38)*$B55))</f>
        <v>0</v>
      </c>
      <c r="CO55" s="505">
        <f ca="1">IF($S55=$B55,0,IF(AND(Welcome!$C$22="50%",$S$5=Inservice),VLOOKUP($C$2,'LookUp Ranges'!$A$73:$CY$78,BZ$38)*$B55,VLOOKUP($C$2,'LookUp Ranges'!$A$65:$CY$71,BZ$38)*$B55))</f>
        <v>0</v>
      </c>
      <c r="CP55" s="505">
        <f ca="1">IF($S55=$B55,0,IF(AND(Welcome!$C$22="50%",$S$5=Inservice),VLOOKUP($C$2,'LookUp Ranges'!$A$73:$CY$78,CA$38)*$B55,VLOOKUP($C$2,'LookUp Ranges'!$A$65:$CY$71,CA$38)*$B55))</f>
        <v>0</v>
      </c>
      <c r="CQ55" s="505">
        <f ca="1">IF($S55=$B55,0,IF(AND(Welcome!$C$22="50%",$S$5=Inservice),VLOOKUP($C$2,'LookUp Ranges'!$A$73:$CY$78,CB$38)*$B55,VLOOKUP($C$2,'LookUp Ranges'!$A$65:$CY$71,CB$38)*$B55))</f>
        <v>0</v>
      </c>
      <c r="CR55" s="505">
        <f ca="1">IF($S55=$B55,0,IF(AND(Welcome!$C$22="50%",$S$5=Inservice),VLOOKUP($C$2,'LookUp Ranges'!$A$73:$CY$78,CC$38)*$B55,VLOOKUP($C$2,'LookUp Ranges'!$A$65:$CY$71,CC$38)*$B55))</f>
        <v>0</v>
      </c>
      <c r="CS55" s="505">
        <f ca="1">IF($S55=$B55,0,IF(AND(Welcome!$C$22="50%",$S$5=Inservice),VLOOKUP($C$2,'LookUp Ranges'!$A$73:$CY$78,CD$38)*$B55,VLOOKUP($C$2,'LookUp Ranges'!$A$65:$CY$71,CD$38)*$B55))</f>
        <v>0</v>
      </c>
      <c r="CT55" s="505">
        <f ca="1">IF($S55=$B55,0,IF(AND(Welcome!$C$22="50%",$S$5=Inservice),VLOOKUP($C$2,'LookUp Ranges'!$A$73:$CY$78,CE$38)*$B55,VLOOKUP($C$2,'LookUp Ranges'!$A$65:$CY$71,CE$38)*$B55))</f>
        <v>0</v>
      </c>
      <c r="CU55" s="505">
        <f ca="1">IF($S55=$B55,0,IF(AND(Welcome!$C$22="50%",$S$5=Inservice),VLOOKUP($C$2,'LookUp Ranges'!$A$73:$CY$78,CF$38)*$B55,VLOOKUP($C$2,'LookUp Ranges'!$A$65:$CY$71,CF$38)*$B55))</f>
        <v>0</v>
      </c>
      <c r="CV55" s="505">
        <f ca="1">IF($S55=$B55,0,IF(AND(Welcome!$C$22="50%",$S$5=Inservice),VLOOKUP($C$2,'LookUp Ranges'!$A$73:$CY$78,CG$38)*$B55,VLOOKUP($C$2,'LookUp Ranges'!$A$65:$CY$71,CG$38)*$B55))</f>
        <v>0</v>
      </c>
      <c r="CW55" s="505">
        <f ca="1">IF($S55=$B55,0,IF(AND(Welcome!$C$22="50%",$S$5=Inservice),VLOOKUP($C$2,'LookUp Ranges'!$A$73:$CY$78,CH$38)*$B55,VLOOKUP($C$2,'LookUp Ranges'!$A$65:$CY$71,CH$38)*$B55))</f>
        <v>0</v>
      </c>
      <c r="CX55" s="505">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2">
        <f ca="1">IF(AND(Welcome!$C$22="100%",T$5=Inservice),$B56,IF(AND(Welcome!$C$22="50%",T$5=Inservice),VLOOKUP($C$2,'LookUp Ranges'!$A$73:$CY$78,D$38)*$B56,VLOOKUP($C$2,'LookUp Ranges'!$A$65:$CY$71,D$38)*$B56))</f>
        <v>0</v>
      </c>
      <c r="U56" s="572">
        <f ca="1">IF($T56=$B56,0,IF(AND(Welcome!$C$22="50%",$T$5=Inservice),VLOOKUP($C$2,'LookUp Ranges'!$A$73:$CY$78,E$38)*$B56,VLOOKUP($C$2,'LookUp Ranges'!$A$65:$CY$71,E$38)*$B56))</f>
        <v>0</v>
      </c>
      <c r="V56" s="572">
        <f ca="1">IF($T56=$B56,0,IF(AND(Welcome!$C$22="50%",$T$5=Inservice),VLOOKUP($C$2,'LookUp Ranges'!$A$73:$CY$78,F$38)*$B56,VLOOKUP($C$2,'LookUp Ranges'!$A$65:$CY$71,F$38)*$B56))</f>
        <v>0</v>
      </c>
      <c r="W56" s="572">
        <f ca="1">IF($T56=$B56,0,IF(AND(Welcome!$C$22="50%",$T$5=Inservice),VLOOKUP($C$2,'LookUp Ranges'!$A$73:$CY$78,G$38)*$B56,VLOOKUP($C$2,'LookUp Ranges'!$A$65:$CY$71,G$38)*$B56))</f>
        <v>0</v>
      </c>
      <c r="X56" s="572">
        <f ca="1">IF($T56=$B56,0,IF(AND(Welcome!$C$22="50%",$T$5=Inservice),VLOOKUP($C$2,'LookUp Ranges'!$A$73:$CY$78,H$38)*$B56,VLOOKUP($C$2,'LookUp Ranges'!$A$65:$CY$71,H$38)*$B56))</f>
        <v>0</v>
      </c>
      <c r="Y56" s="572">
        <f ca="1">IF($T56=$B56,0,IF(AND(Welcome!$C$22="50%",$T$5=Inservice),VLOOKUP($C$2,'LookUp Ranges'!$A$73:$CY$78,I$38)*$B56,VLOOKUP($C$2,'LookUp Ranges'!$A$65:$CY$71,I$38)*$B56))</f>
        <v>0</v>
      </c>
      <c r="Z56" s="505">
        <f ca="1">IF($T56=$B56,0,IF(AND(Welcome!$C$22="50%",$T$5=Inservice),VLOOKUP($C$2,'LookUp Ranges'!$A$73:$CY$78,J$38)*$B56,VLOOKUP($C$2,'LookUp Ranges'!$A$65:$CY$71,J$38)*$B56))</f>
        <v>0</v>
      </c>
      <c r="AA56" s="505">
        <f ca="1">IF($T56=$B56,0,IF(AND(Welcome!$C$22="50%",$T$5=Inservice),VLOOKUP($C$2,'LookUp Ranges'!$A$73:$CY$78,K$38)*$B56,VLOOKUP($C$2,'LookUp Ranges'!$A$65:$CY$71,K$38)*$B56))</f>
        <v>0</v>
      </c>
      <c r="AB56" s="505">
        <f ca="1">IF($T56=$B56,0,IF(AND(Welcome!$C$22="50%",$T$5=Inservice),VLOOKUP($C$2,'LookUp Ranges'!$A$73:$CY$78,L$38)*$B56,VLOOKUP($C$2,'LookUp Ranges'!$A$65:$CY$71,L$38)*$B56))</f>
        <v>0</v>
      </c>
      <c r="AC56" s="505">
        <f ca="1">IF($T56=$B56,0,IF(AND(Welcome!$C$22="50%",$T$5=Inservice),VLOOKUP($C$2,'LookUp Ranges'!$A$73:$CY$78,M$38)*$B56,VLOOKUP($C$2,'LookUp Ranges'!$A$65:$CY$71,M$38)*$B56))</f>
        <v>0</v>
      </c>
      <c r="AD56" s="505">
        <f ca="1">IF($T56=$B56,0,IF(AND(Welcome!$C$22="50%",$T$5=Inservice),VLOOKUP($C$2,'LookUp Ranges'!$A$73:$CY$78,N$38)*$B56,VLOOKUP($C$2,'LookUp Ranges'!$A$65:$CY$71,N$38)*$B56))</f>
        <v>0</v>
      </c>
      <c r="AE56" s="505">
        <f ca="1">IF($T56=$B56,0,IF(AND(Welcome!$C$22="50%",$T$5=Inservice),VLOOKUP($C$2,'LookUp Ranges'!$A$73:$CY$78,O$38)*$B56,VLOOKUP($C$2,'LookUp Ranges'!$A$65:$CY$71,O$38)*$B56))</f>
        <v>0</v>
      </c>
      <c r="AF56" s="505">
        <f ca="1">IF($T56=$B56,0,IF(AND(Welcome!$C$22="50%",$T$5=Inservice),VLOOKUP($C$2,'LookUp Ranges'!$A$73:$CY$78,P$38)*$B56,VLOOKUP($C$2,'LookUp Ranges'!$A$65:$CY$71,P$38)*$B56))</f>
        <v>0</v>
      </c>
      <c r="AG56" s="505">
        <f ca="1">IF($T56=$B56,0,IF(AND(Welcome!$C$22="50%",$T$5=Inservice),VLOOKUP($C$2,'LookUp Ranges'!$A$73:$CY$78,Q$38)*$B56,VLOOKUP($C$2,'LookUp Ranges'!$A$65:$CY$71,Q$38)*$B56))</f>
        <v>0</v>
      </c>
      <c r="AH56" s="505">
        <f ca="1">IF($T56=$B56,0,IF(AND(Welcome!$C$22="50%",$T$5=Inservice),VLOOKUP($C$2,'LookUp Ranges'!$A$73:$CY$78,R$38)*$B56,VLOOKUP($C$2,'LookUp Ranges'!$A$65:$CY$71,R$38)*$B56))</f>
        <v>0</v>
      </c>
      <c r="AI56" s="505">
        <f ca="1">IF($T56=$B56,0,IF(AND(Welcome!$C$22="50%",$T$5=Inservice),VLOOKUP($C$2,'LookUp Ranges'!$A$73:$CY$78,S$38)*$B56,VLOOKUP($C$2,'LookUp Ranges'!$A$65:$CY$71,S$38)*$B56))</f>
        <v>0</v>
      </c>
      <c r="AJ56" s="505">
        <f ca="1">IF($T56=$B56,0,IF(AND(Welcome!$C$22="50%",$T$5=Inservice),VLOOKUP($C$2,'LookUp Ranges'!$A$73:$CY$78,T$38)*$B56,VLOOKUP($C$2,'LookUp Ranges'!$A$65:$CY$71,T$38)*$B56))</f>
        <v>0</v>
      </c>
      <c r="AK56" s="505">
        <f ca="1">IF($T56=$B56,0,IF(AND(Welcome!$C$22="50%",$T$5=Inservice),VLOOKUP($C$2,'LookUp Ranges'!$A$73:$CY$78,U$38)*$B56,VLOOKUP($C$2,'LookUp Ranges'!$A$65:$CY$71,U$38)*$B56))</f>
        <v>0</v>
      </c>
      <c r="AL56" s="505">
        <f ca="1">IF($T56=$B56,0,IF(AND(Welcome!$C$22="50%",$T$5=Inservice),VLOOKUP($C$2,'LookUp Ranges'!$A$73:$CY$78,V$38)*$B56,VLOOKUP($C$2,'LookUp Ranges'!$A$65:$CY$71,V$38)*$B56))</f>
        <v>0</v>
      </c>
      <c r="AM56" s="505">
        <f ca="1">IF($T56=$B56,0,IF(AND(Welcome!$C$22="50%",$T$5=Inservice),VLOOKUP($C$2,'LookUp Ranges'!$A$73:$CY$78,W$38)*$B56,VLOOKUP($C$2,'LookUp Ranges'!$A$65:$CY$71,W$38)*$B56))</f>
        <v>0</v>
      </c>
      <c r="AN56" s="505">
        <f ca="1">IF($T56=$B56,0,IF(AND(Welcome!$C$22="50%",$T$5=Inservice),VLOOKUP($C$2,'LookUp Ranges'!$A$73:$CY$78,X$38)*$B56,VLOOKUP($C$2,'LookUp Ranges'!$A$65:$CY$71,X$38)*$B56))</f>
        <v>0</v>
      </c>
      <c r="AO56" s="505">
        <f ca="1">IF($T56=$B56,0,IF(AND(Welcome!$C$22="50%",$T$5=Inservice),VLOOKUP($C$2,'LookUp Ranges'!$A$73:$CY$78,Y$38)*$B56,VLOOKUP($C$2,'LookUp Ranges'!$A$65:$CY$71,Y$38)*$B56))</f>
        <v>0</v>
      </c>
      <c r="AP56" s="505">
        <f ca="1">IF($T56=$B56,0,IF(AND(Welcome!$C$22="50%",$T$5=Inservice),VLOOKUP($C$2,'LookUp Ranges'!$A$73:$CY$78,Z$38)*$B56,VLOOKUP($C$2,'LookUp Ranges'!$A$65:$CY$71,Z$38)*$B56))</f>
        <v>0</v>
      </c>
      <c r="AQ56" s="505">
        <f ca="1">IF($T56=$B56,0,IF(AND(Welcome!$C$22="50%",$T$5=Inservice),VLOOKUP($C$2,'LookUp Ranges'!$A$73:$CY$78,AA$38)*$B56,VLOOKUP($C$2,'LookUp Ranges'!$A$65:$CY$71,AA$38)*$B56))</f>
        <v>0</v>
      </c>
      <c r="AR56" s="505">
        <f ca="1">IF($T56=$B56,0,IF(AND(Welcome!$C$22="50%",$T$5=Inservice),VLOOKUP($C$2,'LookUp Ranges'!$A$73:$CY$78,AB$38)*$B56,VLOOKUP($C$2,'LookUp Ranges'!$A$65:$CY$71,AB$38)*$B56))</f>
        <v>0</v>
      </c>
      <c r="AS56" s="505">
        <f ca="1">IF($T56=$B56,0,IF(AND(Welcome!$C$22="50%",$T$5=Inservice),VLOOKUP($C$2,'LookUp Ranges'!$A$73:$CY$78,AC$38)*$B56,VLOOKUP($C$2,'LookUp Ranges'!$A$65:$CY$71,AC$38)*$B56))</f>
        <v>0</v>
      </c>
      <c r="AT56" s="505">
        <f ca="1">IF($T56=$B56,0,IF(AND(Welcome!$C$22="50%",$T$5=Inservice),VLOOKUP($C$2,'LookUp Ranges'!$A$73:$CY$78,AD$38)*$B56,VLOOKUP($C$2,'LookUp Ranges'!$A$65:$CY$71,AD$38)*$B56))</f>
        <v>0</v>
      </c>
      <c r="AU56" s="505">
        <f ca="1">IF($T56=$B56,0,IF(AND(Welcome!$C$22="50%",$T$5=Inservice),VLOOKUP($C$2,'LookUp Ranges'!$A$73:$CY$78,AE$38)*$B56,VLOOKUP($C$2,'LookUp Ranges'!$A$65:$CY$71,AE$38)*$B56))</f>
        <v>0</v>
      </c>
      <c r="AV56" s="505">
        <f ca="1">IF($T56=$B56,0,IF(AND(Welcome!$C$22="50%",$T$5=Inservice),VLOOKUP($C$2,'LookUp Ranges'!$A$73:$CY$78,AF$38)*$B56,VLOOKUP($C$2,'LookUp Ranges'!$A$65:$CY$71,AF$38)*$B56))</f>
        <v>0</v>
      </c>
      <c r="AW56" s="505">
        <f ca="1">IF($T56=$B56,0,IF(AND(Welcome!$C$22="50%",$T$5=Inservice),VLOOKUP($C$2,'LookUp Ranges'!$A$73:$CY$78,AG$38)*$B56,VLOOKUP($C$2,'LookUp Ranges'!$A$65:$CY$71,AG$38)*$B56))</f>
        <v>0</v>
      </c>
      <c r="AX56" s="505">
        <f ca="1">IF($T56=$B56,0,IF(AND(Welcome!$C$22="50%",$T$5=Inservice),VLOOKUP($C$2,'LookUp Ranges'!$A$73:$CY$78,AH$38)*$B56,VLOOKUP($C$2,'LookUp Ranges'!$A$65:$CY$71,AH$38)*$B56))</f>
        <v>0</v>
      </c>
      <c r="AY56" s="505">
        <f ca="1">IF($T56=$B56,0,IF(AND(Welcome!$C$22="50%",$T$5=Inservice),VLOOKUP($C$2,'LookUp Ranges'!$A$73:$CY$78,AI$38)*$B56,VLOOKUP($C$2,'LookUp Ranges'!$A$65:$CY$71,AI$38)*$B56))</f>
        <v>0</v>
      </c>
      <c r="AZ56" s="505">
        <f ca="1">IF($T56=$B56,0,IF(AND(Welcome!$C$22="50%",$T$5=Inservice),VLOOKUP($C$2,'LookUp Ranges'!$A$73:$CY$78,AJ$38)*$B56,VLOOKUP($C$2,'LookUp Ranges'!$A$65:$CY$71,AJ$38)*$B56))</f>
        <v>0</v>
      </c>
      <c r="BA56" s="505">
        <f ca="1">IF($T56=$B56,0,IF(AND(Welcome!$C$22="50%",$T$5=Inservice),VLOOKUP($C$2,'LookUp Ranges'!$A$73:$CY$78,AK$38)*$B56,VLOOKUP($C$2,'LookUp Ranges'!$A$65:$CY$71,AK$38)*$B56))</f>
        <v>0</v>
      </c>
      <c r="BB56" s="505">
        <f ca="1">IF($T56=$B56,0,IF(AND(Welcome!$C$22="50%",$T$5=Inservice),VLOOKUP($C$2,'LookUp Ranges'!$A$73:$CY$78,AL$38)*$B56,VLOOKUP($C$2,'LookUp Ranges'!$A$65:$CY$71,AL$38)*$B56))</f>
        <v>0</v>
      </c>
      <c r="BC56" s="505">
        <f ca="1">IF($T56=$B56,0,IF(AND(Welcome!$C$22="50%",$T$5=Inservice),VLOOKUP($C$2,'LookUp Ranges'!$A$73:$CY$78,AM$38)*$B56,VLOOKUP($C$2,'LookUp Ranges'!$A$65:$CY$71,AM$38)*$B56))</f>
        <v>0</v>
      </c>
      <c r="BD56" s="505">
        <f ca="1">IF($T56=$B56,0,IF(AND(Welcome!$C$22="50%",$T$5=Inservice),VLOOKUP($C$2,'LookUp Ranges'!$A$73:$CY$78,AN$38)*$B56,VLOOKUP($C$2,'LookUp Ranges'!$A$65:$CY$71,AN$38)*$B56))</f>
        <v>0</v>
      </c>
      <c r="BE56" s="505">
        <f ca="1">IF($T56=$B56,0,IF(AND(Welcome!$C$22="50%",$T$5=Inservice),VLOOKUP($C$2,'LookUp Ranges'!$A$73:$CY$78,AO$38)*$B56,VLOOKUP($C$2,'LookUp Ranges'!$A$65:$CY$71,AO$38)*$B56))</f>
        <v>0</v>
      </c>
      <c r="BF56" s="505">
        <f ca="1">IF($T56=$B56,0,IF(AND(Welcome!$C$22="50%",$T$5=Inservice),VLOOKUP($C$2,'LookUp Ranges'!$A$73:$CY$78,AP$38)*$B56,VLOOKUP($C$2,'LookUp Ranges'!$A$65:$CY$71,AP$38)*$B56))</f>
        <v>0</v>
      </c>
      <c r="BG56" s="505">
        <f ca="1">IF($T56=$B56,0,IF(AND(Welcome!$C$22="50%",$T$5=Inservice),VLOOKUP($C$2,'LookUp Ranges'!$A$73:$CY$78,AQ$38)*$B56,VLOOKUP($C$2,'LookUp Ranges'!$A$65:$CY$71,AQ$38)*$B56))</f>
        <v>0</v>
      </c>
      <c r="BH56" s="505">
        <f ca="1">IF($T56=$B56,0,IF(AND(Welcome!$C$22="50%",$T$5=Inservice),VLOOKUP($C$2,'LookUp Ranges'!$A$73:$CY$78,AR$38)*$B56,VLOOKUP($C$2,'LookUp Ranges'!$A$65:$CY$71,AR$38)*$B56))</f>
        <v>0</v>
      </c>
      <c r="BI56" s="505">
        <f ca="1">IF($T56=$B56,0,IF(AND(Welcome!$C$22="50%",$T$5=Inservice),VLOOKUP($C$2,'LookUp Ranges'!$A$73:$CY$78,AS$38)*$B56,VLOOKUP($C$2,'LookUp Ranges'!$A$65:$CY$71,AS$38)*$B56))</f>
        <v>0</v>
      </c>
      <c r="BJ56" s="505">
        <f ca="1">IF($T56=$B56,0,IF(AND(Welcome!$C$22="50%",$T$5=Inservice),VLOOKUP($C$2,'LookUp Ranges'!$A$73:$CY$78,AT$38)*$B56,VLOOKUP($C$2,'LookUp Ranges'!$A$65:$CY$71,AT$38)*$B56))</f>
        <v>0</v>
      </c>
      <c r="BK56" s="505">
        <f ca="1">IF($T56=$B56,0,IF(AND(Welcome!$C$22="50%",$T$5=Inservice),VLOOKUP($C$2,'LookUp Ranges'!$A$73:$CY$78,AU$38)*$B56,VLOOKUP($C$2,'LookUp Ranges'!$A$65:$CY$71,AU$38)*$B56))</f>
        <v>0</v>
      </c>
      <c r="BL56" s="505">
        <f ca="1">IF($T56=$B56,0,IF(AND(Welcome!$C$22="50%",$T$5=Inservice),VLOOKUP($C$2,'LookUp Ranges'!$A$73:$CY$78,AV$38)*$B56,VLOOKUP($C$2,'LookUp Ranges'!$A$65:$CY$71,AV$38)*$B56))</f>
        <v>0</v>
      </c>
      <c r="BM56" s="505">
        <f ca="1">IF($T56=$B56,0,IF(AND(Welcome!$C$22="50%",$T$5=Inservice),VLOOKUP($C$2,'LookUp Ranges'!$A$73:$CY$78,AW$38)*$B56,VLOOKUP($C$2,'LookUp Ranges'!$A$65:$CY$71,AW$38)*$B56))</f>
        <v>0</v>
      </c>
      <c r="BN56" s="505">
        <f ca="1">IF($T56=$B56,0,IF(AND(Welcome!$C$22="50%",$T$5=Inservice),VLOOKUP($C$2,'LookUp Ranges'!$A$73:$CY$78,AX$38)*$B56,VLOOKUP($C$2,'LookUp Ranges'!$A$65:$CY$71,AX$38)*$B56))</f>
        <v>0</v>
      </c>
      <c r="BO56" s="505">
        <f ca="1">IF($T56=$B56,0,IF(AND(Welcome!$C$22="50%",$T$5=Inservice),VLOOKUP($C$2,'LookUp Ranges'!$A$73:$CY$78,AY$38)*$B56,VLOOKUP($C$2,'LookUp Ranges'!$A$65:$CY$71,AY$38)*$B56))</f>
        <v>0</v>
      </c>
      <c r="BP56" s="505">
        <f ca="1">IF($T56=$B56,0,IF(AND(Welcome!$C$22="50%",$T$5=Inservice),VLOOKUP($C$2,'LookUp Ranges'!$A$73:$CY$78,AZ$38)*$B56,VLOOKUP($C$2,'LookUp Ranges'!$A$65:$CY$71,AZ$38)*$B56))</f>
        <v>0</v>
      </c>
      <c r="BQ56" s="505">
        <f ca="1">IF($T56=$B56,0,IF(AND(Welcome!$C$22="50%",$T$5=Inservice),VLOOKUP($C$2,'LookUp Ranges'!$A$73:$CY$78,BA$38)*$B56,VLOOKUP($C$2,'LookUp Ranges'!$A$65:$CY$71,BA$38)*$B56))</f>
        <v>0</v>
      </c>
      <c r="BR56" s="505">
        <f ca="1">IF($T56=$B56,0,IF(AND(Welcome!$C$22="50%",$T$5=Inservice),VLOOKUP($C$2,'LookUp Ranges'!$A$73:$CY$78,BB$38)*$B56,VLOOKUP($C$2,'LookUp Ranges'!$A$65:$CY$71,BB$38)*$B56))</f>
        <v>0</v>
      </c>
      <c r="BS56" s="505">
        <f ca="1">IF($T56=$B56,0,IF(AND(Welcome!$C$22="50%",$T$5=Inservice),VLOOKUP($C$2,'LookUp Ranges'!$A$73:$CY$78,BC$38)*$B56,VLOOKUP($C$2,'LookUp Ranges'!$A$65:$CY$71,BC$38)*$B56))</f>
        <v>0</v>
      </c>
      <c r="BT56" s="505">
        <f ca="1">IF($T56=$B56,0,IF(AND(Welcome!$C$22="50%",$T$5=Inservice),VLOOKUP($C$2,'LookUp Ranges'!$A$73:$CY$78,BD$38)*$B56,VLOOKUP($C$2,'LookUp Ranges'!$A$65:$CY$71,BD$38)*$B56))</f>
        <v>0</v>
      </c>
      <c r="BU56" s="505">
        <f ca="1">IF($T56=$B56,0,IF(AND(Welcome!$C$22="50%",$T$5=Inservice),VLOOKUP($C$2,'LookUp Ranges'!$A$73:$CY$78,BE$38)*$B56,VLOOKUP($C$2,'LookUp Ranges'!$A$65:$CY$71,BE$38)*$B56))</f>
        <v>0</v>
      </c>
      <c r="BV56" s="505">
        <f ca="1">IF($T56=$B56,0,IF(AND(Welcome!$C$22="50%",$T$5=Inservice),VLOOKUP($C$2,'LookUp Ranges'!$A$73:$CY$78,BF$38)*$B56,VLOOKUP($C$2,'LookUp Ranges'!$A$65:$CY$71,BF$38)*$B56))</f>
        <v>0</v>
      </c>
      <c r="BW56" s="505">
        <f ca="1">IF($T56=$B56,0,IF(AND(Welcome!$C$22="50%",$T$5=Inservice),VLOOKUP($C$2,'LookUp Ranges'!$A$73:$CY$78,BG$38)*$B56,VLOOKUP($C$2,'LookUp Ranges'!$A$65:$CY$71,BG$38)*$B56))</f>
        <v>0</v>
      </c>
      <c r="BX56" s="505">
        <f ca="1">IF($T56=$B56,0,IF(AND(Welcome!$C$22="50%",$T$5=Inservice),VLOOKUP($C$2,'LookUp Ranges'!$A$73:$CY$78,BH$38)*$B56,VLOOKUP($C$2,'LookUp Ranges'!$A$65:$CY$71,BH$38)*$B56))</f>
        <v>0</v>
      </c>
      <c r="BY56" s="505">
        <f ca="1">IF($T56=$B56,0,IF(AND(Welcome!$C$22="50%",$T$5=Inservice),VLOOKUP($C$2,'LookUp Ranges'!$A$73:$CY$78,BI$38)*$B56,VLOOKUP($C$2,'LookUp Ranges'!$A$65:$CY$71,BI$38)*$B56))</f>
        <v>0</v>
      </c>
      <c r="BZ56" s="505">
        <f ca="1">IF($T56=$B56,0,IF(AND(Welcome!$C$22="50%",$T$5=Inservice),VLOOKUP($C$2,'LookUp Ranges'!$A$73:$CY$78,BJ$38)*$B56,VLOOKUP($C$2,'LookUp Ranges'!$A$65:$CY$71,BJ$38)*$B56))</f>
        <v>0</v>
      </c>
      <c r="CA56" s="505">
        <f ca="1">IF($T56=$B56,0,IF(AND(Welcome!$C$22="50%",$T$5=Inservice),VLOOKUP($C$2,'LookUp Ranges'!$A$73:$CY$78,BK$38)*$B56,VLOOKUP($C$2,'LookUp Ranges'!$A$65:$CY$71,BK$38)*$B56))</f>
        <v>0</v>
      </c>
      <c r="CB56" s="505">
        <f ca="1">IF($T56=$B56,0,IF(AND(Welcome!$C$22="50%",$T$5=Inservice),VLOOKUP($C$2,'LookUp Ranges'!$A$73:$CY$78,BL$38)*$B56,VLOOKUP($C$2,'LookUp Ranges'!$A$65:$CY$71,BL$38)*$B56))</f>
        <v>0</v>
      </c>
      <c r="CC56" s="505">
        <f ca="1">IF($T56=$B56,0,IF(AND(Welcome!$C$22="50%",$T$5=Inservice),VLOOKUP($C$2,'LookUp Ranges'!$A$73:$CY$78,BM$38)*$B56,VLOOKUP($C$2,'LookUp Ranges'!$A$65:$CY$71,BM$38)*$B56))</f>
        <v>0</v>
      </c>
      <c r="CD56" s="505">
        <f ca="1">IF($T56=$B56,0,IF(AND(Welcome!$C$22="50%",$T$5=Inservice),VLOOKUP($C$2,'LookUp Ranges'!$A$73:$CY$78,BN$38)*$B56,VLOOKUP($C$2,'LookUp Ranges'!$A$65:$CY$71,BN$38)*$B56))</f>
        <v>0</v>
      </c>
      <c r="CE56" s="505">
        <f ca="1">IF($T56=$B56,0,IF(AND(Welcome!$C$22="50%",$T$5=Inservice),VLOOKUP($C$2,'LookUp Ranges'!$A$73:$CY$78,BO$38)*$B56,VLOOKUP($C$2,'LookUp Ranges'!$A$65:$CY$71,BO$38)*$B56))</f>
        <v>0</v>
      </c>
      <c r="CF56" s="505">
        <f ca="1">IF($T56=$B56,0,IF(AND(Welcome!$C$22="50%",$T$5=Inservice),VLOOKUP($C$2,'LookUp Ranges'!$A$73:$CY$78,BP$38)*$B56,VLOOKUP($C$2,'LookUp Ranges'!$A$65:$CY$71,BP$38)*$B56))</f>
        <v>0</v>
      </c>
      <c r="CG56" s="505">
        <f ca="1">IF($T56=$B56,0,IF(AND(Welcome!$C$22="50%",$T$5=Inservice),VLOOKUP($C$2,'LookUp Ranges'!$A$73:$CY$78,BQ$38)*$B56,VLOOKUP($C$2,'LookUp Ranges'!$A$65:$CY$71,BQ$38)*$B56))</f>
        <v>0</v>
      </c>
      <c r="CH56" s="505">
        <f ca="1">IF($T56=$B56,0,IF(AND(Welcome!$C$22="50%",$T$5=Inservice),VLOOKUP($C$2,'LookUp Ranges'!$A$73:$CY$78,BR$38)*$B56,VLOOKUP($C$2,'LookUp Ranges'!$A$65:$CY$71,BR$38)*$B56))</f>
        <v>0</v>
      </c>
      <c r="CI56" s="505">
        <f ca="1">IF($T56=$B56,0,IF(AND(Welcome!$C$22="50%",$T$5=Inservice),VLOOKUP($C$2,'LookUp Ranges'!$A$73:$CY$78,BS$38)*$B56,VLOOKUP($C$2,'LookUp Ranges'!$A$65:$CY$71,BS$38)*$B56))</f>
        <v>0</v>
      </c>
      <c r="CJ56" s="505">
        <f ca="1">IF($T56=$B56,0,IF(AND(Welcome!$C$22="50%",$T$5=Inservice),VLOOKUP($C$2,'LookUp Ranges'!$A$73:$CY$78,BT$38)*$B56,VLOOKUP($C$2,'LookUp Ranges'!$A$65:$CY$71,BT$38)*$B56))</f>
        <v>0</v>
      </c>
      <c r="CK56" s="505">
        <f ca="1">IF($T56=$B56,0,IF(AND(Welcome!$C$22="50%",$T$5=Inservice),VLOOKUP($C$2,'LookUp Ranges'!$A$73:$CY$78,BU$38)*$B56,VLOOKUP($C$2,'LookUp Ranges'!$A$65:$CY$71,BU$38)*$B56))</f>
        <v>0</v>
      </c>
      <c r="CL56" s="505">
        <f ca="1">IF($T56=$B56,0,IF(AND(Welcome!$C$22="50%",$T$5=Inservice),VLOOKUP($C$2,'LookUp Ranges'!$A$73:$CY$78,BV$38)*$B56,VLOOKUP($C$2,'LookUp Ranges'!$A$65:$CY$71,BV$38)*$B56))</f>
        <v>0</v>
      </c>
      <c r="CM56" s="505">
        <f ca="1">IF($T56=$B56,0,IF(AND(Welcome!$C$22="50%",$T$5=Inservice),VLOOKUP($C$2,'LookUp Ranges'!$A$73:$CY$78,BW$38)*$B56,VLOOKUP($C$2,'LookUp Ranges'!$A$65:$CY$71,BW$38)*$B56))</f>
        <v>0</v>
      </c>
      <c r="CN56" s="505">
        <f ca="1">IF($T56=$B56,0,IF(AND(Welcome!$C$22="50%",$T$5=Inservice),VLOOKUP($C$2,'LookUp Ranges'!$A$73:$CY$78,BX$38)*$B56,VLOOKUP($C$2,'LookUp Ranges'!$A$65:$CY$71,BX$38)*$B56))</f>
        <v>0</v>
      </c>
      <c r="CO56" s="505">
        <f ca="1">IF($T56=$B56,0,IF(AND(Welcome!$C$22="50%",$T$5=Inservice),VLOOKUP($C$2,'LookUp Ranges'!$A$73:$CY$78,BY$38)*$B56,VLOOKUP($C$2,'LookUp Ranges'!$A$65:$CY$71,BY$38)*$B56))</f>
        <v>0</v>
      </c>
      <c r="CP56" s="505">
        <f ca="1">IF($T56=$B56,0,IF(AND(Welcome!$C$22="50%",$T$5=Inservice),VLOOKUP($C$2,'LookUp Ranges'!$A$73:$CY$78,BZ$38)*$B56,VLOOKUP($C$2,'LookUp Ranges'!$A$65:$CY$71,BZ$38)*$B56))</f>
        <v>0</v>
      </c>
      <c r="CQ56" s="505">
        <f ca="1">IF($T56=$B56,0,IF(AND(Welcome!$C$22="50%",$T$5=Inservice),VLOOKUP($C$2,'LookUp Ranges'!$A$73:$CY$78,CA$38)*$B56,VLOOKUP($C$2,'LookUp Ranges'!$A$65:$CY$71,CA$38)*$B56))</f>
        <v>0</v>
      </c>
      <c r="CR56" s="505">
        <f ca="1">IF($T56=$B56,0,IF(AND(Welcome!$C$22="50%",$T$5=Inservice),VLOOKUP($C$2,'LookUp Ranges'!$A$73:$CY$78,CB$38)*$B56,VLOOKUP($C$2,'LookUp Ranges'!$A$65:$CY$71,CB$38)*$B56))</f>
        <v>0</v>
      </c>
      <c r="CS56" s="505">
        <f ca="1">IF($T56=$B56,0,IF(AND(Welcome!$C$22="50%",$T$5=Inservice),VLOOKUP($C$2,'LookUp Ranges'!$A$73:$CY$78,CC$38)*$B56,VLOOKUP($C$2,'LookUp Ranges'!$A$65:$CY$71,CC$38)*$B56))</f>
        <v>0</v>
      </c>
      <c r="CT56" s="505">
        <f ca="1">IF($T56=$B56,0,IF(AND(Welcome!$C$22="50%",$T$5=Inservice),VLOOKUP($C$2,'LookUp Ranges'!$A$73:$CY$78,CD$38)*$B56,VLOOKUP($C$2,'LookUp Ranges'!$A$65:$CY$71,CD$38)*$B56))</f>
        <v>0</v>
      </c>
      <c r="CU56" s="505">
        <f ca="1">IF($T56=$B56,0,IF(AND(Welcome!$C$22="50%",$T$5=Inservice),VLOOKUP($C$2,'LookUp Ranges'!$A$73:$CY$78,CE$38)*$B56,VLOOKUP($C$2,'LookUp Ranges'!$A$65:$CY$71,CE$38)*$B56))</f>
        <v>0</v>
      </c>
      <c r="CV56" s="505">
        <f ca="1">IF($T56=$B56,0,IF(AND(Welcome!$C$22="50%",$T$5=Inservice),VLOOKUP($C$2,'LookUp Ranges'!$A$73:$CY$78,CF$38)*$B56,VLOOKUP($C$2,'LookUp Ranges'!$A$65:$CY$71,CF$38)*$B56))</f>
        <v>0</v>
      </c>
      <c r="CW56" s="505">
        <f ca="1">IF($T56=$B56,0,IF(AND(Welcome!$C$22="50%",$T$5=Inservice),VLOOKUP($C$2,'LookUp Ranges'!$A$73:$CY$78,CG$38)*$B56,VLOOKUP($C$2,'LookUp Ranges'!$A$65:$CY$71,CG$38)*$B56))</f>
        <v>0</v>
      </c>
      <c r="CX56" s="505">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2">
        <f ca="1">IF(AND(Welcome!$C$22="100%",U$5=Inservice),$B57,IF(AND(Welcome!$C$22="50%",U$5=Inservice),VLOOKUP($C$2,'LookUp Ranges'!$A$73:$CY$78,D$38)*$B57,VLOOKUP($C$2,'LookUp Ranges'!$A$65:$CY$71,D$38)*$B57))</f>
        <v>0</v>
      </c>
      <c r="V57" s="572">
        <f ca="1">IF($U57=$B57,0,IF(AND(Welcome!$C$22="50%",$U$5=Inservice),VLOOKUP($C$2,'LookUp Ranges'!$A$73:$CY$78,E$38)*$B57,VLOOKUP($C$2,'LookUp Ranges'!$A$65:$CY$71,E$38)*$B57))</f>
        <v>0</v>
      </c>
      <c r="W57" s="572">
        <f ca="1">IF($U57=$B57,0,IF(AND(Welcome!$C$22="50%",$U$5=Inservice),VLOOKUP($C$2,'LookUp Ranges'!$A$73:$CY$78,F$38)*$B57,VLOOKUP($C$2,'LookUp Ranges'!$A$65:$CY$71,F$38)*$B57))</f>
        <v>0</v>
      </c>
      <c r="X57" s="572">
        <f ca="1">IF($U57=$B57,0,IF(AND(Welcome!$C$22="50%",$U$5=Inservice),VLOOKUP($C$2,'LookUp Ranges'!$A$73:$CY$78,G$38)*$B57,VLOOKUP($C$2,'LookUp Ranges'!$A$65:$CY$71,G$38)*$B57))</f>
        <v>0</v>
      </c>
      <c r="Y57" s="572">
        <f ca="1">IF($U57=$B57,0,IF(AND(Welcome!$C$22="50%",$U$5=Inservice),VLOOKUP($C$2,'LookUp Ranges'!$A$73:$CY$78,H$38)*$B57,VLOOKUP($C$2,'LookUp Ranges'!$A$65:$CY$71,H$38)*$B57))</f>
        <v>0</v>
      </c>
      <c r="Z57" s="505">
        <f ca="1">IF($U57=$B57,0,IF(AND(Welcome!$C$22="50%",$U$5=Inservice),VLOOKUP($C$2,'LookUp Ranges'!$A$73:$CY$78,I$38)*$B57,VLOOKUP($C$2,'LookUp Ranges'!$A$65:$CY$71,I$38)*$B57))</f>
        <v>0</v>
      </c>
      <c r="AA57" s="505">
        <f ca="1">IF($U57=$B57,0,IF(AND(Welcome!$C$22="50%",$U$5=Inservice),VLOOKUP($C$2,'LookUp Ranges'!$A$73:$CY$78,J$38)*$B57,VLOOKUP($C$2,'LookUp Ranges'!$A$65:$CY$71,J$38)*$B57))</f>
        <v>0</v>
      </c>
      <c r="AB57" s="505">
        <f ca="1">IF($U57=$B57,0,IF(AND(Welcome!$C$22="50%",$U$5=Inservice),VLOOKUP($C$2,'LookUp Ranges'!$A$73:$CY$78,K$38)*$B57,VLOOKUP($C$2,'LookUp Ranges'!$A$65:$CY$71,K$38)*$B57))</f>
        <v>0</v>
      </c>
      <c r="AC57" s="505">
        <f ca="1">IF($U57=$B57,0,IF(AND(Welcome!$C$22="50%",$U$5=Inservice),VLOOKUP($C$2,'LookUp Ranges'!$A$73:$CY$78,L$38)*$B57,VLOOKUP($C$2,'LookUp Ranges'!$A$65:$CY$71,L$38)*$B57))</f>
        <v>0</v>
      </c>
      <c r="AD57" s="505">
        <f ca="1">IF($U57=$B57,0,IF(AND(Welcome!$C$22="50%",$U$5=Inservice),VLOOKUP($C$2,'LookUp Ranges'!$A$73:$CY$78,M$38)*$B57,VLOOKUP($C$2,'LookUp Ranges'!$A$65:$CY$71,M$38)*$B57))</f>
        <v>0</v>
      </c>
      <c r="AE57" s="505">
        <f ca="1">IF($U57=$B57,0,IF(AND(Welcome!$C$22="50%",$U$5=Inservice),VLOOKUP($C$2,'LookUp Ranges'!$A$73:$CY$78,N$38)*$B57,VLOOKUP($C$2,'LookUp Ranges'!$A$65:$CY$71,N$38)*$B57))</f>
        <v>0</v>
      </c>
      <c r="AF57" s="505">
        <f ca="1">IF($U57=$B57,0,IF(AND(Welcome!$C$22="50%",$U$5=Inservice),VLOOKUP($C$2,'LookUp Ranges'!$A$73:$CY$78,O$38)*$B57,VLOOKUP($C$2,'LookUp Ranges'!$A$65:$CY$71,O$38)*$B57))</f>
        <v>0</v>
      </c>
      <c r="AG57" s="505">
        <f ca="1">IF($U57=$B57,0,IF(AND(Welcome!$C$22="50%",$U$5=Inservice),VLOOKUP($C$2,'LookUp Ranges'!$A$73:$CY$78,P$38)*$B57,VLOOKUP($C$2,'LookUp Ranges'!$A$65:$CY$71,P$38)*$B57))</f>
        <v>0</v>
      </c>
      <c r="AH57" s="505">
        <f ca="1">IF($U57=$B57,0,IF(AND(Welcome!$C$22="50%",$U$5=Inservice),VLOOKUP($C$2,'LookUp Ranges'!$A$73:$CY$78,Q$38)*$B57,VLOOKUP($C$2,'LookUp Ranges'!$A$65:$CY$71,Q$38)*$B57))</f>
        <v>0</v>
      </c>
      <c r="AI57" s="505">
        <f ca="1">IF($U57=$B57,0,IF(AND(Welcome!$C$22="50%",$U$5=Inservice),VLOOKUP($C$2,'LookUp Ranges'!$A$73:$CY$78,R$38)*$B57,VLOOKUP($C$2,'LookUp Ranges'!$A$65:$CY$71,R$38)*$B57))</f>
        <v>0</v>
      </c>
      <c r="AJ57" s="505">
        <f ca="1">IF($U57=$B57,0,IF(AND(Welcome!$C$22="50%",$U$5=Inservice),VLOOKUP($C$2,'LookUp Ranges'!$A$73:$CY$78,S$38)*$B57,VLOOKUP($C$2,'LookUp Ranges'!$A$65:$CY$71,S$38)*$B57))</f>
        <v>0</v>
      </c>
      <c r="AK57" s="505">
        <f ca="1">IF($U57=$B57,0,IF(AND(Welcome!$C$22="50%",$U$5=Inservice),VLOOKUP($C$2,'LookUp Ranges'!$A$73:$CY$78,T$38)*$B57,VLOOKUP($C$2,'LookUp Ranges'!$A$65:$CY$71,T$38)*$B57))</f>
        <v>0</v>
      </c>
      <c r="AL57" s="505">
        <f ca="1">IF($U57=$B57,0,IF(AND(Welcome!$C$22="50%",$U$5=Inservice),VLOOKUP($C$2,'LookUp Ranges'!$A$73:$CY$78,U$38)*$B57,VLOOKUP($C$2,'LookUp Ranges'!$A$65:$CY$71,U$38)*$B57))</f>
        <v>0</v>
      </c>
      <c r="AM57" s="505">
        <f ca="1">IF($U57=$B57,0,IF(AND(Welcome!$C$22="50%",$U$5=Inservice),VLOOKUP($C$2,'LookUp Ranges'!$A$73:$CY$78,V$38)*$B57,VLOOKUP($C$2,'LookUp Ranges'!$A$65:$CY$71,V$38)*$B57))</f>
        <v>0</v>
      </c>
      <c r="AN57" s="505">
        <f ca="1">IF($U57=$B57,0,IF(AND(Welcome!$C$22="50%",$U$5=Inservice),VLOOKUP($C$2,'LookUp Ranges'!$A$73:$CY$78,W$38)*$B57,VLOOKUP($C$2,'LookUp Ranges'!$A$65:$CY$71,W$38)*$B57))</f>
        <v>0</v>
      </c>
      <c r="AO57" s="505">
        <f ca="1">IF($U57=$B57,0,IF(AND(Welcome!$C$22="50%",$U$5=Inservice),VLOOKUP($C$2,'LookUp Ranges'!$A$73:$CY$78,X$38)*$B57,VLOOKUP($C$2,'LookUp Ranges'!$A$65:$CY$71,X$38)*$B57))</f>
        <v>0</v>
      </c>
      <c r="AP57" s="505">
        <f ca="1">IF($U57=$B57,0,IF(AND(Welcome!$C$22="50%",$U$5=Inservice),VLOOKUP($C$2,'LookUp Ranges'!$A$73:$CY$78,Y$38)*$B57,VLOOKUP($C$2,'LookUp Ranges'!$A$65:$CY$71,Y$38)*$B57))</f>
        <v>0</v>
      </c>
      <c r="AQ57" s="505">
        <f ca="1">IF($U57=$B57,0,IF(AND(Welcome!$C$22="50%",$U$5=Inservice),VLOOKUP($C$2,'LookUp Ranges'!$A$73:$CY$78,Z$38)*$B57,VLOOKUP($C$2,'LookUp Ranges'!$A$65:$CY$71,Z$38)*$B57))</f>
        <v>0</v>
      </c>
      <c r="AR57" s="505">
        <f ca="1">IF($U57=$B57,0,IF(AND(Welcome!$C$22="50%",$U$5=Inservice),VLOOKUP($C$2,'LookUp Ranges'!$A$73:$CY$78,AA$38)*$B57,VLOOKUP($C$2,'LookUp Ranges'!$A$65:$CY$71,AA$38)*$B57))</f>
        <v>0</v>
      </c>
      <c r="AS57" s="505">
        <f ca="1">IF($U57=$B57,0,IF(AND(Welcome!$C$22="50%",$U$5=Inservice),VLOOKUP($C$2,'LookUp Ranges'!$A$73:$CY$78,AB$38)*$B57,VLOOKUP($C$2,'LookUp Ranges'!$A$65:$CY$71,AB$38)*$B57))</f>
        <v>0</v>
      </c>
      <c r="AT57" s="505">
        <f ca="1">IF($U57=$B57,0,IF(AND(Welcome!$C$22="50%",$U$5=Inservice),VLOOKUP($C$2,'LookUp Ranges'!$A$73:$CY$78,AC$38)*$B57,VLOOKUP($C$2,'LookUp Ranges'!$A$65:$CY$71,AC$38)*$B57))</f>
        <v>0</v>
      </c>
      <c r="AU57" s="505">
        <f ca="1">IF($U57=$B57,0,IF(AND(Welcome!$C$22="50%",$U$5=Inservice),VLOOKUP($C$2,'LookUp Ranges'!$A$73:$CY$78,AD$38)*$B57,VLOOKUP($C$2,'LookUp Ranges'!$A$65:$CY$71,AD$38)*$B57))</f>
        <v>0</v>
      </c>
      <c r="AV57" s="505">
        <f ca="1">IF($U57=$B57,0,IF(AND(Welcome!$C$22="50%",$U$5=Inservice),VLOOKUP($C$2,'LookUp Ranges'!$A$73:$CY$78,AE$38)*$B57,VLOOKUP($C$2,'LookUp Ranges'!$A$65:$CY$71,AE$38)*$B57))</f>
        <v>0</v>
      </c>
      <c r="AW57" s="505">
        <f ca="1">IF($U57=$B57,0,IF(AND(Welcome!$C$22="50%",$U$5=Inservice),VLOOKUP($C$2,'LookUp Ranges'!$A$73:$CY$78,AF$38)*$B57,VLOOKUP($C$2,'LookUp Ranges'!$A$65:$CY$71,AF$38)*$B57))</f>
        <v>0</v>
      </c>
      <c r="AX57" s="505">
        <f ca="1">IF($U57=$B57,0,IF(AND(Welcome!$C$22="50%",$U$5=Inservice),VLOOKUP($C$2,'LookUp Ranges'!$A$73:$CY$78,AG$38)*$B57,VLOOKUP($C$2,'LookUp Ranges'!$A$65:$CY$71,AG$38)*$B57))</f>
        <v>0</v>
      </c>
      <c r="AY57" s="505">
        <f ca="1">IF($U57=$B57,0,IF(AND(Welcome!$C$22="50%",$U$5=Inservice),VLOOKUP($C$2,'LookUp Ranges'!$A$73:$CY$78,AH$38)*$B57,VLOOKUP($C$2,'LookUp Ranges'!$A$65:$CY$71,AH$38)*$B57))</f>
        <v>0</v>
      </c>
      <c r="AZ57" s="505">
        <f ca="1">IF($U57=$B57,0,IF(AND(Welcome!$C$22="50%",$U$5=Inservice),VLOOKUP($C$2,'LookUp Ranges'!$A$73:$CY$78,AI$38)*$B57,VLOOKUP($C$2,'LookUp Ranges'!$A$65:$CY$71,AI$38)*$B57))</f>
        <v>0</v>
      </c>
      <c r="BA57" s="505">
        <f ca="1">IF($U57=$B57,0,IF(AND(Welcome!$C$22="50%",$U$5=Inservice),VLOOKUP($C$2,'LookUp Ranges'!$A$73:$CY$78,AJ$38)*$B57,VLOOKUP($C$2,'LookUp Ranges'!$A$65:$CY$71,AJ$38)*$B57))</f>
        <v>0</v>
      </c>
      <c r="BB57" s="505">
        <f ca="1">IF($U57=$B57,0,IF(AND(Welcome!$C$22="50%",$U$5=Inservice),VLOOKUP($C$2,'LookUp Ranges'!$A$73:$CY$78,AK$38)*$B57,VLOOKUP($C$2,'LookUp Ranges'!$A$65:$CY$71,AK$38)*$B57))</f>
        <v>0</v>
      </c>
      <c r="BC57" s="505">
        <f ca="1">IF($U57=$B57,0,IF(AND(Welcome!$C$22="50%",$U$5=Inservice),VLOOKUP($C$2,'LookUp Ranges'!$A$73:$CY$78,AL$38)*$B57,VLOOKUP($C$2,'LookUp Ranges'!$A$65:$CY$71,AL$38)*$B57))</f>
        <v>0</v>
      </c>
      <c r="BD57" s="505">
        <f ca="1">IF($U57=$B57,0,IF(AND(Welcome!$C$22="50%",$U$5=Inservice),VLOOKUP($C$2,'LookUp Ranges'!$A$73:$CY$78,AM$38)*$B57,VLOOKUP($C$2,'LookUp Ranges'!$A$65:$CY$71,AM$38)*$B57))</f>
        <v>0</v>
      </c>
      <c r="BE57" s="505">
        <f ca="1">IF($U57=$B57,0,IF(AND(Welcome!$C$22="50%",$U$5=Inservice),VLOOKUP($C$2,'LookUp Ranges'!$A$73:$CY$78,AN$38)*$B57,VLOOKUP($C$2,'LookUp Ranges'!$A$65:$CY$71,AN$38)*$B57))</f>
        <v>0</v>
      </c>
      <c r="BF57" s="505">
        <f ca="1">IF($U57=$B57,0,IF(AND(Welcome!$C$22="50%",$U$5=Inservice),VLOOKUP($C$2,'LookUp Ranges'!$A$73:$CY$78,AO$38)*$B57,VLOOKUP($C$2,'LookUp Ranges'!$A$65:$CY$71,AO$38)*$B57))</f>
        <v>0</v>
      </c>
      <c r="BG57" s="505">
        <f ca="1">IF($U57=$B57,0,IF(AND(Welcome!$C$22="50%",$U$5=Inservice),VLOOKUP($C$2,'LookUp Ranges'!$A$73:$CY$78,AP$38)*$B57,VLOOKUP($C$2,'LookUp Ranges'!$A$65:$CY$71,AP$38)*$B57))</f>
        <v>0</v>
      </c>
      <c r="BH57" s="505">
        <f ca="1">IF($U57=$B57,0,IF(AND(Welcome!$C$22="50%",$U$5=Inservice),VLOOKUP($C$2,'LookUp Ranges'!$A$73:$CY$78,AQ$38)*$B57,VLOOKUP($C$2,'LookUp Ranges'!$A$65:$CY$71,AQ$38)*$B57))</f>
        <v>0</v>
      </c>
      <c r="BI57" s="505">
        <f ca="1">IF($U57=$B57,0,IF(AND(Welcome!$C$22="50%",$U$5=Inservice),VLOOKUP($C$2,'LookUp Ranges'!$A$73:$CY$78,AR$38)*$B57,VLOOKUP($C$2,'LookUp Ranges'!$A$65:$CY$71,AR$38)*$B57))</f>
        <v>0</v>
      </c>
      <c r="BJ57" s="505">
        <f ca="1">IF($U57=$B57,0,IF(AND(Welcome!$C$22="50%",$U$5=Inservice),VLOOKUP($C$2,'LookUp Ranges'!$A$73:$CY$78,AS$38)*$B57,VLOOKUP($C$2,'LookUp Ranges'!$A$65:$CY$71,AS$38)*$B57))</f>
        <v>0</v>
      </c>
      <c r="BK57" s="505">
        <f ca="1">IF($U57=$B57,0,IF(AND(Welcome!$C$22="50%",$U$5=Inservice),VLOOKUP($C$2,'LookUp Ranges'!$A$73:$CY$78,AT$38)*$B57,VLOOKUP($C$2,'LookUp Ranges'!$A$65:$CY$71,AT$38)*$B57))</f>
        <v>0</v>
      </c>
      <c r="BL57" s="505">
        <f ca="1">IF($U57=$B57,0,IF(AND(Welcome!$C$22="50%",$U$5=Inservice),VLOOKUP($C$2,'LookUp Ranges'!$A$73:$CY$78,AU$38)*$B57,VLOOKUP($C$2,'LookUp Ranges'!$A$65:$CY$71,AU$38)*$B57))</f>
        <v>0</v>
      </c>
      <c r="BM57" s="505">
        <f ca="1">IF($U57=$B57,0,IF(AND(Welcome!$C$22="50%",$U$5=Inservice),VLOOKUP($C$2,'LookUp Ranges'!$A$73:$CY$78,AV$38)*$B57,VLOOKUP($C$2,'LookUp Ranges'!$A$65:$CY$71,AV$38)*$B57))</f>
        <v>0</v>
      </c>
      <c r="BN57" s="505">
        <f ca="1">IF($U57=$B57,0,IF(AND(Welcome!$C$22="50%",$U$5=Inservice),VLOOKUP($C$2,'LookUp Ranges'!$A$73:$CY$78,AW$38)*$B57,VLOOKUP($C$2,'LookUp Ranges'!$A$65:$CY$71,AW$38)*$B57))</f>
        <v>0</v>
      </c>
      <c r="BO57" s="505">
        <f ca="1">IF($U57=$B57,0,IF(AND(Welcome!$C$22="50%",$U$5=Inservice),VLOOKUP($C$2,'LookUp Ranges'!$A$73:$CY$78,AX$38)*$B57,VLOOKUP($C$2,'LookUp Ranges'!$A$65:$CY$71,AX$38)*$B57))</f>
        <v>0</v>
      </c>
      <c r="BP57" s="505">
        <f ca="1">IF($U57=$B57,0,IF(AND(Welcome!$C$22="50%",$U$5=Inservice),VLOOKUP($C$2,'LookUp Ranges'!$A$73:$CY$78,AY$38)*$B57,VLOOKUP($C$2,'LookUp Ranges'!$A$65:$CY$71,AY$38)*$B57))</f>
        <v>0</v>
      </c>
      <c r="BQ57" s="505">
        <f ca="1">IF($U57=$B57,0,IF(AND(Welcome!$C$22="50%",$U$5=Inservice),VLOOKUP($C$2,'LookUp Ranges'!$A$73:$CY$78,AZ$38)*$B57,VLOOKUP($C$2,'LookUp Ranges'!$A$65:$CY$71,AZ$38)*$B57))</f>
        <v>0</v>
      </c>
      <c r="BR57" s="505">
        <f ca="1">IF($U57=$B57,0,IF(AND(Welcome!$C$22="50%",$U$5=Inservice),VLOOKUP($C$2,'LookUp Ranges'!$A$73:$CY$78,BA$38)*$B57,VLOOKUP($C$2,'LookUp Ranges'!$A$65:$CY$71,BA$38)*$B57))</f>
        <v>0</v>
      </c>
      <c r="BS57" s="505">
        <f ca="1">IF($U57=$B57,0,IF(AND(Welcome!$C$22="50%",$U$5=Inservice),VLOOKUP($C$2,'LookUp Ranges'!$A$73:$CY$78,BB$38)*$B57,VLOOKUP($C$2,'LookUp Ranges'!$A$65:$CY$71,BB$38)*$B57))</f>
        <v>0</v>
      </c>
      <c r="BT57" s="505">
        <f ca="1">IF($U57=$B57,0,IF(AND(Welcome!$C$22="50%",$U$5=Inservice),VLOOKUP($C$2,'LookUp Ranges'!$A$73:$CY$78,BC$38)*$B57,VLOOKUP($C$2,'LookUp Ranges'!$A$65:$CY$71,BC$38)*$B57))</f>
        <v>0</v>
      </c>
      <c r="BU57" s="505">
        <f ca="1">IF($U57=$B57,0,IF(AND(Welcome!$C$22="50%",$U$5=Inservice),VLOOKUP($C$2,'LookUp Ranges'!$A$73:$CY$78,BD$38)*$B57,VLOOKUP($C$2,'LookUp Ranges'!$A$65:$CY$71,BD$38)*$B57))</f>
        <v>0</v>
      </c>
      <c r="BV57" s="505">
        <f ca="1">IF($U57=$B57,0,IF(AND(Welcome!$C$22="50%",$U$5=Inservice),VLOOKUP($C$2,'LookUp Ranges'!$A$73:$CY$78,BE$38)*$B57,VLOOKUP($C$2,'LookUp Ranges'!$A$65:$CY$71,BE$38)*$B57))</f>
        <v>0</v>
      </c>
      <c r="BW57" s="505">
        <f ca="1">IF($U57=$B57,0,IF(AND(Welcome!$C$22="50%",$U$5=Inservice),VLOOKUP($C$2,'LookUp Ranges'!$A$73:$CY$78,BF$38)*$B57,VLOOKUP($C$2,'LookUp Ranges'!$A$65:$CY$71,BF$38)*$B57))</f>
        <v>0</v>
      </c>
      <c r="BX57" s="505">
        <f ca="1">IF($U57=$B57,0,IF(AND(Welcome!$C$22="50%",$U$5=Inservice),VLOOKUP($C$2,'LookUp Ranges'!$A$73:$CY$78,BG$38)*$B57,VLOOKUP($C$2,'LookUp Ranges'!$A$65:$CY$71,BG$38)*$B57))</f>
        <v>0</v>
      </c>
      <c r="BY57" s="505">
        <f ca="1">IF($U57=$B57,0,IF(AND(Welcome!$C$22="50%",$U$5=Inservice),VLOOKUP($C$2,'LookUp Ranges'!$A$73:$CY$78,BH$38)*$B57,VLOOKUP($C$2,'LookUp Ranges'!$A$65:$CY$71,BH$38)*$B57))</f>
        <v>0</v>
      </c>
      <c r="BZ57" s="505">
        <f ca="1">IF($U57=$B57,0,IF(AND(Welcome!$C$22="50%",$U$5=Inservice),VLOOKUP($C$2,'LookUp Ranges'!$A$73:$CY$78,BI$38)*$B57,VLOOKUP($C$2,'LookUp Ranges'!$A$65:$CY$71,BI$38)*$B57))</f>
        <v>0</v>
      </c>
      <c r="CA57" s="505">
        <f ca="1">IF($U57=$B57,0,IF(AND(Welcome!$C$22="50%",$U$5=Inservice),VLOOKUP($C$2,'LookUp Ranges'!$A$73:$CY$78,BJ$38)*$B57,VLOOKUP($C$2,'LookUp Ranges'!$A$65:$CY$71,BJ$38)*$B57))</f>
        <v>0</v>
      </c>
      <c r="CB57" s="505">
        <f ca="1">IF($U57=$B57,0,IF(AND(Welcome!$C$22="50%",$U$5=Inservice),VLOOKUP($C$2,'LookUp Ranges'!$A$73:$CY$78,BK$38)*$B57,VLOOKUP($C$2,'LookUp Ranges'!$A$65:$CY$71,BK$38)*$B57))</f>
        <v>0</v>
      </c>
      <c r="CC57" s="505">
        <f ca="1">IF($U57=$B57,0,IF(AND(Welcome!$C$22="50%",$U$5=Inservice),VLOOKUP($C$2,'LookUp Ranges'!$A$73:$CY$78,BL$38)*$B57,VLOOKUP($C$2,'LookUp Ranges'!$A$65:$CY$71,BL$38)*$B57))</f>
        <v>0</v>
      </c>
      <c r="CD57" s="505">
        <f ca="1">IF($U57=$B57,0,IF(AND(Welcome!$C$22="50%",$U$5=Inservice),VLOOKUP($C$2,'LookUp Ranges'!$A$73:$CY$78,BM$38)*$B57,VLOOKUP($C$2,'LookUp Ranges'!$A$65:$CY$71,BM$38)*$B57))</f>
        <v>0</v>
      </c>
      <c r="CE57" s="505">
        <f ca="1">IF($U57=$B57,0,IF(AND(Welcome!$C$22="50%",$U$5=Inservice),VLOOKUP($C$2,'LookUp Ranges'!$A$73:$CY$78,BN$38)*$B57,VLOOKUP($C$2,'LookUp Ranges'!$A$65:$CY$71,BN$38)*$B57))</f>
        <v>0</v>
      </c>
      <c r="CF57" s="505">
        <f ca="1">IF($U57=$B57,0,IF(AND(Welcome!$C$22="50%",$U$5=Inservice),VLOOKUP($C$2,'LookUp Ranges'!$A$73:$CY$78,BO$38)*$B57,VLOOKUP($C$2,'LookUp Ranges'!$A$65:$CY$71,BO$38)*$B57))</f>
        <v>0</v>
      </c>
      <c r="CG57" s="505">
        <f ca="1">IF($U57=$B57,0,IF(AND(Welcome!$C$22="50%",$U$5=Inservice),VLOOKUP($C$2,'LookUp Ranges'!$A$73:$CY$78,BP$38)*$B57,VLOOKUP($C$2,'LookUp Ranges'!$A$65:$CY$71,BP$38)*$B57))</f>
        <v>0</v>
      </c>
      <c r="CH57" s="505">
        <f ca="1">IF($U57=$B57,0,IF(AND(Welcome!$C$22="50%",$U$5=Inservice),VLOOKUP($C$2,'LookUp Ranges'!$A$73:$CY$78,BQ$38)*$B57,VLOOKUP($C$2,'LookUp Ranges'!$A$65:$CY$71,BQ$38)*$B57))</f>
        <v>0</v>
      </c>
      <c r="CI57" s="505">
        <f ca="1">IF($U57=$B57,0,IF(AND(Welcome!$C$22="50%",$U$5=Inservice),VLOOKUP($C$2,'LookUp Ranges'!$A$73:$CY$78,BR$38)*$B57,VLOOKUP($C$2,'LookUp Ranges'!$A$65:$CY$71,BR$38)*$B57))</f>
        <v>0</v>
      </c>
      <c r="CJ57" s="505">
        <f ca="1">IF($U57=$B57,0,IF(AND(Welcome!$C$22="50%",$U$5=Inservice),VLOOKUP($C$2,'LookUp Ranges'!$A$73:$CY$78,BS$38)*$B57,VLOOKUP($C$2,'LookUp Ranges'!$A$65:$CY$71,BS$38)*$B57))</f>
        <v>0</v>
      </c>
      <c r="CK57" s="505">
        <f ca="1">IF($U57=$B57,0,IF(AND(Welcome!$C$22="50%",$U$5=Inservice),VLOOKUP($C$2,'LookUp Ranges'!$A$73:$CY$78,BT$38)*$B57,VLOOKUP($C$2,'LookUp Ranges'!$A$65:$CY$71,BT$38)*$B57))</f>
        <v>0</v>
      </c>
      <c r="CL57" s="505">
        <f ca="1">IF($U57=$B57,0,IF(AND(Welcome!$C$22="50%",$U$5=Inservice),VLOOKUP($C$2,'LookUp Ranges'!$A$73:$CY$78,BU$38)*$B57,VLOOKUP($C$2,'LookUp Ranges'!$A$65:$CY$71,BU$38)*$B57))</f>
        <v>0</v>
      </c>
      <c r="CM57" s="505">
        <f ca="1">IF($U57=$B57,0,IF(AND(Welcome!$C$22="50%",$U$5=Inservice),VLOOKUP($C$2,'LookUp Ranges'!$A$73:$CY$78,BV$38)*$B57,VLOOKUP($C$2,'LookUp Ranges'!$A$65:$CY$71,BV$38)*$B57))</f>
        <v>0</v>
      </c>
      <c r="CN57" s="505">
        <f ca="1">IF($U57=$B57,0,IF(AND(Welcome!$C$22="50%",$U$5=Inservice),VLOOKUP($C$2,'LookUp Ranges'!$A$73:$CY$78,BW$38)*$B57,VLOOKUP($C$2,'LookUp Ranges'!$A$65:$CY$71,BW$38)*$B57))</f>
        <v>0</v>
      </c>
      <c r="CO57" s="505">
        <f ca="1">IF($U57=$B57,0,IF(AND(Welcome!$C$22="50%",$U$5=Inservice),VLOOKUP($C$2,'LookUp Ranges'!$A$73:$CY$78,BX$38)*$B57,VLOOKUP($C$2,'LookUp Ranges'!$A$65:$CY$71,BX$38)*$B57))</f>
        <v>0</v>
      </c>
      <c r="CP57" s="505">
        <f ca="1">IF($U57=$B57,0,IF(AND(Welcome!$C$22="50%",$U$5=Inservice),VLOOKUP($C$2,'LookUp Ranges'!$A$73:$CY$78,BY$38)*$B57,VLOOKUP($C$2,'LookUp Ranges'!$A$65:$CY$71,BY$38)*$B57))</f>
        <v>0</v>
      </c>
      <c r="CQ57" s="505">
        <f ca="1">IF($U57=$B57,0,IF(AND(Welcome!$C$22="50%",$U$5=Inservice),VLOOKUP($C$2,'LookUp Ranges'!$A$73:$CY$78,BZ$38)*$B57,VLOOKUP($C$2,'LookUp Ranges'!$A$65:$CY$71,BZ$38)*$B57))</f>
        <v>0</v>
      </c>
      <c r="CR57" s="505">
        <f ca="1">IF($U57=$B57,0,IF(AND(Welcome!$C$22="50%",$U$5=Inservice),VLOOKUP($C$2,'LookUp Ranges'!$A$73:$CY$78,CA$38)*$B57,VLOOKUP($C$2,'LookUp Ranges'!$A$65:$CY$71,CA$38)*$B57))</f>
        <v>0</v>
      </c>
      <c r="CS57" s="505">
        <f ca="1">IF($U57=$B57,0,IF(AND(Welcome!$C$22="50%",$U$5=Inservice),VLOOKUP($C$2,'LookUp Ranges'!$A$73:$CY$78,CB$38)*$B57,VLOOKUP($C$2,'LookUp Ranges'!$A$65:$CY$71,CB$38)*$B57))</f>
        <v>0</v>
      </c>
      <c r="CT57" s="505">
        <f ca="1">IF($U57=$B57,0,IF(AND(Welcome!$C$22="50%",$U$5=Inservice),VLOOKUP($C$2,'LookUp Ranges'!$A$73:$CY$78,CC$38)*$B57,VLOOKUP($C$2,'LookUp Ranges'!$A$65:$CY$71,CC$38)*$B57))</f>
        <v>0</v>
      </c>
      <c r="CU57" s="505">
        <f ca="1">IF($U57=$B57,0,IF(AND(Welcome!$C$22="50%",$U$5=Inservice),VLOOKUP($C$2,'LookUp Ranges'!$A$73:$CY$78,CD$38)*$B57,VLOOKUP($C$2,'LookUp Ranges'!$A$65:$CY$71,CD$38)*$B57))</f>
        <v>0</v>
      </c>
      <c r="CV57" s="505">
        <f ca="1">IF($U57=$B57,0,IF(AND(Welcome!$C$22="50%",$U$5=Inservice),VLOOKUP($C$2,'LookUp Ranges'!$A$73:$CY$78,CE$38)*$B57,VLOOKUP($C$2,'LookUp Ranges'!$A$65:$CY$71,CE$38)*$B57))</f>
        <v>0</v>
      </c>
      <c r="CW57" s="505">
        <f ca="1">IF($U57=$B57,0,IF(AND(Welcome!$C$22="50%",$U$5=Inservice),VLOOKUP($C$2,'LookUp Ranges'!$A$73:$CY$78,CF$38)*$B57,VLOOKUP($C$2,'LookUp Ranges'!$A$65:$CY$71,CF$38)*$B57))</f>
        <v>0</v>
      </c>
      <c r="CX57" s="505">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2">
        <f ca="1">IF(AND(Welcome!$C$22="100%",V$5=Inservice),$B58,IF(AND(Welcome!$C$22="50%",V$5=Inservice),VLOOKUP($C$2,'LookUp Ranges'!$A$73:$CY$78,D$38)*$B58,VLOOKUP($C$2,'LookUp Ranges'!$A$65:$CY$71,D$38)*$B58))</f>
        <v>0</v>
      </c>
      <c r="W58" s="572">
        <f ca="1">IF($V58=$B58,0,IF(AND(Welcome!$C$22="50%",$V$5=Inservice),VLOOKUP($C$2,'LookUp Ranges'!$A$73:$CY$78,E$38)*$B58,VLOOKUP($C$2,'LookUp Ranges'!$A$65:$CY$71,E$38)*$B58))</f>
        <v>0</v>
      </c>
      <c r="X58" s="572">
        <f ca="1">IF($V58=$B58,0,IF(AND(Welcome!$C$22="50%",$V$5=Inservice),VLOOKUP($C$2,'LookUp Ranges'!$A$73:$CY$78,F$38)*$B58,VLOOKUP($C$2,'LookUp Ranges'!$A$65:$CY$71,F$38)*$B58))</f>
        <v>0</v>
      </c>
      <c r="Y58" s="572">
        <f ca="1">IF($V58=$B58,0,IF(AND(Welcome!$C$22="50%",$V$5=Inservice),VLOOKUP($C$2,'LookUp Ranges'!$A$73:$CY$78,G$38)*$B58,VLOOKUP($C$2,'LookUp Ranges'!$A$65:$CY$71,G$38)*$B58))</f>
        <v>0</v>
      </c>
      <c r="Z58" s="505">
        <f ca="1">IF($V58=$B58,0,IF(AND(Welcome!$C$22="50%",$V$5=Inservice),VLOOKUP($C$2,'LookUp Ranges'!$A$73:$CY$78,H$38)*$B58,VLOOKUP($C$2,'LookUp Ranges'!$A$65:$CY$71,H$38)*$B58))</f>
        <v>0</v>
      </c>
      <c r="AA58" s="505">
        <f ca="1">IF($V58=$B58,0,IF(AND(Welcome!$C$22="50%",$V$5=Inservice),VLOOKUP($C$2,'LookUp Ranges'!$A$73:$CY$78,I$38)*$B58,VLOOKUP($C$2,'LookUp Ranges'!$A$65:$CY$71,I$38)*$B58))</f>
        <v>0</v>
      </c>
      <c r="AB58" s="505">
        <f ca="1">IF($V58=$B58,0,IF(AND(Welcome!$C$22="50%",$V$5=Inservice),VLOOKUP($C$2,'LookUp Ranges'!$A$73:$CY$78,J$38)*$B58,VLOOKUP($C$2,'LookUp Ranges'!$A$65:$CY$71,J$38)*$B58))</f>
        <v>0</v>
      </c>
      <c r="AC58" s="505">
        <f ca="1">IF($V58=$B58,0,IF(AND(Welcome!$C$22="50%",$V$5=Inservice),VLOOKUP($C$2,'LookUp Ranges'!$A$73:$CY$78,K$38)*$B58,VLOOKUP($C$2,'LookUp Ranges'!$A$65:$CY$71,K$38)*$B58))</f>
        <v>0</v>
      </c>
      <c r="AD58" s="505">
        <f ca="1">IF($V58=$B58,0,IF(AND(Welcome!$C$22="50%",$V$5=Inservice),VLOOKUP($C$2,'LookUp Ranges'!$A$73:$CY$78,L$38)*$B58,VLOOKUP($C$2,'LookUp Ranges'!$A$65:$CY$71,L$38)*$B58))</f>
        <v>0</v>
      </c>
      <c r="AE58" s="505">
        <f ca="1">IF($V58=$B58,0,IF(AND(Welcome!$C$22="50%",$V$5=Inservice),VLOOKUP($C$2,'LookUp Ranges'!$A$73:$CY$78,M$38)*$B58,VLOOKUP($C$2,'LookUp Ranges'!$A$65:$CY$71,M$38)*$B58))</f>
        <v>0</v>
      </c>
      <c r="AF58" s="505">
        <f ca="1">IF($V58=$B58,0,IF(AND(Welcome!$C$22="50%",$V$5=Inservice),VLOOKUP($C$2,'LookUp Ranges'!$A$73:$CY$78,N$38)*$B58,VLOOKUP($C$2,'LookUp Ranges'!$A$65:$CY$71,N$38)*$B58))</f>
        <v>0</v>
      </c>
      <c r="AG58" s="505">
        <f ca="1">IF($V58=$B58,0,IF(AND(Welcome!$C$22="50%",$V$5=Inservice),VLOOKUP($C$2,'LookUp Ranges'!$A$73:$CY$78,O$38)*$B58,VLOOKUP($C$2,'LookUp Ranges'!$A$65:$CY$71,O$38)*$B58))</f>
        <v>0</v>
      </c>
      <c r="AH58" s="505">
        <f ca="1">IF($V58=$B58,0,IF(AND(Welcome!$C$22="50%",$V$5=Inservice),VLOOKUP($C$2,'LookUp Ranges'!$A$73:$CY$78,P$38)*$B58,VLOOKUP($C$2,'LookUp Ranges'!$A$65:$CY$71,P$38)*$B58))</f>
        <v>0</v>
      </c>
      <c r="AI58" s="505">
        <f ca="1">IF($V58=$B58,0,IF(AND(Welcome!$C$22="50%",$V$5=Inservice),VLOOKUP($C$2,'LookUp Ranges'!$A$73:$CY$78,Q$38)*$B58,VLOOKUP($C$2,'LookUp Ranges'!$A$65:$CY$71,Q$38)*$B58))</f>
        <v>0</v>
      </c>
      <c r="AJ58" s="505">
        <f ca="1">IF($V58=$B58,0,IF(AND(Welcome!$C$22="50%",$V$5=Inservice),VLOOKUP($C$2,'LookUp Ranges'!$A$73:$CY$78,R$38)*$B58,VLOOKUP($C$2,'LookUp Ranges'!$A$65:$CY$71,R$38)*$B58))</f>
        <v>0</v>
      </c>
      <c r="AK58" s="505">
        <f ca="1">IF($V58=$B58,0,IF(AND(Welcome!$C$22="50%",$V$5=Inservice),VLOOKUP($C$2,'LookUp Ranges'!$A$73:$CY$78,S$38)*$B58,VLOOKUP($C$2,'LookUp Ranges'!$A$65:$CY$71,S$38)*$B58))</f>
        <v>0</v>
      </c>
      <c r="AL58" s="505">
        <f ca="1">IF($V58=$B58,0,IF(AND(Welcome!$C$22="50%",$V$5=Inservice),VLOOKUP($C$2,'LookUp Ranges'!$A$73:$CY$78,T$38)*$B58,VLOOKUP($C$2,'LookUp Ranges'!$A$65:$CY$71,T$38)*$B58))</f>
        <v>0</v>
      </c>
      <c r="AM58" s="505">
        <f ca="1">IF($V58=$B58,0,IF(AND(Welcome!$C$22="50%",$V$5=Inservice),VLOOKUP($C$2,'LookUp Ranges'!$A$73:$CY$78,U$38)*$B58,VLOOKUP($C$2,'LookUp Ranges'!$A$65:$CY$71,U$38)*$B58))</f>
        <v>0</v>
      </c>
      <c r="AN58" s="505">
        <f ca="1">IF($V58=$B58,0,IF(AND(Welcome!$C$22="50%",$V$5=Inservice),VLOOKUP($C$2,'LookUp Ranges'!$A$73:$CY$78,V$38)*$B58,VLOOKUP($C$2,'LookUp Ranges'!$A$65:$CY$71,V$38)*$B58))</f>
        <v>0</v>
      </c>
      <c r="AO58" s="505">
        <f ca="1">IF($V58=$B58,0,IF(AND(Welcome!$C$22="50%",$V$5=Inservice),VLOOKUP($C$2,'LookUp Ranges'!$A$73:$CY$78,W$38)*$B58,VLOOKUP($C$2,'LookUp Ranges'!$A$65:$CY$71,W$38)*$B58))</f>
        <v>0</v>
      </c>
      <c r="AP58" s="505">
        <f ca="1">IF($V58=$B58,0,IF(AND(Welcome!$C$22="50%",$V$5=Inservice),VLOOKUP($C$2,'LookUp Ranges'!$A$73:$CY$78,X$38)*$B58,VLOOKUP($C$2,'LookUp Ranges'!$A$65:$CY$71,X$38)*$B58))</f>
        <v>0</v>
      </c>
      <c r="AQ58" s="505">
        <f ca="1">IF($V58=$B58,0,IF(AND(Welcome!$C$22="50%",$V$5=Inservice),VLOOKUP($C$2,'LookUp Ranges'!$A$73:$CY$78,Y$38)*$B58,VLOOKUP($C$2,'LookUp Ranges'!$A$65:$CY$71,Y$38)*$B58))</f>
        <v>0</v>
      </c>
      <c r="AR58" s="505">
        <f ca="1">IF($V58=$B58,0,IF(AND(Welcome!$C$22="50%",$V$5=Inservice),VLOOKUP($C$2,'LookUp Ranges'!$A$73:$CY$78,Z$38)*$B58,VLOOKUP($C$2,'LookUp Ranges'!$A$65:$CY$71,Z$38)*$B58))</f>
        <v>0</v>
      </c>
      <c r="AS58" s="505">
        <f ca="1">IF($V58=$B58,0,IF(AND(Welcome!$C$22="50%",$V$5=Inservice),VLOOKUP($C$2,'LookUp Ranges'!$A$73:$CY$78,AA$38)*$B58,VLOOKUP($C$2,'LookUp Ranges'!$A$65:$CY$71,AA$38)*$B58))</f>
        <v>0</v>
      </c>
      <c r="AT58" s="505">
        <f ca="1">IF($V58=$B58,0,IF(AND(Welcome!$C$22="50%",$V$5=Inservice),VLOOKUP($C$2,'LookUp Ranges'!$A$73:$CY$78,AB$38)*$B58,VLOOKUP($C$2,'LookUp Ranges'!$A$65:$CY$71,AB$38)*$B58))</f>
        <v>0</v>
      </c>
      <c r="AU58" s="505">
        <f ca="1">IF($V58=$B58,0,IF(AND(Welcome!$C$22="50%",$V$5=Inservice),VLOOKUP($C$2,'LookUp Ranges'!$A$73:$CY$78,AC$38)*$B58,VLOOKUP($C$2,'LookUp Ranges'!$A$65:$CY$71,AC$38)*$B58))</f>
        <v>0</v>
      </c>
      <c r="AV58" s="505">
        <f ca="1">IF($V58=$B58,0,IF(AND(Welcome!$C$22="50%",$V$5=Inservice),VLOOKUP($C$2,'LookUp Ranges'!$A$73:$CY$78,AD$38)*$B58,VLOOKUP($C$2,'LookUp Ranges'!$A$65:$CY$71,AD$38)*$B58))</f>
        <v>0</v>
      </c>
      <c r="AW58" s="505">
        <f ca="1">IF($V58=$B58,0,IF(AND(Welcome!$C$22="50%",$V$5=Inservice),VLOOKUP($C$2,'LookUp Ranges'!$A$73:$CY$78,AE$38)*$B58,VLOOKUP($C$2,'LookUp Ranges'!$A$65:$CY$71,AE$38)*$B58))</f>
        <v>0</v>
      </c>
      <c r="AX58" s="505">
        <f ca="1">IF($V58=$B58,0,IF(AND(Welcome!$C$22="50%",$V$5=Inservice),VLOOKUP($C$2,'LookUp Ranges'!$A$73:$CY$78,AF$38)*$B58,VLOOKUP($C$2,'LookUp Ranges'!$A$65:$CY$71,AF$38)*$B58))</f>
        <v>0</v>
      </c>
      <c r="AY58" s="505">
        <f ca="1">IF($V58=$B58,0,IF(AND(Welcome!$C$22="50%",$V$5=Inservice),VLOOKUP($C$2,'LookUp Ranges'!$A$73:$CY$78,AG$38)*$B58,VLOOKUP($C$2,'LookUp Ranges'!$A$65:$CY$71,AG$38)*$B58))</f>
        <v>0</v>
      </c>
      <c r="AZ58" s="505">
        <f ca="1">IF($V58=$B58,0,IF(AND(Welcome!$C$22="50%",$V$5=Inservice),VLOOKUP($C$2,'LookUp Ranges'!$A$73:$CY$78,AH$38)*$B58,VLOOKUP($C$2,'LookUp Ranges'!$A$65:$CY$71,AH$38)*$B58))</f>
        <v>0</v>
      </c>
      <c r="BA58" s="505">
        <f ca="1">IF($V58=$B58,0,IF(AND(Welcome!$C$22="50%",$V$5=Inservice),VLOOKUP($C$2,'LookUp Ranges'!$A$73:$CY$78,AI$38)*$B58,VLOOKUP($C$2,'LookUp Ranges'!$A$65:$CY$71,AI$38)*$B58))</f>
        <v>0</v>
      </c>
      <c r="BB58" s="505">
        <f ca="1">IF($V58=$B58,0,IF(AND(Welcome!$C$22="50%",$V$5=Inservice),VLOOKUP($C$2,'LookUp Ranges'!$A$73:$CY$78,AJ$38)*$B58,VLOOKUP($C$2,'LookUp Ranges'!$A$65:$CY$71,AJ$38)*$B58))</f>
        <v>0</v>
      </c>
      <c r="BC58" s="505">
        <f ca="1">IF($V58=$B58,0,IF(AND(Welcome!$C$22="50%",$V$5=Inservice),VLOOKUP($C$2,'LookUp Ranges'!$A$73:$CY$78,AK$38)*$B58,VLOOKUP($C$2,'LookUp Ranges'!$A$65:$CY$71,AK$38)*$B58))</f>
        <v>0</v>
      </c>
      <c r="BD58" s="505">
        <f ca="1">IF($V58=$B58,0,IF(AND(Welcome!$C$22="50%",$V$5=Inservice),VLOOKUP($C$2,'LookUp Ranges'!$A$73:$CY$78,AL$38)*$B58,VLOOKUP($C$2,'LookUp Ranges'!$A$65:$CY$71,AL$38)*$B58))</f>
        <v>0</v>
      </c>
      <c r="BE58" s="505">
        <f ca="1">IF($V58=$B58,0,IF(AND(Welcome!$C$22="50%",$V$5=Inservice),VLOOKUP($C$2,'LookUp Ranges'!$A$73:$CY$78,AM$38)*$B58,VLOOKUP($C$2,'LookUp Ranges'!$A$65:$CY$71,AM$38)*$B58))</f>
        <v>0</v>
      </c>
      <c r="BF58" s="505">
        <f ca="1">IF($V58=$B58,0,IF(AND(Welcome!$C$22="50%",$V$5=Inservice),VLOOKUP($C$2,'LookUp Ranges'!$A$73:$CY$78,AN$38)*$B58,VLOOKUP($C$2,'LookUp Ranges'!$A$65:$CY$71,AN$38)*$B58))</f>
        <v>0</v>
      </c>
      <c r="BG58" s="505">
        <f ca="1">IF($V58=$B58,0,IF(AND(Welcome!$C$22="50%",$V$5=Inservice),VLOOKUP($C$2,'LookUp Ranges'!$A$73:$CY$78,AO$38)*$B58,VLOOKUP($C$2,'LookUp Ranges'!$A$65:$CY$71,AO$38)*$B58))</f>
        <v>0</v>
      </c>
      <c r="BH58" s="505">
        <f ca="1">IF($V58=$B58,0,IF(AND(Welcome!$C$22="50%",$V$5=Inservice),VLOOKUP($C$2,'LookUp Ranges'!$A$73:$CY$78,AP$38)*$B58,VLOOKUP($C$2,'LookUp Ranges'!$A$65:$CY$71,AP$38)*$B58))</f>
        <v>0</v>
      </c>
      <c r="BI58" s="505">
        <f ca="1">IF($V58=$B58,0,IF(AND(Welcome!$C$22="50%",$V$5=Inservice),VLOOKUP($C$2,'LookUp Ranges'!$A$73:$CY$78,AQ$38)*$B58,VLOOKUP($C$2,'LookUp Ranges'!$A$65:$CY$71,AQ$38)*$B58))</f>
        <v>0</v>
      </c>
      <c r="BJ58" s="505">
        <f ca="1">IF($V58=$B58,0,IF(AND(Welcome!$C$22="50%",$V$5=Inservice),VLOOKUP($C$2,'LookUp Ranges'!$A$73:$CY$78,AR$38)*$B58,VLOOKUP($C$2,'LookUp Ranges'!$A$65:$CY$71,AR$38)*$B58))</f>
        <v>0</v>
      </c>
      <c r="BK58" s="505">
        <f ca="1">IF($V58=$B58,0,IF(AND(Welcome!$C$22="50%",$V$5=Inservice),VLOOKUP($C$2,'LookUp Ranges'!$A$73:$CY$78,AS$38)*$B58,VLOOKUP($C$2,'LookUp Ranges'!$A$65:$CY$71,AS$38)*$B58))</f>
        <v>0</v>
      </c>
      <c r="BL58" s="505">
        <f ca="1">IF($V58=$B58,0,IF(AND(Welcome!$C$22="50%",$V$5=Inservice),VLOOKUP($C$2,'LookUp Ranges'!$A$73:$CY$78,AT$38)*$B58,VLOOKUP($C$2,'LookUp Ranges'!$A$65:$CY$71,AT$38)*$B58))</f>
        <v>0</v>
      </c>
      <c r="BM58" s="505">
        <f ca="1">IF($V58=$B58,0,IF(AND(Welcome!$C$22="50%",$V$5=Inservice),VLOOKUP($C$2,'LookUp Ranges'!$A$73:$CY$78,AU$38)*$B58,VLOOKUP($C$2,'LookUp Ranges'!$A$65:$CY$71,AU$38)*$B58))</f>
        <v>0</v>
      </c>
      <c r="BN58" s="505">
        <f ca="1">IF($V58=$B58,0,IF(AND(Welcome!$C$22="50%",$V$5=Inservice),VLOOKUP($C$2,'LookUp Ranges'!$A$73:$CY$78,AV$38)*$B58,VLOOKUP($C$2,'LookUp Ranges'!$A$65:$CY$71,AV$38)*$B58))</f>
        <v>0</v>
      </c>
      <c r="BO58" s="505">
        <f ca="1">IF($V58=$B58,0,IF(AND(Welcome!$C$22="50%",$V$5=Inservice),VLOOKUP($C$2,'LookUp Ranges'!$A$73:$CY$78,AW$38)*$B58,VLOOKUP($C$2,'LookUp Ranges'!$A$65:$CY$71,AW$38)*$B58))</f>
        <v>0</v>
      </c>
      <c r="BP58" s="505">
        <f ca="1">IF($V58=$B58,0,IF(AND(Welcome!$C$22="50%",$V$5=Inservice),VLOOKUP($C$2,'LookUp Ranges'!$A$73:$CY$78,AX$38)*$B58,VLOOKUP($C$2,'LookUp Ranges'!$A$65:$CY$71,AX$38)*$B58))</f>
        <v>0</v>
      </c>
      <c r="BQ58" s="505">
        <f ca="1">IF($V58=$B58,0,IF(AND(Welcome!$C$22="50%",$V$5=Inservice),VLOOKUP($C$2,'LookUp Ranges'!$A$73:$CY$78,AY$38)*$B58,VLOOKUP($C$2,'LookUp Ranges'!$A$65:$CY$71,AY$38)*$B58))</f>
        <v>0</v>
      </c>
      <c r="BR58" s="505">
        <f ca="1">IF($V58=$B58,0,IF(AND(Welcome!$C$22="50%",$V$5=Inservice),VLOOKUP($C$2,'LookUp Ranges'!$A$73:$CY$78,AZ$38)*$B58,VLOOKUP($C$2,'LookUp Ranges'!$A$65:$CY$71,AZ$38)*$B58))</f>
        <v>0</v>
      </c>
      <c r="BS58" s="505">
        <f ca="1">IF($V58=$B58,0,IF(AND(Welcome!$C$22="50%",$V$5=Inservice),VLOOKUP($C$2,'LookUp Ranges'!$A$73:$CY$78,BA$38)*$B58,VLOOKUP($C$2,'LookUp Ranges'!$A$65:$CY$71,BA$38)*$B58))</f>
        <v>0</v>
      </c>
      <c r="BT58" s="505">
        <f ca="1">IF($V58=$B58,0,IF(AND(Welcome!$C$22="50%",$V$5=Inservice),VLOOKUP($C$2,'LookUp Ranges'!$A$73:$CY$78,BB$38)*$B58,VLOOKUP($C$2,'LookUp Ranges'!$A$65:$CY$71,BB$38)*$B58))</f>
        <v>0</v>
      </c>
      <c r="BU58" s="505">
        <f ca="1">IF($V58=$B58,0,IF(AND(Welcome!$C$22="50%",$V$5=Inservice),VLOOKUP($C$2,'LookUp Ranges'!$A$73:$CY$78,BC$38)*$B58,VLOOKUP($C$2,'LookUp Ranges'!$A$65:$CY$71,BC$38)*$B58))</f>
        <v>0</v>
      </c>
      <c r="BV58" s="505">
        <f ca="1">IF($V58=$B58,0,IF(AND(Welcome!$C$22="50%",$V$5=Inservice),VLOOKUP($C$2,'LookUp Ranges'!$A$73:$CY$78,BD$38)*$B58,VLOOKUP($C$2,'LookUp Ranges'!$A$65:$CY$71,BD$38)*$B58))</f>
        <v>0</v>
      </c>
      <c r="BW58" s="505">
        <f ca="1">IF($V58=$B58,0,IF(AND(Welcome!$C$22="50%",$V$5=Inservice),VLOOKUP($C$2,'LookUp Ranges'!$A$73:$CY$78,BE$38)*$B58,VLOOKUP($C$2,'LookUp Ranges'!$A$65:$CY$71,BE$38)*$B58))</f>
        <v>0</v>
      </c>
      <c r="BX58" s="505">
        <f ca="1">IF($V58=$B58,0,IF(AND(Welcome!$C$22="50%",$V$5=Inservice),VLOOKUP($C$2,'LookUp Ranges'!$A$73:$CY$78,BF$38)*$B58,VLOOKUP($C$2,'LookUp Ranges'!$A$65:$CY$71,BF$38)*$B58))</f>
        <v>0</v>
      </c>
      <c r="BY58" s="505">
        <f ca="1">IF($V58=$B58,0,IF(AND(Welcome!$C$22="50%",$V$5=Inservice),VLOOKUP($C$2,'LookUp Ranges'!$A$73:$CY$78,BG$38)*$B58,VLOOKUP($C$2,'LookUp Ranges'!$A$65:$CY$71,BG$38)*$B58))</f>
        <v>0</v>
      </c>
      <c r="BZ58" s="505">
        <f ca="1">IF($V58=$B58,0,IF(AND(Welcome!$C$22="50%",$V$5=Inservice),VLOOKUP($C$2,'LookUp Ranges'!$A$73:$CY$78,BH$38)*$B58,VLOOKUP($C$2,'LookUp Ranges'!$A$65:$CY$71,BH$38)*$B58))</f>
        <v>0</v>
      </c>
      <c r="CA58" s="505">
        <f ca="1">IF($V58=$B58,0,IF(AND(Welcome!$C$22="50%",$V$5=Inservice),VLOOKUP($C$2,'LookUp Ranges'!$A$73:$CY$78,BI$38)*$B58,VLOOKUP($C$2,'LookUp Ranges'!$A$65:$CY$71,BI$38)*$B58))</f>
        <v>0</v>
      </c>
      <c r="CB58" s="505">
        <f ca="1">IF($V58=$B58,0,IF(AND(Welcome!$C$22="50%",$V$5=Inservice),VLOOKUP($C$2,'LookUp Ranges'!$A$73:$CY$78,BJ$38)*$B58,VLOOKUP($C$2,'LookUp Ranges'!$A$65:$CY$71,BJ$38)*$B58))</f>
        <v>0</v>
      </c>
      <c r="CC58" s="505">
        <f ca="1">IF($V58=$B58,0,IF(AND(Welcome!$C$22="50%",$V$5=Inservice),VLOOKUP($C$2,'LookUp Ranges'!$A$73:$CY$78,BK$38)*$B58,VLOOKUP($C$2,'LookUp Ranges'!$A$65:$CY$71,BK$38)*$B58))</f>
        <v>0</v>
      </c>
      <c r="CD58" s="505">
        <f ca="1">IF($V58=$B58,0,IF(AND(Welcome!$C$22="50%",$V$5=Inservice),VLOOKUP($C$2,'LookUp Ranges'!$A$73:$CY$78,BL$38)*$B58,VLOOKUP($C$2,'LookUp Ranges'!$A$65:$CY$71,BL$38)*$B58))</f>
        <v>0</v>
      </c>
      <c r="CE58" s="505">
        <f ca="1">IF($V58=$B58,0,IF(AND(Welcome!$C$22="50%",$V$5=Inservice),VLOOKUP($C$2,'LookUp Ranges'!$A$73:$CY$78,BM$38)*$B58,VLOOKUP($C$2,'LookUp Ranges'!$A$65:$CY$71,BM$38)*$B58))</f>
        <v>0</v>
      </c>
      <c r="CF58" s="505">
        <f ca="1">IF($V58=$B58,0,IF(AND(Welcome!$C$22="50%",$V$5=Inservice),VLOOKUP($C$2,'LookUp Ranges'!$A$73:$CY$78,BN$38)*$B58,VLOOKUP($C$2,'LookUp Ranges'!$A$65:$CY$71,BN$38)*$B58))</f>
        <v>0</v>
      </c>
      <c r="CG58" s="505">
        <f ca="1">IF($V58=$B58,0,IF(AND(Welcome!$C$22="50%",$V$5=Inservice),VLOOKUP($C$2,'LookUp Ranges'!$A$73:$CY$78,BO$38)*$B58,VLOOKUP($C$2,'LookUp Ranges'!$A$65:$CY$71,BO$38)*$B58))</f>
        <v>0</v>
      </c>
      <c r="CH58" s="505">
        <f ca="1">IF($V58=$B58,0,IF(AND(Welcome!$C$22="50%",$V$5=Inservice),VLOOKUP($C$2,'LookUp Ranges'!$A$73:$CY$78,BP$38)*$B58,VLOOKUP($C$2,'LookUp Ranges'!$A$65:$CY$71,BP$38)*$B58))</f>
        <v>0</v>
      </c>
      <c r="CI58" s="505">
        <f ca="1">IF($V58=$B58,0,IF(AND(Welcome!$C$22="50%",$V$5=Inservice),VLOOKUP($C$2,'LookUp Ranges'!$A$73:$CY$78,BQ$38)*$B58,VLOOKUP($C$2,'LookUp Ranges'!$A$65:$CY$71,BQ$38)*$B58))</f>
        <v>0</v>
      </c>
      <c r="CJ58" s="505">
        <f ca="1">IF($V58=$B58,0,IF(AND(Welcome!$C$22="50%",$V$5=Inservice),VLOOKUP($C$2,'LookUp Ranges'!$A$73:$CY$78,BR$38)*$B58,VLOOKUP($C$2,'LookUp Ranges'!$A$65:$CY$71,BR$38)*$B58))</f>
        <v>0</v>
      </c>
      <c r="CK58" s="505">
        <f ca="1">IF($V58=$B58,0,IF(AND(Welcome!$C$22="50%",$V$5=Inservice),VLOOKUP($C$2,'LookUp Ranges'!$A$73:$CY$78,BS$38)*$B58,VLOOKUP($C$2,'LookUp Ranges'!$A$65:$CY$71,BS$38)*$B58))</f>
        <v>0</v>
      </c>
      <c r="CL58" s="505">
        <f ca="1">IF($V58=$B58,0,IF(AND(Welcome!$C$22="50%",$V$5=Inservice),VLOOKUP($C$2,'LookUp Ranges'!$A$73:$CY$78,BT$38)*$B58,VLOOKUP($C$2,'LookUp Ranges'!$A$65:$CY$71,BT$38)*$B58))</f>
        <v>0</v>
      </c>
      <c r="CM58" s="505">
        <f ca="1">IF($V58=$B58,0,IF(AND(Welcome!$C$22="50%",$V$5=Inservice),VLOOKUP($C$2,'LookUp Ranges'!$A$73:$CY$78,BU$38)*$B58,VLOOKUP($C$2,'LookUp Ranges'!$A$65:$CY$71,BU$38)*$B58))</f>
        <v>0</v>
      </c>
      <c r="CN58" s="505">
        <f ca="1">IF($V58=$B58,0,IF(AND(Welcome!$C$22="50%",$V$5=Inservice),VLOOKUP($C$2,'LookUp Ranges'!$A$73:$CY$78,BV$38)*$B58,VLOOKUP($C$2,'LookUp Ranges'!$A$65:$CY$71,BV$38)*$B58))</f>
        <v>0</v>
      </c>
      <c r="CO58" s="505">
        <f ca="1">IF($V58=$B58,0,IF(AND(Welcome!$C$22="50%",$V$5=Inservice),VLOOKUP($C$2,'LookUp Ranges'!$A$73:$CY$78,BW$38)*$B58,VLOOKUP($C$2,'LookUp Ranges'!$A$65:$CY$71,BW$38)*$B58))</f>
        <v>0</v>
      </c>
      <c r="CP58" s="505">
        <f ca="1">IF($V58=$B58,0,IF(AND(Welcome!$C$22="50%",$V$5=Inservice),VLOOKUP($C$2,'LookUp Ranges'!$A$73:$CY$78,BX$38)*$B58,VLOOKUP($C$2,'LookUp Ranges'!$A$65:$CY$71,BX$38)*$B58))</f>
        <v>0</v>
      </c>
      <c r="CQ58" s="505">
        <f ca="1">IF($V58=$B58,0,IF(AND(Welcome!$C$22="50%",$V$5=Inservice),VLOOKUP($C$2,'LookUp Ranges'!$A$73:$CY$78,BY$38)*$B58,VLOOKUP($C$2,'LookUp Ranges'!$A$65:$CY$71,BY$38)*$B58))</f>
        <v>0</v>
      </c>
      <c r="CR58" s="505">
        <f ca="1">IF($V58=$B58,0,IF(AND(Welcome!$C$22="50%",$V$5=Inservice),VLOOKUP($C$2,'LookUp Ranges'!$A$73:$CY$78,BZ$38)*$B58,VLOOKUP($C$2,'LookUp Ranges'!$A$65:$CY$71,BZ$38)*$B58))</f>
        <v>0</v>
      </c>
      <c r="CS58" s="505">
        <f ca="1">IF($V58=$B58,0,IF(AND(Welcome!$C$22="50%",$V$5=Inservice),VLOOKUP($C$2,'LookUp Ranges'!$A$73:$CY$78,CA$38)*$B58,VLOOKUP($C$2,'LookUp Ranges'!$A$65:$CY$71,CA$38)*$B58))</f>
        <v>0</v>
      </c>
      <c r="CT58" s="505">
        <f ca="1">IF($V58=$B58,0,IF(AND(Welcome!$C$22="50%",$V$5=Inservice),VLOOKUP($C$2,'LookUp Ranges'!$A$73:$CY$78,CB$38)*$B58,VLOOKUP($C$2,'LookUp Ranges'!$A$65:$CY$71,CB$38)*$B58))</f>
        <v>0</v>
      </c>
      <c r="CU58" s="505">
        <f ca="1">IF($V58=$B58,0,IF(AND(Welcome!$C$22="50%",$V$5=Inservice),VLOOKUP($C$2,'LookUp Ranges'!$A$73:$CY$78,CC$38)*$B58,VLOOKUP($C$2,'LookUp Ranges'!$A$65:$CY$71,CC$38)*$B58))</f>
        <v>0</v>
      </c>
      <c r="CV58" s="505">
        <f ca="1">IF($V58=$B58,0,IF(AND(Welcome!$C$22="50%",$V$5=Inservice),VLOOKUP($C$2,'LookUp Ranges'!$A$73:$CY$78,CD$38)*$B58,VLOOKUP($C$2,'LookUp Ranges'!$A$65:$CY$71,CD$38)*$B58))</f>
        <v>0</v>
      </c>
      <c r="CW58" s="505">
        <f ca="1">IF($V58=$B58,0,IF(AND(Welcome!$C$22="50%",$V$5=Inservice),VLOOKUP($C$2,'LookUp Ranges'!$A$73:$CY$78,CE$38)*$B58,VLOOKUP($C$2,'LookUp Ranges'!$A$65:$CY$71,CE$38)*$B58))</f>
        <v>0</v>
      </c>
      <c r="CX58" s="505">
        <f ca="1">IF($V58=$B58,0,IF(AND(Welcome!$C$22="50%",$V$5=Inservice),VLOOKUP($C$2,'LookUp Ranges'!$A$73:$CY$78,CF$38)*$B58,VLOOKUP($C$2,'LookUp Ranges'!$A$65:$CY$71,CF$38)*$B58))</f>
        <v>0</v>
      </c>
      <c r="CY58" s="256">
        <f t="shared" ca="1" si="236"/>
        <v>0</v>
      </c>
    </row>
    <row r="59" spans="1:103">
      <c r="A59" s="241">
        <f t="shared" si="234"/>
        <v>21</v>
      </c>
      <c r="B59" s="249">
        <f t="shared" ca="1" si="235"/>
        <v>0</v>
      </c>
      <c r="C59" s="573"/>
      <c r="D59" s="573"/>
      <c r="E59" s="573"/>
      <c r="F59" s="573"/>
      <c r="G59" s="573"/>
      <c r="H59" s="573"/>
      <c r="I59" s="573"/>
      <c r="J59" s="573"/>
      <c r="K59" s="573"/>
      <c r="L59" s="573"/>
      <c r="M59" s="573"/>
      <c r="N59" s="573"/>
      <c r="O59" s="573"/>
      <c r="P59" s="573"/>
      <c r="Q59" s="573"/>
      <c r="R59" s="573"/>
      <c r="S59" s="573"/>
      <c r="T59" s="573"/>
      <c r="U59" s="573"/>
      <c r="V59" s="574"/>
      <c r="W59" s="575">
        <f ca="1">IF(AND(Welcome!$C$22="100%",W$5=Inservice),$B59,IF(AND(Welcome!$C$22="50%",W$5=Inservice),VLOOKUP($C$2,'LookUp Ranges'!$A$73:$CY$78,D$38)*$B59,VLOOKUP($C$2,'LookUp Ranges'!$A$65:$CY$71,D$38)*$B59))</f>
        <v>0</v>
      </c>
      <c r="X59" s="575">
        <f ca="1">IF($W59=$B59,0,IF(AND(Welcome!$C$22="50%",$W$5=Inservice),VLOOKUP($C$2,'LookUp Ranges'!$A$73:$CY$78,E$38)*$B59,VLOOKUP($C$2,'LookUp Ranges'!$A$65:$CY$71,E$38)*$B59))</f>
        <v>0</v>
      </c>
      <c r="Y59" s="575">
        <f ca="1">IF($W59=$B59,0,IF(AND(Welcome!$C$22="50%",$W$5=Inservice),VLOOKUP($C$2,'LookUp Ranges'!$A$73:$CY$78,F$38)*$B59,VLOOKUP($C$2,'LookUp Ranges'!$A$65:$CY$71,F$38)*$B59))</f>
        <v>0</v>
      </c>
      <c r="Z59" s="507">
        <f ca="1">IF($W59=$B59,0,IF(AND(Welcome!$C$22="50%",$W$5=Inservice),VLOOKUP($C$2,'LookUp Ranges'!$A$73:$CY$78,G$38)*$B59,VLOOKUP($C$2,'LookUp Ranges'!$A$65:$CY$71,G$38)*$B59))</f>
        <v>0</v>
      </c>
      <c r="AA59" s="507">
        <f ca="1">IF($W59=$B59,0,IF(AND(Welcome!$C$22="50%",$W$5=Inservice),VLOOKUP($C$2,'LookUp Ranges'!$A$73:$CY$78,H$38)*$B59,VLOOKUP($C$2,'LookUp Ranges'!$A$65:$CY$71,H$38)*$B59))</f>
        <v>0</v>
      </c>
      <c r="AB59" s="507">
        <f ca="1">IF($W59=$B59,0,IF(AND(Welcome!$C$22="50%",$W$5=Inservice),VLOOKUP($C$2,'LookUp Ranges'!$A$73:$CY$78,I$38)*$B59,VLOOKUP($C$2,'LookUp Ranges'!$A$65:$CY$71,I$38)*$B59))</f>
        <v>0</v>
      </c>
      <c r="AC59" s="507">
        <f ca="1">IF($W59=$B59,0,IF(AND(Welcome!$C$22="50%",$W$5=Inservice),VLOOKUP($C$2,'LookUp Ranges'!$A$73:$CY$78,J$38)*$B59,VLOOKUP($C$2,'LookUp Ranges'!$A$65:$CY$71,J$38)*$B59))</f>
        <v>0</v>
      </c>
      <c r="AD59" s="507">
        <f ca="1">IF($W59=$B59,0,IF(AND(Welcome!$C$22="50%",$W$5=Inservice),VLOOKUP($C$2,'LookUp Ranges'!$A$73:$CY$78,K$38)*$B59,VLOOKUP($C$2,'LookUp Ranges'!$A$65:$CY$71,K$38)*$B59))</f>
        <v>0</v>
      </c>
      <c r="AE59" s="507">
        <f ca="1">IF($W59=$B59,0,IF(AND(Welcome!$C$22="50%",$W$5=Inservice),VLOOKUP($C$2,'LookUp Ranges'!$A$73:$CY$78,L$38)*$B59,VLOOKUP($C$2,'LookUp Ranges'!$A$65:$CY$71,L$38)*$B59))</f>
        <v>0</v>
      </c>
      <c r="AF59" s="507">
        <f ca="1">IF($W59=$B59,0,IF(AND(Welcome!$C$22="50%",$W$5=Inservice),VLOOKUP($C$2,'LookUp Ranges'!$A$73:$CY$78,M$38)*$B59,VLOOKUP($C$2,'LookUp Ranges'!$A$65:$CY$71,M$38)*$B59))</f>
        <v>0</v>
      </c>
      <c r="AG59" s="507">
        <f ca="1">IF($W59=$B59,0,IF(AND(Welcome!$C$22="50%",$W$5=Inservice),VLOOKUP($C$2,'LookUp Ranges'!$A$73:$CY$78,N$38)*$B59,VLOOKUP($C$2,'LookUp Ranges'!$A$65:$CY$71,N$38)*$B59))</f>
        <v>0</v>
      </c>
      <c r="AH59" s="507">
        <f ca="1">IF($W59=$B59,0,IF(AND(Welcome!$C$22="50%",$W$5=Inservice),VLOOKUP($C$2,'LookUp Ranges'!$A$73:$CY$78,O$38)*$B59,VLOOKUP($C$2,'LookUp Ranges'!$A$65:$CY$71,O$38)*$B59))</f>
        <v>0</v>
      </c>
      <c r="AI59" s="507">
        <f ca="1">IF($W59=$B59,0,IF(AND(Welcome!$C$22="50%",$W$5=Inservice),VLOOKUP($C$2,'LookUp Ranges'!$A$73:$CY$78,P$38)*$B59,VLOOKUP($C$2,'LookUp Ranges'!$A$65:$CY$71,P$38)*$B59))</f>
        <v>0</v>
      </c>
      <c r="AJ59" s="507">
        <f ca="1">IF($W59=$B59,0,IF(AND(Welcome!$C$22="50%",$W$5=Inservice),VLOOKUP($C$2,'LookUp Ranges'!$A$73:$CY$78,Q$38)*$B59,VLOOKUP($C$2,'LookUp Ranges'!$A$65:$CY$71,Q$38)*$B59))</f>
        <v>0</v>
      </c>
      <c r="AK59" s="507">
        <f ca="1">IF($W59=$B59,0,IF(AND(Welcome!$C$22="50%",$W$5=Inservice),VLOOKUP($C$2,'LookUp Ranges'!$A$73:$CY$78,R$38)*$B59,VLOOKUP($C$2,'LookUp Ranges'!$A$65:$CY$71,R$38)*$B59))</f>
        <v>0</v>
      </c>
      <c r="AL59" s="507">
        <f ca="1">IF($W59=$B59,0,IF(AND(Welcome!$C$22="50%",$W$5=Inservice),VLOOKUP($C$2,'LookUp Ranges'!$A$73:$CY$78,S$38)*$B59,VLOOKUP($C$2,'LookUp Ranges'!$A$65:$CY$71,S$38)*$B59))</f>
        <v>0</v>
      </c>
      <c r="AM59" s="507">
        <f ca="1">IF($W59=$B59,0,IF(AND(Welcome!$C$22="50%",$W$5=Inservice),VLOOKUP($C$2,'LookUp Ranges'!$A$73:$CY$78,T$38)*$B59,VLOOKUP($C$2,'LookUp Ranges'!$A$65:$CY$71,T$38)*$B59))</f>
        <v>0</v>
      </c>
      <c r="AN59" s="507">
        <f ca="1">IF($W59=$B59,0,IF(AND(Welcome!$C$22="50%",$W$5=Inservice),VLOOKUP($C$2,'LookUp Ranges'!$A$73:$CY$78,U$38)*$B59,VLOOKUP($C$2,'LookUp Ranges'!$A$65:$CY$71,U$38)*$B59))</f>
        <v>0</v>
      </c>
      <c r="AO59" s="507">
        <f ca="1">IF($W59=$B59,0,IF(AND(Welcome!$C$22="50%",$W$5=Inservice),VLOOKUP($C$2,'LookUp Ranges'!$A$73:$CY$78,V$38)*$B59,VLOOKUP($C$2,'LookUp Ranges'!$A$65:$CY$71,V$38)*$B59))</f>
        <v>0</v>
      </c>
      <c r="AP59" s="507">
        <f ca="1">IF($W59=$B59,0,IF(AND(Welcome!$C$22="50%",$W$5=Inservice),VLOOKUP($C$2,'LookUp Ranges'!$A$73:$CY$78,W$38)*$B59,VLOOKUP($C$2,'LookUp Ranges'!$A$65:$CY$71,W$38)*$B59))</f>
        <v>0</v>
      </c>
      <c r="AQ59" s="507">
        <f ca="1">IF($W59=$B59,0,IF(AND(Welcome!$C$22="50%",$W$5=Inservice),VLOOKUP($C$2,'LookUp Ranges'!$A$73:$CY$78,X$38)*$B59,VLOOKUP($C$2,'LookUp Ranges'!$A$65:$CY$71,X$38)*$B59))</f>
        <v>0</v>
      </c>
      <c r="AR59" s="507">
        <f ca="1">IF($W59=$B59,0,IF(AND(Welcome!$C$22="50%",$W$5=Inservice),VLOOKUP($C$2,'LookUp Ranges'!$A$73:$CY$78,Y$38)*$B59,VLOOKUP($C$2,'LookUp Ranges'!$A$65:$CY$71,Y$38)*$B59))</f>
        <v>0</v>
      </c>
      <c r="AS59" s="507">
        <f ca="1">IF($W59=$B59,0,IF(AND(Welcome!$C$22="50%",$W$5=Inservice),VLOOKUP($C$2,'LookUp Ranges'!$A$73:$CY$78,Z$38)*$B59,VLOOKUP($C$2,'LookUp Ranges'!$A$65:$CY$71,Z$38)*$B59))</f>
        <v>0</v>
      </c>
      <c r="AT59" s="507">
        <f ca="1">IF($W59=$B59,0,IF(AND(Welcome!$C$22="50%",$W$5=Inservice),VLOOKUP($C$2,'LookUp Ranges'!$A$73:$CY$78,AA$38)*$B59,VLOOKUP($C$2,'LookUp Ranges'!$A$65:$CY$71,AA$38)*$B59))</f>
        <v>0</v>
      </c>
      <c r="AU59" s="507">
        <f ca="1">IF($W59=$B59,0,IF(AND(Welcome!$C$22="50%",$W$5=Inservice),VLOOKUP($C$2,'LookUp Ranges'!$A$73:$CY$78,AB$38)*$B59,VLOOKUP($C$2,'LookUp Ranges'!$A$65:$CY$71,AB$38)*$B59))</f>
        <v>0</v>
      </c>
      <c r="AV59" s="507">
        <f ca="1">IF($W59=$B59,0,IF(AND(Welcome!$C$22="50%",$W$5=Inservice),VLOOKUP($C$2,'LookUp Ranges'!$A$73:$CY$78,AC$38)*$B59,VLOOKUP($C$2,'LookUp Ranges'!$A$65:$CY$71,AC$38)*$B59))</f>
        <v>0</v>
      </c>
      <c r="AW59" s="507">
        <f ca="1">IF($W59=$B59,0,IF(AND(Welcome!$C$22="50%",$W$5=Inservice),VLOOKUP($C$2,'LookUp Ranges'!$A$73:$CY$78,AD$38)*$B59,VLOOKUP($C$2,'LookUp Ranges'!$A$65:$CY$71,AD$38)*$B59))</f>
        <v>0</v>
      </c>
      <c r="AX59" s="507">
        <f ca="1">IF($W59=$B59,0,IF(AND(Welcome!$C$22="50%",$W$5=Inservice),VLOOKUP($C$2,'LookUp Ranges'!$A$73:$CY$78,AE$38)*$B59,VLOOKUP($C$2,'LookUp Ranges'!$A$65:$CY$71,AE$38)*$B59))</f>
        <v>0</v>
      </c>
      <c r="AY59" s="507">
        <f ca="1">IF($W59=$B59,0,IF(AND(Welcome!$C$22="50%",$W$5=Inservice),VLOOKUP($C$2,'LookUp Ranges'!$A$73:$CY$78,AF$38)*$B59,VLOOKUP($C$2,'LookUp Ranges'!$A$65:$CY$71,AF$38)*$B59))</f>
        <v>0</v>
      </c>
      <c r="AZ59" s="507">
        <f ca="1">IF($W59=$B59,0,IF(AND(Welcome!$C$22="50%",$W$5=Inservice),VLOOKUP($C$2,'LookUp Ranges'!$A$73:$CY$78,AG$38)*$B59,VLOOKUP($C$2,'LookUp Ranges'!$A$65:$CY$71,AG$38)*$B59))</f>
        <v>0</v>
      </c>
      <c r="BA59" s="507">
        <f ca="1">IF($W59=$B59,0,IF(AND(Welcome!$C$22="50%",$W$5=Inservice),VLOOKUP($C$2,'LookUp Ranges'!$A$73:$CY$78,AH$38)*$B59,VLOOKUP($C$2,'LookUp Ranges'!$A$65:$CY$71,AH$38)*$B59))</f>
        <v>0</v>
      </c>
      <c r="BB59" s="507">
        <f ca="1">IF($W59=$B59,0,IF(AND(Welcome!$C$22="50%",$W$5=Inservice),VLOOKUP($C$2,'LookUp Ranges'!$A$73:$CY$78,AI$38)*$B59,VLOOKUP($C$2,'LookUp Ranges'!$A$65:$CY$71,AI$38)*$B59))</f>
        <v>0</v>
      </c>
      <c r="BC59" s="507">
        <f ca="1">IF($W59=$B59,0,IF(AND(Welcome!$C$22="50%",$W$5=Inservice),VLOOKUP($C$2,'LookUp Ranges'!$A$73:$CY$78,AJ$38)*$B59,VLOOKUP($C$2,'LookUp Ranges'!$A$65:$CY$71,AJ$38)*$B59))</f>
        <v>0</v>
      </c>
      <c r="BD59" s="507">
        <f ca="1">IF($W59=$B59,0,IF(AND(Welcome!$C$22="50%",$W$5=Inservice),VLOOKUP($C$2,'LookUp Ranges'!$A$73:$CY$78,AK$38)*$B59,VLOOKUP($C$2,'LookUp Ranges'!$A$65:$CY$71,AK$38)*$B59))</f>
        <v>0</v>
      </c>
      <c r="BE59" s="507">
        <f ca="1">IF($W59=$B59,0,IF(AND(Welcome!$C$22="50%",$W$5=Inservice),VLOOKUP($C$2,'LookUp Ranges'!$A$73:$CY$78,AL$38)*$B59,VLOOKUP($C$2,'LookUp Ranges'!$A$65:$CY$71,AL$38)*$B59))</f>
        <v>0</v>
      </c>
      <c r="BF59" s="507">
        <f ca="1">IF($W59=$B59,0,IF(AND(Welcome!$C$22="50%",$W$5=Inservice),VLOOKUP($C$2,'LookUp Ranges'!$A$73:$CY$78,AM$38)*$B59,VLOOKUP($C$2,'LookUp Ranges'!$A$65:$CY$71,AM$38)*$B59))</f>
        <v>0</v>
      </c>
      <c r="BG59" s="507">
        <f ca="1">IF($W59=$B59,0,IF(AND(Welcome!$C$22="50%",$W$5=Inservice),VLOOKUP($C$2,'LookUp Ranges'!$A$73:$CY$78,AN$38)*$B59,VLOOKUP($C$2,'LookUp Ranges'!$A$65:$CY$71,AN$38)*$B59))</f>
        <v>0</v>
      </c>
      <c r="BH59" s="507">
        <f ca="1">IF($W59=$B59,0,IF(AND(Welcome!$C$22="50%",$W$5=Inservice),VLOOKUP($C$2,'LookUp Ranges'!$A$73:$CY$78,AO$38)*$B59,VLOOKUP($C$2,'LookUp Ranges'!$A$65:$CY$71,AO$38)*$B59))</f>
        <v>0</v>
      </c>
      <c r="BI59" s="507">
        <f ca="1">IF($W59=$B59,0,IF(AND(Welcome!$C$22="50%",$W$5=Inservice),VLOOKUP($C$2,'LookUp Ranges'!$A$73:$CY$78,AP$38)*$B59,VLOOKUP($C$2,'LookUp Ranges'!$A$65:$CY$71,AP$38)*$B59))</f>
        <v>0</v>
      </c>
      <c r="BJ59" s="507">
        <f ca="1">IF($W59=$B59,0,IF(AND(Welcome!$C$22="50%",$W$5=Inservice),VLOOKUP($C$2,'LookUp Ranges'!$A$73:$CY$78,AQ$38)*$B59,VLOOKUP($C$2,'LookUp Ranges'!$A$65:$CY$71,AQ$38)*$B59))</f>
        <v>0</v>
      </c>
      <c r="BK59" s="507">
        <f ca="1">IF($W59=$B59,0,IF(AND(Welcome!$C$22="50%",$W$5=Inservice),VLOOKUP($C$2,'LookUp Ranges'!$A$73:$CY$78,AR$38)*$B59,VLOOKUP($C$2,'LookUp Ranges'!$A$65:$CY$71,AR$38)*$B59))</f>
        <v>0</v>
      </c>
      <c r="BL59" s="507">
        <f ca="1">IF($W59=$B59,0,IF(AND(Welcome!$C$22="50%",$W$5=Inservice),VLOOKUP($C$2,'LookUp Ranges'!$A$73:$CY$78,AS$38)*$B59,VLOOKUP($C$2,'LookUp Ranges'!$A$65:$CY$71,AS$38)*$B59))</f>
        <v>0</v>
      </c>
      <c r="BM59" s="507">
        <f ca="1">IF($W59=$B59,0,IF(AND(Welcome!$C$22="50%",$W$5=Inservice),VLOOKUP($C$2,'LookUp Ranges'!$A$73:$CY$78,AT$38)*$B59,VLOOKUP($C$2,'LookUp Ranges'!$A$65:$CY$71,AT$38)*$B59))</f>
        <v>0</v>
      </c>
      <c r="BN59" s="507">
        <f ca="1">IF($W59=$B59,0,IF(AND(Welcome!$C$22="50%",$W$5=Inservice),VLOOKUP($C$2,'LookUp Ranges'!$A$73:$CY$78,AU$38)*$B59,VLOOKUP($C$2,'LookUp Ranges'!$A$65:$CY$71,AU$38)*$B59))</f>
        <v>0</v>
      </c>
      <c r="BO59" s="507">
        <f ca="1">IF($W59=$B59,0,IF(AND(Welcome!$C$22="50%",$W$5=Inservice),VLOOKUP($C$2,'LookUp Ranges'!$A$73:$CY$78,AV$38)*$B59,VLOOKUP($C$2,'LookUp Ranges'!$A$65:$CY$71,AV$38)*$B59))</f>
        <v>0</v>
      </c>
      <c r="BP59" s="507">
        <f ca="1">IF($W59=$B59,0,IF(AND(Welcome!$C$22="50%",$W$5=Inservice),VLOOKUP($C$2,'LookUp Ranges'!$A$73:$CY$78,AW$38)*$B59,VLOOKUP($C$2,'LookUp Ranges'!$A$65:$CY$71,AW$38)*$B59))</f>
        <v>0</v>
      </c>
      <c r="BQ59" s="507">
        <f ca="1">IF($W59=$B59,0,IF(AND(Welcome!$C$22="50%",$W$5=Inservice),VLOOKUP($C$2,'LookUp Ranges'!$A$73:$CY$78,AX$38)*$B59,VLOOKUP($C$2,'LookUp Ranges'!$A$65:$CY$71,AX$38)*$B59))</f>
        <v>0</v>
      </c>
      <c r="BR59" s="507">
        <f ca="1">IF($W59=$B59,0,IF(AND(Welcome!$C$22="50%",$W$5=Inservice),VLOOKUP($C$2,'LookUp Ranges'!$A$73:$CY$78,AY$38)*$B59,VLOOKUP($C$2,'LookUp Ranges'!$A$65:$CY$71,AY$38)*$B59))</f>
        <v>0</v>
      </c>
      <c r="BS59" s="507">
        <f ca="1">IF($W59=$B59,0,IF(AND(Welcome!$C$22="50%",$W$5=Inservice),VLOOKUP($C$2,'LookUp Ranges'!$A$73:$CY$78,AZ$38)*$B59,VLOOKUP($C$2,'LookUp Ranges'!$A$65:$CY$71,AZ$38)*$B59))</f>
        <v>0</v>
      </c>
      <c r="BT59" s="507">
        <f ca="1">IF($W59=$B59,0,IF(AND(Welcome!$C$22="50%",$W$5=Inservice),VLOOKUP($C$2,'LookUp Ranges'!$A$73:$CY$78,BA$38)*$B59,VLOOKUP($C$2,'LookUp Ranges'!$A$65:$CY$71,BA$38)*$B59))</f>
        <v>0</v>
      </c>
      <c r="BU59" s="507">
        <f ca="1">IF($W59=$B59,0,IF(AND(Welcome!$C$22="50%",$W$5=Inservice),VLOOKUP($C$2,'LookUp Ranges'!$A$73:$CY$78,BB$38)*$B59,VLOOKUP($C$2,'LookUp Ranges'!$A$65:$CY$71,BB$38)*$B59))</f>
        <v>0</v>
      </c>
      <c r="BV59" s="507">
        <f ca="1">IF($W59=$B59,0,IF(AND(Welcome!$C$22="50%",$W$5=Inservice),VLOOKUP($C$2,'LookUp Ranges'!$A$73:$CY$78,BC$38)*$B59,VLOOKUP($C$2,'LookUp Ranges'!$A$65:$CY$71,BC$38)*$B59))</f>
        <v>0</v>
      </c>
      <c r="BW59" s="507">
        <f ca="1">IF($W59=$B59,0,IF(AND(Welcome!$C$22="50%",$W$5=Inservice),VLOOKUP($C$2,'LookUp Ranges'!$A$73:$CY$78,BD$38)*$B59,VLOOKUP($C$2,'LookUp Ranges'!$A$65:$CY$71,BD$38)*$B59))</f>
        <v>0</v>
      </c>
      <c r="BX59" s="507">
        <f ca="1">IF($W59=$B59,0,IF(AND(Welcome!$C$22="50%",$W$5=Inservice),VLOOKUP($C$2,'LookUp Ranges'!$A$73:$CY$78,BE$38)*$B59,VLOOKUP($C$2,'LookUp Ranges'!$A$65:$CY$71,BE$38)*$B59))</f>
        <v>0</v>
      </c>
      <c r="BY59" s="507">
        <f ca="1">IF($W59=$B59,0,IF(AND(Welcome!$C$22="50%",$W$5=Inservice),VLOOKUP($C$2,'LookUp Ranges'!$A$73:$CY$78,BF$38)*$B59,VLOOKUP($C$2,'LookUp Ranges'!$A$65:$CY$71,BF$38)*$B59))</f>
        <v>0</v>
      </c>
      <c r="BZ59" s="507">
        <f ca="1">IF($W59=$B59,0,IF(AND(Welcome!$C$22="50%",$W$5=Inservice),VLOOKUP($C$2,'LookUp Ranges'!$A$73:$CY$78,BG$38)*$B59,VLOOKUP($C$2,'LookUp Ranges'!$A$65:$CY$71,BG$38)*$B59))</f>
        <v>0</v>
      </c>
      <c r="CA59" s="507">
        <f ca="1">IF($W59=$B59,0,IF(AND(Welcome!$C$22="50%",$W$5=Inservice),VLOOKUP($C$2,'LookUp Ranges'!$A$73:$CY$78,BH$38)*$B59,VLOOKUP($C$2,'LookUp Ranges'!$A$65:$CY$71,BH$38)*$B59))</f>
        <v>0</v>
      </c>
      <c r="CB59" s="507">
        <f ca="1">IF($W59=$B59,0,IF(AND(Welcome!$C$22="50%",$W$5=Inservice),VLOOKUP($C$2,'LookUp Ranges'!$A$73:$CY$78,BI$38)*$B59,VLOOKUP($C$2,'LookUp Ranges'!$A$65:$CY$71,BI$38)*$B59))</f>
        <v>0</v>
      </c>
      <c r="CC59" s="507">
        <f ca="1">IF($W59=$B59,0,IF(AND(Welcome!$C$22="50%",$W$5=Inservice),VLOOKUP($C$2,'LookUp Ranges'!$A$73:$CY$78,BJ$38)*$B59,VLOOKUP($C$2,'LookUp Ranges'!$A$65:$CY$71,BJ$38)*$B59))</f>
        <v>0</v>
      </c>
      <c r="CD59" s="507">
        <f ca="1">IF($W59=$B59,0,IF(AND(Welcome!$C$22="50%",$W$5=Inservice),VLOOKUP($C$2,'LookUp Ranges'!$A$73:$CY$78,BK$38)*$B59,VLOOKUP($C$2,'LookUp Ranges'!$A$65:$CY$71,BK$38)*$B59))</f>
        <v>0</v>
      </c>
      <c r="CE59" s="507">
        <f ca="1">IF($W59=$B59,0,IF(AND(Welcome!$C$22="50%",$W$5=Inservice),VLOOKUP($C$2,'LookUp Ranges'!$A$73:$CY$78,BL$38)*$B59,VLOOKUP($C$2,'LookUp Ranges'!$A$65:$CY$71,BL$38)*$B59))</f>
        <v>0</v>
      </c>
      <c r="CF59" s="507">
        <f ca="1">IF($W59=$B59,0,IF(AND(Welcome!$C$22="50%",$W$5=Inservice),VLOOKUP($C$2,'LookUp Ranges'!$A$73:$CY$78,BM$38)*$B59,VLOOKUP($C$2,'LookUp Ranges'!$A$65:$CY$71,BM$38)*$B59))</f>
        <v>0</v>
      </c>
      <c r="CG59" s="507">
        <f ca="1">IF($W59=$B59,0,IF(AND(Welcome!$C$22="50%",$W$5=Inservice),VLOOKUP($C$2,'LookUp Ranges'!$A$73:$CY$78,BN$38)*$B59,VLOOKUP($C$2,'LookUp Ranges'!$A$65:$CY$71,BN$38)*$B59))</f>
        <v>0</v>
      </c>
      <c r="CH59" s="507">
        <f ca="1">IF($W59=$B59,0,IF(AND(Welcome!$C$22="50%",$W$5=Inservice),VLOOKUP($C$2,'LookUp Ranges'!$A$73:$CY$78,BO$38)*$B59,VLOOKUP($C$2,'LookUp Ranges'!$A$65:$CY$71,BO$38)*$B59))</f>
        <v>0</v>
      </c>
      <c r="CI59" s="507">
        <f ca="1">IF($W59=$B59,0,IF(AND(Welcome!$C$22="50%",$W$5=Inservice),VLOOKUP($C$2,'LookUp Ranges'!$A$73:$CY$78,BP$38)*$B59,VLOOKUP($C$2,'LookUp Ranges'!$A$65:$CY$71,BP$38)*$B59))</f>
        <v>0</v>
      </c>
      <c r="CJ59" s="507">
        <f ca="1">IF($W59=$B59,0,IF(AND(Welcome!$C$22="50%",$W$5=Inservice),VLOOKUP($C$2,'LookUp Ranges'!$A$73:$CY$78,BQ$38)*$B59,VLOOKUP($C$2,'LookUp Ranges'!$A$65:$CY$71,BQ$38)*$B59))</f>
        <v>0</v>
      </c>
      <c r="CK59" s="507">
        <f ca="1">IF($W59=$B59,0,IF(AND(Welcome!$C$22="50%",$W$5=Inservice),VLOOKUP($C$2,'LookUp Ranges'!$A$73:$CY$78,BR$38)*$B59,VLOOKUP($C$2,'LookUp Ranges'!$A$65:$CY$71,BR$38)*$B59))</f>
        <v>0</v>
      </c>
      <c r="CL59" s="507">
        <f ca="1">IF($W59=$B59,0,IF(AND(Welcome!$C$22="50%",$W$5=Inservice),VLOOKUP($C$2,'LookUp Ranges'!$A$73:$CY$78,BS$38)*$B59,VLOOKUP($C$2,'LookUp Ranges'!$A$65:$CY$71,BS$38)*$B59))</f>
        <v>0</v>
      </c>
      <c r="CM59" s="507">
        <f ca="1">IF($W59=$B59,0,IF(AND(Welcome!$C$22="50%",$W$5=Inservice),VLOOKUP($C$2,'LookUp Ranges'!$A$73:$CY$78,BT$38)*$B59,VLOOKUP($C$2,'LookUp Ranges'!$A$65:$CY$71,BT$38)*$B59))</f>
        <v>0</v>
      </c>
      <c r="CN59" s="507">
        <f ca="1">IF($W59=$B59,0,IF(AND(Welcome!$C$22="50%",$W$5=Inservice),VLOOKUP($C$2,'LookUp Ranges'!$A$73:$CY$78,BU$38)*$B59,VLOOKUP($C$2,'LookUp Ranges'!$A$65:$CY$71,BU$38)*$B59))</f>
        <v>0</v>
      </c>
      <c r="CO59" s="507">
        <f ca="1">IF($W59=$B59,0,IF(AND(Welcome!$C$22="50%",$W$5=Inservice),VLOOKUP($C$2,'LookUp Ranges'!$A$73:$CY$78,BV$38)*$B59,VLOOKUP($C$2,'LookUp Ranges'!$A$65:$CY$71,BV$38)*$B59))</f>
        <v>0</v>
      </c>
      <c r="CP59" s="507">
        <f ca="1">IF($W59=$B59,0,IF(AND(Welcome!$C$22="50%",$W$5=Inservice),VLOOKUP($C$2,'LookUp Ranges'!$A$73:$CY$78,BW$38)*$B59,VLOOKUP($C$2,'LookUp Ranges'!$A$65:$CY$71,BW$38)*$B59))</f>
        <v>0</v>
      </c>
      <c r="CQ59" s="507">
        <f ca="1">IF($W59=$B59,0,IF(AND(Welcome!$C$22="50%",$W$5=Inservice),VLOOKUP($C$2,'LookUp Ranges'!$A$73:$CY$78,BX$38)*$B59,VLOOKUP($C$2,'LookUp Ranges'!$A$65:$CY$71,BX$38)*$B59))</f>
        <v>0</v>
      </c>
      <c r="CR59" s="507">
        <f ca="1">IF($W59=$B59,0,IF(AND(Welcome!$C$22="50%",$W$5=Inservice),VLOOKUP($C$2,'LookUp Ranges'!$A$73:$CY$78,BY$38)*$B59,VLOOKUP($C$2,'LookUp Ranges'!$A$65:$CY$71,BY$38)*$B59))</f>
        <v>0</v>
      </c>
      <c r="CS59" s="507">
        <f ca="1">IF($W59=$B59,0,IF(AND(Welcome!$C$22="50%",$W$5=Inservice),VLOOKUP($C$2,'LookUp Ranges'!$A$73:$CY$78,BZ$38)*$B59,VLOOKUP($C$2,'LookUp Ranges'!$A$65:$CY$71,BZ$38)*$B59))</f>
        <v>0</v>
      </c>
      <c r="CT59" s="507">
        <f ca="1">IF($W59=$B59,0,IF(AND(Welcome!$C$22="50%",$W$5=Inservice),VLOOKUP($C$2,'LookUp Ranges'!$A$73:$CY$78,CA$38)*$B59,VLOOKUP($C$2,'LookUp Ranges'!$A$65:$CY$71,CA$38)*$B59))</f>
        <v>0</v>
      </c>
      <c r="CU59" s="507">
        <f ca="1">IF($W59=$B59,0,IF(AND(Welcome!$C$22="50%",$W$5=Inservice),VLOOKUP($C$2,'LookUp Ranges'!$A$73:$CY$78,CB$38)*$B59,VLOOKUP($C$2,'LookUp Ranges'!$A$65:$CY$71,CB$38)*$B59))</f>
        <v>0</v>
      </c>
      <c r="CV59" s="507">
        <f ca="1">IF($W59=$B59,0,IF(AND(Welcome!$C$22="50%",$W$5=Inservice),VLOOKUP($C$2,'LookUp Ranges'!$A$73:$CY$78,CC$38)*$B59,VLOOKUP($C$2,'LookUp Ranges'!$A$65:$CY$71,CC$38)*$B59))</f>
        <v>0</v>
      </c>
      <c r="CW59" s="507">
        <f ca="1">IF($W59=$B59,0,IF(AND(Welcome!$C$22="50%",$W$5=Inservice),VLOOKUP($C$2,'LookUp Ranges'!$A$73:$CY$78,CD$38)*$B59,VLOOKUP($C$2,'LookUp Ranges'!$A$65:$CY$71,CD$38)*$B59))</f>
        <v>0</v>
      </c>
      <c r="CX59" s="507">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-49.740359062500005</v>
      </c>
      <c r="D60" s="262">
        <f t="shared" ca="1" si="237"/>
        <v>-95.753507219250011</v>
      </c>
      <c r="E60" s="262">
        <f t="shared" ca="1" si="237"/>
        <v>-88.564367322750002</v>
      </c>
      <c r="F60" s="262">
        <f t="shared" ca="1" si="237"/>
        <v>-81.932319447750004</v>
      </c>
      <c r="G60" s="262">
        <f t="shared" ca="1" si="237"/>
        <v>-75.777779019750014</v>
      </c>
      <c r="H60" s="262">
        <f t="shared" ca="1" si="237"/>
        <v>-70.100746038750003</v>
      </c>
      <c r="I60" s="262">
        <f t="shared" ca="1" si="237"/>
        <v>-64.834900026</v>
      </c>
      <c r="J60" s="262">
        <f t="shared" ca="1" si="237"/>
        <v>-59.98024098150001</v>
      </c>
      <c r="K60" s="262">
        <f t="shared" ca="1" si="237"/>
        <v>-59.184395236500009</v>
      </c>
      <c r="L60" s="262">
        <f t="shared" ca="1" si="237"/>
        <v>-59.171131140749999</v>
      </c>
      <c r="M60" s="262">
        <f t="shared" ca="1" si="237"/>
        <v>-59.184395236500009</v>
      </c>
      <c r="N60" s="262">
        <f t="shared" ca="1" si="237"/>
        <v>-59.171131140749999</v>
      </c>
      <c r="O60" s="262">
        <f t="shared" ca="1" si="237"/>
        <v>-59.184395236500009</v>
      </c>
      <c r="P60" s="262">
        <f t="shared" ca="1" si="237"/>
        <v>-59.171131140749999</v>
      </c>
      <c r="Q60" s="262">
        <f t="shared" ca="1" si="237"/>
        <v>-59.184395236500009</v>
      </c>
      <c r="R60" s="262">
        <f t="shared" ca="1" si="237"/>
        <v>-59.171131140749999</v>
      </c>
      <c r="S60" s="262">
        <f t="shared" ca="1" si="237"/>
        <v>-59.184395236500009</v>
      </c>
      <c r="T60" s="262">
        <f t="shared" ca="1" si="237"/>
        <v>-59.171131140749999</v>
      </c>
      <c r="U60" s="262">
        <f t="shared" ca="1" si="237"/>
        <v>-59.184395236500009</v>
      </c>
      <c r="V60" s="262">
        <f t="shared" ca="1" si="237"/>
        <v>-59.171131140749999</v>
      </c>
      <c r="W60" s="262">
        <f t="shared" ca="1" si="237"/>
        <v>-29.592197618250005</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6">
        <f ca="1">SUM(CY39:CY59)</f>
        <v>-1326.4095750000004</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row>
    <row r="63" spans="1:103">
      <c r="F63" s="504"/>
    </row>
    <row r="64" spans="1:103">
      <c r="F64" s="504"/>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topLeftCell="B1" zoomScale="85" zoomScaleNormal="85" workbookViewId="0"/>
  </sheetViews>
  <sheetFormatPr defaultRowHeight="15"/>
  <cols>
    <col min="1" max="1" width="9" style="515"/>
    <col min="2" max="2" width="27.125" style="515" customWidth="1"/>
    <col min="3" max="3" width="39.875" style="515" customWidth="1"/>
    <col min="4" max="4" width="38.75" style="515" bestFit="1" customWidth="1"/>
    <col min="5" max="257" width="9" style="515"/>
    <col min="258" max="258" width="27.125" style="515" customWidth="1"/>
    <col min="259" max="259" width="39.875" style="515" customWidth="1"/>
    <col min="260" max="260" width="38.75" style="515" bestFit="1" customWidth="1"/>
    <col min="261" max="513" width="9" style="515"/>
    <col min="514" max="514" width="27.125" style="515" customWidth="1"/>
    <col min="515" max="515" width="39.875" style="515" customWidth="1"/>
    <col min="516" max="516" width="38.75" style="515" bestFit="1" customWidth="1"/>
    <col min="517" max="769" width="9" style="515"/>
    <col min="770" max="770" width="27.125" style="515" customWidth="1"/>
    <col min="771" max="771" width="39.875" style="515" customWidth="1"/>
    <col min="772" max="772" width="38.75" style="515" bestFit="1" customWidth="1"/>
    <col min="773" max="1025" width="9" style="515"/>
    <col min="1026" max="1026" width="27.125" style="515" customWidth="1"/>
    <col min="1027" max="1027" width="39.875" style="515" customWidth="1"/>
    <col min="1028" max="1028" width="38.75" style="515" bestFit="1" customWidth="1"/>
    <col min="1029" max="1281" width="9" style="515"/>
    <col min="1282" max="1282" width="27.125" style="515" customWidth="1"/>
    <col min="1283" max="1283" width="39.875" style="515" customWidth="1"/>
    <col min="1284" max="1284" width="38.75" style="515" bestFit="1" customWidth="1"/>
    <col min="1285" max="1537" width="9" style="515"/>
    <col min="1538" max="1538" width="27.125" style="515" customWidth="1"/>
    <col min="1539" max="1539" width="39.875" style="515" customWidth="1"/>
    <col min="1540" max="1540" width="38.75" style="515" bestFit="1" customWidth="1"/>
    <col min="1541" max="1793" width="9" style="515"/>
    <col min="1794" max="1794" width="27.125" style="515" customWidth="1"/>
    <col min="1795" max="1795" width="39.875" style="515" customWidth="1"/>
    <col min="1796" max="1796" width="38.75" style="515" bestFit="1" customWidth="1"/>
    <col min="1797" max="2049" width="9" style="515"/>
    <col min="2050" max="2050" width="27.125" style="515" customWidth="1"/>
    <col min="2051" max="2051" width="39.875" style="515" customWidth="1"/>
    <col min="2052" max="2052" width="38.75" style="515" bestFit="1" customWidth="1"/>
    <col min="2053" max="2305" width="9" style="515"/>
    <col min="2306" max="2306" width="27.125" style="515" customWidth="1"/>
    <col min="2307" max="2307" width="39.875" style="515" customWidth="1"/>
    <col min="2308" max="2308" width="38.75" style="515" bestFit="1" customWidth="1"/>
    <col min="2309" max="2561" width="9" style="515"/>
    <col min="2562" max="2562" width="27.125" style="515" customWidth="1"/>
    <col min="2563" max="2563" width="39.875" style="515" customWidth="1"/>
    <col min="2564" max="2564" width="38.75" style="515" bestFit="1" customWidth="1"/>
    <col min="2565" max="2817" width="9" style="515"/>
    <col min="2818" max="2818" width="27.125" style="515" customWidth="1"/>
    <col min="2819" max="2819" width="39.875" style="515" customWidth="1"/>
    <col min="2820" max="2820" width="38.75" style="515" bestFit="1" customWidth="1"/>
    <col min="2821" max="3073" width="9" style="515"/>
    <col min="3074" max="3074" width="27.125" style="515" customWidth="1"/>
    <col min="3075" max="3075" width="39.875" style="515" customWidth="1"/>
    <col min="3076" max="3076" width="38.75" style="515" bestFit="1" customWidth="1"/>
    <col min="3077" max="3329" width="9" style="515"/>
    <col min="3330" max="3330" width="27.125" style="515" customWidth="1"/>
    <col min="3331" max="3331" width="39.875" style="515" customWidth="1"/>
    <col min="3332" max="3332" width="38.75" style="515" bestFit="1" customWidth="1"/>
    <col min="3333" max="3585" width="9" style="515"/>
    <col min="3586" max="3586" width="27.125" style="515" customWidth="1"/>
    <col min="3587" max="3587" width="39.875" style="515" customWidth="1"/>
    <col min="3588" max="3588" width="38.75" style="515" bestFit="1" customWidth="1"/>
    <col min="3589" max="3841" width="9" style="515"/>
    <col min="3842" max="3842" width="27.125" style="515" customWidth="1"/>
    <col min="3843" max="3843" width="39.875" style="515" customWidth="1"/>
    <col min="3844" max="3844" width="38.75" style="515" bestFit="1" customWidth="1"/>
    <col min="3845" max="4097" width="9" style="515"/>
    <col min="4098" max="4098" width="27.125" style="515" customWidth="1"/>
    <col min="4099" max="4099" width="39.875" style="515" customWidth="1"/>
    <col min="4100" max="4100" width="38.75" style="515" bestFit="1" customWidth="1"/>
    <col min="4101" max="4353" width="9" style="515"/>
    <col min="4354" max="4354" width="27.125" style="515" customWidth="1"/>
    <col min="4355" max="4355" width="39.875" style="515" customWidth="1"/>
    <col min="4356" max="4356" width="38.75" style="515" bestFit="1" customWidth="1"/>
    <col min="4357" max="4609" width="9" style="515"/>
    <col min="4610" max="4610" width="27.125" style="515" customWidth="1"/>
    <col min="4611" max="4611" width="39.875" style="515" customWidth="1"/>
    <col min="4612" max="4612" width="38.75" style="515" bestFit="1" customWidth="1"/>
    <col min="4613" max="4865" width="9" style="515"/>
    <col min="4866" max="4866" width="27.125" style="515" customWidth="1"/>
    <col min="4867" max="4867" width="39.875" style="515" customWidth="1"/>
    <col min="4868" max="4868" width="38.75" style="515" bestFit="1" customWidth="1"/>
    <col min="4869" max="5121" width="9" style="515"/>
    <col min="5122" max="5122" width="27.125" style="515" customWidth="1"/>
    <col min="5123" max="5123" width="39.875" style="515" customWidth="1"/>
    <col min="5124" max="5124" width="38.75" style="515" bestFit="1" customWidth="1"/>
    <col min="5125" max="5377" width="9" style="515"/>
    <col min="5378" max="5378" width="27.125" style="515" customWidth="1"/>
    <col min="5379" max="5379" width="39.875" style="515" customWidth="1"/>
    <col min="5380" max="5380" width="38.75" style="515" bestFit="1" customWidth="1"/>
    <col min="5381" max="5633" width="9" style="515"/>
    <col min="5634" max="5634" width="27.125" style="515" customWidth="1"/>
    <col min="5635" max="5635" width="39.875" style="515" customWidth="1"/>
    <col min="5636" max="5636" width="38.75" style="515" bestFit="1" customWidth="1"/>
    <col min="5637" max="5889" width="9" style="515"/>
    <col min="5890" max="5890" width="27.125" style="515" customWidth="1"/>
    <col min="5891" max="5891" width="39.875" style="515" customWidth="1"/>
    <col min="5892" max="5892" width="38.75" style="515" bestFit="1" customWidth="1"/>
    <col min="5893" max="6145" width="9" style="515"/>
    <col min="6146" max="6146" width="27.125" style="515" customWidth="1"/>
    <col min="6147" max="6147" width="39.875" style="515" customWidth="1"/>
    <col min="6148" max="6148" width="38.75" style="515" bestFit="1" customWidth="1"/>
    <col min="6149" max="6401" width="9" style="515"/>
    <col min="6402" max="6402" width="27.125" style="515" customWidth="1"/>
    <col min="6403" max="6403" width="39.875" style="515" customWidth="1"/>
    <col min="6404" max="6404" width="38.75" style="515" bestFit="1" customWidth="1"/>
    <col min="6405" max="6657" width="9" style="515"/>
    <col min="6658" max="6658" width="27.125" style="515" customWidth="1"/>
    <col min="6659" max="6659" width="39.875" style="515" customWidth="1"/>
    <col min="6660" max="6660" width="38.75" style="515" bestFit="1" customWidth="1"/>
    <col min="6661" max="6913" width="9" style="515"/>
    <col min="6914" max="6914" width="27.125" style="515" customWidth="1"/>
    <col min="6915" max="6915" width="39.875" style="515" customWidth="1"/>
    <col min="6916" max="6916" width="38.75" style="515" bestFit="1" customWidth="1"/>
    <col min="6917" max="7169" width="9" style="515"/>
    <col min="7170" max="7170" width="27.125" style="515" customWidth="1"/>
    <col min="7171" max="7171" width="39.875" style="515" customWidth="1"/>
    <col min="7172" max="7172" width="38.75" style="515" bestFit="1" customWidth="1"/>
    <col min="7173" max="7425" width="9" style="515"/>
    <col min="7426" max="7426" width="27.125" style="515" customWidth="1"/>
    <col min="7427" max="7427" width="39.875" style="515" customWidth="1"/>
    <col min="7428" max="7428" width="38.75" style="515" bestFit="1" customWidth="1"/>
    <col min="7429" max="7681" width="9" style="515"/>
    <col min="7682" max="7682" width="27.125" style="515" customWidth="1"/>
    <col min="7683" max="7683" width="39.875" style="515" customWidth="1"/>
    <col min="7684" max="7684" width="38.75" style="515" bestFit="1" customWidth="1"/>
    <col min="7685" max="7937" width="9" style="515"/>
    <col min="7938" max="7938" width="27.125" style="515" customWidth="1"/>
    <col min="7939" max="7939" width="39.875" style="515" customWidth="1"/>
    <col min="7940" max="7940" width="38.75" style="515" bestFit="1" customWidth="1"/>
    <col min="7941" max="8193" width="9" style="515"/>
    <col min="8194" max="8194" width="27.125" style="515" customWidth="1"/>
    <col min="8195" max="8195" width="39.875" style="515" customWidth="1"/>
    <col min="8196" max="8196" width="38.75" style="515" bestFit="1" customWidth="1"/>
    <col min="8197" max="8449" width="9" style="515"/>
    <col min="8450" max="8450" width="27.125" style="515" customWidth="1"/>
    <col min="8451" max="8451" width="39.875" style="515" customWidth="1"/>
    <col min="8452" max="8452" width="38.75" style="515" bestFit="1" customWidth="1"/>
    <col min="8453" max="8705" width="9" style="515"/>
    <col min="8706" max="8706" width="27.125" style="515" customWidth="1"/>
    <col min="8707" max="8707" width="39.875" style="515" customWidth="1"/>
    <col min="8708" max="8708" width="38.75" style="515" bestFit="1" customWidth="1"/>
    <col min="8709" max="8961" width="9" style="515"/>
    <col min="8962" max="8962" width="27.125" style="515" customWidth="1"/>
    <col min="8963" max="8963" width="39.875" style="515" customWidth="1"/>
    <col min="8964" max="8964" width="38.75" style="515" bestFit="1" customWidth="1"/>
    <col min="8965" max="9217" width="9" style="515"/>
    <col min="9218" max="9218" width="27.125" style="515" customWidth="1"/>
    <col min="9219" max="9219" width="39.875" style="515" customWidth="1"/>
    <col min="9220" max="9220" width="38.75" style="515" bestFit="1" customWidth="1"/>
    <col min="9221" max="9473" width="9" style="515"/>
    <col min="9474" max="9474" width="27.125" style="515" customWidth="1"/>
    <col min="9475" max="9475" width="39.875" style="515" customWidth="1"/>
    <col min="9476" max="9476" width="38.75" style="515" bestFit="1" customWidth="1"/>
    <col min="9477" max="9729" width="9" style="515"/>
    <col min="9730" max="9730" width="27.125" style="515" customWidth="1"/>
    <col min="9731" max="9731" width="39.875" style="515" customWidth="1"/>
    <col min="9732" max="9732" width="38.75" style="515" bestFit="1" customWidth="1"/>
    <col min="9733" max="9985" width="9" style="515"/>
    <col min="9986" max="9986" width="27.125" style="515" customWidth="1"/>
    <col min="9987" max="9987" width="39.875" style="515" customWidth="1"/>
    <col min="9988" max="9988" width="38.75" style="515" bestFit="1" customWidth="1"/>
    <col min="9989" max="10241" width="9" style="515"/>
    <col min="10242" max="10242" width="27.125" style="515" customWidth="1"/>
    <col min="10243" max="10243" width="39.875" style="515" customWidth="1"/>
    <col min="10244" max="10244" width="38.75" style="515" bestFit="1" customWidth="1"/>
    <col min="10245" max="10497" width="9" style="515"/>
    <col min="10498" max="10498" width="27.125" style="515" customWidth="1"/>
    <col min="10499" max="10499" width="39.875" style="515" customWidth="1"/>
    <col min="10500" max="10500" width="38.75" style="515" bestFit="1" customWidth="1"/>
    <col min="10501" max="10753" width="9" style="515"/>
    <col min="10754" max="10754" width="27.125" style="515" customWidth="1"/>
    <col min="10755" max="10755" width="39.875" style="515" customWidth="1"/>
    <col min="10756" max="10756" width="38.75" style="515" bestFit="1" customWidth="1"/>
    <col min="10757" max="11009" width="9" style="515"/>
    <col min="11010" max="11010" width="27.125" style="515" customWidth="1"/>
    <col min="11011" max="11011" width="39.875" style="515" customWidth="1"/>
    <col min="11012" max="11012" width="38.75" style="515" bestFit="1" customWidth="1"/>
    <col min="11013" max="11265" width="9" style="515"/>
    <col min="11266" max="11266" width="27.125" style="515" customWidth="1"/>
    <col min="11267" max="11267" width="39.875" style="515" customWidth="1"/>
    <col min="11268" max="11268" width="38.75" style="515" bestFit="1" customWidth="1"/>
    <col min="11269" max="11521" width="9" style="515"/>
    <col min="11522" max="11522" width="27.125" style="515" customWidth="1"/>
    <col min="11523" max="11523" width="39.875" style="515" customWidth="1"/>
    <col min="11524" max="11524" width="38.75" style="515" bestFit="1" customWidth="1"/>
    <col min="11525" max="11777" width="9" style="515"/>
    <col min="11778" max="11778" width="27.125" style="515" customWidth="1"/>
    <col min="11779" max="11779" width="39.875" style="515" customWidth="1"/>
    <col min="11780" max="11780" width="38.75" style="515" bestFit="1" customWidth="1"/>
    <col min="11781" max="12033" width="9" style="515"/>
    <col min="12034" max="12034" width="27.125" style="515" customWidth="1"/>
    <col min="12035" max="12035" width="39.875" style="515" customWidth="1"/>
    <col min="12036" max="12036" width="38.75" style="515" bestFit="1" customWidth="1"/>
    <col min="12037" max="12289" width="9" style="515"/>
    <col min="12290" max="12290" width="27.125" style="515" customWidth="1"/>
    <col min="12291" max="12291" width="39.875" style="515" customWidth="1"/>
    <col min="12292" max="12292" width="38.75" style="515" bestFit="1" customWidth="1"/>
    <col min="12293" max="12545" width="9" style="515"/>
    <col min="12546" max="12546" width="27.125" style="515" customWidth="1"/>
    <col min="12547" max="12547" width="39.875" style="515" customWidth="1"/>
    <col min="12548" max="12548" width="38.75" style="515" bestFit="1" customWidth="1"/>
    <col min="12549" max="12801" width="9" style="515"/>
    <col min="12802" max="12802" width="27.125" style="515" customWidth="1"/>
    <col min="12803" max="12803" width="39.875" style="515" customWidth="1"/>
    <col min="12804" max="12804" width="38.75" style="515" bestFit="1" customWidth="1"/>
    <col min="12805" max="13057" width="9" style="515"/>
    <col min="13058" max="13058" width="27.125" style="515" customWidth="1"/>
    <col min="13059" max="13059" width="39.875" style="515" customWidth="1"/>
    <col min="13060" max="13060" width="38.75" style="515" bestFit="1" customWidth="1"/>
    <col min="13061" max="13313" width="9" style="515"/>
    <col min="13314" max="13314" width="27.125" style="515" customWidth="1"/>
    <col min="13315" max="13315" width="39.875" style="515" customWidth="1"/>
    <col min="13316" max="13316" width="38.75" style="515" bestFit="1" customWidth="1"/>
    <col min="13317" max="13569" width="9" style="515"/>
    <col min="13570" max="13570" width="27.125" style="515" customWidth="1"/>
    <col min="13571" max="13571" width="39.875" style="515" customWidth="1"/>
    <col min="13572" max="13572" width="38.75" style="515" bestFit="1" customWidth="1"/>
    <col min="13573" max="13825" width="9" style="515"/>
    <col min="13826" max="13826" width="27.125" style="515" customWidth="1"/>
    <col min="13827" max="13827" width="39.875" style="515" customWidth="1"/>
    <col min="13828" max="13828" width="38.75" style="515" bestFit="1" customWidth="1"/>
    <col min="13829" max="14081" width="9" style="515"/>
    <col min="14082" max="14082" width="27.125" style="515" customWidth="1"/>
    <col min="14083" max="14083" width="39.875" style="515" customWidth="1"/>
    <col min="14084" max="14084" width="38.75" style="515" bestFit="1" customWidth="1"/>
    <col min="14085" max="14337" width="9" style="515"/>
    <col min="14338" max="14338" width="27.125" style="515" customWidth="1"/>
    <col min="14339" max="14339" width="39.875" style="515" customWidth="1"/>
    <col min="14340" max="14340" width="38.75" style="515" bestFit="1" customWidth="1"/>
    <col min="14341" max="14593" width="9" style="515"/>
    <col min="14594" max="14594" width="27.125" style="515" customWidth="1"/>
    <col min="14595" max="14595" width="39.875" style="515" customWidth="1"/>
    <col min="14596" max="14596" width="38.75" style="515" bestFit="1" customWidth="1"/>
    <col min="14597" max="14849" width="9" style="515"/>
    <col min="14850" max="14850" width="27.125" style="515" customWidth="1"/>
    <col min="14851" max="14851" width="39.875" style="515" customWidth="1"/>
    <col min="14852" max="14852" width="38.75" style="515" bestFit="1" customWidth="1"/>
    <col min="14853" max="15105" width="9" style="515"/>
    <col min="15106" max="15106" width="27.125" style="515" customWidth="1"/>
    <col min="15107" max="15107" width="39.875" style="515" customWidth="1"/>
    <col min="15108" max="15108" width="38.75" style="515" bestFit="1" customWidth="1"/>
    <col min="15109" max="15361" width="9" style="515"/>
    <col min="15362" max="15362" width="27.125" style="515" customWidth="1"/>
    <col min="15363" max="15363" width="39.875" style="515" customWidth="1"/>
    <col min="15364" max="15364" width="38.75" style="515" bestFit="1" customWidth="1"/>
    <col min="15365" max="15617" width="9" style="515"/>
    <col min="15618" max="15618" width="27.125" style="515" customWidth="1"/>
    <col min="15619" max="15619" width="39.875" style="515" customWidth="1"/>
    <col min="15620" max="15620" width="38.75" style="515" bestFit="1" customWidth="1"/>
    <col min="15621" max="15873" width="9" style="515"/>
    <col min="15874" max="15874" width="27.125" style="515" customWidth="1"/>
    <col min="15875" max="15875" width="39.875" style="515" customWidth="1"/>
    <col min="15876" max="15876" width="38.75" style="515" bestFit="1" customWidth="1"/>
    <col min="15877" max="16129" width="9" style="515"/>
    <col min="16130" max="16130" width="27.125" style="515" customWidth="1"/>
    <col min="16131" max="16131" width="39.875" style="515" customWidth="1"/>
    <col min="16132" max="16132" width="38.75" style="515" bestFit="1" customWidth="1"/>
    <col min="16133" max="16384" width="9" style="515"/>
  </cols>
  <sheetData>
    <row r="1" spans="1:5" ht="21.75" customHeight="1">
      <c r="A1" s="513" t="s">
        <v>573</v>
      </c>
      <c r="B1" s="514"/>
      <c r="C1" s="514"/>
      <c r="D1" s="514"/>
      <c r="E1" s="514"/>
    </row>
    <row r="2" spans="1:5">
      <c r="A2" s="535" t="s">
        <v>601</v>
      </c>
    </row>
    <row r="4" spans="1:5" ht="30" customHeight="1">
      <c r="B4" s="516" t="s">
        <v>574</v>
      </c>
      <c r="C4" s="516" t="s">
        <v>575</v>
      </c>
      <c r="D4" s="516" t="s">
        <v>576</v>
      </c>
    </row>
    <row r="5" spans="1:5" ht="30" customHeight="1">
      <c r="B5" s="517" t="s">
        <v>577</v>
      </c>
      <c r="C5" s="518" t="s">
        <v>611</v>
      </c>
      <c r="D5" s="518" t="s">
        <v>611</v>
      </c>
    </row>
    <row r="6" spans="1:5" ht="30" customHeight="1">
      <c r="B6" s="517" t="s">
        <v>578</v>
      </c>
      <c r="C6" s="517" t="s">
        <v>579</v>
      </c>
      <c r="D6" s="517" t="s">
        <v>579</v>
      </c>
    </row>
    <row r="7" spans="1:5" ht="30" customHeight="1">
      <c r="B7" s="517" t="s">
        <v>580</v>
      </c>
      <c r="C7" s="518" t="s">
        <v>596</v>
      </c>
      <c r="D7" s="517" t="s">
        <v>581</v>
      </c>
    </row>
    <row r="8" spans="1:5" ht="30" customHeight="1">
      <c r="B8" s="517" t="s">
        <v>582</v>
      </c>
      <c r="C8" s="518" t="s">
        <v>583</v>
      </c>
      <c r="D8" s="518" t="s">
        <v>583</v>
      </c>
    </row>
    <row r="9" spans="1:5" ht="30" customHeight="1">
      <c r="B9" s="518" t="s">
        <v>584</v>
      </c>
      <c r="C9" s="517" t="s">
        <v>774</v>
      </c>
      <c r="D9" s="517" t="s">
        <v>585</v>
      </c>
    </row>
    <row r="11" spans="1:5">
      <c r="B11" s="515" t="s">
        <v>586</v>
      </c>
    </row>
    <row r="14" spans="1:5">
      <c r="A14" s="537"/>
    </row>
    <row r="15" spans="1:5">
      <c r="A15" s="539" t="s">
        <v>612</v>
      </c>
    </row>
    <row r="16" spans="1:5">
      <c r="A16" s="538" t="s">
        <v>602</v>
      </c>
    </row>
    <row r="17" spans="1:1">
      <c r="A17" s="538" t="s">
        <v>603</v>
      </c>
    </row>
    <row r="18" spans="1:1">
      <c r="A18" s="540" t="s">
        <v>604</v>
      </c>
    </row>
    <row r="19" spans="1:1">
      <c r="A19" s="538" t="s">
        <v>605</v>
      </c>
    </row>
    <row r="20" spans="1:1">
      <c r="A20" s="540" t="s">
        <v>606</v>
      </c>
    </row>
    <row r="21" spans="1:1">
      <c r="A21" s="538" t="s">
        <v>607</v>
      </c>
    </row>
    <row r="22" spans="1:1">
      <c r="A22" s="538" t="s">
        <v>608</v>
      </c>
    </row>
    <row r="23" spans="1:1">
      <c r="A23" s="538" t="s">
        <v>609</v>
      </c>
    </row>
    <row r="24" spans="1:1">
      <c r="A24" s="538"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41" activePane="bottomRight" state="frozen"/>
      <selection activeCell="H97" sqref="H97"/>
      <selection pane="topRight" activeCell="H97" sqref="H97"/>
      <selection pane="bottomLeft" activeCell="H97" sqref="H97"/>
      <selection pane="bottomRight" activeCell="D51" sqref="D51"/>
    </sheetView>
  </sheetViews>
  <sheetFormatPr defaultRowHeight="15.75"/>
  <cols>
    <col min="1" max="1" width="2.75" customWidth="1"/>
    <col min="2" max="2" width="42.75" style="40" customWidth="1"/>
    <col min="3" max="82" width="10.625" customWidth="1"/>
    <col min="83" max="83" width="1.125" customWidth="1"/>
  </cols>
  <sheetData>
    <row r="1" spans="1:84">
      <c r="A1" s="555" t="str">
        <f ca="1">NPVRR!A39&amp;" @ "&amp;TEXT(WACC,"##.##%")&amp;" is "&amp;TEXT(NPVRR!B39,"$#,###")&amp;"k"</f>
        <v>NPVRR @ 6.5% is $1,719k</v>
      </c>
      <c r="C1" s="106"/>
      <c r="E1" s="105"/>
      <c r="F1" s="105"/>
      <c r="G1" s="105"/>
      <c r="H1" s="105"/>
      <c r="I1" s="105"/>
      <c r="J1" s="105"/>
      <c r="K1" s="105"/>
      <c r="L1" s="105"/>
    </row>
    <row r="2" spans="1:84">
      <c r="A2" s="108" t="str">
        <f ca="1">'Financial Analysis'!A42&amp;" is "&amp;TEXT('Financial Analysis'!B42,"##.##%")</f>
        <v>IRR (unlevered) is 6.84%</v>
      </c>
      <c r="C2" s="107"/>
      <c r="E2" s="105"/>
      <c r="F2" s="105"/>
      <c r="G2" s="105"/>
      <c r="H2" s="105"/>
      <c r="I2" s="105"/>
      <c r="J2" s="105"/>
      <c r="K2" s="105"/>
      <c r="L2" s="105"/>
    </row>
    <row r="3" spans="1:84" ht="15" customHeight="1">
      <c r="A3" s="674" t="s">
        <v>248</v>
      </c>
      <c r="B3" s="675"/>
      <c r="G3" s="545" t="s">
        <v>643</v>
      </c>
      <c r="J3" s="105"/>
    </row>
    <row r="4" spans="1:84" ht="15" customHeight="1">
      <c r="A4" s="676"/>
      <c r="B4" s="677"/>
      <c r="J4" s="105"/>
    </row>
    <row r="5" spans="1:84" ht="15" customHeight="1">
      <c r="A5" s="678"/>
      <c r="B5" s="679"/>
      <c r="J5" s="105"/>
    </row>
    <row r="7" spans="1:84" ht="18.75">
      <c r="A7" s="175" t="str">
        <f>Project_Title&amp;", Inputs"</f>
        <v>TC2 PJFF Bag Repl,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0" t="str">
        <f ca="1">IF(COUNT($C$7:BV7)&gt;=(Inservice-FirstYear+Depreciation!$C$1),"",BV$7+1)</f>
        <v/>
      </c>
      <c r="BX7" s="450" t="str">
        <f ca="1">IF(COUNT($C$7:BW7)&gt;=(Inservice-FirstYear+Depreciation!$C$1),"",BW$7+1)</f>
        <v/>
      </c>
      <c r="BY7" s="450"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7"/>
      <c r="CF8" s="451"/>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5"/>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2"/>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2"/>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2"/>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5"/>
    </row>
    <row r="15" spans="1:84" s="5" customFormat="1">
      <c r="B15" s="180" t="s">
        <v>670</v>
      </c>
      <c r="C15" s="581">
        <f>IF(OR(ISBLANK(C11),C11=0),0,'LookUp Ranges'!$C$12+'LookUp Ranges'!$F$12+IF(Welcome!$C$12="Distribution",'LookUp Ranges'!$I$12,IF(Welcome!$C$12="Transmission",'LookUp Ranges'!$H$12,IF(Welcome!$C$12="Power Generation",'LookUp Ranges'!$G$12,'LookUp Ranges'!$F$12))))</f>
        <v>0</v>
      </c>
      <c r="D15" s="581">
        <f>IF(OR(ISBLANK(D11),D11=0),0,'LookUp Ranges'!$C$12+'LookUp Ranges'!$F$12+IF(Welcome!$C$12="Distribution",'LookUp Ranges'!$I$12,IF(Welcome!$C$12="Transmission",'LookUp Ranges'!$H$12,IF(Welcome!$C$12="Power Generation",'LookUp Ranges'!$G$12,'LookUp Ranges'!$F$12))))</f>
        <v>0</v>
      </c>
      <c r="E15" s="581">
        <f>IF(OR(ISBLANK(E11),E11=0),0,'LookUp Ranges'!$C$12+'LookUp Ranges'!$F$12+IF(Welcome!$C$12="Distribution",'LookUp Ranges'!$I$12,IF(Welcome!$C$12="Transmission",'LookUp Ranges'!$H$12,IF(Welcome!$C$12="Power Generation",'LookUp Ranges'!$G$12,'LookUp Ranges'!$F$12))))</f>
        <v>0</v>
      </c>
      <c r="F15" s="581">
        <f>IF(OR(ISBLANK(F11),F11=0),0,'LookUp Ranges'!$C$12+'LookUp Ranges'!$F$12+IF(Welcome!$C$12="Distribution",'LookUp Ranges'!$I$12,IF(Welcome!$C$12="Transmission",'LookUp Ranges'!$H$12,IF(Welcome!$C$12="Power Generation",'LookUp Ranges'!$G$12,'LookUp Ranges'!$F$12))))</f>
        <v>0</v>
      </c>
      <c r="G15" s="581">
        <f>IF(OR(ISBLANK(G11),G11=0),0,'LookUp Ranges'!$C$12+'LookUp Ranges'!$F$12+IF(Welcome!$C$12="Distribution",'LookUp Ranges'!$I$12,IF(Welcome!$C$12="Transmission",'LookUp Ranges'!$H$12,IF(Welcome!$C$12="Power Generation",'LookUp Ranges'!$G$12,'LookUp Ranges'!$F$12))))</f>
        <v>0</v>
      </c>
      <c r="H15" s="581">
        <f>IF(OR(ISBLANK(H11),H11=0),0,'LookUp Ranges'!$C$12+'LookUp Ranges'!$F$12+IF(Welcome!$C$12="Distribution",'LookUp Ranges'!$I$12,IF(Welcome!$C$12="Transmission",'LookUp Ranges'!$H$12,IF(Welcome!$C$12="Power Generation",'LookUp Ranges'!$G$12,'LookUp Ranges'!$F$12))))</f>
        <v>0</v>
      </c>
      <c r="I15" s="581">
        <f>IF(OR(ISBLANK(I11),I11=0),0,'LookUp Ranges'!$C$12+'LookUp Ranges'!$F$12+IF(Welcome!$C$12="Distribution",'LookUp Ranges'!$I$12,IF(Welcome!$C$12="Transmission",'LookUp Ranges'!$H$12,IF(Welcome!$C$12="Power Generation",'LookUp Ranges'!$G$12,'LookUp Ranges'!$F$12))))</f>
        <v>0</v>
      </c>
      <c r="J15" s="581">
        <f>IF(OR(ISBLANK(J11),J11=0),0,'LookUp Ranges'!$C$12+'LookUp Ranges'!$F$12+IF(Welcome!$C$12="Distribution",'LookUp Ranges'!$I$12,IF(Welcome!$C$12="Transmission",'LookUp Ranges'!$H$12,IF(Welcome!$C$12="Power Generation",'LookUp Ranges'!$G$12,'LookUp Ranges'!$F$12))))</f>
        <v>0</v>
      </c>
      <c r="K15" s="581">
        <f>IF(OR(ISBLANK(K11),K11=0),0,'LookUp Ranges'!$C$12+'LookUp Ranges'!$F$12+IF(Welcome!$C$12="Distribution",'LookUp Ranges'!$I$12,IF(Welcome!$C$12="Transmission",'LookUp Ranges'!$H$12,IF(Welcome!$C$12="Power Generation",'LookUp Ranges'!$G$12,'LookUp Ranges'!$F$12))))</f>
        <v>0</v>
      </c>
      <c r="L15" s="581">
        <f>IF(OR(ISBLANK(L11),L11=0),0,'LookUp Ranges'!$C$12+'LookUp Ranges'!$F$12+IF(Welcome!$C$12="Distribution",'LookUp Ranges'!$I$12,IF(Welcome!$C$12="Transmission",'LookUp Ranges'!$H$12,IF(Welcome!$C$12="Power Generation",'LookUp Ranges'!$G$12,'LookUp Ranges'!$F$12))))</f>
        <v>0</v>
      </c>
      <c r="M15" s="581">
        <f>IF(OR(ISBLANK(M11),M11=0),0,'LookUp Ranges'!$C$12+'LookUp Ranges'!$F$12+IF(Welcome!$C$12="Distribution",'LookUp Ranges'!$I$12,IF(Welcome!$C$12="Transmission",'LookUp Ranges'!$H$12,IF(Welcome!$C$12="Power Generation",'LookUp Ranges'!$G$12,'LookUp Ranges'!$F$12))))</f>
        <v>0</v>
      </c>
      <c r="N15" s="581">
        <f>IF(OR(ISBLANK(N11),N11=0),0,'LookUp Ranges'!$C$12+'LookUp Ranges'!$F$12+IF(Welcome!$C$12="Distribution",'LookUp Ranges'!$I$12,IF(Welcome!$C$12="Transmission",'LookUp Ranges'!$H$12,IF(Welcome!$C$12="Power Generation",'LookUp Ranges'!$G$12,'LookUp Ranges'!$F$12))))</f>
        <v>0</v>
      </c>
      <c r="O15" s="581">
        <f>IF(OR(ISBLANK(O11),O11=0),0,'LookUp Ranges'!$C$12+'LookUp Ranges'!$F$12+IF(Welcome!$C$12="Distribution",'LookUp Ranges'!$I$12,IF(Welcome!$C$12="Transmission",'LookUp Ranges'!$H$12,IF(Welcome!$C$12="Power Generation",'LookUp Ranges'!$G$12,'LookUp Ranges'!$F$12))))</f>
        <v>0</v>
      </c>
      <c r="P15" s="581">
        <f>IF(OR(ISBLANK(P11),P11=0),0,'LookUp Ranges'!$C$12+'LookUp Ranges'!$F$12+IF(Welcome!$C$12="Distribution",'LookUp Ranges'!$I$12,IF(Welcome!$C$12="Transmission",'LookUp Ranges'!$H$12,IF(Welcome!$C$12="Power Generation",'LookUp Ranges'!$G$12,'LookUp Ranges'!$F$12))))</f>
        <v>0</v>
      </c>
      <c r="Q15" s="581">
        <f>IF(OR(ISBLANK(Q11),Q11=0),0,'LookUp Ranges'!$C$12+'LookUp Ranges'!$F$12+IF(Welcome!$C$12="Distribution",'LookUp Ranges'!$I$12,IF(Welcome!$C$12="Transmission",'LookUp Ranges'!$H$12,IF(Welcome!$C$12="Power Generation",'LookUp Ranges'!$G$12,'LookUp Ranges'!$F$12))))</f>
        <v>0</v>
      </c>
      <c r="R15" s="581">
        <f>IF(OR(ISBLANK(R11),R11=0),0,'LookUp Ranges'!$C$12+'LookUp Ranges'!$F$12+IF(Welcome!$C$12="Distribution",'LookUp Ranges'!$I$12,IF(Welcome!$C$12="Transmission",'LookUp Ranges'!$H$12,IF(Welcome!$C$12="Power Generation",'LookUp Ranges'!$G$12,'LookUp Ranges'!$F$12))))</f>
        <v>0</v>
      </c>
      <c r="S15" s="581">
        <f>IF(OR(ISBLANK(S11),S11=0),0,'LookUp Ranges'!$C$12+'LookUp Ranges'!$F$12+IF(Welcome!$C$12="Distribution",'LookUp Ranges'!$I$12,IF(Welcome!$C$12="Transmission",'LookUp Ranges'!$H$12,IF(Welcome!$C$12="Power Generation",'LookUp Ranges'!$G$12,'LookUp Ranges'!$F$12))))</f>
        <v>0</v>
      </c>
      <c r="T15" s="581">
        <f>IF(OR(ISBLANK(T11),T11=0),0,'LookUp Ranges'!$C$12+'LookUp Ranges'!$F$12+IF(Welcome!$C$12="Distribution",'LookUp Ranges'!$I$12,IF(Welcome!$C$12="Transmission",'LookUp Ranges'!$H$12,IF(Welcome!$C$12="Power Generation",'LookUp Ranges'!$G$12,'LookUp Ranges'!$F$12))))</f>
        <v>0</v>
      </c>
      <c r="U15" s="581">
        <f>IF(OR(ISBLANK(U11),U11=0),0,'LookUp Ranges'!$C$12+'LookUp Ranges'!$F$12+IF(Welcome!$C$12="Distribution",'LookUp Ranges'!$I$12,IF(Welcome!$C$12="Transmission",'LookUp Ranges'!$H$12,IF(Welcome!$C$12="Power Generation",'LookUp Ranges'!$G$12,'LookUp Ranges'!$F$12))))</f>
        <v>0</v>
      </c>
      <c r="V15" s="581">
        <f>IF(OR(ISBLANK(V11),V11=0),0,'LookUp Ranges'!$C$12+'LookUp Ranges'!$F$12+IF(Welcome!$C$12="Distribution",'LookUp Ranges'!$I$12,IF(Welcome!$C$12="Transmission",'LookUp Ranges'!$H$12,IF(Welcome!$C$12="Power Generation",'LookUp Ranges'!$G$12,'LookUp Ranges'!$F$12))))</f>
        <v>0</v>
      </c>
      <c r="W15" s="581">
        <f>IF(OR(ISBLANK(W11),W11=0),0,'LookUp Ranges'!$C$12+'LookUp Ranges'!$F$12+IF(Welcome!$C$12="Distribution",'LookUp Ranges'!$I$12,IF(Welcome!$C$12="Transmission",'LookUp Ranges'!$H$12,IF(Welcome!$C$12="Power Generation",'LookUp Ranges'!$G$12,'LookUp Ranges'!$F$12))))</f>
        <v>0</v>
      </c>
      <c r="X15" s="581">
        <f>IF(OR(ISBLANK(X11),X11=0),0,'LookUp Ranges'!$C$12+'LookUp Ranges'!$F$12+IF(Welcome!$C$12="Distribution",'LookUp Ranges'!$I$12,IF(Welcome!$C$12="Transmission",'LookUp Ranges'!$H$12,IF(Welcome!$C$12="Power Generation",'LookUp Ranges'!$G$12,'LookUp Ranges'!$F$12))))</f>
        <v>0</v>
      </c>
      <c r="Y15" s="581">
        <f>IF(OR(ISBLANK(Y11),Y11=0),0,'LookUp Ranges'!$C$12+'LookUp Ranges'!$F$12+IF(Welcome!$C$12="Distribution",'LookUp Ranges'!$I$12,IF(Welcome!$C$12="Transmission",'LookUp Ranges'!$H$12,IF(Welcome!$C$12="Power Generation",'LookUp Ranges'!$G$12,'LookUp Ranges'!$F$12))))</f>
        <v>0</v>
      </c>
      <c r="Z15" s="581">
        <f>IF(OR(ISBLANK(Z11),Z11=0),0,'LookUp Ranges'!$C$12+'LookUp Ranges'!$F$12+IF(Welcome!$C$12="Distribution",'LookUp Ranges'!$I$12,IF(Welcome!$C$12="Transmission",'LookUp Ranges'!$H$12,IF(Welcome!$C$12="Power Generation",'LookUp Ranges'!$G$12,'LookUp Ranges'!$F$12))))</f>
        <v>0</v>
      </c>
      <c r="AA15" s="581">
        <f>IF(OR(ISBLANK(AA11),AA11=0),0,'LookUp Ranges'!$C$12+'LookUp Ranges'!$F$12+IF(Welcome!$C$12="Distribution",'LookUp Ranges'!$I$12,IF(Welcome!$C$12="Transmission",'LookUp Ranges'!$H$12,IF(Welcome!$C$12="Power Generation",'LookUp Ranges'!$G$12,'LookUp Ranges'!$F$12))))</f>
        <v>0</v>
      </c>
      <c r="AB15" s="581">
        <f>IF(OR(ISBLANK(AB11),AB11=0),0,'LookUp Ranges'!$C$12+'LookUp Ranges'!$F$12+IF(Welcome!$C$12="Distribution",'LookUp Ranges'!$I$12,IF(Welcome!$C$12="Transmission",'LookUp Ranges'!$H$12,IF(Welcome!$C$12="Power Generation",'LookUp Ranges'!$G$12,'LookUp Ranges'!$F$12))))</f>
        <v>0</v>
      </c>
      <c r="AC15" s="581">
        <f>IF(OR(ISBLANK(AC11),AC11=0),0,'LookUp Ranges'!$C$12+'LookUp Ranges'!$F$12+IF(Welcome!$C$12="Distribution",'LookUp Ranges'!$I$12,IF(Welcome!$C$12="Transmission",'LookUp Ranges'!$H$12,IF(Welcome!$C$12="Power Generation",'LookUp Ranges'!$G$12,'LookUp Ranges'!$F$12))))</f>
        <v>0</v>
      </c>
      <c r="AD15" s="581">
        <f>IF(OR(ISBLANK(AD11),AD11=0),0,'LookUp Ranges'!$C$12+'LookUp Ranges'!$F$12+IF(Welcome!$C$12="Distribution",'LookUp Ranges'!$I$12,IF(Welcome!$C$12="Transmission",'LookUp Ranges'!$H$12,IF(Welcome!$C$12="Power Generation",'LookUp Ranges'!$G$12,'LookUp Ranges'!$F$12))))</f>
        <v>0</v>
      </c>
      <c r="AE15" s="581">
        <f>IF(OR(ISBLANK(AE11),AE11=0),0,'LookUp Ranges'!$C$12+'LookUp Ranges'!$F$12+IF(Welcome!$C$12="Distribution",'LookUp Ranges'!$I$12,IF(Welcome!$C$12="Transmission",'LookUp Ranges'!$H$12,IF(Welcome!$C$12="Power Generation",'LookUp Ranges'!$G$12,'LookUp Ranges'!$F$12))))</f>
        <v>0</v>
      </c>
      <c r="AF15" s="581">
        <f>IF(OR(ISBLANK(AF11),AF11=0),0,'LookUp Ranges'!$C$12+'LookUp Ranges'!$F$12+IF(Welcome!$C$12="Distribution",'LookUp Ranges'!$I$12,IF(Welcome!$C$12="Transmission",'LookUp Ranges'!$H$12,IF(Welcome!$C$12="Power Generation",'LookUp Ranges'!$G$12,'LookUp Ranges'!$F$12))))</f>
        <v>0</v>
      </c>
      <c r="AG15" s="581">
        <f>IF(OR(ISBLANK(AG11),AG11=0),0,'LookUp Ranges'!$C$12+'LookUp Ranges'!$F$12+IF(Welcome!$C$12="Distribution",'LookUp Ranges'!$I$12,IF(Welcome!$C$12="Transmission",'LookUp Ranges'!$H$12,IF(Welcome!$C$12="Power Generation",'LookUp Ranges'!$G$12,'LookUp Ranges'!$F$12))))</f>
        <v>0</v>
      </c>
      <c r="AH15" s="581">
        <f>IF(OR(ISBLANK(AH11),AH11=0),0,'LookUp Ranges'!$C$12+'LookUp Ranges'!$F$12+IF(Welcome!$C$12="Distribution",'LookUp Ranges'!$I$12,IF(Welcome!$C$12="Transmission",'LookUp Ranges'!$H$12,IF(Welcome!$C$12="Power Generation",'LookUp Ranges'!$G$12,'LookUp Ranges'!$F$12))))</f>
        <v>0</v>
      </c>
      <c r="AI15" s="581">
        <f>IF(OR(ISBLANK(AI11),AI11=0),0,'LookUp Ranges'!$C$12+'LookUp Ranges'!$F$12+IF(Welcome!$C$12="Distribution",'LookUp Ranges'!$I$12,IF(Welcome!$C$12="Transmission",'LookUp Ranges'!$H$12,IF(Welcome!$C$12="Power Generation",'LookUp Ranges'!$G$12,'LookUp Ranges'!$F$12))))</f>
        <v>0</v>
      </c>
      <c r="AJ15" s="581">
        <f>IF(OR(ISBLANK(AJ11),AJ11=0),0,'LookUp Ranges'!$C$12+'LookUp Ranges'!$F$12+IF(Welcome!$C$12="Distribution",'LookUp Ranges'!$I$12,IF(Welcome!$C$12="Transmission",'LookUp Ranges'!$H$12,IF(Welcome!$C$12="Power Generation",'LookUp Ranges'!$G$12,'LookUp Ranges'!$F$12))))</f>
        <v>0</v>
      </c>
      <c r="AK15" s="581">
        <f>IF(OR(ISBLANK(AK11),AK11=0),0,'LookUp Ranges'!$C$12+'LookUp Ranges'!$F$12+IF(Welcome!$C$12="Distribution",'LookUp Ranges'!$I$12,IF(Welcome!$C$12="Transmission",'LookUp Ranges'!$H$12,IF(Welcome!$C$12="Power Generation",'LookUp Ranges'!$G$12,'LookUp Ranges'!$F$12))))</f>
        <v>0</v>
      </c>
      <c r="AL15" s="581">
        <f>IF(OR(ISBLANK(AL11),AL11=0),0,'LookUp Ranges'!$C$12+'LookUp Ranges'!$F$12+IF(Welcome!$C$12="Distribution",'LookUp Ranges'!$I$12,IF(Welcome!$C$12="Transmission",'LookUp Ranges'!$H$12,IF(Welcome!$C$12="Power Generation",'LookUp Ranges'!$G$12,'LookUp Ranges'!$F$12))))</f>
        <v>0</v>
      </c>
      <c r="AM15" s="581">
        <f>IF(OR(ISBLANK(AM11),AM11=0),0,'LookUp Ranges'!$C$12+'LookUp Ranges'!$F$12+IF(Welcome!$C$12="Distribution",'LookUp Ranges'!$I$12,IF(Welcome!$C$12="Transmission",'LookUp Ranges'!$H$12,IF(Welcome!$C$12="Power Generation",'LookUp Ranges'!$G$12,'LookUp Ranges'!$F$12))))</f>
        <v>0</v>
      </c>
      <c r="AN15" s="581">
        <f>IF(OR(ISBLANK(AN11),AN11=0),0,'LookUp Ranges'!$C$12+'LookUp Ranges'!$F$12+IF(Welcome!$C$12="Distribution",'LookUp Ranges'!$I$12,IF(Welcome!$C$12="Transmission",'LookUp Ranges'!$H$12,IF(Welcome!$C$12="Power Generation",'LookUp Ranges'!$G$12,'LookUp Ranges'!$F$12))))</f>
        <v>0</v>
      </c>
      <c r="AO15" s="581">
        <f>IF(OR(ISBLANK(AO11),AO11=0),0,'LookUp Ranges'!$C$12+'LookUp Ranges'!$F$12+IF(Welcome!$C$12="Distribution",'LookUp Ranges'!$I$12,IF(Welcome!$C$12="Transmission",'LookUp Ranges'!$H$12,IF(Welcome!$C$12="Power Generation",'LookUp Ranges'!$G$12,'LookUp Ranges'!$F$12))))</f>
        <v>0</v>
      </c>
      <c r="AP15" s="581">
        <f>IF(OR(ISBLANK(AP11),AP11=0),0,'LookUp Ranges'!$C$12+'LookUp Ranges'!$F$12+IF(Welcome!$C$12="Distribution",'LookUp Ranges'!$I$12,IF(Welcome!$C$12="Transmission",'LookUp Ranges'!$H$12,IF(Welcome!$C$12="Power Generation",'LookUp Ranges'!$G$12,'LookUp Ranges'!$F$12))))</f>
        <v>0</v>
      </c>
      <c r="AQ15" s="581">
        <f>IF(OR(ISBLANK(AQ11),AQ11=0),0,'LookUp Ranges'!$C$12+'LookUp Ranges'!$F$12+IF(Welcome!$C$12="Distribution",'LookUp Ranges'!$I$12,IF(Welcome!$C$12="Transmission",'LookUp Ranges'!$H$12,IF(Welcome!$C$12="Power Generation",'LookUp Ranges'!$G$12,'LookUp Ranges'!$F$12))))</f>
        <v>0</v>
      </c>
      <c r="AR15" s="581">
        <f>IF(OR(ISBLANK(AR11),AR11=0),0,'LookUp Ranges'!$C$12+'LookUp Ranges'!$F$12+IF(Welcome!$C$12="Distribution",'LookUp Ranges'!$I$12,IF(Welcome!$C$12="Transmission",'LookUp Ranges'!$H$12,IF(Welcome!$C$12="Power Generation",'LookUp Ranges'!$G$12,'LookUp Ranges'!$F$12))))</f>
        <v>0</v>
      </c>
      <c r="AS15" s="581">
        <f>IF(OR(ISBLANK(AS11),AS11=0),0,'LookUp Ranges'!$C$12+'LookUp Ranges'!$F$12+IF(Welcome!$C$12="Distribution",'LookUp Ranges'!$I$12,IF(Welcome!$C$12="Transmission",'LookUp Ranges'!$H$12,IF(Welcome!$C$12="Power Generation",'LookUp Ranges'!$G$12,'LookUp Ranges'!$F$12))))</f>
        <v>0</v>
      </c>
      <c r="AT15" s="581">
        <f>IF(OR(ISBLANK(AT11),AT11=0),0,'LookUp Ranges'!$C$12+'LookUp Ranges'!$F$12+IF(Welcome!$C$12="Distribution",'LookUp Ranges'!$I$12,IF(Welcome!$C$12="Transmission",'LookUp Ranges'!$H$12,IF(Welcome!$C$12="Power Generation",'LookUp Ranges'!$G$12,'LookUp Ranges'!$F$12))))</f>
        <v>0</v>
      </c>
      <c r="AU15" s="581">
        <f>IF(OR(ISBLANK(AU11),AU11=0),0,'LookUp Ranges'!$C$12+'LookUp Ranges'!$F$12+IF(Welcome!$C$12="Distribution",'LookUp Ranges'!$I$12,IF(Welcome!$C$12="Transmission",'LookUp Ranges'!$H$12,IF(Welcome!$C$12="Power Generation",'LookUp Ranges'!$G$12,'LookUp Ranges'!$F$12))))</f>
        <v>0</v>
      </c>
      <c r="AV15" s="581">
        <f>IF(OR(ISBLANK(AV11),AV11=0),0,'LookUp Ranges'!$C$12+'LookUp Ranges'!$F$12+IF(Welcome!$C$12="Distribution",'LookUp Ranges'!$I$12,IF(Welcome!$C$12="Transmission",'LookUp Ranges'!$H$12,IF(Welcome!$C$12="Power Generation",'LookUp Ranges'!$G$12,'LookUp Ranges'!$F$12))))</f>
        <v>0</v>
      </c>
      <c r="AW15" s="581">
        <f>IF(OR(ISBLANK(AW11),AW11=0),0,'LookUp Ranges'!$C$12+'LookUp Ranges'!$F$12+IF(Welcome!$C$12="Distribution",'LookUp Ranges'!$I$12,IF(Welcome!$C$12="Transmission",'LookUp Ranges'!$H$12,IF(Welcome!$C$12="Power Generation",'LookUp Ranges'!$G$12,'LookUp Ranges'!$F$12))))</f>
        <v>0</v>
      </c>
      <c r="AX15" s="581">
        <f>IF(OR(ISBLANK(AX11),AX11=0),0,'LookUp Ranges'!$C$12+'LookUp Ranges'!$F$12+IF(Welcome!$C$12="Distribution",'LookUp Ranges'!$I$12,IF(Welcome!$C$12="Transmission",'LookUp Ranges'!$H$12,IF(Welcome!$C$12="Power Generation",'LookUp Ranges'!$G$12,'LookUp Ranges'!$F$12))))</f>
        <v>0</v>
      </c>
      <c r="AY15" s="581">
        <f>IF(OR(ISBLANK(AY11),AY11=0),0,'LookUp Ranges'!$C$12+'LookUp Ranges'!$F$12+IF(Welcome!$C$12="Distribution",'LookUp Ranges'!$I$12,IF(Welcome!$C$12="Transmission",'LookUp Ranges'!$H$12,IF(Welcome!$C$12="Power Generation",'LookUp Ranges'!$G$12,'LookUp Ranges'!$F$12))))</f>
        <v>0</v>
      </c>
      <c r="AZ15" s="581">
        <f>IF(OR(ISBLANK(AZ11),AZ11=0),0,'LookUp Ranges'!$C$12+'LookUp Ranges'!$F$12+IF(Welcome!$C$12="Distribution",'LookUp Ranges'!$I$12,IF(Welcome!$C$12="Transmission",'LookUp Ranges'!$H$12,IF(Welcome!$C$12="Power Generation",'LookUp Ranges'!$G$12,'LookUp Ranges'!$F$12))))</f>
        <v>0</v>
      </c>
      <c r="BA15" s="581">
        <f>IF(OR(ISBLANK(BA11),BA11=0),0,'LookUp Ranges'!$C$12+'LookUp Ranges'!$F$12+IF(Welcome!$C$12="Distribution",'LookUp Ranges'!$I$12,IF(Welcome!$C$12="Transmission",'LookUp Ranges'!$H$12,IF(Welcome!$C$12="Power Generation",'LookUp Ranges'!$G$12,'LookUp Ranges'!$F$12))))</f>
        <v>0</v>
      </c>
      <c r="BB15" s="581">
        <f>IF(OR(ISBLANK(BB11),BB11=0),0,'LookUp Ranges'!$C$12+'LookUp Ranges'!$F$12+IF(Welcome!$C$12="Distribution",'LookUp Ranges'!$I$12,IF(Welcome!$C$12="Transmission",'LookUp Ranges'!$H$12,IF(Welcome!$C$12="Power Generation",'LookUp Ranges'!$G$12,'LookUp Ranges'!$F$12))))</f>
        <v>0</v>
      </c>
      <c r="BC15" s="581">
        <f>IF(OR(ISBLANK(BC11),BC11=0),0,'LookUp Ranges'!$C$12+'LookUp Ranges'!$F$12+IF(Welcome!$C$12="Distribution",'LookUp Ranges'!$I$12,IF(Welcome!$C$12="Transmission",'LookUp Ranges'!$H$12,IF(Welcome!$C$12="Power Generation",'LookUp Ranges'!$G$12,'LookUp Ranges'!$F$12))))</f>
        <v>0</v>
      </c>
      <c r="BD15" s="581">
        <f>IF(OR(ISBLANK(BD11),BD11=0),0,'LookUp Ranges'!$C$12+'LookUp Ranges'!$F$12+IF(Welcome!$C$12="Distribution",'LookUp Ranges'!$I$12,IF(Welcome!$C$12="Transmission",'LookUp Ranges'!$H$12,IF(Welcome!$C$12="Power Generation",'LookUp Ranges'!$G$12,'LookUp Ranges'!$F$12))))</f>
        <v>0</v>
      </c>
      <c r="BE15" s="581">
        <f>IF(OR(ISBLANK(BE11),BE11=0),0,'LookUp Ranges'!$C$12+'LookUp Ranges'!$F$12+IF(Welcome!$C$12="Distribution",'LookUp Ranges'!$I$12,IF(Welcome!$C$12="Transmission",'LookUp Ranges'!$H$12,IF(Welcome!$C$12="Power Generation",'LookUp Ranges'!$G$12,'LookUp Ranges'!$F$12))))</f>
        <v>0</v>
      </c>
      <c r="BF15" s="581">
        <f>IF(OR(ISBLANK(BF11),BF11=0),0,'LookUp Ranges'!$C$12+'LookUp Ranges'!$F$12+IF(Welcome!$C$12="Distribution",'LookUp Ranges'!$I$12,IF(Welcome!$C$12="Transmission",'LookUp Ranges'!$H$12,IF(Welcome!$C$12="Power Generation",'LookUp Ranges'!$G$12,'LookUp Ranges'!$F$12))))</f>
        <v>0</v>
      </c>
      <c r="BG15" s="581">
        <f>IF(OR(ISBLANK(BG11),BG11=0),0,'LookUp Ranges'!$C$12+'LookUp Ranges'!$F$12+IF(Welcome!$C$12="Distribution",'LookUp Ranges'!$I$12,IF(Welcome!$C$12="Transmission",'LookUp Ranges'!$H$12,IF(Welcome!$C$12="Power Generation",'LookUp Ranges'!$G$12,'LookUp Ranges'!$F$12))))</f>
        <v>0</v>
      </c>
      <c r="BH15" s="581">
        <f>IF(OR(ISBLANK(BH11),BH11=0),0,'LookUp Ranges'!$C$12+'LookUp Ranges'!$F$12+IF(Welcome!$C$12="Distribution",'LookUp Ranges'!$I$12,IF(Welcome!$C$12="Transmission",'LookUp Ranges'!$H$12,IF(Welcome!$C$12="Power Generation",'LookUp Ranges'!$G$12,'LookUp Ranges'!$F$12))))</f>
        <v>0</v>
      </c>
      <c r="BI15" s="581">
        <f>IF(OR(ISBLANK(BI11),BI11=0),0,'LookUp Ranges'!$C$12+'LookUp Ranges'!$F$12+IF(Welcome!$C$12="Distribution",'LookUp Ranges'!$I$12,IF(Welcome!$C$12="Transmission",'LookUp Ranges'!$H$12,IF(Welcome!$C$12="Power Generation",'LookUp Ranges'!$G$12,'LookUp Ranges'!$F$12))))</f>
        <v>0</v>
      </c>
      <c r="BJ15" s="581">
        <f>IF(OR(ISBLANK(BJ11),BJ11=0),0,'LookUp Ranges'!$C$12+'LookUp Ranges'!$F$12+IF(Welcome!$C$12="Distribution",'LookUp Ranges'!$I$12,IF(Welcome!$C$12="Transmission",'LookUp Ranges'!$H$12,IF(Welcome!$C$12="Power Generation",'LookUp Ranges'!$G$12,'LookUp Ranges'!$F$12))))</f>
        <v>0</v>
      </c>
      <c r="BK15" s="581">
        <f>IF(OR(ISBLANK(BK11),BK11=0),0,'LookUp Ranges'!$C$12+'LookUp Ranges'!$F$12+IF(Welcome!$C$12="Distribution",'LookUp Ranges'!$I$12,IF(Welcome!$C$12="Transmission",'LookUp Ranges'!$H$12,IF(Welcome!$C$12="Power Generation",'LookUp Ranges'!$G$12,'LookUp Ranges'!$F$12))))</f>
        <v>0</v>
      </c>
      <c r="BL15" s="581">
        <f>IF(OR(ISBLANK(BL11),BL11=0),0,'LookUp Ranges'!$C$12+'LookUp Ranges'!$F$12+IF(Welcome!$C$12="Distribution",'LookUp Ranges'!$I$12,IF(Welcome!$C$12="Transmission",'LookUp Ranges'!$H$12,IF(Welcome!$C$12="Power Generation",'LookUp Ranges'!$G$12,'LookUp Ranges'!$F$12))))</f>
        <v>0</v>
      </c>
      <c r="BM15" s="581">
        <f>IF(OR(ISBLANK(BM11),BM11=0),0,'LookUp Ranges'!$C$12+'LookUp Ranges'!$F$12+IF(Welcome!$C$12="Distribution",'LookUp Ranges'!$I$12,IF(Welcome!$C$12="Transmission",'LookUp Ranges'!$H$12,IF(Welcome!$C$12="Power Generation",'LookUp Ranges'!$G$12,'LookUp Ranges'!$F$12))))</f>
        <v>0</v>
      </c>
      <c r="BN15" s="581">
        <f>IF(OR(ISBLANK(BN11),BN11=0),0,'LookUp Ranges'!$C$12+'LookUp Ranges'!$F$12+IF(Welcome!$C$12="Distribution",'LookUp Ranges'!$I$12,IF(Welcome!$C$12="Transmission",'LookUp Ranges'!$H$12,IF(Welcome!$C$12="Power Generation",'LookUp Ranges'!$G$12,'LookUp Ranges'!$F$12))))</f>
        <v>0</v>
      </c>
      <c r="BO15" s="581">
        <f>IF(OR(ISBLANK(BO11),BO11=0),0,'LookUp Ranges'!$C$12+'LookUp Ranges'!$F$12+IF(Welcome!$C$12="Distribution",'LookUp Ranges'!$I$12,IF(Welcome!$C$12="Transmission",'LookUp Ranges'!$H$12,IF(Welcome!$C$12="Power Generation",'LookUp Ranges'!$G$12,'LookUp Ranges'!$F$12))))</f>
        <v>0</v>
      </c>
      <c r="BP15" s="581">
        <f>IF(OR(ISBLANK(BP11),BP11=0),0,'LookUp Ranges'!$C$12+'LookUp Ranges'!$F$12+IF(Welcome!$C$12="Distribution",'LookUp Ranges'!$I$12,IF(Welcome!$C$12="Transmission",'LookUp Ranges'!$H$12,IF(Welcome!$C$12="Power Generation",'LookUp Ranges'!$G$12,'LookUp Ranges'!$F$12))))</f>
        <v>0</v>
      </c>
      <c r="BQ15" s="581">
        <f>IF(OR(ISBLANK(BQ11),BQ11=0),0,'LookUp Ranges'!$C$12+'LookUp Ranges'!$F$12+IF(Welcome!$C$12="Distribution",'LookUp Ranges'!$I$12,IF(Welcome!$C$12="Transmission",'LookUp Ranges'!$H$12,IF(Welcome!$C$12="Power Generation",'LookUp Ranges'!$G$12,'LookUp Ranges'!$F$12))))</f>
        <v>0</v>
      </c>
      <c r="BR15" s="581">
        <f>IF(OR(ISBLANK(BR11),BR11=0),0,'LookUp Ranges'!$C$12+'LookUp Ranges'!$F$12+IF(Welcome!$C$12="Distribution",'LookUp Ranges'!$I$12,IF(Welcome!$C$12="Transmission",'LookUp Ranges'!$H$12,IF(Welcome!$C$12="Power Generation",'LookUp Ranges'!$G$12,'LookUp Ranges'!$F$12))))</f>
        <v>0</v>
      </c>
      <c r="BS15" s="581">
        <f>IF(OR(ISBLANK(BS11),BS11=0),0,'LookUp Ranges'!$C$12+'LookUp Ranges'!$F$12+IF(Welcome!$C$12="Distribution",'LookUp Ranges'!$I$12,IF(Welcome!$C$12="Transmission",'LookUp Ranges'!$H$12,IF(Welcome!$C$12="Power Generation",'LookUp Ranges'!$G$12,'LookUp Ranges'!$F$12))))</f>
        <v>0</v>
      </c>
      <c r="BT15" s="581">
        <f>IF(OR(ISBLANK(BT11),BT11=0),0,'LookUp Ranges'!$C$12+'LookUp Ranges'!$F$12+IF(Welcome!$C$12="Distribution",'LookUp Ranges'!$I$12,IF(Welcome!$C$12="Transmission",'LookUp Ranges'!$H$12,IF(Welcome!$C$12="Power Generation",'LookUp Ranges'!$G$12,'LookUp Ranges'!$F$12))))</f>
        <v>0</v>
      </c>
      <c r="BU15" s="581">
        <f>IF(OR(ISBLANK(BU11),BU11=0),0,'LookUp Ranges'!$C$12+'LookUp Ranges'!$F$12+IF(Welcome!$C$12="Distribution",'LookUp Ranges'!$I$12,IF(Welcome!$C$12="Transmission",'LookUp Ranges'!$H$12,IF(Welcome!$C$12="Power Generation",'LookUp Ranges'!$G$12,'LookUp Ranges'!$F$12))))</f>
        <v>0</v>
      </c>
      <c r="BV15" s="581">
        <f>IF(OR(ISBLANK(BV11),BV11=0),0,'LookUp Ranges'!$C$12+'LookUp Ranges'!$F$12+IF(Welcome!$C$12="Distribution",'LookUp Ranges'!$I$12,IF(Welcome!$C$12="Transmission",'LookUp Ranges'!$H$12,IF(Welcome!$C$12="Power Generation",'LookUp Ranges'!$G$12,'LookUp Ranges'!$F$12))))</f>
        <v>0</v>
      </c>
      <c r="BW15" s="581">
        <f>IF(OR(ISBLANK(BW11),BW11=0),0,'LookUp Ranges'!$C$12+'LookUp Ranges'!$F$12+IF(Welcome!$C$12="Distribution",'LookUp Ranges'!$I$12,IF(Welcome!$C$12="Transmission",'LookUp Ranges'!$H$12,IF(Welcome!$C$12="Power Generation",'LookUp Ranges'!$G$12,'LookUp Ranges'!$F$12))))</f>
        <v>0</v>
      </c>
      <c r="BX15" s="581">
        <f>IF(OR(ISBLANK(BX11),BX11=0),0,'LookUp Ranges'!$C$12+'LookUp Ranges'!$F$12+IF(Welcome!$C$12="Distribution",'LookUp Ranges'!$I$12,IF(Welcome!$C$12="Transmission",'LookUp Ranges'!$H$12,IF(Welcome!$C$12="Power Generation",'LookUp Ranges'!$G$12,'LookUp Ranges'!$F$12))))</f>
        <v>0</v>
      </c>
      <c r="BY15" s="581">
        <f>IF(OR(ISBLANK(BY11),BY11=0),0,'LookUp Ranges'!$C$12+'LookUp Ranges'!$F$12+IF(Welcome!$C$12="Distribution",'LookUp Ranges'!$I$12,IF(Welcome!$C$12="Transmission",'LookUp Ranges'!$H$12,IF(Welcome!$C$12="Power Generation",'LookUp Ranges'!$G$12,'LookUp Ranges'!$F$12))))</f>
        <v>0</v>
      </c>
      <c r="BZ15" s="581">
        <f>IF(OR(ISBLANK(BZ11),BZ11=0),0,'LookUp Ranges'!$C$12+'LookUp Ranges'!$F$12+IF(Welcome!$C$12="Distribution",'LookUp Ranges'!$I$12,IF(Welcome!$C$12="Transmission",'LookUp Ranges'!$H$12,IF(Welcome!$C$12="Power Generation",'LookUp Ranges'!$G$12,'LookUp Ranges'!$F$12))))</f>
        <v>0</v>
      </c>
      <c r="CA15" s="581">
        <f>IF(OR(ISBLANK(CA11),CA11=0),0,'LookUp Ranges'!$C$12+'LookUp Ranges'!$F$12+IF(Welcome!$C$12="Distribution",'LookUp Ranges'!$I$12,IF(Welcome!$C$12="Transmission",'LookUp Ranges'!$H$12,IF(Welcome!$C$12="Power Generation",'LookUp Ranges'!$G$12,'LookUp Ranges'!$F$12))))</f>
        <v>0</v>
      </c>
      <c r="CB15" s="581">
        <f>IF(OR(ISBLANK(CB11),CB11=0),0,'LookUp Ranges'!$C$12+'LookUp Ranges'!$F$12+IF(Welcome!$C$12="Distribution",'LookUp Ranges'!$I$12,IF(Welcome!$C$12="Transmission",'LookUp Ranges'!$H$12,IF(Welcome!$C$12="Power Generation",'LookUp Ranges'!$G$12,'LookUp Ranges'!$F$12))))</f>
        <v>0</v>
      </c>
      <c r="CC15" s="581">
        <f>IF(OR(ISBLANK(CC11),CC11=0),0,'LookUp Ranges'!$C$12+'LookUp Ranges'!$F$12+IF(Welcome!$C$12="Distribution",'LookUp Ranges'!$I$12,IF(Welcome!$C$12="Transmission",'LookUp Ranges'!$H$12,IF(Welcome!$C$12="Power Generation",'LookUp Ranges'!$G$12,'LookUp Ranges'!$F$12))))</f>
        <v>0</v>
      </c>
      <c r="CD15" s="581">
        <f>IF(OR(ISBLANK(CD11),CD11=0),0,'LookUp Ranges'!$C$12+'LookUp Ranges'!$F$12+IF(Welcome!$C$12="Distribution",'LookUp Ranges'!$I$12,IF(Welcome!$C$12="Transmission",'LookUp Ranges'!$H$12,IF(Welcome!$C$12="Power Generation",'LookUp Ranges'!$G$12,'LookUp Ranges'!$F$12))))</f>
        <v>0</v>
      </c>
      <c r="CE15" s="455"/>
    </row>
    <row r="16" spans="1:84" s="5" customFormat="1">
      <c r="B16" s="180" t="s">
        <v>671</v>
      </c>
      <c r="C16" s="581">
        <f>IF(OR(ISBLANK(C12),C12=0),0,'LookUp Ranges'!$D$12+'LookUp Ranges'!$F$12+IF(Welcome!$C$12="Distribution",'LookUp Ranges'!$I$12,IF(Welcome!$C$12="Transmission",'LookUp Ranges'!$H$12,IF(Welcome!$C$12="Power Generation",'LookUp Ranges'!$G$12,'LookUp Ranges'!$F$12))))</f>
        <v>0</v>
      </c>
      <c r="D16" s="581">
        <f>IF(OR(ISBLANK(D12),D12=0),0,'LookUp Ranges'!$D$12+'LookUp Ranges'!$F$12+IF(Welcome!$C$12="Distribution",'LookUp Ranges'!$I$12,IF(Welcome!$C$12="Transmission",'LookUp Ranges'!$H$12,IF(Welcome!$C$12="Power Generation",'LookUp Ranges'!$G$12,'LookUp Ranges'!$F$12))))</f>
        <v>0</v>
      </c>
      <c r="E16" s="581">
        <f>IF(OR(ISBLANK(E12),E12=0),0,'LookUp Ranges'!$D$12+'LookUp Ranges'!$F$12+IF(Welcome!$C$12="Distribution",'LookUp Ranges'!$I$12,IF(Welcome!$C$12="Transmission",'LookUp Ranges'!$H$12,IF(Welcome!$C$12="Power Generation",'LookUp Ranges'!$G$12,'LookUp Ranges'!$F$12))))</f>
        <v>0</v>
      </c>
      <c r="F16" s="581">
        <f>IF(OR(ISBLANK(F12),F12=0),0,'LookUp Ranges'!$D$12+'LookUp Ranges'!$F$12+IF(Welcome!$C$12="Distribution",'LookUp Ranges'!$I$12,IF(Welcome!$C$12="Transmission",'LookUp Ranges'!$H$12,IF(Welcome!$C$12="Power Generation",'LookUp Ranges'!$G$12,'LookUp Ranges'!$F$12))))</f>
        <v>0</v>
      </c>
      <c r="G16" s="581">
        <f>IF(OR(ISBLANK(G12),G12=0),0,'LookUp Ranges'!$D$12+'LookUp Ranges'!$F$12+IF(Welcome!$C$12="Distribution",'LookUp Ranges'!$I$12,IF(Welcome!$C$12="Transmission",'LookUp Ranges'!$H$12,IF(Welcome!$C$12="Power Generation",'LookUp Ranges'!$G$12,'LookUp Ranges'!$F$12))))</f>
        <v>0</v>
      </c>
      <c r="H16" s="581">
        <f>IF(OR(ISBLANK(H12),H12=0),0,'LookUp Ranges'!$D$12+'LookUp Ranges'!$F$12+IF(Welcome!$C$12="Distribution",'LookUp Ranges'!$I$12,IF(Welcome!$C$12="Transmission",'LookUp Ranges'!$H$12,IF(Welcome!$C$12="Power Generation",'LookUp Ranges'!$G$12,'LookUp Ranges'!$F$12))))</f>
        <v>0</v>
      </c>
      <c r="I16" s="581">
        <f>IF(OR(ISBLANK(I12),I12=0),0,'LookUp Ranges'!$D$12+'LookUp Ranges'!$F$12+IF(Welcome!$C$12="Distribution",'LookUp Ranges'!$I$12,IF(Welcome!$C$12="Transmission",'LookUp Ranges'!$H$12,IF(Welcome!$C$12="Power Generation",'LookUp Ranges'!$G$12,'LookUp Ranges'!$F$12))))</f>
        <v>0</v>
      </c>
      <c r="J16" s="581">
        <f>IF(OR(ISBLANK(J12),J12=0),0,'LookUp Ranges'!$D$12+'LookUp Ranges'!$F$12+IF(Welcome!$C$12="Distribution",'LookUp Ranges'!$I$12,IF(Welcome!$C$12="Transmission",'LookUp Ranges'!$H$12,IF(Welcome!$C$12="Power Generation",'LookUp Ranges'!$G$12,'LookUp Ranges'!$F$12))))</f>
        <v>0</v>
      </c>
      <c r="K16" s="581">
        <f>IF(OR(ISBLANK(K12),K12=0),0,'LookUp Ranges'!$D$12+'LookUp Ranges'!$F$12+IF(Welcome!$C$12="Distribution",'LookUp Ranges'!$I$12,IF(Welcome!$C$12="Transmission",'LookUp Ranges'!$H$12,IF(Welcome!$C$12="Power Generation",'LookUp Ranges'!$G$12,'LookUp Ranges'!$F$12))))</f>
        <v>0</v>
      </c>
      <c r="L16" s="581">
        <f>IF(OR(ISBLANK(L12),L12=0),0,'LookUp Ranges'!$D$12+'LookUp Ranges'!$F$12+IF(Welcome!$C$12="Distribution",'LookUp Ranges'!$I$12,IF(Welcome!$C$12="Transmission",'LookUp Ranges'!$H$12,IF(Welcome!$C$12="Power Generation",'LookUp Ranges'!$G$12,'LookUp Ranges'!$F$12))))</f>
        <v>0</v>
      </c>
      <c r="M16" s="581">
        <f>IF(OR(ISBLANK(M12),M12=0),0,'LookUp Ranges'!$D$12+'LookUp Ranges'!$F$12+IF(Welcome!$C$12="Distribution",'LookUp Ranges'!$I$12,IF(Welcome!$C$12="Transmission",'LookUp Ranges'!$H$12,IF(Welcome!$C$12="Power Generation",'LookUp Ranges'!$G$12,'LookUp Ranges'!$F$12))))</f>
        <v>0</v>
      </c>
      <c r="N16" s="581">
        <f>IF(OR(ISBLANK(N12),N12=0),0,'LookUp Ranges'!$D$12+'LookUp Ranges'!$F$12+IF(Welcome!$C$12="Distribution",'LookUp Ranges'!$I$12,IF(Welcome!$C$12="Transmission",'LookUp Ranges'!$H$12,IF(Welcome!$C$12="Power Generation",'LookUp Ranges'!$G$12,'LookUp Ranges'!$F$12))))</f>
        <v>0</v>
      </c>
      <c r="O16" s="581">
        <f>IF(OR(ISBLANK(O12),O12=0),0,'LookUp Ranges'!$D$12+'LookUp Ranges'!$F$12+IF(Welcome!$C$12="Distribution",'LookUp Ranges'!$I$12,IF(Welcome!$C$12="Transmission",'LookUp Ranges'!$H$12,IF(Welcome!$C$12="Power Generation",'LookUp Ranges'!$G$12,'LookUp Ranges'!$F$12))))</f>
        <v>0</v>
      </c>
      <c r="P16" s="581">
        <f>IF(OR(ISBLANK(P12),P12=0),0,'LookUp Ranges'!$D$12+'LookUp Ranges'!$F$12+IF(Welcome!$C$12="Distribution",'LookUp Ranges'!$I$12,IF(Welcome!$C$12="Transmission",'LookUp Ranges'!$H$12,IF(Welcome!$C$12="Power Generation",'LookUp Ranges'!$G$12,'LookUp Ranges'!$F$12))))</f>
        <v>0</v>
      </c>
      <c r="Q16" s="581">
        <f>IF(OR(ISBLANK(Q12),Q12=0),0,'LookUp Ranges'!$D$12+'LookUp Ranges'!$F$12+IF(Welcome!$C$12="Distribution",'LookUp Ranges'!$I$12,IF(Welcome!$C$12="Transmission",'LookUp Ranges'!$H$12,IF(Welcome!$C$12="Power Generation",'LookUp Ranges'!$G$12,'LookUp Ranges'!$F$12))))</f>
        <v>0</v>
      </c>
      <c r="R16" s="581">
        <f>IF(OR(ISBLANK(R12),R12=0),0,'LookUp Ranges'!$D$12+'LookUp Ranges'!$F$12+IF(Welcome!$C$12="Distribution",'LookUp Ranges'!$I$12,IF(Welcome!$C$12="Transmission",'LookUp Ranges'!$H$12,IF(Welcome!$C$12="Power Generation",'LookUp Ranges'!$G$12,'LookUp Ranges'!$F$12))))</f>
        <v>0</v>
      </c>
      <c r="S16" s="581">
        <f>IF(OR(ISBLANK(S12),S12=0),0,'LookUp Ranges'!$D$12+'LookUp Ranges'!$F$12+IF(Welcome!$C$12="Distribution",'LookUp Ranges'!$I$12,IF(Welcome!$C$12="Transmission",'LookUp Ranges'!$H$12,IF(Welcome!$C$12="Power Generation",'LookUp Ranges'!$G$12,'LookUp Ranges'!$F$12))))</f>
        <v>0</v>
      </c>
      <c r="T16" s="581">
        <f>IF(OR(ISBLANK(T12),T12=0),0,'LookUp Ranges'!$D$12+'LookUp Ranges'!$F$12+IF(Welcome!$C$12="Distribution",'LookUp Ranges'!$I$12,IF(Welcome!$C$12="Transmission",'LookUp Ranges'!$H$12,IF(Welcome!$C$12="Power Generation",'LookUp Ranges'!$G$12,'LookUp Ranges'!$F$12))))</f>
        <v>0</v>
      </c>
      <c r="U16" s="581">
        <f>IF(OR(ISBLANK(U12),U12=0),0,'LookUp Ranges'!$D$12+'LookUp Ranges'!$F$12+IF(Welcome!$C$12="Distribution",'LookUp Ranges'!$I$12,IF(Welcome!$C$12="Transmission",'LookUp Ranges'!$H$12,IF(Welcome!$C$12="Power Generation",'LookUp Ranges'!$G$12,'LookUp Ranges'!$F$12))))</f>
        <v>0</v>
      </c>
      <c r="V16" s="581">
        <f>IF(OR(ISBLANK(V12),V12=0),0,'LookUp Ranges'!$D$12+'LookUp Ranges'!$F$12+IF(Welcome!$C$12="Distribution",'LookUp Ranges'!$I$12,IF(Welcome!$C$12="Transmission",'LookUp Ranges'!$H$12,IF(Welcome!$C$12="Power Generation",'LookUp Ranges'!$G$12,'LookUp Ranges'!$F$12))))</f>
        <v>0</v>
      </c>
      <c r="W16" s="581">
        <f>IF(OR(ISBLANK(W12),W12=0),0,'LookUp Ranges'!$D$12+'LookUp Ranges'!$F$12+IF(Welcome!$C$12="Distribution",'LookUp Ranges'!$I$12,IF(Welcome!$C$12="Transmission",'LookUp Ranges'!$H$12,IF(Welcome!$C$12="Power Generation",'LookUp Ranges'!$G$12,'LookUp Ranges'!$F$12))))</f>
        <v>0</v>
      </c>
      <c r="X16" s="581">
        <f>IF(OR(ISBLANK(X12),X12=0),0,'LookUp Ranges'!$D$12+'LookUp Ranges'!$F$12+IF(Welcome!$C$12="Distribution",'LookUp Ranges'!$I$12,IF(Welcome!$C$12="Transmission",'LookUp Ranges'!$H$12,IF(Welcome!$C$12="Power Generation",'LookUp Ranges'!$G$12,'LookUp Ranges'!$F$12))))</f>
        <v>0</v>
      </c>
      <c r="Y16" s="581">
        <f>IF(OR(ISBLANK(Y12),Y12=0),0,'LookUp Ranges'!$D$12+'LookUp Ranges'!$F$12+IF(Welcome!$C$12="Distribution",'LookUp Ranges'!$I$12,IF(Welcome!$C$12="Transmission",'LookUp Ranges'!$H$12,IF(Welcome!$C$12="Power Generation",'LookUp Ranges'!$G$12,'LookUp Ranges'!$F$12))))</f>
        <v>0</v>
      </c>
      <c r="Z16" s="581">
        <f>IF(OR(ISBLANK(Z12),Z12=0),0,'LookUp Ranges'!$D$12+'LookUp Ranges'!$F$12+IF(Welcome!$C$12="Distribution",'LookUp Ranges'!$I$12,IF(Welcome!$C$12="Transmission",'LookUp Ranges'!$H$12,IF(Welcome!$C$12="Power Generation",'LookUp Ranges'!$G$12,'LookUp Ranges'!$F$12))))</f>
        <v>0</v>
      </c>
      <c r="AA16" s="581">
        <f>IF(OR(ISBLANK(AA12),AA12=0),0,'LookUp Ranges'!$D$12+'LookUp Ranges'!$F$12+IF(Welcome!$C$12="Distribution",'LookUp Ranges'!$I$12,IF(Welcome!$C$12="Transmission",'LookUp Ranges'!$H$12,IF(Welcome!$C$12="Power Generation",'LookUp Ranges'!$G$12,'LookUp Ranges'!$F$12))))</f>
        <v>0</v>
      </c>
      <c r="AB16" s="581">
        <f>IF(OR(ISBLANK(AB12),AB12=0),0,'LookUp Ranges'!$D$12+'LookUp Ranges'!$F$12+IF(Welcome!$C$12="Distribution",'LookUp Ranges'!$I$12,IF(Welcome!$C$12="Transmission",'LookUp Ranges'!$H$12,IF(Welcome!$C$12="Power Generation",'LookUp Ranges'!$G$12,'LookUp Ranges'!$F$12))))</f>
        <v>0</v>
      </c>
      <c r="AC16" s="581">
        <f>IF(OR(ISBLANK(AC12),AC12=0),0,'LookUp Ranges'!$D$12+'LookUp Ranges'!$F$12+IF(Welcome!$C$12="Distribution",'LookUp Ranges'!$I$12,IF(Welcome!$C$12="Transmission",'LookUp Ranges'!$H$12,IF(Welcome!$C$12="Power Generation",'LookUp Ranges'!$G$12,'LookUp Ranges'!$F$12))))</f>
        <v>0</v>
      </c>
      <c r="AD16" s="581">
        <f>IF(OR(ISBLANK(AD12),AD12=0),0,'LookUp Ranges'!$D$12+'LookUp Ranges'!$F$12+IF(Welcome!$C$12="Distribution",'LookUp Ranges'!$I$12,IF(Welcome!$C$12="Transmission",'LookUp Ranges'!$H$12,IF(Welcome!$C$12="Power Generation",'LookUp Ranges'!$G$12,'LookUp Ranges'!$F$12))))</f>
        <v>0</v>
      </c>
      <c r="AE16" s="581">
        <f>IF(OR(ISBLANK(AE12),AE12=0),0,'LookUp Ranges'!$D$12+'LookUp Ranges'!$F$12+IF(Welcome!$C$12="Distribution",'LookUp Ranges'!$I$12,IF(Welcome!$C$12="Transmission",'LookUp Ranges'!$H$12,IF(Welcome!$C$12="Power Generation",'LookUp Ranges'!$G$12,'LookUp Ranges'!$F$12))))</f>
        <v>0</v>
      </c>
      <c r="AF16" s="581">
        <f>IF(OR(ISBLANK(AF12),AF12=0),0,'LookUp Ranges'!$D$12+'LookUp Ranges'!$F$12+IF(Welcome!$C$12="Distribution",'LookUp Ranges'!$I$12,IF(Welcome!$C$12="Transmission",'LookUp Ranges'!$H$12,IF(Welcome!$C$12="Power Generation",'LookUp Ranges'!$G$12,'LookUp Ranges'!$F$12))))</f>
        <v>0</v>
      </c>
      <c r="AG16" s="581">
        <f>IF(OR(ISBLANK(AG12),AG12=0),0,'LookUp Ranges'!$D$12+'LookUp Ranges'!$F$12+IF(Welcome!$C$12="Distribution",'LookUp Ranges'!$I$12,IF(Welcome!$C$12="Transmission",'LookUp Ranges'!$H$12,IF(Welcome!$C$12="Power Generation",'LookUp Ranges'!$G$12,'LookUp Ranges'!$F$12))))</f>
        <v>0</v>
      </c>
      <c r="AH16" s="581">
        <f>IF(OR(ISBLANK(AH12),AH12=0),0,'LookUp Ranges'!$D$12+'LookUp Ranges'!$F$12+IF(Welcome!$C$12="Distribution",'LookUp Ranges'!$I$12,IF(Welcome!$C$12="Transmission",'LookUp Ranges'!$H$12,IF(Welcome!$C$12="Power Generation",'LookUp Ranges'!$G$12,'LookUp Ranges'!$F$12))))</f>
        <v>0</v>
      </c>
      <c r="AI16" s="581">
        <f>IF(OR(ISBLANK(AI12),AI12=0),0,'LookUp Ranges'!$D$12+'LookUp Ranges'!$F$12+IF(Welcome!$C$12="Distribution",'LookUp Ranges'!$I$12,IF(Welcome!$C$12="Transmission",'LookUp Ranges'!$H$12,IF(Welcome!$C$12="Power Generation",'LookUp Ranges'!$G$12,'LookUp Ranges'!$F$12))))</f>
        <v>0</v>
      </c>
      <c r="AJ16" s="581">
        <f>IF(OR(ISBLANK(AJ12),AJ12=0),0,'LookUp Ranges'!$D$12+'LookUp Ranges'!$F$12+IF(Welcome!$C$12="Distribution",'LookUp Ranges'!$I$12,IF(Welcome!$C$12="Transmission",'LookUp Ranges'!$H$12,IF(Welcome!$C$12="Power Generation",'LookUp Ranges'!$G$12,'LookUp Ranges'!$F$12))))</f>
        <v>0</v>
      </c>
      <c r="AK16" s="581">
        <f>IF(OR(ISBLANK(AK12),AK12=0),0,'LookUp Ranges'!$D$12+'LookUp Ranges'!$F$12+IF(Welcome!$C$12="Distribution",'LookUp Ranges'!$I$12,IF(Welcome!$C$12="Transmission",'LookUp Ranges'!$H$12,IF(Welcome!$C$12="Power Generation",'LookUp Ranges'!$G$12,'LookUp Ranges'!$F$12))))</f>
        <v>0</v>
      </c>
      <c r="AL16" s="581">
        <f>IF(OR(ISBLANK(AL12),AL12=0),0,'LookUp Ranges'!$D$12+'LookUp Ranges'!$F$12+IF(Welcome!$C$12="Distribution",'LookUp Ranges'!$I$12,IF(Welcome!$C$12="Transmission",'LookUp Ranges'!$H$12,IF(Welcome!$C$12="Power Generation",'LookUp Ranges'!$G$12,'LookUp Ranges'!$F$12))))</f>
        <v>0</v>
      </c>
      <c r="AM16" s="581">
        <f>IF(OR(ISBLANK(AM12),AM12=0),0,'LookUp Ranges'!$D$12+'LookUp Ranges'!$F$12+IF(Welcome!$C$12="Distribution",'LookUp Ranges'!$I$12,IF(Welcome!$C$12="Transmission",'LookUp Ranges'!$H$12,IF(Welcome!$C$12="Power Generation",'LookUp Ranges'!$G$12,'LookUp Ranges'!$F$12))))</f>
        <v>0</v>
      </c>
      <c r="AN16" s="581">
        <f>IF(OR(ISBLANK(AN12),AN12=0),0,'LookUp Ranges'!$D$12+'LookUp Ranges'!$F$12+IF(Welcome!$C$12="Distribution",'LookUp Ranges'!$I$12,IF(Welcome!$C$12="Transmission",'LookUp Ranges'!$H$12,IF(Welcome!$C$12="Power Generation",'LookUp Ranges'!$G$12,'LookUp Ranges'!$F$12))))</f>
        <v>0</v>
      </c>
      <c r="AO16" s="581">
        <f>IF(OR(ISBLANK(AO12),AO12=0),0,'LookUp Ranges'!$D$12+'LookUp Ranges'!$F$12+IF(Welcome!$C$12="Distribution",'LookUp Ranges'!$I$12,IF(Welcome!$C$12="Transmission",'LookUp Ranges'!$H$12,IF(Welcome!$C$12="Power Generation",'LookUp Ranges'!$G$12,'LookUp Ranges'!$F$12))))</f>
        <v>0</v>
      </c>
      <c r="AP16" s="581">
        <f>IF(OR(ISBLANK(AP12),AP12=0),0,'LookUp Ranges'!$D$12+'LookUp Ranges'!$F$12+IF(Welcome!$C$12="Distribution",'LookUp Ranges'!$I$12,IF(Welcome!$C$12="Transmission",'LookUp Ranges'!$H$12,IF(Welcome!$C$12="Power Generation",'LookUp Ranges'!$G$12,'LookUp Ranges'!$F$12))))</f>
        <v>0</v>
      </c>
      <c r="AQ16" s="581">
        <f>IF(OR(ISBLANK(AQ12),AQ12=0),0,'LookUp Ranges'!$D$12+'LookUp Ranges'!$F$12+IF(Welcome!$C$12="Distribution",'LookUp Ranges'!$I$12,IF(Welcome!$C$12="Transmission",'LookUp Ranges'!$H$12,IF(Welcome!$C$12="Power Generation",'LookUp Ranges'!$G$12,'LookUp Ranges'!$F$12))))</f>
        <v>0</v>
      </c>
      <c r="AR16" s="581">
        <f>IF(OR(ISBLANK(AR12),AR12=0),0,'LookUp Ranges'!$D$12+'LookUp Ranges'!$F$12+IF(Welcome!$C$12="Distribution",'LookUp Ranges'!$I$12,IF(Welcome!$C$12="Transmission",'LookUp Ranges'!$H$12,IF(Welcome!$C$12="Power Generation",'LookUp Ranges'!$G$12,'LookUp Ranges'!$F$12))))</f>
        <v>0</v>
      </c>
      <c r="AS16" s="581">
        <f>IF(OR(ISBLANK(AS12),AS12=0),0,'LookUp Ranges'!$D$12+'LookUp Ranges'!$F$12+IF(Welcome!$C$12="Distribution",'LookUp Ranges'!$I$12,IF(Welcome!$C$12="Transmission",'LookUp Ranges'!$H$12,IF(Welcome!$C$12="Power Generation",'LookUp Ranges'!$G$12,'LookUp Ranges'!$F$12))))</f>
        <v>0</v>
      </c>
      <c r="AT16" s="581">
        <f>IF(OR(ISBLANK(AT12),AT12=0),0,'LookUp Ranges'!$D$12+'LookUp Ranges'!$F$12+IF(Welcome!$C$12="Distribution",'LookUp Ranges'!$I$12,IF(Welcome!$C$12="Transmission",'LookUp Ranges'!$H$12,IF(Welcome!$C$12="Power Generation",'LookUp Ranges'!$G$12,'LookUp Ranges'!$F$12))))</f>
        <v>0</v>
      </c>
      <c r="AU16" s="581">
        <f>IF(OR(ISBLANK(AU12),AU12=0),0,'LookUp Ranges'!$D$12+'LookUp Ranges'!$F$12+IF(Welcome!$C$12="Distribution",'LookUp Ranges'!$I$12,IF(Welcome!$C$12="Transmission",'LookUp Ranges'!$H$12,IF(Welcome!$C$12="Power Generation",'LookUp Ranges'!$G$12,'LookUp Ranges'!$F$12))))</f>
        <v>0</v>
      </c>
      <c r="AV16" s="581">
        <f>IF(OR(ISBLANK(AV12),AV12=0),0,'LookUp Ranges'!$D$12+'LookUp Ranges'!$F$12+IF(Welcome!$C$12="Distribution",'LookUp Ranges'!$I$12,IF(Welcome!$C$12="Transmission",'LookUp Ranges'!$H$12,IF(Welcome!$C$12="Power Generation",'LookUp Ranges'!$G$12,'LookUp Ranges'!$F$12))))</f>
        <v>0</v>
      </c>
      <c r="AW16" s="581">
        <f>IF(OR(ISBLANK(AW12),AW12=0),0,'LookUp Ranges'!$D$12+'LookUp Ranges'!$F$12+IF(Welcome!$C$12="Distribution",'LookUp Ranges'!$I$12,IF(Welcome!$C$12="Transmission",'LookUp Ranges'!$H$12,IF(Welcome!$C$12="Power Generation",'LookUp Ranges'!$G$12,'LookUp Ranges'!$F$12))))</f>
        <v>0</v>
      </c>
      <c r="AX16" s="581">
        <f>IF(OR(ISBLANK(AX12),AX12=0),0,'LookUp Ranges'!$D$12+'LookUp Ranges'!$F$12+IF(Welcome!$C$12="Distribution",'LookUp Ranges'!$I$12,IF(Welcome!$C$12="Transmission",'LookUp Ranges'!$H$12,IF(Welcome!$C$12="Power Generation",'LookUp Ranges'!$G$12,'LookUp Ranges'!$F$12))))</f>
        <v>0</v>
      </c>
      <c r="AY16" s="581">
        <f>IF(OR(ISBLANK(AY12),AY12=0),0,'LookUp Ranges'!$D$12+'LookUp Ranges'!$F$12+IF(Welcome!$C$12="Distribution",'LookUp Ranges'!$I$12,IF(Welcome!$C$12="Transmission",'LookUp Ranges'!$H$12,IF(Welcome!$C$12="Power Generation",'LookUp Ranges'!$G$12,'LookUp Ranges'!$F$12))))</f>
        <v>0</v>
      </c>
      <c r="AZ16" s="581">
        <f>IF(OR(ISBLANK(AZ12),AZ12=0),0,'LookUp Ranges'!$D$12+'LookUp Ranges'!$F$12+IF(Welcome!$C$12="Distribution",'LookUp Ranges'!$I$12,IF(Welcome!$C$12="Transmission",'LookUp Ranges'!$H$12,IF(Welcome!$C$12="Power Generation",'LookUp Ranges'!$G$12,'LookUp Ranges'!$F$12))))</f>
        <v>0</v>
      </c>
      <c r="BA16" s="581">
        <f>IF(OR(ISBLANK(BA12),BA12=0),0,'LookUp Ranges'!$D$12+'LookUp Ranges'!$F$12+IF(Welcome!$C$12="Distribution",'LookUp Ranges'!$I$12,IF(Welcome!$C$12="Transmission",'LookUp Ranges'!$H$12,IF(Welcome!$C$12="Power Generation",'LookUp Ranges'!$G$12,'LookUp Ranges'!$F$12))))</f>
        <v>0</v>
      </c>
      <c r="BB16" s="581">
        <f>IF(OR(ISBLANK(BB12),BB12=0),0,'LookUp Ranges'!$D$12+'LookUp Ranges'!$F$12+IF(Welcome!$C$12="Distribution",'LookUp Ranges'!$I$12,IF(Welcome!$C$12="Transmission",'LookUp Ranges'!$H$12,IF(Welcome!$C$12="Power Generation",'LookUp Ranges'!$G$12,'LookUp Ranges'!$F$12))))</f>
        <v>0</v>
      </c>
      <c r="BC16" s="581">
        <f>IF(OR(ISBLANK(BC12),BC12=0),0,'LookUp Ranges'!$D$12+'LookUp Ranges'!$F$12+IF(Welcome!$C$12="Distribution",'LookUp Ranges'!$I$12,IF(Welcome!$C$12="Transmission",'LookUp Ranges'!$H$12,IF(Welcome!$C$12="Power Generation",'LookUp Ranges'!$G$12,'LookUp Ranges'!$F$12))))</f>
        <v>0</v>
      </c>
      <c r="BD16" s="581">
        <f>IF(OR(ISBLANK(BD12),BD12=0),0,'LookUp Ranges'!$D$12+'LookUp Ranges'!$F$12+IF(Welcome!$C$12="Distribution",'LookUp Ranges'!$I$12,IF(Welcome!$C$12="Transmission",'LookUp Ranges'!$H$12,IF(Welcome!$C$12="Power Generation",'LookUp Ranges'!$G$12,'LookUp Ranges'!$F$12))))</f>
        <v>0</v>
      </c>
      <c r="BE16" s="581">
        <f>IF(OR(ISBLANK(BE12),BE12=0),0,'LookUp Ranges'!$D$12+'LookUp Ranges'!$F$12+IF(Welcome!$C$12="Distribution",'LookUp Ranges'!$I$12,IF(Welcome!$C$12="Transmission",'LookUp Ranges'!$H$12,IF(Welcome!$C$12="Power Generation",'LookUp Ranges'!$G$12,'LookUp Ranges'!$F$12))))</f>
        <v>0</v>
      </c>
      <c r="BF16" s="581">
        <f>IF(OR(ISBLANK(BF12),BF12=0),0,'LookUp Ranges'!$D$12+'LookUp Ranges'!$F$12+IF(Welcome!$C$12="Distribution",'LookUp Ranges'!$I$12,IF(Welcome!$C$12="Transmission",'LookUp Ranges'!$H$12,IF(Welcome!$C$12="Power Generation",'LookUp Ranges'!$G$12,'LookUp Ranges'!$F$12))))</f>
        <v>0</v>
      </c>
      <c r="BG16" s="581">
        <f>IF(OR(ISBLANK(BG12),BG12=0),0,'LookUp Ranges'!$D$12+'LookUp Ranges'!$F$12+IF(Welcome!$C$12="Distribution",'LookUp Ranges'!$I$12,IF(Welcome!$C$12="Transmission",'LookUp Ranges'!$H$12,IF(Welcome!$C$12="Power Generation",'LookUp Ranges'!$G$12,'LookUp Ranges'!$F$12))))</f>
        <v>0</v>
      </c>
      <c r="BH16" s="581">
        <f>IF(OR(ISBLANK(BH12),BH12=0),0,'LookUp Ranges'!$D$12+'LookUp Ranges'!$F$12+IF(Welcome!$C$12="Distribution",'LookUp Ranges'!$I$12,IF(Welcome!$C$12="Transmission",'LookUp Ranges'!$H$12,IF(Welcome!$C$12="Power Generation",'LookUp Ranges'!$G$12,'LookUp Ranges'!$F$12))))</f>
        <v>0</v>
      </c>
      <c r="BI16" s="581">
        <f>IF(OR(ISBLANK(BI12),BI12=0),0,'LookUp Ranges'!$D$12+'LookUp Ranges'!$F$12+IF(Welcome!$C$12="Distribution",'LookUp Ranges'!$I$12,IF(Welcome!$C$12="Transmission",'LookUp Ranges'!$H$12,IF(Welcome!$C$12="Power Generation",'LookUp Ranges'!$G$12,'LookUp Ranges'!$F$12))))</f>
        <v>0</v>
      </c>
      <c r="BJ16" s="581">
        <f>IF(OR(ISBLANK(BJ12),BJ12=0),0,'LookUp Ranges'!$D$12+'LookUp Ranges'!$F$12+IF(Welcome!$C$12="Distribution",'LookUp Ranges'!$I$12,IF(Welcome!$C$12="Transmission",'LookUp Ranges'!$H$12,IF(Welcome!$C$12="Power Generation",'LookUp Ranges'!$G$12,'LookUp Ranges'!$F$12))))</f>
        <v>0</v>
      </c>
      <c r="BK16" s="581">
        <f>IF(OR(ISBLANK(BK12),BK12=0),0,'LookUp Ranges'!$D$12+'LookUp Ranges'!$F$12+IF(Welcome!$C$12="Distribution",'LookUp Ranges'!$I$12,IF(Welcome!$C$12="Transmission",'LookUp Ranges'!$H$12,IF(Welcome!$C$12="Power Generation",'LookUp Ranges'!$G$12,'LookUp Ranges'!$F$12))))</f>
        <v>0</v>
      </c>
      <c r="BL16" s="581">
        <f>IF(OR(ISBLANK(BL12),BL12=0),0,'LookUp Ranges'!$D$12+'LookUp Ranges'!$F$12+IF(Welcome!$C$12="Distribution",'LookUp Ranges'!$I$12,IF(Welcome!$C$12="Transmission",'LookUp Ranges'!$H$12,IF(Welcome!$C$12="Power Generation",'LookUp Ranges'!$G$12,'LookUp Ranges'!$F$12))))</f>
        <v>0</v>
      </c>
      <c r="BM16" s="581">
        <f>IF(OR(ISBLANK(BM12),BM12=0),0,'LookUp Ranges'!$D$12+'LookUp Ranges'!$F$12+IF(Welcome!$C$12="Distribution",'LookUp Ranges'!$I$12,IF(Welcome!$C$12="Transmission",'LookUp Ranges'!$H$12,IF(Welcome!$C$12="Power Generation",'LookUp Ranges'!$G$12,'LookUp Ranges'!$F$12))))</f>
        <v>0</v>
      </c>
      <c r="BN16" s="581">
        <f>IF(OR(ISBLANK(BN12),BN12=0),0,'LookUp Ranges'!$D$12+'LookUp Ranges'!$F$12+IF(Welcome!$C$12="Distribution",'LookUp Ranges'!$I$12,IF(Welcome!$C$12="Transmission",'LookUp Ranges'!$H$12,IF(Welcome!$C$12="Power Generation",'LookUp Ranges'!$G$12,'LookUp Ranges'!$F$12))))</f>
        <v>0</v>
      </c>
      <c r="BO16" s="581">
        <f>IF(OR(ISBLANK(BO12),BO12=0),0,'LookUp Ranges'!$D$12+'LookUp Ranges'!$F$12+IF(Welcome!$C$12="Distribution",'LookUp Ranges'!$I$12,IF(Welcome!$C$12="Transmission",'LookUp Ranges'!$H$12,IF(Welcome!$C$12="Power Generation",'LookUp Ranges'!$G$12,'LookUp Ranges'!$F$12))))</f>
        <v>0</v>
      </c>
      <c r="BP16" s="581">
        <f>IF(OR(ISBLANK(BP12),BP12=0),0,'LookUp Ranges'!$D$12+'LookUp Ranges'!$F$12+IF(Welcome!$C$12="Distribution",'LookUp Ranges'!$I$12,IF(Welcome!$C$12="Transmission",'LookUp Ranges'!$H$12,IF(Welcome!$C$12="Power Generation",'LookUp Ranges'!$G$12,'LookUp Ranges'!$F$12))))</f>
        <v>0</v>
      </c>
      <c r="BQ16" s="581">
        <f>IF(OR(ISBLANK(BQ12),BQ12=0),0,'LookUp Ranges'!$D$12+'LookUp Ranges'!$F$12+IF(Welcome!$C$12="Distribution",'LookUp Ranges'!$I$12,IF(Welcome!$C$12="Transmission",'LookUp Ranges'!$H$12,IF(Welcome!$C$12="Power Generation",'LookUp Ranges'!$G$12,'LookUp Ranges'!$F$12))))</f>
        <v>0</v>
      </c>
      <c r="BR16" s="581">
        <f>IF(OR(ISBLANK(BR12),BR12=0),0,'LookUp Ranges'!$D$12+'LookUp Ranges'!$F$12+IF(Welcome!$C$12="Distribution",'LookUp Ranges'!$I$12,IF(Welcome!$C$12="Transmission",'LookUp Ranges'!$H$12,IF(Welcome!$C$12="Power Generation",'LookUp Ranges'!$G$12,'LookUp Ranges'!$F$12))))</f>
        <v>0</v>
      </c>
      <c r="BS16" s="581">
        <f>IF(OR(ISBLANK(BS12),BS12=0),0,'LookUp Ranges'!$D$12+'LookUp Ranges'!$F$12+IF(Welcome!$C$12="Distribution",'LookUp Ranges'!$I$12,IF(Welcome!$C$12="Transmission",'LookUp Ranges'!$H$12,IF(Welcome!$C$12="Power Generation",'LookUp Ranges'!$G$12,'LookUp Ranges'!$F$12))))</f>
        <v>0</v>
      </c>
      <c r="BT16" s="581">
        <f>IF(OR(ISBLANK(BT12),BT12=0),0,'LookUp Ranges'!$D$12+'LookUp Ranges'!$F$12+IF(Welcome!$C$12="Distribution",'LookUp Ranges'!$I$12,IF(Welcome!$C$12="Transmission",'LookUp Ranges'!$H$12,IF(Welcome!$C$12="Power Generation",'LookUp Ranges'!$G$12,'LookUp Ranges'!$F$12))))</f>
        <v>0</v>
      </c>
      <c r="BU16" s="581">
        <f>IF(OR(ISBLANK(BU12),BU12=0),0,'LookUp Ranges'!$D$12+'LookUp Ranges'!$F$12+IF(Welcome!$C$12="Distribution",'LookUp Ranges'!$I$12,IF(Welcome!$C$12="Transmission",'LookUp Ranges'!$H$12,IF(Welcome!$C$12="Power Generation",'LookUp Ranges'!$G$12,'LookUp Ranges'!$F$12))))</f>
        <v>0</v>
      </c>
      <c r="BV16" s="581">
        <f>IF(OR(ISBLANK(BV12),BV12=0),0,'LookUp Ranges'!$D$12+'LookUp Ranges'!$F$12+IF(Welcome!$C$12="Distribution",'LookUp Ranges'!$I$12,IF(Welcome!$C$12="Transmission",'LookUp Ranges'!$H$12,IF(Welcome!$C$12="Power Generation",'LookUp Ranges'!$G$12,'LookUp Ranges'!$F$12))))</f>
        <v>0</v>
      </c>
      <c r="BW16" s="581">
        <f>IF(OR(ISBLANK(BW12),BW12=0),0,'LookUp Ranges'!$D$12+'LookUp Ranges'!$F$12+IF(Welcome!$C$12="Distribution",'LookUp Ranges'!$I$12,IF(Welcome!$C$12="Transmission",'LookUp Ranges'!$H$12,IF(Welcome!$C$12="Power Generation",'LookUp Ranges'!$G$12,'LookUp Ranges'!$F$12))))</f>
        <v>0</v>
      </c>
      <c r="BX16" s="581">
        <f>IF(OR(ISBLANK(BX12),BX12=0),0,'LookUp Ranges'!$D$12+'LookUp Ranges'!$F$12+IF(Welcome!$C$12="Distribution",'LookUp Ranges'!$I$12,IF(Welcome!$C$12="Transmission",'LookUp Ranges'!$H$12,IF(Welcome!$C$12="Power Generation",'LookUp Ranges'!$G$12,'LookUp Ranges'!$F$12))))</f>
        <v>0</v>
      </c>
      <c r="BY16" s="581">
        <f>IF(OR(ISBLANK(BY12),BY12=0),0,'LookUp Ranges'!$D$12+'LookUp Ranges'!$F$12+IF(Welcome!$C$12="Distribution",'LookUp Ranges'!$I$12,IF(Welcome!$C$12="Transmission",'LookUp Ranges'!$H$12,IF(Welcome!$C$12="Power Generation",'LookUp Ranges'!$G$12,'LookUp Ranges'!$F$12))))</f>
        <v>0</v>
      </c>
      <c r="BZ16" s="581">
        <f>IF(OR(ISBLANK(BZ12),BZ12=0),0,'LookUp Ranges'!$D$12+'LookUp Ranges'!$F$12+IF(Welcome!$C$12="Distribution",'LookUp Ranges'!$I$12,IF(Welcome!$C$12="Transmission",'LookUp Ranges'!$H$12,IF(Welcome!$C$12="Power Generation",'LookUp Ranges'!$G$12,'LookUp Ranges'!$F$12))))</f>
        <v>0</v>
      </c>
      <c r="CA16" s="581">
        <f>IF(OR(ISBLANK(CA12),CA12=0),0,'LookUp Ranges'!$D$12+'LookUp Ranges'!$F$12+IF(Welcome!$C$12="Distribution",'LookUp Ranges'!$I$12,IF(Welcome!$C$12="Transmission",'LookUp Ranges'!$H$12,IF(Welcome!$C$12="Power Generation",'LookUp Ranges'!$G$12,'LookUp Ranges'!$F$12))))</f>
        <v>0</v>
      </c>
      <c r="CB16" s="581">
        <f>IF(OR(ISBLANK(CB12),CB12=0),0,'LookUp Ranges'!$D$12+'LookUp Ranges'!$F$12+IF(Welcome!$C$12="Distribution",'LookUp Ranges'!$I$12,IF(Welcome!$C$12="Transmission",'LookUp Ranges'!$H$12,IF(Welcome!$C$12="Power Generation",'LookUp Ranges'!$G$12,'LookUp Ranges'!$F$12))))</f>
        <v>0</v>
      </c>
      <c r="CC16" s="581">
        <f>IF(OR(ISBLANK(CC12),CC12=0),0,'LookUp Ranges'!$D$12+'LookUp Ranges'!$F$12+IF(Welcome!$C$12="Distribution",'LookUp Ranges'!$I$12,IF(Welcome!$C$12="Transmission",'LookUp Ranges'!$H$12,IF(Welcome!$C$12="Power Generation",'LookUp Ranges'!$G$12,'LookUp Ranges'!$F$12))))</f>
        <v>0</v>
      </c>
      <c r="CD16" s="581">
        <f>IF(OR(ISBLANK(CD12),CD12=0),0,'LookUp Ranges'!$D$12+'LookUp Ranges'!$F$12+IF(Welcome!$C$12="Distribution",'LookUp Ranges'!$I$12,IF(Welcome!$C$12="Transmission",'LookUp Ranges'!$H$12,IF(Welcome!$C$12="Power Generation",'LookUp Ranges'!$G$12,'LookUp Ranges'!$F$12))))</f>
        <v>0</v>
      </c>
      <c r="CE16" s="455"/>
    </row>
    <row r="17" spans="1:84" s="5" customFormat="1">
      <c r="B17" s="180" t="s">
        <v>672</v>
      </c>
      <c r="C17" s="581">
        <f>IF(OR(ISBLANK(C13),C13=0),0,'LookUp Ranges'!$E$12+'LookUp Ranges'!$F$12+IF(Welcome!$C$12="Distribution",'LookUp Ranges'!$I$12,IF(Welcome!$C$12="Transmission",'LookUp Ranges'!$H$12,IF(Welcome!$C$12="Power Generation",'LookUp Ranges'!$G$12,'LookUp Ranges'!$F$12))))</f>
        <v>0</v>
      </c>
      <c r="D17" s="581">
        <f>IF(OR(ISBLANK(D13),D13=0),0,'LookUp Ranges'!$E$12+'LookUp Ranges'!$F$12+IF(Welcome!$C$12="Distribution",'LookUp Ranges'!$I$12,IF(Welcome!$C$12="Transmission",'LookUp Ranges'!$H$12,IF(Welcome!$C$12="Power Generation",'LookUp Ranges'!$G$12,'LookUp Ranges'!$F$12))))</f>
        <v>0</v>
      </c>
      <c r="E17" s="581">
        <f>IF(OR(ISBLANK(E13),E13=0),0,'LookUp Ranges'!$E$12+'LookUp Ranges'!$F$12+IF(Welcome!$C$12="Distribution",'LookUp Ranges'!$I$12,IF(Welcome!$C$12="Transmission",'LookUp Ranges'!$H$12,IF(Welcome!$C$12="Power Generation",'LookUp Ranges'!$G$12,'LookUp Ranges'!$F$12))))</f>
        <v>0</v>
      </c>
      <c r="F17" s="581">
        <f>IF(OR(ISBLANK(F13),F13=0),0,'LookUp Ranges'!$E$12+'LookUp Ranges'!$F$12+IF(Welcome!$C$12="Distribution",'LookUp Ranges'!$I$12,IF(Welcome!$C$12="Transmission",'LookUp Ranges'!$H$12,IF(Welcome!$C$12="Power Generation",'LookUp Ranges'!$G$12,'LookUp Ranges'!$F$12))))</f>
        <v>0</v>
      </c>
      <c r="G17" s="581">
        <f>IF(OR(ISBLANK(G13),G13=0),0,'LookUp Ranges'!$E$12+'LookUp Ranges'!$F$12+IF(Welcome!$C$12="Distribution",'LookUp Ranges'!$I$12,IF(Welcome!$C$12="Transmission",'LookUp Ranges'!$H$12,IF(Welcome!$C$12="Power Generation",'LookUp Ranges'!$G$12,'LookUp Ranges'!$F$12))))</f>
        <v>0</v>
      </c>
      <c r="H17" s="581">
        <f>IF(OR(ISBLANK(H13),H13=0),0,'LookUp Ranges'!$E$12+'LookUp Ranges'!$F$12+IF(Welcome!$C$12="Distribution",'LookUp Ranges'!$I$12,IF(Welcome!$C$12="Transmission",'LookUp Ranges'!$H$12,IF(Welcome!$C$12="Power Generation",'LookUp Ranges'!$G$12,'LookUp Ranges'!$F$12))))</f>
        <v>0</v>
      </c>
      <c r="I17" s="581">
        <f>IF(OR(ISBLANK(I13),I13=0),0,'LookUp Ranges'!$E$12+'LookUp Ranges'!$F$12+IF(Welcome!$C$12="Distribution",'LookUp Ranges'!$I$12,IF(Welcome!$C$12="Transmission",'LookUp Ranges'!$H$12,IF(Welcome!$C$12="Power Generation",'LookUp Ranges'!$G$12,'LookUp Ranges'!$F$12))))</f>
        <v>0</v>
      </c>
      <c r="J17" s="581">
        <f>IF(OR(ISBLANK(J13),J13=0),0,'LookUp Ranges'!$E$12+'LookUp Ranges'!$F$12+IF(Welcome!$C$12="Distribution",'LookUp Ranges'!$I$12,IF(Welcome!$C$12="Transmission",'LookUp Ranges'!$H$12,IF(Welcome!$C$12="Power Generation",'LookUp Ranges'!$G$12,'LookUp Ranges'!$F$12))))</f>
        <v>0</v>
      </c>
      <c r="K17" s="581">
        <f>IF(OR(ISBLANK(K13),K13=0),0,'LookUp Ranges'!$E$12+'LookUp Ranges'!$F$12+IF(Welcome!$C$12="Distribution",'LookUp Ranges'!$I$12,IF(Welcome!$C$12="Transmission",'LookUp Ranges'!$H$12,IF(Welcome!$C$12="Power Generation",'LookUp Ranges'!$G$12,'LookUp Ranges'!$F$12))))</f>
        <v>0</v>
      </c>
      <c r="L17" s="581">
        <f>IF(OR(ISBLANK(L13),L13=0),0,'LookUp Ranges'!$E$12+'LookUp Ranges'!$F$12+IF(Welcome!$C$12="Distribution",'LookUp Ranges'!$I$12,IF(Welcome!$C$12="Transmission",'LookUp Ranges'!$H$12,IF(Welcome!$C$12="Power Generation",'LookUp Ranges'!$G$12,'LookUp Ranges'!$F$12))))</f>
        <v>0</v>
      </c>
      <c r="M17" s="581">
        <f>IF(OR(ISBLANK(M13),M13=0),0,'LookUp Ranges'!$E$12+'LookUp Ranges'!$F$12+IF(Welcome!$C$12="Distribution",'LookUp Ranges'!$I$12,IF(Welcome!$C$12="Transmission",'LookUp Ranges'!$H$12,IF(Welcome!$C$12="Power Generation",'LookUp Ranges'!$G$12,'LookUp Ranges'!$F$12))))</f>
        <v>0</v>
      </c>
      <c r="N17" s="581">
        <f>IF(OR(ISBLANK(N13),N13=0),0,'LookUp Ranges'!$E$12+'LookUp Ranges'!$F$12+IF(Welcome!$C$12="Distribution",'LookUp Ranges'!$I$12,IF(Welcome!$C$12="Transmission",'LookUp Ranges'!$H$12,IF(Welcome!$C$12="Power Generation",'LookUp Ranges'!$G$12,'LookUp Ranges'!$F$12))))</f>
        <v>0</v>
      </c>
      <c r="O17" s="581">
        <f>IF(OR(ISBLANK(O13),O13=0),0,'LookUp Ranges'!$E$12+'LookUp Ranges'!$F$12+IF(Welcome!$C$12="Distribution",'LookUp Ranges'!$I$12,IF(Welcome!$C$12="Transmission",'LookUp Ranges'!$H$12,IF(Welcome!$C$12="Power Generation",'LookUp Ranges'!$G$12,'LookUp Ranges'!$F$12))))</f>
        <v>0</v>
      </c>
      <c r="P17" s="581">
        <f>IF(OR(ISBLANK(P13),P13=0),0,'LookUp Ranges'!$E$12+'LookUp Ranges'!$F$12+IF(Welcome!$C$12="Distribution",'LookUp Ranges'!$I$12,IF(Welcome!$C$12="Transmission",'LookUp Ranges'!$H$12,IF(Welcome!$C$12="Power Generation",'LookUp Ranges'!$G$12,'LookUp Ranges'!$F$12))))</f>
        <v>0</v>
      </c>
      <c r="Q17" s="581">
        <f>IF(OR(ISBLANK(Q13),Q13=0),0,'LookUp Ranges'!$E$12+'LookUp Ranges'!$F$12+IF(Welcome!$C$12="Distribution",'LookUp Ranges'!$I$12,IF(Welcome!$C$12="Transmission",'LookUp Ranges'!$H$12,IF(Welcome!$C$12="Power Generation",'LookUp Ranges'!$G$12,'LookUp Ranges'!$F$12))))</f>
        <v>0</v>
      </c>
      <c r="R17" s="581">
        <f>IF(OR(ISBLANK(R13),R13=0),0,'LookUp Ranges'!$E$12+'LookUp Ranges'!$F$12+IF(Welcome!$C$12="Distribution",'LookUp Ranges'!$I$12,IF(Welcome!$C$12="Transmission",'LookUp Ranges'!$H$12,IF(Welcome!$C$12="Power Generation",'LookUp Ranges'!$G$12,'LookUp Ranges'!$F$12))))</f>
        <v>0</v>
      </c>
      <c r="S17" s="581">
        <f>IF(OR(ISBLANK(S13),S13=0),0,'LookUp Ranges'!$E$12+'LookUp Ranges'!$F$12+IF(Welcome!$C$12="Distribution",'LookUp Ranges'!$I$12,IF(Welcome!$C$12="Transmission",'LookUp Ranges'!$H$12,IF(Welcome!$C$12="Power Generation",'LookUp Ranges'!$G$12,'LookUp Ranges'!$F$12))))</f>
        <v>0</v>
      </c>
      <c r="T17" s="581">
        <f>IF(OR(ISBLANK(T13),T13=0),0,'LookUp Ranges'!$E$12+'LookUp Ranges'!$F$12+IF(Welcome!$C$12="Distribution",'LookUp Ranges'!$I$12,IF(Welcome!$C$12="Transmission",'LookUp Ranges'!$H$12,IF(Welcome!$C$12="Power Generation",'LookUp Ranges'!$G$12,'LookUp Ranges'!$F$12))))</f>
        <v>0</v>
      </c>
      <c r="U17" s="581">
        <f>IF(OR(ISBLANK(U13),U13=0),0,'LookUp Ranges'!$E$12+'LookUp Ranges'!$F$12+IF(Welcome!$C$12="Distribution",'LookUp Ranges'!$I$12,IF(Welcome!$C$12="Transmission",'LookUp Ranges'!$H$12,IF(Welcome!$C$12="Power Generation",'LookUp Ranges'!$G$12,'LookUp Ranges'!$F$12))))</f>
        <v>0</v>
      </c>
      <c r="V17" s="581">
        <f>IF(OR(ISBLANK(V13),V13=0),0,'LookUp Ranges'!$E$12+'LookUp Ranges'!$F$12+IF(Welcome!$C$12="Distribution",'LookUp Ranges'!$I$12,IF(Welcome!$C$12="Transmission",'LookUp Ranges'!$H$12,IF(Welcome!$C$12="Power Generation",'LookUp Ranges'!$G$12,'LookUp Ranges'!$F$12))))</f>
        <v>0</v>
      </c>
      <c r="W17" s="581">
        <f>IF(OR(ISBLANK(W13),W13=0),0,'LookUp Ranges'!$E$12+'LookUp Ranges'!$F$12+IF(Welcome!$C$12="Distribution",'LookUp Ranges'!$I$12,IF(Welcome!$C$12="Transmission",'LookUp Ranges'!$H$12,IF(Welcome!$C$12="Power Generation",'LookUp Ranges'!$G$12,'LookUp Ranges'!$F$12))))</f>
        <v>0</v>
      </c>
      <c r="X17" s="581">
        <f>IF(OR(ISBLANK(X13),X13=0),0,'LookUp Ranges'!$E$12+'LookUp Ranges'!$F$12+IF(Welcome!$C$12="Distribution",'LookUp Ranges'!$I$12,IF(Welcome!$C$12="Transmission",'LookUp Ranges'!$H$12,IF(Welcome!$C$12="Power Generation",'LookUp Ranges'!$G$12,'LookUp Ranges'!$F$12))))</f>
        <v>0</v>
      </c>
      <c r="Y17" s="581">
        <f>IF(OR(ISBLANK(Y13),Y13=0),0,'LookUp Ranges'!$E$12+'LookUp Ranges'!$F$12+IF(Welcome!$C$12="Distribution",'LookUp Ranges'!$I$12,IF(Welcome!$C$12="Transmission",'LookUp Ranges'!$H$12,IF(Welcome!$C$12="Power Generation",'LookUp Ranges'!$G$12,'LookUp Ranges'!$F$12))))</f>
        <v>0</v>
      </c>
      <c r="Z17" s="581">
        <f>IF(OR(ISBLANK(Z13),Z13=0),0,'LookUp Ranges'!$E$12+'LookUp Ranges'!$F$12+IF(Welcome!$C$12="Distribution",'LookUp Ranges'!$I$12,IF(Welcome!$C$12="Transmission",'LookUp Ranges'!$H$12,IF(Welcome!$C$12="Power Generation",'LookUp Ranges'!$G$12,'LookUp Ranges'!$F$12))))</f>
        <v>0</v>
      </c>
      <c r="AA17" s="581">
        <f>IF(OR(ISBLANK(AA13),AA13=0),0,'LookUp Ranges'!$E$12+'LookUp Ranges'!$F$12+IF(Welcome!$C$12="Distribution",'LookUp Ranges'!$I$12,IF(Welcome!$C$12="Transmission",'LookUp Ranges'!$H$12,IF(Welcome!$C$12="Power Generation",'LookUp Ranges'!$G$12,'LookUp Ranges'!$F$12))))</f>
        <v>0</v>
      </c>
      <c r="AB17" s="581">
        <f>IF(OR(ISBLANK(AB13),AB13=0),0,'LookUp Ranges'!$E$12+'LookUp Ranges'!$F$12+IF(Welcome!$C$12="Distribution",'LookUp Ranges'!$I$12,IF(Welcome!$C$12="Transmission",'LookUp Ranges'!$H$12,IF(Welcome!$C$12="Power Generation",'LookUp Ranges'!$G$12,'LookUp Ranges'!$F$12))))</f>
        <v>0</v>
      </c>
      <c r="AC17" s="581">
        <f>IF(OR(ISBLANK(AC13),AC13=0),0,'LookUp Ranges'!$E$12+'LookUp Ranges'!$F$12+IF(Welcome!$C$12="Distribution",'LookUp Ranges'!$I$12,IF(Welcome!$C$12="Transmission",'LookUp Ranges'!$H$12,IF(Welcome!$C$12="Power Generation",'LookUp Ranges'!$G$12,'LookUp Ranges'!$F$12))))</f>
        <v>0</v>
      </c>
      <c r="AD17" s="581">
        <f>IF(OR(ISBLANK(AD13),AD13=0),0,'LookUp Ranges'!$E$12+'LookUp Ranges'!$F$12+IF(Welcome!$C$12="Distribution",'LookUp Ranges'!$I$12,IF(Welcome!$C$12="Transmission",'LookUp Ranges'!$H$12,IF(Welcome!$C$12="Power Generation",'LookUp Ranges'!$G$12,'LookUp Ranges'!$F$12))))</f>
        <v>0</v>
      </c>
      <c r="AE17" s="581">
        <f>IF(OR(ISBLANK(AE13),AE13=0),0,'LookUp Ranges'!$E$12+'LookUp Ranges'!$F$12+IF(Welcome!$C$12="Distribution",'LookUp Ranges'!$I$12,IF(Welcome!$C$12="Transmission",'LookUp Ranges'!$H$12,IF(Welcome!$C$12="Power Generation",'LookUp Ranges'!$G$12,'LookUp Ranges'!$F$12))))</f>
        <v>0</v>
      </c>
      <c r="AF17" s="581">
        <f>IF(OR(ISBLANK(AF13),AF13=0),0,'LookUp Ranges'!$E$12+'LookUp Ranges'!$F$12+IF(Welcome!$C$12="Distribution",'LookUp Ranges'!$I$12,IF(Welcome!$C$12="Transmission",'LookUp Ranges'!$H$12,IF(Welcome!$C$12="Power Generation",'LookUp Ranges'!$G$12,'LookUp Ranges'!$F$12))))</f>
        <v>0</v>
      </c>
      <c r="AG17" s="581">
        <f>IF(OR(ISBLANK(AG13),AG13=0),0,'LookUp Ranges'!$E$12+'LookUp Ranges'!$F$12+IF(Welcome!$C$12="Distribution",'LookUp Ranges'!$I$12,IF(Welcome!$C$12="Transmission",'LookUp Ranges'!$H$12,IF(Welcome!$C$12="Power Generation",'LookUp Ranges'!$G$12,'LookUp Ranges'!$F$12))))</f>
        <v>0</v>
      </c>
      <c r="AH17" s="581">
        <f>IF(OR(ISBLANK(AH13),AH13=0),0,'LookUp Ranges'!$E$12+'LookUp Ranges'!$F$12+IF(Welcome!$C$12="Distribution",'LookUp Ranges'!$I$12,IF(Welcome!$C$12="Transmission",'LookUp Ranges'!$H$12,IF(Welcome!$C$12="Power Generation",'LookUp Ranges'!$G$12,'LookUp Ranges'!$F$12))))</f>
        <v>0</v>
      </c>
      <c r="AI17" s="581">
        <f>IF(OR(ISBLANK(AI13),AI13=0),0,'LookUp Ranges'!$E$12+'LookUp Ranges'!$F$12+IF(Welcome!$C$12="Distribution",'LookUp Ranges'!$I$12,IF(Welcome!$C$12="Transmission",'LookUp Ranges'!$H$12,IF(Welcome!$C$12="Power Generation",'LookUp Ranges'!$G$12,'LookUp Ranges'!$F$12))))</f>
        <v>0</v>
      </c>
      <c r="AJ17" s="581">
        <f>IF(OR(ISBLANK(AJ13),AJ13=0),0,'LookUp Ranges'!$E$12+'LookUp Ranges'!$F$12+IF(Welcome!$C$12="Distribution",'LookUp Ranges'!$I$12,IF(Welcome!$C$12="Transmission",'LookUp Ranges'!$H$12,IF(Welcome!$C$12="Power Generation",'LookUp Ranges'!$G$12,'LookUp Ranges'!$F$12))))</f>
        <v>0</v>
      </c>
      <c r="AK17" s="581">
        <f>IF(OR(ISBLANK(AK13),AK13=0),0,'LookUp Ranges'!$E$12+'LookUp Ranges'!$F$12+IF(Welcome!$C$12="Distribution",'LookUp Ranges'!$I$12,IF(Welcome!$C$12="Transmission",'LookUp Ranges'!$H$12,IF(Welcome!$C$12="Power Generation",'LookUp Ranges'!$G$12,'LookUp Ranges'!$F$12))))</f>
        <v>0</v>
      </c>
      <c r="AL17" s="581">
        <f>IF(OR(ISBLANK(AL13),AL13=0),0,'LookUp Ranges'!$E$12+'LookUp Ranges'!$F$12+IF(Welcome!$C$12="Distribution",'LookUp Ranges'!$I$12,IF(Welcome!$C$12="Transmission",'LookUp Ranges'!$H$12,IF(Welcome!$C$12="Power Generation",'LookUp Ranges'!$G$12,'LookUp Ranges'!$F$12))))</f>
        <v>0</v>
      </c>
      <c r="AM17" s="581">
        <f>IF(OR(ISBLANK(AM13),AM13=0),0,'LookUp Ranges'!$E$12+'LookUp Ranges'!$F$12+IF(Welcome!$C$12="Distribution",'LookUp Ranges'!$I$12,IF(Welcome!$C$12="Transmission",'LookUp Ranges'!$H$12,IF(Welcome!$C$12="Power Generation",'LookUp Ranges'!$G$12,'LookUp Ranges'!$F$12))))</f>
        <v>0</v>
      </c>
      <c r="AN17" s="581">
        <f>IF(OR(ISBLANK(AN13),AN13=0),0,'LookUp Ranges'!$E$12+'LookUp Ranges'!$F$12+IF(Welcome!$C$12="Distribution",'LookUp Ranges'!$I$12,IF(Welcome!$C$12="Transmission",'LookUp Ranges'!$H$12,IF(Welcome!$C$12="Power Generation",'LookUp Ranges'!$G$12,'LookUp Ranges'!$F$12))))</f>
        <v>0</v>
      </c>
      <c r="AO17" s="581">
        <f>IF(OR(ISBLANK(AO13),AO13=0),0,'LookUp Ranges'!$E$12+'LookUp Ranges'!$F$12+IF(Welcome!$C$12="Distribution",'LookUp Ranges'!$I$12,IF(Welcome!$C$12="Transmission",'LookUp Ranges'!$H$12,IF(Welcome!$C$12="Power Generation",'LookUp Ranges'!$G$12,'LookUp Ranges'!$F$12))))</f>
        <v>0</v>
      </c>
      <c r="AP17" s="581">
        <f>IF(OR(ISBLANK(AP13),AP13=0),0,'LookUp Ranges'!$E$12+'LookUp Ranges'!$F$12+IF(Welcome!$C$12="Distribution",'LookUp Ranges'!$I$12,IF(Welcome!$C$12="Transmission",'LookUp Ranges'!$H$12,IF(Welcome!$C$12="Power Generation",'LookUp Ranges'!$G$12,'LookUp Ranges'!$F$12))))</f>
        <v>0</v>
      </c>
      <c r="AQ17" s="581">
        <f>IF(OR(ISBLANK(AQ13),AQ13=0),0,'LookUp Ranges'!$E$12+'LookUp Ranges'!$F$12+IF(Welcome!$C$12="Distribution",'LookUp Ranges'!$I$12,IF(Welcome!$C$12="Transmission",'LookUp Ranges'!$H$12,IF(Welcome!$C$12="Power Generation",'LookUp Ranges'!$G$12,'LookUp Ranges'!$F$12))))</f>
        <v>0</v>
      </c>
      <c r="AR17" s="581">
        <f>IF(OR(ISBLANK(AR13),AR13=0),0,'LookUp Ranges'!$E$12+'LookUp Ranges'!$F$12+IF(Welcome!$C$12="Distribution",'LookUp Ranges'!$I$12,IF(Welcome!$C$12="Transmission",'LookUp Ranges'!$H$12,IF(Welcome!$C$12="Power Generation",'LookUp Ranges'!$G$12,'LookUp Ranges'!$F$12))))</f>
        <v>0</v>
      </c>
      <c r="AS17" s="581">
        <f>IF(OR(ISBLANK(AS13),AS13=0),0,'LookUp Ranges'!$E$12+'LookUp Ranges'!$F$12+IF(Welcome!$C$12="Distribution",'LookUp Ranges'!$I$12,IF(Welcome!$C$12="Transmission",'LookUp Ranges'!$H$12,IF(Welcome!$C$12="Power Generation",'LookUp Ranges'!$G$12,'LookUp Ranges'!$F$12))))</f>
        <v>0</v>
      </c>
      <c r="AT17" s="581">
        <f>IF(OR(ISBLANK(AT13),AT13=0),0,'LookUp Ranges'!$E$12+'LookUp Ranges'!$F$12+IF(Welcome!$C$12="Distribution",'LookUp Ranges'!$I$12,IF(Welcome!$C$12="Transmission",'LookUp Ranges'!$H$12,IF(Welcome!$C$12="Power Generation",'LookUp Ranges'!$G$12,'LookUp Ranges'!$F$12))))</f>
        <v>0</v>
      </c>
      <c r="AU17" s="581">
        <f>IF(OR(ISBLANK(AU13),AU13=0),0,'LookUp Ranges'!$E$12+'LookUp Ranges'!$F$12+IF(Welcome!$C$12="Distribution",'LookUp Ranges'!$I$12,IF(Welcome!$C$12="Transmission",'LookUp Ranges'!$H$12,IF(Welcome!$C$12="Power Generation",'LookUp Ranges'!$G$12,'LookUp Ranges'!$F$12))))</f>
        <v>0</v>
      </c>
      <c r="AV17" s="581">
        <f>IF(OR(ISBLANK(AV13),AV13=0),0,'LookUp Ranges'!$E$12+'LookUp Ranges'!$F$12+IF(Welcome!$C$12="Distribution",'LookUp Ranges'!$I$12,IF(Welcome!$C$12="Transmission",'LookUp Ranges'!$H$12,IF(Welcome!$C$12="Power Generation",'LookUp Ranges'!$G$12,'LookUp Ranges'!$F$12))))</f>
        <v>0</v>
      </c>
      <c r="AW17" s="581">
        <f>IF(OR(ISBLANK(AW13),AW13=0),0,'LookUp Ranges'!$E$12+'LookUp Ranges'!$F$12+IF(Welcome!$C$12="Distribution",'LookUp Ranges'!$I$12,IF(Welcome!$C$12="Transmission",'LookUp Ranges'!$H$12,IF(Welcome!$C$12="Power Generation",'LookUp Ranges'!$G$12,'LookUp Ranges'!$F$12))))</f>
        <v>0</v>
      </c>
      <c r="AX17" s="581">
        <f>IF(OR(ISBLANK(AX13),AX13=0),0,'LookUp Ranges'!$E$12+'LookUp Ranges'!$F$12+IF(Welcome!$C$12="Distribution",'LookUp Ranges'!$I$12,IF(Welcome!$C$12="Transmission",'LookUp Ranges'!$H$12,IF(Welcome!$C$12="Power Generation",'LookUp Ranges'!$G$12,'LookUp Ranges'!$F$12))))</f>
        <v>0</v>
      </c>
      <c r="AY17" s="581">
        <f>IF(OR(ISBLANK(AY13),AY13=0),0,'LookUp Ranges'!$E$12+'LookUp Ranges'!$F$12+IF(Welcome!$C$12="Distribution",'LookUp Ranges'!$I$12,IF(Welcome!$C$12="Transmission",'LookUp Ranges'!$H$12,IF(Welcome!$C$12="Power Generation",'LookUp Ranges'!$G$12,'LookUp Ranges'!$F$12))))</f>
        <v>0</v>
      </c>
      <c r="AZ17" s="581">
        <f>IF(OR(ISBLANK(AZ13),AZ13=0),0,'LookUp Ranges'!$E$12+'LookUp Ranges'!$F$12+IF(Welcome!$C$12="Distribution",'LookUp Ranges'!$I$12,IF(Welcome!$C$12="Transmission",'LookUp Ranges'!$H$12,IF(Welcome!$C$12="Power Generation",'LookUp Ranges'!$G$12,'LookUp Ranges'!$F$12))))</f>
        <v>0</v>
      </c>
      <c r="BA17" s="581">
        <f>IF(OR(ISBLANK(BA13),BA13=0),0,'LookUp Ranges'!$E$12+'LookUp Ranges'!$F$12+IF(Welcome!$C$12="Distribution",'LookUp Ranges'!$I$12,IF(Welcome!$C$12="Transmission",'LookUp Ranges'!$H$12,IF(Welcome!$C$12="Power Generation",'LookUp Ranges'!$G$12,'LookUp Ranges'!$F$12))))</f>
        <v>0</v>
      </c>
      <c r="BB17" s="581">
        <f>IF(OR(ISBLANK(BB13),BB13=0),0,'LookUp Ranges'!$E$12+'LookUp Ranges'!$F$12+IF(Welcome!$C$12="Distribution",'LookUp Ranges'!$I$12,IF(Welcome!$C$12="Transmission",'LookUp Ranges'!$H$12,IF(Welcome!$C$12="Power Generation",'LookUp Ranges'!$G$12,'LookUp Ranges'!$F$12))))</f>
        <v>0</v>
      </c>
      <c r="BC17" s="581">
        <f>IF(OR(ISBLANK(BC13),BC13=0),0,'LookUp Ranges'!$E$12+'LookUp Ranges'!$F$12+IF(Welcome!$C$12="Distribution",'LookUp Ranges'!$I$12,IF(Welcome!$C$12="Transmission",'LookUp Ranges'!$H$12,IF(Welcome!$C$12="Power Generation",'LookUp Ranges'!$G$12,'LookUp Ranges'!$F$12))))</f>
        <v>0</v>
      </c>
      <c r="BD17" s="581">
        <f>IF(OR(ISBLANK(BD13),BD13=0),0,'LookUp Ranges'!$E$12+'LookUp Ranges'!$F$12+IF(Welcome!$C$12="Distribution",'LookUp Ranges'!$I$12,IF(Welcome!$C$12="Transmission",'LookUp Ranges'!$H$12,IF(Welcome!$C$12="Power Generation",'LookUp Ranges'!$G$12,'LookUp Ranges'!$F$12))))</f>
        <v>0</v>
      </c>
      <c r="BE17" s="581">
        <f>IF(OR(ISBLANK(BE13),BE13=0),0,'LookUp Ranges'!$E$12+'LookUp Ranges'!$F$12+IF(Welcome!$C$12="Distribution",'LookUp Ranges'!$I$12,IF(Welcome!$C$12="Transmission",'LookUp Ranges'!$H$12,IF(Welcome!$C$12="Power Generation",'LookUp Ranges'!$G$12,'LookUp Ranges'!$F$12))))</f>
        <v>0</v>
      </c>
      <c r="BF17" s="581">
        <f>IF(OR(ISBLANK(BF13),BF13=0),0,'LookUp Ranges'!$E$12+'LookUp Ranges'!$F$12+IF(Welcome!$C$12="Distribution",'LookUp Ranges'!$I$12,IF(Welcome!$C$12="Transmission",'LookUp Ranges'!$H$12,IF(Welcome!$C$12="Power Generation",'LookUp Ranges'!$G$12,'LookUp Ranges'!$F$12))))</f>
        <v>0</v>
      </c>
      <c r="BG17" s="581">
        <f>IF(OR(ISBLANK(BG13),BG13=0),0,'LookUp Ranges'!$E$12+'LookUp Ranges'!$F$12+IF(Welcome!$C$12="Distribution",'LookUp Ranges'!$I$12,IF(Welcome!$C$12="Transmission",'LookUp Ranges'!$H$12,IF(Welcome!$C$12="Power Generation",'LookUp Ranges'!$G$12,'LookUp Ranges'!$F$12))))</f>
        <v>0</v>
      </c>
      <c r="BH17" s="581">
        <f>IF(OR(ISBLANK(BH13),BH13=0),0,'LookUp Ranges'!$E$12+'LookUp Ranges'!$F$12+IF(Welcome!$C$12="Distribution",'LookUp Ranges'!$I$12,IF(Welcome!$C$12="Transmission",'LookUp Ranges'!$H$12,IF(Welcome!$C$12="Power Generation",'LookUp Ranges'!$G$12,'LookUp Ranges'!$F$12))))</f>
        <v>0</v>
      </c>
      <c r="BI17" s="581">
        <f>IF(OR(ISBLANK(BI13),BI13=0),0,'LookUp Ranges'!$E$12+'LookUp Ranges'!$F$12+IF(Welcome!$C$12="Distribution",'LookUp Ranges'!$I$12,IF(Welcome!$C$12="Transmission",'LookUp Ranges'!$H$12,IF(Welcome!$C$12="Power Generation",'LookUp Ranges'!$G$12,'LookUp Ranges'!$F$12))))</f>
        <v>0</v>
      </c>
      <c r="BJ17" s="581">
        <f>IF(OR(ISBLANK(BJ13),BJ13=0),0,'LookUp Ranges'!$E$12+'LookUp Ranges'!$F$12+IF(Welcome!$C$12="Distribution",'LookUp Ranges'!$I$12,IF(Welcome!$C$12="Transmission",'LookUp Ranges'!$H$12,IF(Welcome!$C$12="Power Generation",'LookUp Ranges'!$G$12,'LookUp Ranges'!$F$12))))</f>
        <v>0</v>
      </c>
      <c r="BK17" s="581">
        <f>IF(OR(ISBLANK(BK13),BK13=0),0,'LookUp Ranges'!$E$12+'LookUp Ranges'!$F$12+IF(Welcome!$C$12="Distribution",'LookUp Ranges'!$I$12,IF(Welcome!$C$12="Transmission",'LookUp Ranges'!$H$12,IF(Welcome!$C$12="Power Generation",'LookUp Ranges'!$G$12,'LookUp Ranges'!$F$12))))</f>
        <v>0</v>
      </c>
      <c r="BL17" s="581">
        <f>IF(OR(ISBLANK(BL13),BL13=0),0,'LookUp Ranges'!$E$12+'LookUp Ranges'!$F$12+IF(Welcome!$C$12="Distribution",'LookUp Ranges'!$I$12,IF(Welcome!$C$12="Transmission",'LookUp Ranges'!$H$12,IF(Welcome!$C$12="Power Generation",'LookUp Ranges'!$G$12,'LookUp Ranges'!$F$12))))</f>
        <v>0</v>
      </c>
      <c r="BM17" s="581">
        <f>IF(OR(ISBLANK(BM13),BM13=0),0,'LookUp Ranges'!$E$12+'LookUp Ranges'!$F$12+IF(Welcome!$C$12="Distribution",'LookUp Ranges'!$I$12,IF(Welcome!$C$12="Transmission",'LookUp Ranges'!$H$12,IF(Welcome!$C$12="Power Generation",'LookUp Ranges'!$G$12,'LookUp Ranges'!$F$12))))</f>
        <v>0</v>
      </c>
      <c r="BN17" s="581">
        <f>IF(OR(ISBLANK(BN13),BN13=0),0,'LookUp Ranges'!$E$12+'LookUp Ranges'!$F$12+IF(Welcome!$C$12="Distribution",'LookUp Ranges'!$I$12,IF(Welcome!$C$12="Transmission",'LookUp Ranges'!$H$12,IF(Welcome!$C$12="Power Generation",'LookUp Ranges'!$G$12,'LookUp Ranges'!$F$12))))</f>
        <v>0</v>
      </c>
      <c r="BO17" s="581">
        <f>IF(OR(ISBLANK(BO13),BO13=0),0,'LookUp Ranges'!$E$12+'LookUp Ranges'!$F$12+IF(Welcome!$C$12="Distribution",'LookUp Ranges'!$I$12,IF(Welcome!$C$12="Transmission",'LookUp Ranges'!$H$12,IF(Welcome!$C$12="Power Generation",'LookUp Ranges'!$G$12,'LookUp Ranges'!$F$12))))</f>
        <v>0</v>
      </c>
      <c r="BP17" s="581">
        <f>IF(OR(ISBLANK(BP13),BP13=0),0,'LookUp Ranges'!$E$12+'LookUp Ranges'!$F$12+IF(Welcome!$C$12="Distribution",'LookUp Ranges'!$I$12,IF(Welcome!$C$12="Transmission",'LookUp Ranges'!$H$12,IF(Welcome!$C$12="Power Generation",'LookUp Ranges'!$G$12,'LookUp Ranges'!$F$12))))</f>
        <v>0</v>
      </c>
      <c r="BQ17" s="581">
        <f>IF(OR(ISBLANK(BQ13),BQ13=0),0,'LookUp Ranges'!$E$12+'LookUp Ranges'!$F$12+IF(Welcome!$C$12="Distribution",'LookUp Ranges'!$I$12,IF(Welcome!$C$12="Transmission",'LookUp Ranges'!$H$12,IF(Welcome!$C$12="Power Generation",'LookUp Ranges'!$G$12,'LookUp Ranges'!$F$12))))</f>
        <v>0</v>
      </c>
      <c r="BR17" s="581">
        <f>IF(OR(ISBLANK(BR13),BR13=0),0,'LookUp Ranges'!$E$12+'LookUp Ranges'!$F$12+IF(Welcome!$C$12="Distribution",'LookUp Ranges'!$I$12,IF(Welcome!$C$12="Transmission",'LookUp Ranges'!$H$12,IF(Welcome!$C$12="Power Generation",'LookUp Ranges'!$G$12,'LookUp Ranges'!$F$12))))</f>
        <v>0</v>
      </c>
      <c r="BS17" s="581">
        <f>IF(OR(ISBLANK(BS13),BS13=0),0,'LookUp Ranges'!$E$12+'LookUp Ranges'!$F$12+IF(Welcome!$C$12="Distribution",'LookUp Ranges'!$I$12,IF(Welcome!$C$12="Transmission",'LookUp Ranges'!$H$12,IF(Welcome!$C$12="Power Generation",'LookUp Ranges'!$G$12,'LookUp Ranges'!$F$12))))</f>
        <v>0</v>
      </c>
      <c r="BT17" s="581">
        <f>IF(OR(ISBLANK(BT13),BT13=0),0,'LookUp Ranges'!$E$12+'LookUp Ranges'!$F$12+IF(Welcome!$C$12="Distribution",'LookUp Ranges'!$I$12,IF(Welcome!$C$12="Transmission",'LookUp Ranges'!$H$12,IF(Welcome!$C$12="Power Generation",'LookUp Ranges'!$G$12,'LookUp Ranges'!$F$12))))</f>
        <v>0</v>
      </c>
      <c r="BU17" s="581">
        <f>IF(OR(ISBLANK(BU13),BU13=0),0,'LookUp Ranges'!$E$12+'LookUp Ranges'!$F$12+IF(Welcome!$C$12="Distribution",'LookUp Ranges'!$I$12,IF(Welcome!$C$12="Transmission",'LookUp Ranges'!$H$12,IF(Welcome!$C$12="Power Generation",'LookUp Ranges'!$G$12,'LookUp Ranges'!$F$12))))</f>
        <v>0</v>
      </c>
      <c r="BV17" s="581">
        <f>IF(OR(ISBLANK(BV13),BV13=0),0,'LookUp Ranges'!$E$12+'LookUp Ranges'!$F$12+IF(Welcome!$C$12="Distribution",'LookUp Ranges'!$I$12,IF(Welcome!$C$12="Transmission",'LookUp Ranges'!$H$12,IF(Welcome!$C$12="Power Generation",'LookUp Ranges'!$G$12,'LookUp Ranges'!$F$12))))</f>
        <v>0</v>
      </c>
      <c r="BW17" s="581">
        <f>IF(OR(ISBLANK(BW13),BW13=0),0,'LookUp Ranges'!$E$12+'LookUp Ranges'!$F$12+IF(Welcome!$C$12="Distribution",'LookUp Ranges'!$I$12,IF(Welcome!$C$12="Transmission",'LookUp Ranges'!$H$12,IF(Welcome!$C$12="Power Generation",'LookUp Ranges'!$G$12,'LookUp Ranges'!$F$12))))</f>
        <v>0</v>
      </c>
      <c r="BX17" s="581">
        <f>IF(OR(ISBLANK(BX13),BX13=0),0,'LookUp Ranges'!$E$12+'LookUp Ranges'!$F$12+IF(Welcome!$C$12="Distribution",'LookUp Ranges'!$I$12,IF(Welcome!$C$12="Transmission",'LookUp Ranges'!$H$12,IF(Welcome!$C$12="Power Generation",'LookUp Ranges'!$G$12,'LookUp Ranges'!$F$12))))</f>
        <v>0</v>
      </c>
      <c r="BY17" s="581">
        <f>IF(OR(ISBLANK(BY13),BY13=0),0,'LookUp Ranges'!$E$12+'LookUp Ranges'!$F$12+IF(Welcome!$C$12="Distribution",'LookUp Ranges'!$I$12,IF(Welcome!$C$12="Transmission",'LookUp Ranges'!$H$12,IF(Welcome!$C$12="Power Generation",'LookUp Ranges'!$G$12,'LookUp Ranges'!$F$12))))</f>
        <v>0</v>
      </c>
      <c r="BZ17" s="581">
        <f>IF(OR(ISBLANK(BZ13),BZ13=0),0,'LookUp Ranges'!$E$12+'LookUp Ranges'!$F$12+IF(Welcome!$C$12="Distribution",'LookUp Ranges'!$I$12,IF(Welcome!$C$12="Transmission",'LookUp Ranges'!$H$12,IF(Welcome!$C$12="Power Generation",'LookUp Ranges'!$G$12,'LookUp Ranges'!$F$12))))</f>
        <v>0</v>
      </c>
      <c r="CA17" s="581">
        <f>IF(OR(ISBLANK(CA13),CA13=0),0,'LookUp Ranges'!$E$12+'LookUp Ranges'!$F$12+IF(Welcome!$C$12="Distribution",'LookUp Ranges'!$I$12,IF(Welcome!$C$12="Transmission",'LookUp Ranges'!$H$12,IF(Welcome!$C$12="Power Generation",'LookUp Ranges'!$G$12,'LookUp Ranges'!$F$12))))</f>
        <v>0</v>
      </c>
      <c r="CB17" s="581">
        <f>IF(OR(ISBLANK(CB13),CB13=0),0,'LookUp Ranges'!$E$12+'LookUp Ranges'!$F$12+IF(Welcome!$C$12="Distribution",'LookUp Ranges'!$I$12,IF(Welcome!$C$12="Transmission",'LookUp Ranges'!$H$12,IF(Welcome!$C$12="Power Generation",'LookUp Ranges'!$G$12,'LookUp Ranges'!$F$12))))</f>
        <v>0</v>
      </c>
      <c r="CC17" s="581">
        <f>IF(OR(ISBLANK(CC13),CC13=0),0,'LookUp Ranges'!$E$12+'LookUp Ranges'!$F$12+IF(Welcome!$C$12="Distribution",'LookUp Ranges'!$I$12,IF(Welcome!$C$12="Transmission",'LookUp Ranges'!$H$12,IF(Welcome!$C$12="Power Generation",'LookUp Ranges'!$G$12,'LookUp Ranges'!$F$12))))</f>
        <v>0</v>
      </c>
      <c r="CD17" s="581">
        <f>IF(OR(ISBLANK(CD13),CD13=0),0,'LookUp Ranges'!$E$12+'LookUp Ranges'!$F$12+IF(Welcome!$C$12="Distribution",'LookUp Ranges'!$I$12,IF(Welcome!$C$12="Transmission",'LookUp Ranges'!$H$12,IF(Welcome!$C$12="Power Generation",'LookUp Ranges'!$G$12,'LookUp Ranges'!$F$12))))</f>
        <v>0</v>
      </c>
      <c r="CE17" s="455"/>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5"/>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5"/>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6"/>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2"/>
    </row>
    <row r="22" spans="1:84" s="5" customFormat="1">
      <c r="B22" s="525" t="s">
        <v>593</v>
      </c>
      <c r="C22" s="165">
        <f>(C24*0.06)</f>
        <v>58.724999999999994</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2"/>
    </row>
    <row r="23" spans="1:84" s="5" customFormat="1">
      <c r="B23" s="525" t="s">
        <v>594</v>
      </c>
      <c r="C23" s="165">
        <f>(C22+C24+C25)*0.1</f>
        <v>118.7475</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2"/>
    </row>
    <row r="24" spans="1:84" s="5" customFormat="1">
      <c r="B24" s="184" t="s">
        <v>677</v>
      </c>
      <c r="C24" s="165">
        <f>(1080+150+75)*0.75</f>
        <v>978.75</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2"/>
    </row>
    <row r="25" spans="1:84" s="5" customFormat="1">
      <c r="B25" s="184" t="s">
        <v>678</v>
      </c>
      <c r="C25" s="165">
        <f>(200*0.75)</f>
        <v>150</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2"/>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2"/>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2"/>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4"/>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2"/>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3"/>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2"/>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2"/>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2"/>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5"/>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5"/>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6"/>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2"/>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2"/>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0</v>
      </c>
      <c r="D48" s="37">
        <f t="shared" ref="D48:BO48" si="20">D52</f>
        <v>0</v>
      </c>
      <c r="E48" s="37">
        <f t="shared" si="20"/>
        <v>0</v>
      </c>
      <c r="F48" s="37">
        <f t="shared" si="20"/>
        <v>0</v>
      </c>
      <c r="G48" s="37">
        <f t="shared" si="20"/>
        <v>0</v>
      </c>
      <c r="H48" s="37">
        <f t="shared" si="20"/>
        <v>0</v>
      </c>
      <c r="I48" s="37">
        <f t="shared" si="20"/>
        <v>0</v>
      </c>
      <c r="J48" s="37">
        <f t="shared" si="20"/>
        <v>0</v>
      </c>
      <c r="K48" s="37">
        <f t="shared" si="20"/>
        <v>0</v>
      </c>
      <c r="L48" s="37">
        <f t="shared" si="20"/>
        <v>0</v>
      </c>
      <c r="M48" s="37">
        <f t="shared" si="20"/>
        <v>0</v>
      </c>
      <c r="N48" s="37">
        <f t="shared" si="20"/>
        <v>0</v>
      </c>
      <c r="O48" s="37">
        <f t="shared" si="20"/>
        <v>0</v>
      </c>
      <c r="P48" s="37">
        <f t="shared" si="20"/>
        <v>0</v>
      </c>
      <c r="Q48" s="37">
        <f t="shared" si="20"/>
        <v>0</v>
      </c>
      <c r="R48" s="37">
        <f t="shared" si="20"/>
        <v>0</v>
      </c>
      <c r="S48" s="37">
        <f t="shared" si="20"/>
        <v>0</v>
      </c>
      <c r="T48" s="37">
        <f t="shared" si="20"/>
        <v>0</v>
      </c>
      <c r="U48" s="37">
        <f t="shared" si="20"/>
        <v>0</v>
      </c>
      <c r="V48" s="37">
        <f t="shared" si="20"/>
        <v>0</v>
      </c>
      <c r="W48" s="37">
        <f t="shared" si="20"/>
        <v>0</v>
      </c>
      <c r="X48" s="37">
        <f t="shared" si="20"/>
        <v>0</v>
      </c>
      <c r="Y48" s="37">
        <f t="shared" si="20"/>
        <v>0</v>
      </c>
      <c r="Z48" s="37">
        <f t="shared" si="20"/>
        <v>0</v>
      </c>
      <c r="AA48" s="37">
        <f t="shared" si="20"/>
        <v>0</v>
      </c>
      <c r="AB48" s="37">
        <f t="shared" si="20"/>
        <v>0</v>
      </c>
      <c r="AC48" s="37">
        <f t="shared" si="20"/>
        <v>0</v>
      </c>
      <c r="AD48" s="37">
        <f t="shared" si="20"/>
        <v>0</v>
      </c>
      <c r="AE48" s="37">
        <f t="shared" si="20"/>
        <v>0</v>
      </c>
      <c r="AF48" s="37">
        <f t="shared" si="20"/>
        <v>0</v>
      </c>
      <c r="AG48" s="37">
        <f t="shared" si="20"/>
        <v>0</v>
      </c>
      <c r="AH48" s="37">
        <f t="shared" si="20"/>
        <v>0</v>
      </c>
      <c r="AI48" s="37">
        <f t="shared" si="20"/>
        <v>0</v>
      </c>
      <c r="AJ48" s="37">
        <f t="shared" si="20"/>
        <v>0</v>
      </c>
      <c r="AK48" s="37">
        <f t="shared" si="20"/>
        <v>0</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79">
        <v>0</v>
      </c>
      <c r="D49" s="579">
        <v>0</v>
      </c>
      <c r="E49" s="579">
        <v>0</v>
      </c>
      <c r="F49" s="579">
        <v>0</v>
      </c>
      <c r="G49" s="579">
        <v>0</v>
      </c>
      <c r="H49" s="579">
        <v>0</v>
      </c>
      <c r="I49" s="579">
        <v>0</v>
      </c>
      <c r="J49" s="579">
        <v>0</v>
      </c>
      <c r="K49" s="579">
        <v>0</v>
      </c>
      <c r="L49" s="579">
        <v>0</v>
      </c>
      <c r="M49" s="579">
        <v>0</v>
      </c>
      <c r="N49" s="579">
        <v>0</v>
      </c>
      <c r="O49" s="579">
        <v>0</v>
      </c>
      <c r="P49" s="579">
        <v>0</v>
      </c>
      <c r="Q49" s="579">
        <v>0</v>
      </c>
      <c r="R49" s="579">
        <v>0</v>
      </c>
      <c r="S49" s="579">
        <v>0</v>
      </c>
      <c r="T49" s="579">
        <v>0</v>
      </c>
      <c r="U49" s="579">
        <v>0</v>
      </c>
      <c r="V49" s="579">
        <v>0</v>
      </c>
      <c r="W49" s="579">
        <v>0</v>
      </c>
      <c r="X49" s="579">
        <v>0</v>
      </c>
      <c r="Y49" s="579">
        <v>0</v>
      </c>
      <c r="Z49" s="579">
        <v>0</v>
      </c>
      <c r="AA49" s="579">
        <v>0</v>
      </c>
      <c r="AB49" s="579">
        <v>0</v>
      </c>
      <c r="AC49" s="579">
        <v>0</v>
      </c>
      <c r="AD49" s="579">
        <v>0</v>
      </c>
      <c r="AE49" s="579">
        <v>0</v>
      </c>
      <c r="AF49" s="579">
        <v>0</v>
      </c>
      <c r="AG49" s="579">
        <v>0</v>
      </c>
      <c r="AH49" s="579">
        <v>0</v>
      </c>
      <c r="AI49" s="579">
        <v>0</v>
      </c>
      <c r="AJ49" s="579">
        <v>0</v>
      </c>
      <c r="AK49" s="579">
        <v>0</v>
      </c>
      <c r="AL49" s="579">
        <v>0</v>
      </c>
      <c r="AM49" s="579">
        <v>0</v>
      </c>
      <c r="AN49" s="579">
        <v>0</v>
      </c>
      <c r="AO49" s="579">
        <v>0</v>
      </c>
      <c r="AP49" s="579">
        <v>0</v>
      </c>
      <c r="AQ49" s="579">
        <v>0</v>
      </c>
      <c r="AR49" s="579">
        <v>0</v>
      </c>
      <c r="AS49" s="579">
        <v>0</v>
      </c>
      <c r="AT49" s="579">
        <v>0</v>
      </c>
      <c r="AU49" s="579">
        <v>0</v>
      </c>
      <c r="AV49" s="579">
        <v>0</v>
      </c>
      <c r="AW49" s="579">
        <v>0</v>
      </c>
      <c r="AX49" s="579">
        <v>0</v>
      </c>
      <c r="AY49" s="579">
        <v>0</v>
      </c>
      <c r="AZ49" s="579">
        <v>0</v>
      </c>
      <c r="BA49" s="579">
        <v>0</v>
      </c>
      <c r="BB49" s="579">
        <v>0</v>
      </c>
      <c r="BC49" s="579">
        <v>0</v>
      </c>
      <c r="BD49" s="579">
        <v>0</v>
      </c>
      <c r="BE49" s="579">
        <v>0</v>
      </c>
      <c r="BF49" s="579">
        <v>0</v>
      </c>
      <c r="BG49" s="579">
        <v>0</v>
      </c>
      <c r="BH49" s="579">
        <v>0</v>
      </c>
      <c r="BI49" s="579">
        <v>0</v>
      </c>
      <c r="BJ49" s="579">
        <v>0</v>
      </c>
      <c r="BK49" s="579">
        <v>0</v>
      </c>
      <c r="BL49" s="579">
        <v>0</v>
      </c>
      <c r="BM49" s="579">
        <v>0</v>
      </c>
      <c r="BN49" s="579">
        <v>0</v>
      </c>
      <c r="BO49" s="579">
        <v>0</v>
      </c>
      <c r="BP49" s="579">
        <v>0</v>
      </c>
      <c r="BQ49" s="579">
        <v>0</v>
      </c>
      <c r="BR49" s="579">
        <v>0</v>
      </c>
      <c r="BS49" s="579">
        <v>0</v>
      </c>
      <c r="BT49" s="579">
        <v>0</v>
      </c>
      <c r="BU49" s="579">
        <v>0</v>
      </c>
      <c r="BV49" s="579">
        <v>0</v>
      </c>
      <c r="BW49" s="579">
        <v>0</v>
      </c>
      <c r="BX49" s="579">
        <v>0</v>
      </c>
      <c r="BY49" s="579">
        <v>0</v>
      </c>
      <c r="BZ49" s="579">
        <v>0</v>
      </c>
      <c r="CA49" s="579">
        <v>0</v>
      </c>
      <c r="CB49" s="579">
        <v>0</v>
      </c>
      <c r="CC49" s="579">
        <v>0</v>
      </c>
      <c r="CD49" s="579">
        <v>0</v>
      </c>
      <c r="CE49" s="452"/>
    </row>
    <row r="50" spans="2:83" s="362" customFormat="1">
      <c r="B50" s="366" t="s">
        <v>494</v>
      </c>
      <c r="C50" s="361">
        <v>0</v>
      </c>
      <c r="D50" s="361">
        <v>0</v>
      </c>
      <c r="E50" s="361">
        <v>0</v>
      </c>
      <c r="F50" s="361">
        <v>0</v>
      </c>
      <c r="G50" s="361">
        <v>0</v>
      </c>
      <c r="H50" s="361">
        <v>0</v>
      </c>
      <c r="I50" s="361">
        <v>0</v>
      </c>
      <c r="J50" s="361">
        <v>0</v>
      </c>
      <c r="K50" s="361">
        <v>0</v>
      </c>
      <c r="L50" s="361">
        <v>0</v>
      </c>
      <c r="M50" s="361">
        <v>0</v>
      </c>
      <c r="N50" s="361">
        <v>0</v>
      </c>
      <c r="O50" s="361">
        <v>0</v>
      </c>
      <c r="P50" s="361">
        <v>0</v>
      </c>
      <c r="Q50" s="361">
        <v>0</v>
      </c>
      <c r="R50" s="361">
        <v>0</v>
      </c>
      <c r="S50" s="361">
        <v>0</v>
      </c>
      <c r="T50" s="361">
        <v>0</v>
      </c>
      <c r="U50" s="361">
        <v>0</v>
      </c>
      <c r="V50" s="361">
        <v>0</v>
      </c>
      <c r="W50" s="361">
        <v>0</v>
      </c>
      <c r="X50" s="361">
        <v>0</v>
      </c>
      <c r="Y50" s="361">
        <v>0</v>
      </c>
      <c r="Z50" s="361">
        <v>0</v>
      </c>
      <c r="AA50" s="361">
        <v>0</v>
      </c>
      <c r="AB50" s="361">
        <v>0</v>
      </c>
      <c r="AC50" s="361">
        <v>0</v>
      </c>
      <c r="AD50" s="361">
        <v>0</v>
      </c>
      <c r="AE50" s="361">
        <v>0</v>
      </c>
      <c r="AF50" s="361">
        <v>0</v>
      </c>
      <c r="AG50" s="361">
        <v>0</v>
      </c>
      <c r="AH50" s="361">
        <v>0</v>
      </c>
      <c r="AI50" s="361">
        <v>0</v>
      </c>
      <c r="AJ50" s="361">
        <v>0</v>
      </c>
      <c r="AK50" s="361">
        <v>0</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2"/>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0</v>
      </c>
      <c r="D52" s="28">
        <f t="shared" ref="D52:BO52" si="22">D49*D50*D51</f>
        <v>0</v>
      </c>
      <c r="E52" s="28">
        <f t="shared" si="22"/>
        <v>0</v>
      </c>
      <c r="F52" s="28">
        <f t="shared" si="22"/>
        <v>0</v>
      </c>
      <c r="G52" s="28">
        <f t="shared" si="22"/>
        <v>0</v>
      </c>
      <c r="H52" s="28">
        <f t="shared" si="22"/>
        <v>0</v>
      </c>
      <c r="I52" s="28">
        <f t="shared" si="22"/>
        <v>0</v>
      </c>
      <c r="J52" s="28">
        <f t="shared" si="22"/>
        <v>0</v>
      </c>
      <c r="K52" s="28">
        <f t="shared" si="22"/>
        <v>0</v>
      </c>
      <c r="L52" s="28">
        <f t="shared" si="22"/>
        <v>0</v>
      </c>
      <c r="M52" s="28">
        <f t="shared" si="22"/>
        <v>0</v>
      </c>
      <c r="N52" s="28">
        <f t="shared" si="22"/>
        <v>0</v>
      </c>
      <c r="O52" s="28">
        <f t="shared" si="22"/>
        <v>0</v>
      </c>
      <c r="P52" s="28">
        <f t="shared" si="22"/>
        <v>0</v>
      </c>
      <c r="Q52" s="28">
        <f t="shared" si="22"/>
        <v>0</v>
      </c>
      <c r="R52" s="28">
        <f t="shared" si="22"/>
        <v>0</v>
      </c>
      <c r="S52" s="28">
        <f t="shared" si="22"/>
        <v>0</v>
      </c>
      <c r="T52" s="28">
        <f t="shared" si="22"/>
        <v>0</v>
      </c>
      <c r="U52" s="28">
        <f t="shared" si="22"/>
        <v>0</v>
      </c>
      <c r="V52" s="28">
        <f t="shared" si="22"/>
        <v>0</v>
      </c>
      <c r="W52" s="28">
        <f t="shared" si="22"/>
        <v>0</v>
      </c>
      <c r="X52" s="28">
        <f t="shared" si="22"/>
        <v>0</v>
      </c>
      <c r="Y52" s="28">
        <f t="shared" si="22"/>
        <v>0</v>
      </c>
      <c r="Z52" s="28">
        <f t="shared" si="22"/>
        <v>0</v>
      </c>
      <c r="AA52" s="28">
        <f t="shared" si="22"/>
        <v>0</v>
      </c>
      <c r="AB52" s="28">
        <f t="shared" si="22"/>
        <v>0</v>
      </c>
      <c r="AC52" s="28">
        <f t="shared" si="22"/>
        <v>0</v>
      </c>
      <c r="AD52" s="28">
        <f t="shared" si="22"/>
        <v>0</v>
      </c>
      <c r="AE52" s="28">
        <f t="shared" si="22"/>
        <v>0</v>
      </c>
      <c r="AF52" s="28">
        <f t="shared" si="22"/>
        <v>0</v>
      </c>
      <c r="AG52" s="28">
        <f t="shared" si="22"/>
        <v>0</v>
      </c>
      <c r="AH52" s="28">
        <f t="shared" si="22"/>
        <v>0</v>
      </c>
      <c r="AI52" s="28">
        <f t="shared" si="22"/>
        <v>0</v>
      </c>
      <c r="AJ52" s="28">
        <f t="shared" si="22"/>
        <v>0</v>
      </c>
      <c r="AK52" s="28">
        <f t="shared" si="22"/>
        <v>0</v>
      </c>
      <c r="AL52" s="28">
        <f t="shared" si="22"/>
        <v>0</v>
      </c>
      <c r="AM52" s="28">
        <f t="shared" si="22"/>
        <v>0</v>
      </c>
      <c r="AN52" s="28">
        <f t="shared" si="22"/>
        <v>0</v>
      </c>
      <c r="AO52" s="28">
        <f t="shared" si="22"/>
        <v>0</v>
      </c>
      <c r="AP52" s="28">
        <f t="shared" si="22"/>
        <v>0</v>
      </c>
      <c r="AQ52" s="28">
        <f t="shared" si="22"/>
        <v>0</v>
      </c>
      <c r="AR52" s="28">
        <f t="shared" si="22"/>
        <v>0</v>
      </c>
      <c r="AS52" s="28">
        <f t="shared" si="22"/>
        <v>0</v>
      </c>
      <c r="AT52" s="28">
        <f t="shared" si="22"/>
        <v>0</v>
      </c>
      <c r="AU52" s="28">
        <f t="shared" si="22"/>
        <v>0</v>
      </c>
      <c r="AV52" s="28">
        <f t="shared" si="22"/>
        <v>0</v>
      </c>
      <c r="AW52" s="28">
        <f t="shared" si="22"/>
        <v>0</v>
      </c>
      <c r="AX52" s="28">
        <f t="shared" si="22"/>
        <v>0</v>
      </c>
      <c r="AY52" s="28">
        <f t="shared" si="22"/>
        <v>0</v>
      </c>
      <c r="AZ52" s="28">
        <f t="shared" si="22"/>
        <v>0</v>
      </c>
      <c r="BA52" s="28">
        <f t="shared" si="22"/>
        <v>0</v>
      </c>
      <c r="BB52" s="28">
        <f t="shared" si="22"/>
        <v>0</v>
      </c>
      <c r="BC52" s="28">
        <f t="shared" si="22"/>
        <v>0</v>
      </c>
      <c r="BD52" s="28">
        <f t="shared" si="22"/>
        <v>0</v>
      </c>
      <c r="BE52" s="28">
        <f t="shared" si="22"/>
        <v>0</v>
      </c>
      <c r="BF52" s="28">
        <f t="shared" si="22"/>
        <v>0</v>
      </c>
      <c r="BG52" s="28">
        <f t="shared" si="22"/>
        <v>0</v>
      </c>
      <c r="BH52" s="28">
        <f t="shared" si="22"/>
        <v>0</v>
      </c>
      <c r="BI52" s="28">
        <f t="shared" si="22"/>
        <v>0</v>
      </c>
      <c r="BJ52" s="28">
        <f t="shared" si="22"/>
        <v>0</v>
      </c>
      <c r="BK52" s="28">
        <f t="shared" si="22"/>
        <v>0</v>
      </c>
      <c r="BL52" s="28">
        <f t="shared" si="22"/>
        <v>0</v>
      </c>
      <c r="BM52" s="28">
        <f t="shared" si="22"/>
        <v>0</v>
      </c>
      <c r="BN52" s="28">
        <f t="shared" si="22"/>
        <v>0</v>
      </c>
      <c r="BO52" s="28">
        <f t="shared" si="22"/>
        <v>0</v>
      </c>
      <c r="BP52" s="28">
        <f t="shared" ref="BP52:CD52" si="23">BP49*BP50*BP51</f>
        <v>0</v>
      </c>
      <c r="BQ52" s="28">
        <f t="shared" si="23"/>
        <v>0</v>
      </c>
      <c r="BR52" s="28">
        <f t="shared" si="23"/>
        <v>0</v>
      </c>
      <c r="BS52" s="28">
        <f t="shared" si="23"/>
        <v>0</v>
      </c>
      <c r="BT52" s="28">
        <f t="shared" si="23"/>
        <v>0</v>
      </c>
      <c r="BU52" s="28">
        <f t="shared" si="23"/>
        <v>0</v>
      </c>
      <c r="BV52" s="28">
        <f t="shared" si="23"/>
        <v>0</v>
      </c>
      <c r="BW52" s="28">
        <f t="shared" si="23"/>
        <v>0</v>
      </c>
      <c r="BX52" s="28">
        <f t="shared" si="23"/>
        <v>0</v>
      </c>
      <c r="BY52" s="28">
        <f t="shared" si="23"/>
        <v>0</v>
      </c>
      <c r="BZ52" s="28">
        <f t="shared" si="23"/>
        <v>0</v>
      </c>
      <c r="CA52" s="28">
        <f t="shared" si="23"/>
        <v>0</v>
      </c>
      <c r="CB52" s="28">
        <f t="shared" si="23"/>
        <v>0</v>
      </c>
      <c r="CC52" s="28">
        <f t="shared" si="23"/>
        <v>0</v>
      </c>
      <c r="CD52" s="28">
        <f t="shared" si="23"/>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4"/>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4"/>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4"/>
    </row>
    <row r="56" spans="2:83">
      <c r="B56" s="187" t="s">
        <v>410</v>
      </c>
      <c r="C56" s="38">
        <f>C62</f>
        <v>0</v>
      </c>
      <c r="D56" s="38">
        <f t="shared" ref="D56:BO56" si="24">D62</f>
        <v>0</v>
      </c>
      <c r="E56" s="38">
        <f t="shared" si="24"/>
        <v>0</v>
      </c>
      <c r="F56" s="38">
        <f t="shared" si="24"/>
        <v>0</v>
      </c>
      <c r="G56" s="38">
        <f t="shared" si="24"/>
        <v>0</v>
      </c>
      <c r="H56" s="38">
        <f t="shared" si="24"/>
        <v>0</v>
      </c>
      <c r="I56" s="38">
        <f t="shared" si="24"/>
        <v>0</v>
      </c>
      <c r="J56" s="38">
        <f t="shared" si="24"/>
        <v>0</v>
      </c>
      <c r="K56" s="38">
        <f t="shared" si="24"/>
        <v>0</v>
      </c>
      <c r="L56" s="38">
        <f t="shared" si="24"/>
        <v>0</v>
      </c>
      <c r="M56" s="38">
        <f t="shared" si="24"/>
        <v>0</v>
      </c>
      <c r="N56" s="38">
        <f t="shared" si="24"/>
        <v>0</v>
      </c>
      <c r="O56" s="38">
        <f t="shared" si="24"/>
        <v>0</v>
      </c>
      <c r="P56" s="38">
        <f t="shared" si="24"/>
        <v>0</v>
      </c>
      <c r="Q56" s="38">
        <f t="shared" si="24"/>
        <v>0</v>
      </c>
      <c r="R56" s="38">
        <f t="shared" si="24"/>
        <v>0</v>
      </c>
      <c r="S56" s="38">
        <f t="shared" si="24"/>
        <v>0</v>
      </c>
      <c r="T56" s="38">
        <f t="shared" si="24"/>
        <v>0</v>
      </c>
      <c r="U56" s="38">
        <f t="shared" si="24"/>
        <v>0</v>
      </c>
      <c r="V56" s="38">
        <f t="shared" si="24"/>
        <v>0</v>
      </c>
      <c r="W56" s="38">
        <f t="shared" si="24"/>
        <v>0</v>
      </c>
      <c r="X56" s="38">
        <f t="shared" si="24"/>
        <v>0</v>
      </c>
      <c r="Y56" s="38">
        <f t="shared" si="24"/>
        <v>0</v>
      </c>
      <c r="Z56" s="38">
        <f t="shared" si="24"/>
        <v>0</v>
      </c>
      <c r="AA56" s="38">
        <f t="shared" si="24"/>
        <v>0</v>
      </c>
      <c r="AB56" s="38">
        <f t="shared" si="24"/>
        <v>0</v>
      </c>
      <c r="AC56" s="38">
        <f t="shared" si="24"/>
        <v>0</v>
      </c>
      <c r="AD56" s="38">
        <f t="shared" si="24"/>
        <v>0</v>
      </c>
      <c r="AE56" s="38">
        <f t="shared" si="24"/>
        <v>0</v>
      </c>
      <c r="AF56" s="38">
        <f t="shared" si="24"/>
        <v>0</v>
      </c>
      <c r="AG56" s="38">
        <f t="shared" si="24"/>
        <v>0</v>
      </c>
      <c r="AH56" s="38">
        <f t="shared" si="24"/>
        <v>0</v>
      </c>
      <c r="AI56" s="38">
        <f t="shared" si="24"/>
        <v>0</v>
      </c>
      <c r="AJ56" s="38">
        <f t="shared" si="24"/>
        <v>0</v>
      </c>
      <c r="AK56" s="38">
        <f t="shared" si="24"/>
        <v>0</v>
      </c>
      <c r="AL56" s="38">
        <f t="shared" si="24"/>
        <v>0</v>
      </c>
      <c r="AM56" s="38">
        <f t="shared" si="24"/>
        <v>0</v>
      </c>
      <c r="AN56" s="38">
        <f t="shared" si="24"/>
        <v>0</v>
      </c>
      <c r="AO56" s="38">
        <f t="shared" si="24"/>
        <v>0</v>
      </c>
      <c r="AP56" s="38">
        <f t="shared" si="24"/>
        <v>0</v>
      </c>
      <c r="AQ56" s="38">
        <f t="shared" si="24"/>
        <v>0</v>
      </c>
      <c r="AR56" s="38">
        <f t="shared" si="24"/>
        <v>0</v>
      </c>
      <c r="AS56" s="38">
        <f t="shared" si="24"/>
        <v>0</v>
      </c>
      <c r="AT56" s="38">
        <f t="shared" si="24"/>
        <v>0</v>
      </c>
      <c r="AU56" s="38">
        <f t="shared" si="24"/>
        <v>0</v>
      </c>
      <c r="AV56" s="38">
        <f t="shared" si="24"/>
        <v>0</v>
      </c>
      <c r="AW56" s="38">
        <f t="shared" si="24"/>
        <v>0</v>
      </c>
      <c r="AX56" s="38">
        <f t="shared" si="24"/>
        <v>0</v>
      </c>
      <c r="AY56" s="38">
        <f t="shared" si="24"/>
        <v>0</v>
      </c>
      <c r="AZ56" s="38">
        <f t="shared" si="24"/>
        <v>0</v>
      </c>
      <c r="BA56" s="38">
        <f t="shared" si="24"/>
        <v>0</v>
      </c>
      <c r="BB56" s="38">
        <f t="shared" si="24"/>
        <v>0</v>
      </c>
      <c r="BC56" s="38">
        <f t="shared" si="24"/>
        <v>0</v>
      </c>
      <c r="BD56" s="38">
        <f t="shared" si="24"/>
        <v>0</v>
      </c>
      <c r="BE56" s="38">
        <f t="shared" si="24"/>
        <v>0</v>
      </c>
      <c r="BF56" s="38">
        <f t="shared" si="24"/>
        <v>0</v>
      </c>
      <c r="BG56" s="38">
        <f t="shared" si="24"/>
        <v>0</v>
      </c>
      <c r="BH56" s="38">
        <f t="shared" si="24"/>
        <v>0</v>
      </c>
      <c r="BI56" s="38">
        <f t="shared" si="24"/>
        <v>0</v>
      </c>
      <c r="BJ56" s="38">
        <f t="shared" si="24"/>
        <v>0</v>
      </c>
      <c r="BK56" s="38">
        <f t="shared" si="24"/>
        <v>0</v>
      </c>
      <c r="BL56" s="38">
        <f t="shared" si="24"/>
        <v>0</v>
      </c>
      <c r="BM56" s="38">
        <f t="shared" si="24"/>
        <v>0</v>
      </c>
      <c r="BN56" s="38">
        <f t="shared" si="24"/>
        <v>0</v>
      </c>
      <c r="BO56" s="38">
        <f t="shared" si="24"/>
        <v>0</v>
      </c>
      <c r="BP56" s="38">
        <f t="shared" ref="BP56:CD56" si="25">BP62</f>
        <v>0</v>
      </c>
      <c r="BQ56" s="38">
        <f t="shared" si="25"/>
        <v>0</v>
      </c>
      <c r="BR56" s="38">
        <f t="shared" si="25"/>
        <v>0</v>
      </c>
      <c r="BS56" s="38">
        <f t="shared" si="25"/>
        <v>0</v>
      </c>
      <c r="BT56" s="38">
        <f t="shared" si="25"/>
        <v>0</v>
      </c>
      <c r="BU56" s="38">
        <f t="shared" si="25"/>
        <v>0</v>
      </c>
      <c r="BV56" s="38">
        <f t="shared" si="25"/>
        <v>0</v>
      </c>
      <c r="BW56" s="38">
        <f t="shared" si="25"/>
        <v>0</v>
      </c>
      <c r="BX56" s="38">
        <f t="shared" si="25"/>
        <v>0</v>
      </c>
      <c r="BY56" s="38">
        <f t="shared" si="25"/>
        <v>0</v>
      </c>
      <c r="BZ56" s="38">
        <f t="shared" si="25"/>
        <v>0</v>
      </c>
      <c r="CA56" s="38">
        <f t="shared" si="25"/>
        <v>0</v>
      </c>
      <c r="CB56" s="38">
        <f t="shared" si="25"/>
        <v>0</v>
      </c>
      <c r="CC56" s="38">
        <f t="shared" si="25"/>
        <v>0</v>
      </c>
      <c r="CD56" s="38">
        <f t="shared" si="25"/>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2"/>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3"/>
    </row>
    <row r="59" spans="2:83">
      <c r="B59" s="180" t="s">
        <v>268</v>
      </c>
      <c r="C59" s="28">
        <f>C57*C58*8760</f>
        <v>0</v>
      </c>
      <c r="D59" s="28">
        <f t="shared" ref="D59:BO59" si="26">D57*D58*8760</f>
        <v>0</v>
      </c>
      <c r="E59" s="28">
        <f t="shared" si="26"/>
        <v>0</v>
      </c>
      <c r="F59" s="28">
        <f t="shared" si="26"/>
        <v>0</v>
      </c>
      <c r="G59" s="28">
        <f t="shared" si="26"/>
        <v>0</v>
      </c>
      <c r="H59" s="28">
        <f t="shared" si="26"/>
        <v>0</v>
      </c>
      <c r="I59" s="28">
        <f t="shared" si="26"/>
        <v>0</v>
      </c>
      <c r="J59" s="28">
        <f t="shared" si="26"/>
        <v>0</v>
      </c>
      <c r="K59" s="28">
        <f t="shared" si="26"/>
        <v>0</v>
      </c>
      <c r="L59" s="28">
        <f t="shared" si="26"/>
        <v>0</v>
      </c>
      <c r="M59" s="28">
        <f t="shared" si="26"/>
        <v>0</v>
      </c>
      <c r="N59" s="28">
        <f t="shared" si="26"/>
        <v>0</v>
      </c>
      <c r="O59" s="28">
        <f t="shared" si="26"/>
        <v>0</v>
      </c>
      <c r="P59" s="28">
        <f t="shared" si="26"/>
        <v>0</v>
      </c>
      <c r="Q59" s="28">
        <f t="shared" si="26"/>
        <v>0</v>
      </c>
      <c r="R59" s="28">
        <f t="shared" si="26"/>
        <v>0</v>
      </c>
      <c r="S59" s="28">
        <f t="shared" si="26"/>
        <v>0</v>
      </c>
      <c r="T59" s="28">
        <f t="shared" si="26"/>
        <v>0</v>
      </c>
      <c r="U59" s="28">
        <f t="shared" si="26"/>
        <v>0</v>
      </c>
      <c r="V59" s="28">
        <f t="shared" si="26"/>
        <v>0</v>
      </c>
      <c r="W59" s="28">
        <f t="shared" si="26"/>
        <v>0</v>
      </c>
      <c r="X59" s="28">
        <f t="shared" si="26"/>
        <v>0</v>
      </c>
      <c r="Y59" s="28">
        <f t="shared" si="26"/>
        <v>0</v>
      </c>
      <c r="Z59" s="28">
        <f t="shared" si="26"/>
        <v>0</v>
      </c>
      <c r="AA59" s="28">
        <f t="shared" si="26"/>
        <v>0</v>
      </c>
      <c r="AB59" s="28">
        <f t="shared" si="26"/>
        <v>0</v>
      </c>
      <c r="AC59" s="28">
        <f t="shared" si="26"/>
        <v>0</v>
      </c>
      <c r="AD59" s="28">
        <f t="shared" si="26"/>
        <v>0</v>
      </c>
      <c r="AE59" s="28">
        <f t="shared" si="26"/>
        <v>0</v>
      </c>
      <c r="AF59" s="28">
        <f t="shared" si="26"/>
        <v>0</v>
      </c>
      <c r="AG59" s="28">
        <f t="shared" si="26"/>
        <v>0</v>
      </c>
      <c r="AH59" s="28">
        <f t="shared" si="26"/>
        <v>0</v>
      </c>
      <c r="AI59" s="28">
        <f t="shared" si="26"/>
        <v>0</v>
      </c>
      <c r="AJ59" s="28">
        <f t="shared" si="26"/>
        <v>0</v>
      </c>
      <c r="AK59" s="28">
        <f t="shared" si="26"/>
        <v>0</v>
      </c>
      <c r="AL59" s="28">
        <f t="shared" si="26"/>
        <v>0</v>
      </c>
      <c r="AM59" s="28">
        <f t="shared" si="26"/>
        <v>0</v>
      </c>
      <c r="AN59" s="28">
        <f t="shared" si="26"/>
        <v>0</v>
      </c>
      <c r="AO59" s="28">
        <f t="shared" si="26"/>
        <v>0</v>
      </c>
      <c r="AP59" s="28">
        <f t="shared" si="26"/>
        <v>0</v>
      </c>
      <c r="AQ59" s="28">
        <f t="shared" si="26"/>
        <v>0</v>
      </c>
      <c r="AR59" s="28">
        <f t="shared" si="26"/>
        <v>0</v>
      </c>
      <c r="AS59" s="28">
        <f t="shared" si="26"/>
        <v>0</v>
      </c>
      <c r="AT59" s="28">
        <f t="shared" si="26"/>
        <v>0</v>
      </c>
      <c r="AU59" s="28">
        <f t="shared" si="26"/>
        <v>0</v>
      </c>
      <c r="AV59" s="28">
        <f t="shared" si="26"/>
        <v>0</v>
      </c>
      <c r="AW59" s="28">
        <f t="shared" si="26"/>
        <v>0</v>
      </c>
      <c r="AX59" s="28">
        <f t="shared" si="26"/>
        <v>0</v>
      </c>
      <c r="AY59" s="28">
        <f t="shared" si="26"/>
        <v>0</v>
      </c>
      <c r="AZ59" s="28">
        <f t="shared" si="26"/>
        <v>0</v>
      </c>
      <c r="BA59" s="28">
        <f t="shared" si="26"/>
        <v>0</v>
      </c>
      <c r="BB59" s="28">
        <f t="shared" si="26"/>
        <v>0</v>
      </c>
      <c r="BC59" s="28">
        <f t="shared" si="26"/>
        <v>0</v>
      </c>
      <c r="BD59" s="28">
        <f t="shared" si="26"/>
        <v>0</v>
      </c>
      <c r="BE59" s="28">
        <f t="shared" si="26"/>
        <v>0</v>
      </c>
      <c r="BF59" s="28">
        <f t="shared" si="26"/>
        <v>0</v>
      </c>
      <c r="BG59" s="28">
        <f t="shared" si="26"/>
        <v>0</v>
      </c>
      <c r="BH59" s="28">
        <f t="shared" si="26"/>
        <v>0</v>
      </c>
      <c r="BI59" s="28">
        <f t="shared" si="26"/>
        <v>0</v>
      </c>
      <c r="BJ59" s="28">
        <f t="shared" si="26"/>
        <v>0</v>
      </c>
      <c r="BK59" s="28">
        <f t="shared" si="26"/>
        <v>0</v>
      </c>
      <c r="BL59" s="28">
        <f t="shared" si="26"/>
        <v>0</v>
      </c>
      <c r="BM59" s="28">
        <f t="shared" si="26"/>
        <v>0</v>
      </c>
      <c r="BN59" s="28">
        <f t="shared" si="26"/>
        <v>0</v>
      </c>
      <c r="BO59" s="28">
        <f t="shared" si="26"/>
        <v>0</v>
      </c>
      <c r="BP59" s="28">
        <f t="shared" ref="BP59:CD59" si="27">BP57*BP58*8760</f>
        <v>0</v>
      </c>
      <c r="BQ59" s="28">
        <f t="shared" si="27"/>
        <v>0</v>
      </c>
      <c r="BR59" s="28">
        <f t="shared" si="27"/>
        <v>0</v>
      </c>
      <c r="BS59" s="28">
        <f t="shared" si="27"/>
        <v>0</v>
      </c>
      <c r="BT59" s="28">
        <f t="shared" si="27"/>
        <v>0</v>
      </c>
      <c r="BU59" s="28">
        <f t="shared" si="27"/>
        <v>0</v>
      </c>
      <c r="BV59" s="28">
        <f t="shared" si="27"/>
        <v>0</v>
      </c>
      <c r="BW59" s="28">
        <f t="shared" si="27"/>
        <v>0</v>
      </c>
      <c r="BX59" s="28">
        <f t="shared" si="27"/>
        <v>0</v>
      </c>
      <c r="BY59" s="28">
        <f t="shared" si="27"/>
        <v>0</v>
      </c>
      <c r="BZ59" s="28">
        <f t="shared" si="27"/>
        <v>0</v>
      </c>
      <c r="CA59" s="28">
        <f t="shared" si="27"/>
        <v>0</v>
      </c>
      <c r="CB59" s="28">
        <f t="shared" si="27"/>
        <v>0</v>
      </c>
      <c r="CC59" s="28">
        <f t="shared" si="27"/>
        <v>0</v>
      </c>
      <c r="CD59" s="28">
        <f t="shared" si="27"/>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28">IF(D57&lt;&gt;0,(5*16)/(24*7),0)</f>
        <v>0</v>
      </c>
      <c r="E61" s="34">
        <f t="shared" si="28"/>
        <v>0</v>
      </c>
      <c r="F61" s="34">
        <f t="shared" si="28"/>
        <v>0</v>
      </c>
      <c r="G61" s="34">
        <f t="shared" si="28"/>
        <v>0</v>
      </c>
      <c r="H61" s="34">
        <f t="shared" si="28"/>
        <v>0</v>
      </c>
      <c r="I61" s="34">
        <f t="shared" si="28"/>
        <v>0</v>
      </c>
      <c r="J61" s="34">
        <f t="shared" si="28"/>
        <v>0</v>
      </c>
      <c r="K61" s="34">
        <f t="shared" si="28"/>
        <v>0</v>
      </c>
      <c r="L61" s="34">
        <f t="shared" si="28"/>
        <v>0</v>
      </c>
      <c r="M61" s="34">
        <f t="shared" si="28"/>
        <v>0</v>
      </c>
      <c r="N61" s="34">
        <f t="shared" si="28"/>
        <v>0</v>
      </c>
      <c r="O61" s="34">
        <f t="shared" si="28"/>
        <v>0</v>
      </c>
      <c r="P61" s="34">
        <f t="shared" si="28"/>
        <v>0</v>
      </c>
      <c r="Q61" s="34">
        <f t="shared" si="28"/>
        <v>0</v>
      </c>
      <c r="R61" s="34">
        <f t="shared" si="28"/>
        <v>0</v>
      </c>
      <c r="S61" s="34">
        <f t="shared" si="28"/>
        <v>0</v>
      </c>
      <c r="T61" s="34">
        <f t="shared" si="28"/>
        <v>0</v>
      </c>
      <c r="U61" s="34">
        <f t="shared" si="28"/>
        <v>0</v>
      </c>
      <c r="V61" s="34">
        <f t="shared" si="28"/>
        <v>0</v>
      </c>
      <c r="W61" s="34">
        <f t="shared" si="28"/>
        <v>0</v>
      </c>
      <c r="X61" s="34">
        <f t="shared" si="28"/>
        <v>0</v>
      </c>
      <c r="Y61" s="34">
        <f t="shared" si="28"/>
        <v>0</v>
      </c>
      <c r="Z61" s="34">
        <f t="shared" si="28"/>
        <v>0</v>
      </c>
      <c r="AA61" s="34">
        <f t="shared" si="28"/>
        <v>0</v>
      </c>
      <c r="AB61" s="34">
        <f t="shared" si="28"/>
        <v>0</v>
      </c>
      <c r="AC61" s="34">
        <f t="shared" si="28"/>
        <v>0</v>
      </c>
      <c r="AD61" s="34">
        <f t="shared" si="28"/>
        <v>0</v>
      </c>
      <c r="AE61" s="34">
        <f t="shared" si="28"/>
        <v>0</v>
      </c>
      <c r="AF61" s="34">
        <f t="shared" si="28"/>
        <v>0</v>
      </c>
      <c r="AG61" s="34">
        <f t="shared" si="28"/>
        <v>0</v>
      </c>
      <c r="AH61" s="34">
        <f t="shared" si="28"/>
        <v>0</v>
      </c>
      <c r="AI61" s="34">
        <f t="shared" si="28"/>
        <v>0</v>
      </c>
      <c r="AJ61" s="34">
        <f t="shared" si="28"/>
        <v>0</v>
      </c>
      <c r="AK61" s="34">
        <f t="shared" si="28"/>
        <v>0</v>
      </c>
      <c r="AL61" s="34">
        <f t="shared" si="28"/>
        <v>0</v>
      </c>
      <c r="AM61" s="34">
        <f t="shared" si="28"/>
        <v>0</v>
      </c>
      <c r="AN61" s="34">
        <f t="shared" si="28"/>
        <v>0</v>
      </c>
      <c r="AO61" s="34">
        <f t="shared" si="28"/>
        <v>0</v>
      </c>
      <c r="AP61" s="34">
        <f t="shared" si="28"/>
        <v>0</v>
      </c>
      <c r="AQ61" s="34">
        <f t="shared" si="28"/>
        <v>0</v>
      </c>
      <c r="AR61" s="34">
        <f t="shared" si="28"/>
        <v>0</v>
      </c>
      <c r="AS61" s="34">
        <f t="shared" si="28"/>
        <v>0</v>
      </c>
      <c r="AT61" s="34">
        <f t="shared" si="28"/>
        <v>0</v>
      </c>
      <c r="AU61" s="34">
        <f t="shared" si="28"/>
        <v>0</v>
      </c>
      <c r="AV61" s="34">
        <f t="shared" si="28"/>
        <v>0</v>
      </c>
      <c r="AW61" s="34">
        <f t="shared" si="28"/>
        <v>0</v>
      </c>
      <c r="AX61" s="34">
        <f t="shared" si="28"/>
        <v>0</v>
      </c>
      <c r="AY61" s="34">
        <f t="shared" si="28"/>
        <v>0</v>
      </c>
      <c r="AZ61" s="34">
        <f t="shared" si="28"/>
        <v>0</v>
      </c>
      <c r="BA61" s="34">
        <f t="shared" si="28"/>
        <v>0</v>
      </c>
      <c r="BB61" s="34">
        <f t="shared" si="28"/>
        <v>0</v>
      </c>
      <c r="BC61" s="34">
        <f t="shared" si="28"/>
        <v>0</v>
      </c>
      <c r="BD61" s="34">
        <f t="shared" si="28"/>
        <v>0</v>
      </c>
      <c r="BE61" s="34">
        <f t="shared" si="28"/>
        <v>0</v>
      </c>
      <c r="BF61" s="34">
        <f t="shared" si="28"/>
        <v>0</v>
      </c>
      <c r="BG61" s="34">
        <f t="shared" si="28"/>
        <v>0</v>
      </c>
      <c r="BH61" s="34">
        <f t="shared" si="28"/>
        <v>0</v>
      </c>
      <c r="BI61" s="34">
        <f t="shared" si="28"/>
        <v>0</v>
      </c>
      <c r="BJ61" s="34">
        <f t="shared" si="28"/>
        <v>0</v>
      </c>
      <c r="BK61" s="34">
        <f t="shared" si="28"/>
        <v>0</v>
      </c>
      <c r="BL61" s="34">
        <f t="shared" si="28"/>
        <v>0</v>
      </c>
      <c r="BM61" s="34">
        <f t="shared" si="28"/>
        <v>0</v>
      </c>
      <c r="BN61" s="34">
        <f t="shared" si="28"/>
        <v>0</v>
      </c>
      <c r="BO61" s="34">
        <f t="shared" si="28"/>
        <v>0</v>
      </c>
      <c r="BP61" s="34">
        <f t="shared" ref="BP61:CD61" si="29">IF(BP57&lt;&gt;0,(5*16)/(24*7),0)</f>
        <v>0</v>
      </c>
      <c r="BQ61" s="34">
        <f t="shared" si="29"/>
        <v>0</v>
      </c>
      <c r="BR61" s="34">
        <f t="shared" si="29"/>
        <v>0</v>
      </c>
      <c r="BS61" s="34">
        <f t="shared" si="29"/>
        <v>0</v>
      </c>
      <c r="BT61" s="34">
        <f t="shared" si="29"/>
        <v>0</v>
      </c>
      <c r="BU61" s="34">
        <f t="shared" si="29"/>
        <v>0</v>
      </c>
      <c r="BV61" s="34">
        <f t="shared" si="29"/>
        <v>0</v>
      </c>
      <c r="BW61" s="34">
        <f t="shared" si="29"/>
        <v>0</v>
      </c>
      <c r="BX61" s="34">
        <f t="shared" si="29"/>
        <v>0</v>
      </c>
      <c r="BY61" s="34">
        <f t="shared" si="29"/>
        <v>0</v>
      </c>
      <c r="BZ61" s="34">
        <f t="shared" si="29"/>
        <v>0</v>
      </c>
      <c r="CA61" s="34">
        <f t="shared" si="29"/>
        <v>0</v>
      </c>
      <c r="CB61" s="34">
        <f t="shared" si="29"/>
        <v>0</v>
      </c>
      <c r="CC61" s="34">
        <f t="shared" si="29"/>
        <v>0</v>
      </c>
      <c r="CD61" s="34">
        <f t="shared" si="29"/>
        <v>0</v>
      </c>
      <c r="CE61" s="20"/>
    </row>
    <row r="62" spans="2:83">
      <c r="B62" s="188" t="s">
        <v>271</v>
      </c>
      <c r="C62" s="30">
        <f>C59*C60*C61/1000</f>
        <v>0</v>
      </c>
      <c r="D62" s="30">
        <f t="shared" ref="D62:BO62" si="30">D59*D60*D61/1000</f>
        <v>0</v>
      </c>
      <c r="E62" s="30">
        <f t="shared" si="30"/>
        <v>0</v>
      </c>
      <c r="F62" s="30">
        <f t="shared" si="30"/>
        <v>0</v>
      </c>
      <c r="G62" s="30">
        <f t="shared" si="30"/>
        <v>0</v>
      </c>
      <c r="H62" s="30">
        <f t="shared" si="30"/>
        <v>0</v>
      </c>
      <c r="I62" s="30">
        <f t="shared" si="30"/>
        <v>0</v>
      </c>
      <c r="J62" s="30">
        <f t="shared" si="30"/>
        <v>0</v>
      </c>
      <c r="K62" s="30">
        <f t="shared" si="30"/>
        <v>0</v>
      </c>
      <c r="L62" s="30">
        <f t="shared" si="30"/>
        <v>0</v>
      </c>
      <c r="M62" s="30">
        <f t="shared" si="30"/>
        <v>0</v>
      </c>
      <c r="N62" s="30">
        <f t="shared" si="30"/>
        <v>0</v>
      </c>
      <c r="O62" s="30">
        <f t="shared" si="30"/>
        <v>0</v>
      </c>
      <c r="P62" s="30">
        <f t="shared" si="30"/>
        <v>0</v>
      </c>
      <c r="Q62" s="30">
        <f t="shared" si="30"/>
        <v>0</v>
      </c>
      <c r="R62" s="30">
        <f t="shared" si="30"/>
        <v>0</v>
      </c>
      <c r="S62" s="30">
        <f t="shared" si="30"/>
        <v>0</v>
      </c>
      <c r="T62" s="30">
        <f t="shared" si="30"/>
        <v>0</v>
      </c>
      <c r="U62" s="30">
        <f t="shared" si="30"/>
        <v>0</v>
      </c>
      <c r="V62" s="30">
        <f t="shared" si="30"/>
        <v>0</v>
      </c>
      <c r="W62" s="30">
        <f t="shared" si="30"/>
        <v>0</v>
      </c>
      <c r="X62" s="30">
        <f t="shared" si="30"/>
        <v>0</v>
      </c>
      <c r="Y62" s="30">
        <f t="shared" si="30"/>
        <v>0</v>
      </c>
      <c r="Z62" s="30">
        <f t="shared" si="30"/>
        <v>0</v>
      </c>
      <c r="AA62" s="30">
        <f t="shared" si="30"/>
        <v>0</v>
      </c>
      <c r="AB62" s="30">
        <f t="shared" si="30"/>
        <v>0</v>
      </c>
      <c r="AC62" s="30">
        <f t="shared" si="30"/>
        <v>0</v>
      </c>
      <c r="AD62" s="30">
        <f t="shared" si="30"/>
        <v>0</v>
      </c>
      <c r="AE62" s="30">
        <f t="shared" si="30"/>
        <v>0</v>
      </c>
      <c r="AF62" s="30">
        <f t="shared" si="30"/>
        <v>0</v>
      </c>
      <c r="AG62" s="30">
        <f t="shared" si="30"/>
        <v>0</v>
      </c>
      <c r="AH62" s="30">
        <f t="shared" si="30"/>
        <v>0</v>
      </c>
      <c r="AI62" s="30">
        <f t="shared" si="30"/>
        <v>0</v>
      </c>
      <c r="AJ62" s="30">
        <f t="shared" si="30"/>
        <v>0</v>
      </c>
      <c r="AK62" s="30">
        <f t="shared" si="30"/>
        <v>0</v>
      </c>
      <c r="AL62" s="30">
        <f t="shared" si="30"/>
        <v>0</v>
      </c>
      <c r="AM62" s="30">
        <f t="shared" si="30"/>
        <v>0</v>
      </c>
      <c r="AN62" s="30">
        <f t="shared" si="30"/>
        <v>0</v>
      </c>
      <c r="AO62" s="30">
        <f t="shared" si="30"/>
        <v>0</v>
      </c>
      <c r="AP62" s="30">
        <f t="shared" si="30"/>
        <v>0</v>
      </c>
      <c r="AQ62" s="30">
        <f t="shared" si="30"/>
        <v>0</v>
      </c>
      <c r="AR62" s="30">
        <f t="shared" si="30"/>
        <v>0</v>
      </c>
      <c r="AS62" s="30">
        <f t="shared" si="30"/>
        <v>0</v>
      </c>
      <c r="AT62" s="30">
        <f t="shared" si="30"/>
        <v>0</v>
      </c>
      <c r="AU62" s="30">
        <f t="shared" si="30"/>
        <v>0</v>
      </c>
      <c r="AV62" s="30">
        <f t="shared" si="30"/>
        <v>0</v>
      </c>
      <c r="AW62" s="30">
        <f t="shared" si="30"/>
        <v>0</v>
      </c>
      <c r="AX62" s="30">
        <f t="shared" si="30"/>
        <v>0</v>
      </c>
      <c r="AY62" s="30">
        <f t="shared" si="30"/>
        <v>0</v>
      </c>
      <c r="AZ62" s="30">
        <f t="shared" si="30"/>
        <v>0</v>
      </c>
      <c r="BA62" s="30">
        <f t="shared" si="30"/>
        <v>0</v>
      </c>
      <c r="BB62" s="30">
        <f t="shared" si="30"/>
        <v>0</v>
      </c>
      <c r="BC62" s="30">
        <f t="shared" si="30"/>
        <v>0</v>
      </c>
      <c r="BD62" s="30">
        <f t="shared" si="30"/>
        <v>0</v>
      </c>
      <c r="BE62" s="30">
        <f t="shared" si="30"/>
        <v>0</v>
      </c>
      <c r="BF62" s="30">
        <f t="shared" si="30"/>
        <v>0</v>
      </c>
      <c r="BG62" s="30">
        <f t="shared" si="30"/>
        <v>0</v>
      </c>
      <c r="BH62" s="30">
        <f t="shared" si="30"/>
        <v>0</v>
      </c>
      <c r="BI62" s="30">
        <f t="shared" si="30"/>
        <v>0</v>
      </c>
      <c r="BJ62" s="30">
        <f t="shared" si="30"/>
        <v>0</v>
      </c>
      <c r="BK62" s="30">
        <f t="shared" si="30"/>
        <v>0</v>
      </c>
      <c r="BL62" s="30">
        <f t="shared" si="30"/>
        <v>0</v>
      </c>
      <c r="BM62" s="30">
        <f t="shared" si="30"/>
        <v>0</v>
      </c>
      <c r="BN62" s="30">
        <f t="shared" si="30"/>
        <v>0</v>
      </c>
      <c r="BO62" s="30">
        <f t="shared" si="30"/>
        <v>0</v>
      </c>
      <c r="BP62" s="30">
        <f t="shared" ref="BP62:CD62" si="31">BP59*BP60*BP61/1000</f>
        <v>0</v>
      </c>
      <c r="BQ62" s="30">
        <f t="shared" si="31"/>
        <v>0</v>
      </c>
      <c r="BR62" s="30">
        <f t="shared" si="31"/>
        <v>0</v>
      </c>
      <c r="BS62" s="30">
        <f t="shared" si="31"/>
        <v>0</v>
      </c>
      <c r="BT62" s="30">
        <f t="shared" si="31"/>
        <v>0</v>
      </c>
      <c r="BU62" s="30">
        <f t="shared" si="31"/>
        <v>0</v>
      </c>
      <c r="BV62" s="30">
        <f t="shared" si="31"/>
        <v>0</v>
      </c>
      <c r="BW62" s="30">
        <f t="shared" si="31"/>
        <v>0</v>
      </c>
      <c r="BX62" s="30">
        <f t="shared" si="31"/>
        <v>0</v>
      </c>
      <c r="BY62" s="30">
        <f t="shared" si="31"/>
        <v>0</v>
      </c>
      <c r="BZ62" s="30">
        <f t="shared" si="31"/>
        <v>0</v>
      </c>
      <c r="CA62" s="30">
        <f t="shared" si="31"/>
        <v>0</v>
      </c>
      <c r="CB62" s="30">
        <f t="shared" si="31"/>
        <v>0</v>
      </c>
      <c r="CC62" s="30">
        <f t="shared" si="31"/>
        <v>0</v>
      </c>
      <c r="CD62" s="30">
        <f t="shared" si="31"/>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4"/>
    </row>
    <row r="64" spans="2:83">
      <c r="B64" s="479"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4"/>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4"/>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2"/>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2"/>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2"/>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2"/>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4"/>
    </row>
    <row r="71" spans="1:84">
      <c r="B71" s="191" t="s">
        <v>171</v>
      </c>
      <c r="C71" s="449">
        <f t="shared" ref="C71" si="32">SUM(C66:C70)</f>
        <v>0</v>
      </c>
      <c r="D71" s="449">
        <f t="shared" ref="D71:BO71" si="33">SUM(D66:D70)</f>
        <v>0</v>
      </c>
      <c r="E71" s="449">
        <f t="shared" si="33"/>
        <v>0</v>
      </c>
      <c r="F71" s="449">
        <f t="shared" si="33"/>
        <v>0</v>
      </c>
      <c r="G71" s="449">
        <f t="shared" si="33"/>
        <v>0</v>
      </c>
      <c r="H71" s="449">
        <f t="shared" si="33"/>
        <v>0</v>
      </c>
      <c r="I71" s="449">
        <f t="shared" si="33"/>
        <v>0</v>
      </c>
      <c r="J71" s="449">
        <f t="shared" si="33"/>
        <v>0</v>
      </c>
      <c r="K71" s="449">
        <f t="shared" si="33"/>
        <v>0</v>
      </c>
      <c r="L71" s="449">
        <f t="shared" si="33"/>
        <v>0</v>
      </c>
      <c r="M71" s="449">
        <f t="shared" si="33"/>
        <v>0</v>
      </c>
      <c r="N71" s="449">
        <f t="shared" si="33"/>
        <v>0</v>
      </c>
      <c r="O71" s="449">
        <f t="shared" si="33"/>
        <v>0</v>
      </c>
      <c r="P71" s="449">
        <f t="shared" si="33"/>
        <v>0</v>
      </c>
      <c r="Q71" s="449">
        <f t="shared" si="33"/>
        <v>0</v>
      </c>
      <c r="R71" s="449">
        <f t="shared" si="33"/>
        <v>0</v>
      </c>
      <c r="S71" s="449">
        <f t="shared" si="33"/>
        <v>0</v>
      </c>
      <c r="T71" s="449">
        <f t="shared" si="33"/>
        <v>0</v>
      </c>
      <c r="U71" s="449">
        <f t="shared" si="33"/>
        <v>0</v>
      </c>
      <c r="V71" s="449">
        <f t="shared" si="33"/>
        <v>0</v>
      </c>
      <c r="W71" s="449">
        <f t="shared" si="33"/>
        <v>0</v>
      </c>
      <c r="X71" s="449">
        <f t="shared" si="33"/>
        <v>0</v>
      </c>
      <c r="Y71" s="449">
        <f t="shared" si="33"/>
        <v>0</v>
      </c>
      <c r="Z71" s="449">
        <f t="shared" si="33"/>
        <v>0</v>
      </c>
      <c r="AA71" s="449">
        <f t="shared" si="33"/>
        <v>0</v>
      </c>
      <c r="AB71" s="449">
        <f t="shared" si="33"/>
        <v>0</v>
      </c>
      <c r="AC71" s="449">
        <f t="shared" si="33"/>
        <v>0</v>
      </c>
      <c r="AD71" s="449">
        <f t="shared" si="33"/>
        <v>0</v>
      </c>
      <c r="AE71" s="449">
        <f t="shared" si="33"/>
        <v>0</v>
      </c>
      <c r="AF71" s="449">
        <f t="shared" si="33"/>
        <v>0</v>
      </c>
      <c r="AG71" s="449">
        <f t="shared" si="33"/>
        <v>0</v>
      </c>
      <c r="AH71" s="449">
        <f t="shared" si="33"/>
        <v>0</v>
      </c>
      <c r="AI71" s="449">
        <f t="shared" si="33"/>
        <v>0</v>
      </c>
      <c r="AJ71" s="449">
        <f t="shared" si="33"/>
        <v>0</v>
      </c>
      <c r="AK71" s="449">
        <f t="shared" si="33"/>
        <v>0</v>
      </c>
      <c r="AL71" s="449">
        <f t="shared" si="33"/>
        <v>0</v>
      </c>
      <c r="AM71" s="449">
        <f t="shared" si="33"/>
        <v>0</v>
      </c>
      <c r="AN71" s="449">
        <f t="shared" si="33"/>
        <v>0</v>
      </c>
      <c r="AO71" s="449">
        <f t="shared" si="33"/>
        <v>0</v>
      </c>
      <c r="AP71" s="449">
        <f t="shared" si="33"/>
        <v>0</v>
      </c>
      <c r="AQ71" s="449">
        <f t="shared" si="33"/>
        <v>0</v>
      </c>
      <c r="AR71" s="449">
        <f t="shared" si="33"/>
        <v>0</v>
      </c>
      <c r="AS71" s="449">
        <f t="shared" si="33"/>
        <v>0</v>
      </c>
      <c r="AT71" s="449">
        <f t="shared" si="33"/>
        <v>0</v>
      </c>
      <c r="AU71" s="449">
        <f t="shared" si="33"/>
        <v>0</v>
      </c>
      <c r="AV71" s="449">
        <f t="shared" si="33"/>
        <v>0</v>
      </c>
      <c r="AW71" s="449">
        <f t="shared" si="33"/>
        <v>0</v>
      </c>
      <c r="AX71" s="449">
        <f t="shared" si="33"/>
        <v>0</v>
      </c>
      <c r="AY71" s="449">
        <f t="shared" si="33"/>
        <v>0</v>
      </c>
      <c r="AZ71" s="449">
        <f t="shared" si="33"/>
        <v>0</v>
      </c>
      <c r="BA71" s="449">
        <f t="shared" si="33"/>
        <v>0</v>
      </c>
      <c r="BB71" s="449">
        <f t="shared" si="33"/>
        <v>0</v>
      </c>
      <c r="BC71" s="449">
        <f t="shared" si="33"/>
        <v>0</v>
      </c>
      <c r="BD71" s="449">
        <f t="shared" si="33"/>
        <v>0</v>
      </c>
      <c r="BE71" s="449">
        <f t="shared" si="33"/>
        <v>0</v>
      </c>
      <c r="BF71" s="449">
        <f t="shared" si="33"/>
        <v>0</v>
      </c>
      <c r="BG71" s="449">
        <f t="shared" si="33"/>
        <v>0</v>
      </c>
      <c r="BH71" s="449">
        <f t="shared" si="33"/>
        <v>0</v>
      </c>
      <c r="BI71" s="449">
        <f t="shared" si="33"/>
        <v>0</v>
      </c>
      <c r="BJ71" s="449">
        <f t="shared" si="33"/>
        <v>0</v>
      </c>
      <c r="BK71" s="449">
        <f t="shared" si="33"/>
        <v>0</v>
      </c>
      <c r="BL71" s="449">
        <f t="shared" si="33"/>
        <v>0</v>
      </c>
      <c r="BM71" s="449">
        <f t="shared" si="33"/>
        <v>0</v>
      </c>
      <c r="BN71" s="449">
        <f t="shared" si="33"/>
        <v>0</v>
      </c>
      <c r="BO71" s="449">
        <f t="shared" si="33"/>
        <v>0</v>
      </c>
      <c r="BP71" s="449">
        <f t="shared" ref="BP71:CD71" si="34">SUM(BP66:BP70)</f>
        <v>0</v>
      </c>
      <c r="BQ71" s="449">
        <f t="shared" si="34"/>
        <v>0</v>
      </c>
      <c r="BR71" s="449">
        <f t="shared" si="34"/>
        <v>0</v>
      </c>
      <c r="BS71" s="449">
        <f t="shared" si="34"/>
        <v>0</v>
      </c>
      <c r="BT71" s="449">
        <f t="shared" si="34"/>
        <v>0</v>
      </c>
      <c r="BU71" s="449">
        <f t="shared" si="34"/>
        <v>0</v>
      </c>
      <c r="BV71" s="449">
        <f t="shared" si="34"/>
        <v>0</v>
      </c>
      <c r="BW71" s="449">
        <f t="shared" si="34"/>
        <v>0</v>
      </c>
      <c r="BX71" s="449">
        <f t="shared" si="34"/>
        <v>0</v>
      </c>
      <c r="BY71" s="449">
        <f t="shared" si="34"/>
        <v>0</v>
      </c>
      <c r="BZ71" s="449">
        <f t="shared" si="34"/>
        <v>0</v>
      </c>
      <c r="CA71" s="449">
        <f t="shared" si="34"/>
        <v>0</v>
      </c>
      <c r="CB71" s="449">
        <f t="shared" si="34"/>
        <v>0</v>
      </c>
      <c r="CC71" s="449">
        <f t="shared" si="34"/>
        <v>0</v>
      </c>
      <c r="CD71" s="449">
        <f t="shared" si="34"/>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5">SUM(C76:C78)</f>
        <v>0</v>
      </c>
      <c r="D75" s="27">
        <f t="shared" ref="D75:BO75" si="36">SUM(D76:D78)</f>
        <v>0</v>
      </c>
      <c r="E75" s="27">
        <f t="shared" si="36"/>
        <v>0</v>
      </c>
      <c r="F75" s="27">
        <f t="shared" si="36"/>
        <v>0</v>
      </c>
      <c r="G75" s="27">
        <f t="shared" si="36"/>
        <v>0</v>
      </c>
      <c r="H75" s="27">
        <f t="shared" si="36"/>
        <v>0</v>
      </c>
      <c r="I75" s="27">
        <f t="shared" si="36"/>
        <v>0</v>
      </c>
      <c r="J75" s="27">
        <f t="shared" si="36"/>
        <v>0</v>
      </c>
      <c r="K75" s="27">
        <f t="shared" si="36"/>
        <v>0</v>
      </c>
      <c r="L75" s="27">
        <f t="shared" si="36"/>
        <v>0</v>
      </c>
      <c r="M75" s="27">
        <f t="shared" si="36"/>
        <v>0</v>
      </c>
      <c r="N75" s="27">
        <f t="shared" si="36"/>
        <v>0</v>
      </c>
      <c r="O75" s="27">
        <f t="shared" si="36"/>
        <v>0</v>
      </c>
      <c r="P75" s="27">
        <f t="shared" si="36"/>
        <v>0</v>
      </c>
      <c r="Q75" s="27">
        <f t="shared" si="36"/>
        <v>0</v>
      </c>
      <c r="R75" s="27">
        <f t="shared" si="36"/>
        <v>0</v>
      </c>
      <c r="S75" s="27">
        <f t="shared" si="36"/>
        <v>0</v>
      </c>
      <c r="T75" s="27">
        <f t="shared" si="36"/>
        <v>0</v>
      </c>
      <c r="U75" s="27">
        <f t="shared" si="36"/>
        <v>0</v>
      </c>
      <c r="V75" s="27">
        <f t="shared" si="36"/>
        <v>0</v>
      </c>
      <c r="W75" s="27">
        <f t="shared" si="36"/>
        <v>0</v>
      </c>
      <c r="X75" s="27">
        <f t="shared" si="36"/>
        <v>0</v>
      </c>
      <c r="Y75" s="27">
        <f t="shared" si="36"/>
        <v>0</v>
      </c>
      <c r="Z75" s="27">
        <f t="shared" si="36"/>
        <v>0</v>
      </c>
      <c r="AA75" s="27">
        <f t="shared" si="36"/>
        <v>0</v>
      </c>
      <c r="AB75" s="27">
        <f t="shared" si="36"/>
        <v>0</v>
      </c>
      <c r="AC75" s="27">
        <f t="shared" si="36"/>
        <v>0</v>
      </c>
      <c r="AD75" s="27">
        <f t="shared" si="36"/>
        <v>0</v>
      </c>
      <c r="AE75" s="27">
        <f t="shared" si="36"/>
        <v>0</v>
      </c>
      <c r="AF75" s="27">
        <f t="shared" si="36"/>
        <v>0</v>
      </c>
      <c r="AG75" s="27">
        <f t="shared" si="36"/>
        <v>0</v>
      </c>
      <c r="AH75" s="27">
        <f t="shared" si="36"/>
        <v>0</v>
      </c>
      <c r="AI75" s="27">
        <f t="shared" si="36"/>
        <v>0</v>
      </c>
      <c r="AJ75" s="27">
        <f t="shared" si="36"/>
        <v>0</v>
      </c>
      <c r="AK75" s="27">
        <f t="shared" si="36"/>
        <v>0</v>
      </c>
      <c r="AL75" s="27">
        <f t="shared" si="36"/>
        <v>0</v>
      </c>
      <c r="AM75" s="27">
        <f t="shared" si="36"/>
        <v>0</v>
      </c>
      <c r="AN75" s="27">
        <f t="shared" si="36"/>
        <v>0</v>
      </c>
      <c r="AO75" s="27">
        <f t="shared" si="36"/>
        <v>0</v>
      </c>
      <c r="AP75" s="27">
        <f t="shared" si="36"/>
        <v>0</v>
      </c>
      <c r="AQ75" s="27">
        <f t="shared" si="36"/>
        <v>0</v>
      </c>
      <c r="AR75" s="27">
        <f t="shared" si="36"/>
        <v>0</v>
      </c>
      <c r="AS75" s="27">
        <f t="shared" si="36"/>
        <v>0</v>
      </c>
      <c r="AT75" s="27">
        <f t="shared" si="36"/>
        <v>0</v>
      </c>
      <c r="AU75" s="27">
        <f t="shared" si="36"/>
        <v>0</v>
      </c>
      <c r="AV75" s="27">
        <f t="shared" si="36"/>
        <v>0</v>
      </c>
      <c r="AW75" s="27">
        <f t="shared" si="36"/>
        <v>0</v>
      </c>
      <c r="AX75" s="27">
        <f t="shared" si="36"/>
        <v>0</v>
      </c>
      <c r="AY75" s="27">
        <f t="shared" si="36"/>
        <v>0</v>
      </c>
      <c r="AZ75" s="27">
        <f t="shared" si="36"/>
        <v>0</v>
      </c>
      <c r="BA75" s="27">
        <f t="shared" si="36"/>
        <v>0</v>
      </c>
      <c r="BB75" s="27">
        <f t="shared" si="36"/>
        <v>0</v>
      </c>
      <c r="BC75" s="27">
        <f t="shared" si="36"/>
        <v>0</v>
      </c>
      <c r="BD75" s="27">
        <f t="shared" si="36"/>
        <v>0</v>
      </c>
      <c r="BE75" s="27">
        <f t="shared" si="36"/>
        <v>0</v>
      </c>
      <c r="BF75" s="27">
        <f t="shared" si="36"/>
        <v>0</v>
      </c>
      <c r="BG75" s="27">
        <f t="shared" si="36"/>
        <v>0</v>
      </c>
      <c r="BH75" s="27">
        <f t="shared" si="36"/>
        <v>0</v>
      </c>
      <c r="BI75" s="27">
        <f t="shared" si="36"/>
        <v>0</v>
      </c>
      <c r="BJ75" s="27">
        <f t="shared" si="36"/>
        <v>0</v>
      </c>
      <c r="BK75" s="27">
        <f t="shared" si="36"/>
        <v>0</v>
      </c>
      <c r="BL75" s="27">
        <f t="shared" si="36"/>
        <v>0</v>
      </c>
      <c r="BM75" s="27">
        <f t="shared" si="36"/>
        <v>0</v>
      </c>
      <c r="BN75" s="27">
        <f t="shared" si="36"/>
        <v>0</v>
      </c>
      <c r="BO75" s="27">
        <f t="shared" si="36"/>
        <v>0</v>
      </c>
      <c r="BP75" s="27">
        <f t="shared" ref="BP75:CD75" si="37">SUM(BP76:BP78)</f>
        <v>0</v>
      </c>
      <c r="BQ75" s="27">
        <f t="shared" si="37"/>
        <v>0</v>
      </c>
      <c r="BR75" s="27">
        <f t="shared" si="37"/>
        <v>0</v>
      </c>
      <c r="BS75" s="27">
        <f t="shared" si="37"/>
        <v>0</v>
      </c>
      <c r="BT75" s="27">
        <f t="shared" si="37"/>
        <v>0</v>
      </c>
      <c r="BU75" s="27">
        <f t="shared" si="37"/>
        <v>0</v>
      </c>
      <c r="BV75" s="27">
        <f t="shared" si="37"/>
        <v>0</v>
      </c>
      <c r="BW75" s="27">
        <f t="shared" si="37"/>
        <v>0</v>
      </c>
      <c r="BX75" s="27">
        <f t="shared" si="37"/>
        <v>0</v>
      </c>
      <c r="BY75" s="27">
        <f t="shared" si="37"/>
        <v>0</v>
      </c>
      <c r="BZ75" s="27">
        <f t="shared" si="37"/>
        <v>0</v>
      </c>
      <c r="CA75" s="27">
        <f t="shared" si="37"/>
        <v>0</v>
      </c>
      <c r="CB75" s="27">
        <f t="shared" si="37"/>
        <v>0</v>
      </c>
      <c r="CC75" s="27">
        <f t="shared" si="37"/>
        <v>0</v>
      </c>
      <c r="CD75" s="27">
        <f t="shared" si="37"/>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2"/>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2"/>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2"/>
    </row>
    <row r="79" spans="1:84">
      <c r="B79" s="195" t="s">
        <v>122</v>
      </c>
      <c r="C79" s="27">
        <f t="shared" ref="C79" ca="1" si="38">SUM(C80:C82)</f>
        <v>0</v>
      </c>
      <c r="D79" s="27">
        <f t="shared" ref="D79:BO79" ca="1" si="39">SUM(D80:D82)</f>
        <v>0</v>
      </c>
      <c r="E79" s="27">
        <f t="shared" ca="1" si="39"/>
        <v>0</v>
      </c>
      <c r="F79" s="27">
        <f t="shared" ca="1" si="39"/>
        <v>0</v>
      </c>
      <c r="G79" s="27">
        <f t="shared" ca="1" si="39"/>
        <v>0</v>
      </c>
      <c r="H79" s="27">
        <f t="shared" ca="1" si="39"/>
        <v>0</v>
      </c>
      <c r="I79" s="27">
        <f t="shared" ca="1" si="39"/>
        <v>0</v>
      </c>
      <c r="J79" s="27">
        <f t="shared" ca="1" si="39"/>
        <v>0</v>
      </c>
      <c r="K79" s="27">
        <f t="shared" ca="1" si="39"/>
        <v>0</v>
      </c>
      <c r="L79" s="27">
        <f t="shared" ca="1" si="39"/>
        <v>0</v>
      </c>
      <c r="M79" s="27">
        <f t="shared" ca="1" si="39"/>
        <v>0</v>
      </c>
      <c r="N79" s="27">
        <f t="shared" ca="1" si="39"/>
        <v>0</v>
      </c>
      <c r="O79" s="27">
        <f t="shared" ca="1" si="39"/>
        <v>0</v>
      </c>
      <c r="P79" s="27">
        <f t="shared" ca="1" si="39"/>
        <v>0</v>
      </c>
      <c r="Q79" s="27">
        <f t="shared" ca="1" si="39"/>
        <v>0</v>
      </c>
      <c r="R79" s="27">
        <f t="shared" ca="1" si="39"/>
        <v>0</v>
      </c>
      <c r="S79" s="27">
        <f t="shared" ca="1" si="39"/>
        <v>0</v>
      </c>
      <c r="T79" s="27">
        <f t="shared" ca="1" si="39"/>
        <v>0</v>
      </c>
      <c r="U79" s="27">
        <f t="shared" ca="1" si="39"/>
        <v>0</v>
      </c>
      <c r="V79" s="27">
        <f t="shared" ca="1" si="39"/>
        <v>0</v>
      </c>
      <c r="W79" s="27">
        <f t="shared" ca="1" si="39"/>
        <v>0</v>
      </c>
      <c r="X79" s="27">
        <f t="shared" ca="1" si="39"/>
        <v>0</v>
      </c>
      <c r="Y79" s="27">
        <f t="shared" ca="1" si="39"/>
        <v>0</v>
      </c>
      <c r="Z79" s="27">
        <f t="shared" ca="1" si="39"/>
        <v>0</v>
      </c>
      <c r="AA79" s="27">
        <f t="shared" ca="1" si="39"/>
        <v>0</v>
      </c>
      <c r="AB79" s="27">
        <f t="shared" ca="1" si="39"/>
        <v>0</v>
      </c>
      <c r="AC79" s="27">
        <f t="shared" ca="1" si="39"/>
        <v>0</v>
      </c>
      <c r="AD79" s="27">
        <f t="shared" ca="1" si="39"/>
        <v>0</v>
      </c>
      <c r="AE79" s="27">
        <f t="shared" ca="1" si="39"/>
        <v>0</v>
      </c>
      <c r="AF79" s="27">
        <f t="shared" ca="1" si="39"/>
        <v>0</v>
      </c>
      <c r="AG79" s="27">
        <f t="shared" ca="1" si="39"/>
        <v>0</v>
      </c>
      <c r="AH79" s="27">
        <f t="shared" ca="1" si="39"/>
        <v>0</v>
      </c>
      <c r="AI79" s="27">
        <f t="shared" ca="1" si="39"/>
        <v>0</v>
      </c>
      <c r="AJ79" s="27">
        <f t="shared" ca="1" si="39"/>
        <v>0</v>
      </c>
      <c r="AK79" s="27">
        <f t="shared" ca="1" si="39"/>
        <v>0</v>
      </c>
      <c r="AL79" s="27">
        <f t="shared" ca="1" si="39"/>
        <v>0</v>
      </c>
      <c r="AM79" s="27">
        <f t="shared" ca="1" si="39"/>
        <v>0</v>
      </c>
      <c r="AN79" s="27">
        <f t="shared" ca="1" si="39"/>
        <v>0</v>
      </c>
      <c r="AO79" s="27">
        <f t="shared" ca="1" si="39"/>
        <v>0</v>
      </c>
      <c r="AP79" s="27">
        <f t="shared" ca="1" si="39"/>
        <v>0</v>
      </c>
      <c r="AQ79" s="27">
        <f t="shared" ca="1" si="39"/>
        <v>0</v>
      </c>
      <c r="AR79" s="27">
        <f t="shared" ca="1" si="39"/>
        <v>0</v>
      </c>
      <c r="AS79" s="27">
        <f t="shared" ca="1" si="39"/>
        <v>0</v>
      </c>
      <c r="AT79" s="27">
        <f t="shared" ca="1" si="39"/>
        <v>0</v>
      </c>
      <c r="AU79" s="27">
        <f t="shared" ca="1" si="39"/>
        <v>0</v>
      </c>
      <c r="AV79" s="27">
        <f t="shared" ca="1" si="39"/>
        <v>0</v>
      </c>
      <c r="AW79" s="27">
        <f t="shared" ca="1" si="39"/>
        <v>0</v>
      </c>
      <c r="AX79" s="27">
        <f t="shared" ca="1" si="39"/>
        <v>0</v>
      </c>
      <c r="AY79" s="27">
        <f t="shared" ca="1" si="39"/>
        <v>0</v>
      </c>
      <c r="AZ79" s="27">
        <f t="shared" ca="1" si="39"/>
        <v>0</v>
      </c>
      <c r="BA79" s="27">
        <f t="shared" ca="1" si="39"/>
        <v>0</v>
      </c>
      <c r="BB79" s="27">
        <f t="shared" ca="1" si="39"/>
        <v>0</v>
      </c>
      <c r="BC79" s="27">
        <f t="shared" ca="1" si="39"/>
        <v>0</v>
      </c>
      <c r="BD79" s="27">
        <f t="shared" ca="1" si="39"/>
        <v>0</v>
      </c>
      <c r="BE79" s="27">
        <f t="shared" ca="1" si="39"/>
        <v>0</v>
      </c>
      <c r="BF79" s="27">
        <f t="shared" ca="1" si="39"/>
        <v>0</v>
      </c>
      <c r="BG79" s="27">
        <f t="shared" ca="1" si="39"/>
        <v>0</v>
      </c>
      <c r="BH79" s="27">
        <f t="shared" ca="1" si="39"/>
        <v>0</v>
      </c>
      <c r="BI79" s="27">
        <f t="shared" ca="1" si="39"/>
        <v>0</v>
      </c>
      <c r="BJ79" s="27">
        <f t="shared" ca="1" si="39"/>
        <v>0</v>
      </c>
      <c r="BK79" s="27">
        <f t="shared" ca="1" si="39"/>
        <v>0</v>
      </c>
      <c r="BL79" s="27">
        <f t="shared" ca="1" si="39"/>
        <v>0</v>
      </c>
      <c r="BM79" s="27">
        <f t="shared" ca="1" si="39"/>
        <v>0</v>
      </c>
      <c r="BN79" s="27">
        <f t="shared" ca="1" si="39"/>
        <v>0</v>
      </c>
      <c r="BO79" s="27">
        <f t="shared" ca="1" si="39"/>
        <v>0</v>
      </c>
      <c r="BP79" s="27">
        <f t="shared" ref="BP79:CD79" ca="1" si="40">SUM(BP80:BP82)</f>
        <v>0</v>
      </c>
      <c r="BQ79" s="27">
        <f t="shared" ca="1" si="40"/>
        <v>0</v>
      </c>
      <c r="BR79" s="27">
        <f t="shared" ca="1" si="40"/>
        <v>0</v>
      </c>
      <c r="BS79" s="27">
        <f t="shared" ca="1" si="40"/>
        <v>0</v>
      </c>
      <c r="BT79" s="27">
        <f t="shared" ca="1" si="40"/>
        <v>0</v>
      </c>
      <c r="BU79" s="27">
        <f t="shared" ca="1" si="40"/>
        <v>0</v>
      </c>
      <c r="BV79" s="27">
        <f t="shared" ca="1" si="40"/>
        <v>0</v>
      </c>
      <c r="BW79" s="27">
        <f t="shared" ca="1" si="40"/>
        <v>0</v>
      </c>
      <c r="BX79" s="27">
        <f t="shared" ca="1" si="40"/>
        <v>0</v>
      </c>
      <c r="BY79" s="27">
        <f t="shared" ca="1" si="40"/>
        <v>0</v>
      </c>
      <c r="BZ79" s="27">
        <f t="shared" ca="1" si="40"/>
        <v>0</v>
      </c>
      <c r="CA79" s="27">
        <f t="shared" ca="1" si="40"/>
        <v>0</v>
      </c>
      <c r="CB79" s="27">
        <f t="shared" ca="1" si="40"/>
        <v>0</v>
      </c>
      <c r="CC79" s="27">
        <f t="shared" ca="1" si="40"/>
        <v>0</v>
      </c>
      <c r="CD79" s="27">
        <f t="shared" ca="1" si="40"/>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5"/>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5"/>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6"/>
    </row>
    <row r="83" spans="2:83">
      <c r="B83" s="205" t="s">
        <v>272</v>
      </c>
      <c r="C83" s="168">
        <v>0</v>
      </c>
      <c r="D83" s="386">
        <v>0</v>
      </c>
      <c r="E83" s="386">
        <v>0</v>
      </c>
      <c r="F83" s="386">
        <v>0</v>
      </c>
      <c r="G83" s="386">
        <v>0</v>
      </c>
      <c r="H83" s="386">
        <v>0</v>
      </c>
      <c r="I83" s="386">
        <v>0</v>
      </c>
      <c r="J83" s="386">
        <v>0</v>
      </c>
      <c r="K83" s="386">
        <v>0</v>
      </c>
      <c r="L83" s="386">
        <v>0</v>
      </c>
      <c r="M83" s="386">
        <v>0</v>
      </c>
      <c r="N83" s="386">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c r="AM83" s="386">
        <v>0</v>
      </c>
      <c r="AN83" s="386">
        <v>0</v>
      </c>
      <c r="AO83" s="386">
        <v>0</v>
      </c>
      <c r="AP83" s="386">
        <v>0</v>
      </c>
      <c r="AQ83" s="386">
        <v>0</v>
      </c>
      <c r="AR83" s="386">
        <v>0</v>
      </c>
      <c r="AS83" s="386">
        <v>0</v>
      </c>
      <c r="AT83" s="386">
        <v>0</v>
      </c>
      <c r="AU83" s="386">
        <v>0</v>
      </c>
      <c r="AV83" s="386">
        <v>0</v>
      </c>
      <c r="AW83" s="386">
        <v>0</v>
      </c>
      <c r="AX83" s="386">
        <v>0</v>
      </c>
      <c r="AY83" s="386">
        <v>0</v>
      </c>
      <c r="AZ83" s="386">
        <v>0</v>
      </c>
      <c r="BA83" s="386">
        <v>0</v>
      </c>
      <c r="BB83" s="386">
        <v>0</v>
      </c>
      <c r="BC83" s="386">
        <v>0</v>
      </c>
      <c r="BD83" s="386">
        <v>0</v>
      </c>
      <c r="BE83" s="386">
        <v>0</v>
      </c>
      <c r="BF83" s="386">
        <v>0</v>
      </c>
      <c r="BG83" s="386">
        <v>0</v>
      </c>
      <c r="BH83" s="386">
        <v>0</v>
      </c>
      <c r="BI83" s="386">
        <v>0</v>
      </c>
      <c r="BJ83" s="386">
        <v>0</v>
      </c>
      <c r="BK83" s="386">
        <v>0</v>
      </c>
      <c r="BL83" s="386">
        <v>0</v>
      </c>
      <c r="BM83" s="386">
        <v>0</v>
      </c>
      <c r="BN83" s="386">
        <v>0</v>
      </c>
      <c r="BO83" s="386">
        <v>0</v>
      </c>
      <c r="BP83" s="386">
        <v>0</v>
      </c>
      <c r="BQ83" s="386">
        <v>0</v>
      </c>
      <c r="BR83" s="386">
        <v>0</v>
      </c>
      <c r="BS83" s="386">
        <v>0</v>
      </c>
      <c r="BT83" s="386">
        <v>0</v>
      </c>
      <c r="BU83" s="386">
        <v>0</v>
      </c>
      <c r="BV83" s="386">
        <v>0</v>
      </c>
      <c r="BW83" s="386">
        <v>0</v>
      </c>
      <c r="BX83" s="386">
        <v>0</v>
      </c>
      <c r="BY83" s="386">
        <v>0</v>
      </c>
      <c r="BZ83" s="386">
        <v>0</v>
      </c>
      <c r="CA83" s="386">
        <v>0</v>
      </c>
      <c r="CB83" s="386">
        <v>0</v>
      </c>
      <c r="CC83" s="386">
        <v>0</v>
      </c>
      <c r="CD83" s="386">
        <v>0</v>
      </c>
      <c r="CE83" s="452"/>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2"/>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2"/>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2"/>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2"/>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4"/>
    </row>
  </sheetData>
  <mergeCells count="1">
    <mergeCell ref="A3:B5"/>
  </mergeCells>
  <phoneticPr fontId="0" type="noConversion"/>
  <conditionalFormatting sqref="D24:G48 H24:I82 J7:CD82 H83:CD88 D7:I23 D50:G88 E49:G49">
    <cfRule type="expression" dxfId="356" priority="149">
      <formula>$D$7=""</formula>
    </cfRule>
  </conditionalFormatting>
  <conditionalFormatting sqref="E24:G88 H24:I82 J7:CD82 H83:CD88 E7:I23">
    <cfRule type="expression" dxfId="355" priority="148">
      <formula>$E$7=""</formula>
    </cfRule>
  </conditionalFormatting>
  <conditionalFormatting sqref="F24:G88 H24:I82 J7:CD82 H83:CD88 F7:I23">
    <cfRule type="expression" dxfId="354" priority="147">
      <formula>$F$7=""</formula>
    </cfRule>
  </conditionalFormatting>
  <conditionalFormatting sqref="G24:G88 H24:I82 J7:CD82 H83:CD88 G7:I23">
    <cfRule type="expression" dxfId="353" priority="146">
      <formula>$G$7=""</formula>
    </cfRule>
  </conditionalFormatting>
  <conditionalFormatting sqref="AR83:CD88 H7:CD82">
    <cfRule type="expression" dxfId="352" priority="145">
      <formula>$H$7=""</formula>
    </cfRule>
  </conditionalFormatting>
  <conditionalFormatting sqref="AR83:CD88 I7:CD82">
    <cfRule type="expression" dxfId="351" priority="144">
      <formula>$I$7=""</formula>
    </cfRule>
  </conditionalFormatting>
  <conditionalFormatting sqref="J7:CD82 AR83:CD88">
    <cfRule type="expression" dxfId="350" priority="143">
      <formula>$J$7=""</formula>
    </cfRule>
  </conditionalFormatting>
  <conditionalFormatting sqref="K7:CD82 AR83:CD88">
    <cfRule type="expression" dxfId="349" priority="142">
      <formula>$K$7=""</formula>
    </cfRule>
  </conditionalFormatting>
  <conditionalFormatting sqref="L7:CD82 AR83:CD88">
    <cfRule type="expression" dxfId="348" priority="141">
      <formula>$L$7=""</formula>
    </cfRule>
  </conditionalFormatting>
  <conditionalFormatting sqref="M7:CD82 AR83:CD88">
    <cfRule type="expression" dxfId="347" priority="140">
      <formula>$M$7=""</formula>
    </cfRule>
  </conditionalFormatting>
  <conditionalFormatting sqref="N7:CD82 AR83:CD88">
    <cfRule type="expression" dxfId="346" priority="139">
      <formula>$N$7=""</formula>
    </cfRule>
  </conditionalFormatting>
  <conditionalFormatting sqref="O7:CD82 AR83:CD88">
    <cfRule type="expression" dxfId="345" priority="138">
      <formula>$O$7=""</formula>
    </cfRule>
  </conditionalFormatting>
  <conditionalFormatting sqref="P7:CD82 AR83:CD88">
    <cfRule type="expression" dxfId="344" priority="137">
      <formula>$P$7=""</formula>
    </cfRule>
  </conditionalFormatting>
  <conditionalFormatting sqref="Q7:CD82 AR83:CD88">
    <cfRule type="expression" dxfId="343" priority="136">
      <formula>$Q$7=""</formula>
    </cfRule>
  </conditionalFormatting>
  <conditionalFormatting sqref="R7:CD82 AR83:CD88">
    <cfRule type="expression" dxfId="342" priority="135">
      <formula>$R$7=""</formula>
    </cfRule>
  </conditionalFormatting>
  <conditionalFormatting sqref="S7:CD82 AR83:CD88">
    <cfRule type="expression" dxfId="341" priority="134">
      <formula>$S$7=""</formula>
    </cfRule>
  </conditionalFormatting>
  <conditionalFormatting sqref="T7:CD82 AR83:CD88">
    <cfRule type="expression" dxfId="340" priority="133">
      <formula>$T$7=""</formula>
    </cfRule>
  </conditionalFormatting>
  <conditionalFormatting sqref="U7:CD82 AR83:CD88">
    <cfRule type="expression" dxfId="339" priority="132">
      <formula>$U$7=""</formula>
    </cfRule>
  </conditionalFormatting>
  <conditionalFormatting sqref="V7:CD82 AR83:CD88">
    <cfRule type="expression" dxfId="338" priority="131">
      <formula>$V$7=""</formula>
    </cfRule>
  </conditionalFormatting>
  <conditionalFormatting sqref="W7:CD82 AR83:CD88">
    <cfRule type="expression" dxfId="337" priority="130">
      <formula>$W$7=""</formula>
    </cfRule>
  </conditionalFormatting>
  <conditionalFormatting sqref="X7:CD82 AR83:CD88">
    <cfRule type="expression" dxfId="336" priority="129">
      <formula>$X$7=""</formula>
    </cfRule>
  </conditionalFormatting>
  <conditionalFormatting sqref="Y7:CD82 AR83:CD88">
    <cfRule type="expression" dxfId="335" priority="128">
      <formula>$Y$7=""</formula>
    </cfRule>
  </conditionalFormatting>
  <conditionalFormatting sqref="Z7:CD82 AR83:CD88">
    <cfRule type="expression" dxfId="334" priority="127">
      <formula>$Z$7=""</formula>
    </cfRule>
  </conditionalFormatting>
  <conditionalFormatting sqref="AA7:CD82 AR83:CD88">
    <cfRule type="expression" dxfId="333" priority="124">
      <formula>$AA$7=""</formula>
    </cfRule>
  </conditionalFormatting>
  <conditionalFormatting sqref="AB7:CD82 AR83:CD88">
    <cfRule type="expression" dxfId="332" priority="123">
      <formula>$AB$7=""</formula>
    </cfRule>
  </conditionalFormatting>
  <conditionalFormatting sqref="AC7:CD82 AR83:CD88">
    <cfRule type="expression" dxfId="331" priority="122">
      <formula>$AC$7=""</formula>
    </cfRule>
  </conditionalFormatting>
  <conditionalFormatting sqref="AD7:CD82 AR83:CD88">
    <cfRule type="expression" dxfId="330" priority="121">
      <formula>$AD$7=""</formula>
    </cfRule>
  </conditionalFormatting>
  <conditionalFormatting sqref="AE7:CD82 AR83:CD88">
    <cfRule type="expression" dxfId="329" priority="120">
      <formula>$AE$7=""</formula>
    </cfRule>
  </conditionalFormatting>
  <conditionalFormatting sqref="AF7:CD82 AR83:CD88">
    <cfRule type="expression" dxfId="328" priority="119">
      <formula>$AF$7=""</formula>
    </cfRule>
  </conditionalFormatting>
  <conditionalFormatting sqref="AG7:CD82 AR83:CD88">
    <cfRule type="expression" dxfId="327" priority="118">
      <formula>$AG$7=""</formula>
    </cfRule>
  </conditionalFormatting>
  <conditionalFormatting sqref="AH7:CD82 AR83:CD88">
    <cfRule type="expression" dxfId="326" priority="117">
      <formula>$AH$7=""</formula>
    </cfRule>
  </conditionalFormatting>
  <conditionalFormatting sqref="AI7:CD82 AR83:CD88">
    <cfRule type="expression" dxfId="325" priority="116">
      <formula>$AI$7=""</formula>
    </cfRule>
  </conditionalFormatting>
  <conditionalFormatting sqref="AJ7:CD82 AR83:CD88">
    <cfRule type="expression" dxfId="324" priority="115">
      <formula>$AJ$7=""</formula>
    </cfRule>
  </conditionalFormatting>
  <conditionalFormatting sqref="AK7:CD82 AR83:CD88">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E2" sqref="E2"/>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7" t="s">
        <v>684</v>
      </c>
      <c r="B1" s="387"/>
      <c r="C1" s="387"/>
      <c r="D1" s="387"/>
      <c r="E1" s="387"/>
      <c r="F1" s="387"/>
      <c r="G1" s="387"/>
    </row>
    <row r="2" spans="1:82">
      <c r="A2" s="277" t="s">
        <v>91</v>
      </c>
      <c r="B2" s="680" t="s">
        <v>654</v>
      </c>
      <c r="C2" s="681"/>
      <c r="D2" s="681"/>
      <c r="E2" s="557">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8">
        <f>Inputs!C32</f>
        <v>0</v>
      </c>
      <c r="C7" s="388">
        <f>Inputs!D32</f>
        <v>0</v>
      </c>
      <c r="D7" s="388">
        <f>Inputs!E32</f>
        <v>0</v>
      </c>
      <c r="E7" s="388">
        <f>Inputs!F32</f>
        <v>0</v>
      </c>
      <c r="F7" s="388">
        <f>Inputs!G32</f>
        <v>0</v>
      </c>
      <c r="G7" s="388">
        <f>Inputs!H32</f>
        <v>0</v>
      </c>
      <c r="H7" s="388">
        <f>Inputs!I32</f>
        <v>0</v>
      </c>
      <c r="I7" s="388">
        <f>Inputs!J32</f>
        <v>0</v>
      </c>
      <c r="J7" s="388">
        <f>Inputs!K32</f>
        <v>0</v>
      </c>
      <c r="K7" s="388">
        <f>Inputs!L32</f>
        <v>0</v>
      </c>
      <c r="L7" s="388">
        <f>Inputs!M32</f>
        <v>0</v>
      </c>
      <c r="M7" s="388">
        <f>Inputs!N32</f>
        <v>0</v>
      </c>
      <c r="N7" s="388">
        <f>Inputs!O32</f>
        <v>0</v>
      </c>
      <c r="O7" s="388">
        <f>Inputs!P32</f>
        <v>0</v>
      </c>
      <c r="P7" s="388">
        <f>Inputs!Q32</f>
        <v>0</v>
      </c>
      <c r="Q7" s="388">
        <f>Inputs!R32</f>
        <v>0</v>
      </c>
      <c r="R7" s="388">
        <f>Inputs!S32</f>
        <v>0</v>
      </c>
      <c r="S7" s="388">
        <f>Inputs!T32</f>
        <v>0</v>
      </c>
      <c r="T7" s="388">
        <f>Inputs!U32</f>
        <v>0</v>
      </c>
      <c r="U7" s="388">
        <f>Inputs!V32</f>
        <v>0</v>
      </c>
      <c r="V7" s="388">
        <f>Inputs!W32</f>
        <v>0</v>
      </c>
      <c r="W7" s="388">
        <f>Inputs!X32</f>
        <v>0</v>
      </c>
      <c r="X7" s="388">
        <f>Inputs!Y32</f>
        <v>0</v>
      </c>
      <c r="Y7" s="388">
        <f>Inputs!Z32</f>
        <v>0</v>
      </c>
      <c r="Z7" s="388">
        <f>Inputs!AA32</f>
        <v>0</v>
      </c>
      <c r="AA7" s="388">
        <f>Inputs!AB32</f>
        <v>0</v>
      </c>
      <c r="AB7" s="388">
        <f>Inputs!AC32</f>
        <v>0</v>
      </c>
      <c r="AC7" s="388">
        <f>Inputs!AD32</f>
        <v>0</v>
      </c>
      <c r="AD7" s="388">
        <f>Inputs!AE32</f>
        <v>0</v>
      </c>
      <c r="AE7" s="388">
        <f>Inputs!AF32</f>
        <v>0</v>
      </c>
      <c r="AF7" s="388">
        <f>Inputs!AG32</f>
        <v>0</v>
      </c>
      <c r="AG7" s="388">
        <f>Inputs!AH32</f>
        <v>0</v>
      </c>
      <c r="AH7" s="388">
        <f>Inputs!AI32</f>
        <v>0</v>
      </c>
      <c r="AI7" s="388">
        <f>Inputs!AJ32</f>
        <v>0</v>
      </c>
      <c r="AJ7" s="388">
        <f>Inputs!AK32</f>
        <v>0</v>
      </c>
      <c r="AK7" s="388">
        <f>Inputs!AL32</f>
        <v>0</v>
      </c>
      <c r="AL7" s="388">
        <f>Inputs!AM32</f>
        <v>0</v>
      </c>
      <c r="AM7" s="388">
        <f>Inputs!AN32</f>
        <v>0</v>
      </c>
      <c r="AN7" s="388">
        <f>Inputs!AO32</f>
        <v>0</v>
      </c>
      <c r="AO7" s="388">
        <f>Inputs!AP32</f>
        <v>0</v>
      </c>
      <c r="AP7" s="388">
        <f>Inputs!AQ32</f>
        <v>0</v>
      </c>
      <c r="AQ7" s="388">
        <f>Inputs!AR32</f>
        <v>0</v>
      </c>
      <c r="AR7" s="388">
        <f>Inputs!AS32</f>
        <v>0</v>
      </c>
      <c r="AS7" s="388">
        <f>Inputs!AT32</f>
        <v>0</v>
      </c>
      <c r="AT7" s="388">
        <f>Inputs!AU32</f>
        <v>0</v>
      </c>
      <c r="AU7" s="388">
        <f>Inputs!AV32</f>
        <v>0</v>
      </c>
      <c r="AV7" s="388">
        <f>Inputs!AW32</f>
        <v>0</v>
      </c>
      <c r="AW7" s="388">
        <f>Inputs!AX32</f>
        <v>0</v>
      </c>
      <c r="AX7" s="388">
        <f>Inputs!AY32</f>
        <v>0</v>
      </c>
      <c r="AY7" s="388">
        <f>Inputs!AZ32</f>
        <v>0</v>
      </c>
      <c r="AZ7" s="388">
        <f>Inputs!BA32</f>
        <v>0</v>
      </c>
      <c r="BA7" s="388">
        <f>Inputs!BB32</f>
        <v>0</v>
      </c>
      <c r="BB7" s="388">
        <f>Inputs!BC32</f>
        <v>0</v>
      </c>
      <c r="BC7" s="388">
        <f>Inputs!BD32</f>
        <v>0</v>
      </c>
      <c r="BD7" s="388">
        <f>Inputs!BE32</f>
        <v>0</v>
      </c>
      <c r="BE7" s="388">
        <f>Inputs!BF32</f>
        <v>0</v>
      </c>
      <c r="BF7" s="388">
        <f>Inputs!BG32</f>
        <v>0</v>
      </c>
      <c r="BG7" s="388">
        <f>Inputs!BH32</f>
        <v>0</v>
      </c>
      <c r="BH7" s="388">
        <f>Inputs!BI32</f>
        <v>0</v>
      </c>
      <c r="BI7" s="388">
        <f>Inputs!BJ32</f>
        <v>0</v>
      </c>
      <c r="BJ7" s="388">
        <f>Inputs!BK32</f>
        <v>0</v>
      </c>
      <c r="BK7" s="388">
        <f>Inputs!BL32</f>
        <v>0</v>
      </c>
      <c r="BL7" s="388">
        <f>Inputs!BM32</f>
        <v>0</v>
      </c>
      <c r="BM7" s="388">
        <f>Inputs!BN32</f>
        <v>0</v>
      </c>
      <c r="BN7" s="388">
        <f>Inputs!BO32</f>
        <v>0</v>
      </c>
      <c r="BO7" s="388">
        <f>Inputs!BP32</f>
        <v>0</v>
      </c>
      <c r="BP7" s="388">
        <f>Inputs!BQ32</f>
        <v>0</v>
      </c>
      <c r="BQ7" s="388">
        <f>Inputs!BR32</f>
        <v>0</v>
      </c>
      <c r="BR7" s="388">
        <f>Inputs!BS32</f>
        <v>0</v>
      </c>
      <c r="BS7" s="388">
        <f>Inputs!BT32</f>
        <v>0</v>
      </c>
      <c r="BT7" s="388">
        <f>Inputs!BU32</f>
        <v>0</v>
      </c>
      <c r="BU7" s="388">
        <f>Inputs!BV32</f>
        <v>0</v>
      </c>
      <c r="BV7" s="388">
        <f>Inputs!BW32</f>
        <v>0</v>
      </c>
      <c r="BW7" s="388">
        <f>Inputs!BX32</f>
        <v>0</v>
      </c>
      <c r="BX7" s="388">
        <f>Inputs!BY32</f>
        <v>0</v>
      </c>
      <c r="BY7" s="388">
        <f>Inputs!BZ32</f>
        <v>0</v>
      </c>
      <c r="BZ7" s="388">
        <f>Inputs!CA32</f>
        <v>0</v>
      </c>
      <c r="CA7" s="388">
        <f>Inputs!CB32</f>
        <v>0</v>
      </c>
      <c r="CB7" s="388">
        <f>Inputs!CC32</f>
        <v>0</v>
      </c>
      <c r="CC7" s="388">
        <f>Inputs!CD32</f>
        <v>0</v>
      </c>
      <c r="CD7" s="225"/>
    </row>
    <row r="8" spans="1:82">
      <c r="A8" s="217" t="s">
        <v>231</v>
      </c>
      <c r="B8" s="388">
        <f>Inputs!C44</f>
        <v>0</v>
      </c>
      <c r="C8" s="388">
        <f>Inputs!D44</f>
        <v>0</v>
      </c>
      <c r="D8" s="388">
        <f>Inputs!E44</f>
        <v>0</v>
      </c>
      <c r="E8" s="388">
        <f>Inputs!F44</f>
        <v>0</v>
      </c>
      <c r="F8" s="388">
        <f>Inputs!G44</f>
        <v>0</v>
      </c>
      <c r="G8" s="388">
        <f>Inputs!H44</f>
        <v>0</v>
      </c>
      <c r="H8" s="388">
        <f>Inputs!I44</f>
        <v>0</v>
      </c>
      <c r="I8" s="388">
        <f>Inputs!J44</f>
        <v>0</v>
      </c>
      <c r="J8" s="388">
        <f>Inputs!K44</f>
        <v>0</v>
      </c>
      <c r="K8" s="388">
        <f>Inputs!L44</f>
        <v>0</v>
      </c>
      <c r="L8" s="388">
        <f>Inputs!M44</f>
        <v>0</v>
      </c>
      <c r="M8" s="388">
        <f>Inputs!N44</f>
        <v>0</v>
      </c>
      <c r="N8" s="388">
        <f>Inputs!O44</f>
        <v>0</v>
      </c>
      <c r="O8" s="388">
        <f>Inputs!P44</f>
        <v>0</v>
      </c>
      <c r="P8" s="388">
        <f>Inputs!Q44</f>
        <v>0</v>
      </c>
      <c r="Q8" s="388">
        <f>Inputs!R44</f>
        <v>0</v>
      </c>
      <c r="R8" s="388">
        <f>Inputs!S44</f>
        <v>0</v>
      </c>
      <c r="S8" s="388">
        <f>Inputs!T44</f>
        <v>0</v>
      </c>
      <c r="T8" s="388">
        <f>Inputs!U44</f>
        <v>0</v>
      </c>
      <c r="U8" s="388">
        <f>Inputs!V44</f>
        <v>0</v>
      </c>
      <c r="V8" s="388">
        <f>Inputs!W44</f>
        <v>0</v>
      </c>
      <c r="W8" s="388">
        <f>Inputs!X44</f>
        <v>0</v>
      </c>
      <c r="X8" s="388">
        <f>Inputs!Y44</f>
        <v>0</v>
      </c>
      <c r="Y8" s="388">
        <f>Inputs!Z44</f>
        <v>0</v>
      </c>
      <c r="Z8" s="388">
        <f>Inputs!AA44</f>
        <v>0</v>
      </c>
      <c r="AA8" s="388">
        <f>Inputs!AB44</f>
        <v>0</v>
      </c>
      <c r="AB8" s="388">
        <f>Inputs!AC44</f>
        <v>0</v>
      </c>
      <c r="AC8" s="388">
        <f>Inputs!AD44</f>
        <v>0</v>
      </c>
      <c r="AD8" s="388">
        <f>Inputs!AE44</f>
        <v>0</v>
      </c>
      <c r="AE8" s="388">
        <f>Inputs!AF44</f>
        <v>0</v>
      </c>
      <c r="AF8" s="388">
        <f>Inputs!AG44</f>
        <v>0</v>
      </c>
      <c r="AG8" s="388">
        <f>Inputs!AH44</f>
        <v>0</v>
      </c>
      <c r="AH8" s="388">
        <f>Inputs!AI44</f>
        <v>0</v>
      </c>
      <c r="AI8" s="388">
        <f>Inputs!AJ44</f>
        <v>0</v>
      </c>
      <c r="AJ8" s="388">
        <f>Inputs!AK44</f>
        <v>0</v>
      </c>
      <c r="AK8" s="388">
        <f>Inputs!AL44</f>
        <v>0</v>
      </c>
      <c r="AL8" s="388">
        <f>Inputs!AM44</f>
        <v>0</v>
      </c>
      <c r="AM8" s="388">
        <f>Inputs!AN44</f>
        <v>0</v>
      </c>
      <c r="AN8" s="388">
        <f>Inputs!AO44</f>
        <v>0</v>
      </c>
      <c r="AO8" s="388">
        <f>Inputs!AP44</f>
        <v>0</v>
      </c>
      <c r="AP8" s="388">
        <f>Inputs!AQ44</f>
        <v>0</v>
      </c>
      <c r="AQ8" s="388">
        <f>Inputs!AR44</f>
        <v>0</v>
      </c>
      <c r="AR8" s="388">
        <f>Inputs!AS44</f>
        <v>0</v>
      </c>
      <c r="AS8" s="388">
        <f>Inputs!AT44</f>
        <v>0</v>
      </c>
      <c r="AT8" s="388">
        <f>Inputs!AU44</f>
        <v>0</v>
      </c>
      <c r="AU8" s="388">
        <f>Inputs!AV44</f>
        <v>0</v>
      </c>
      <c r="AV8" s="388">
        <f>Inputs!AW44</f>
        <v>0</v>
      </c>
      <c r="AW8" s="388">
        <f>Inputs!AX44</f>
        <v>0</v>
      </c>
      <c r="AX8" s="388">
        <f>Inputs!AY44</f>
        <v>0</v>
      </c>
      <c r="AY8" s="388">
        <f>Inputs!AZ44</f>
        <v>0</v>
      </c>
      <c r="AZ8" s="388">
        <f>Inputs!BA44</f>
        <v>0</v>
      </c>
      <c r="BA8" s="388">
        <f>Inputs!BB44</f>
        <v>0</v>
      </c>
      <c r="BB8" s="388">
        <f>Inputs!BC44</f>
        <v>0</v>
      </c>
      <c r="BC8" s="388">
        <f>Inputs!BD44</f>
        <v>0</v>
      </c>
      <c r="BD8" s="388">
        <f>Inputs!BE44</f>
        <v>0</v>
      </c>
      <c r="BE8" s="388">
        <f>Inputs!BF44</f>
        <v>0</v>
      </c>
      <c r="BF8" s="388">
        <f>Inputs!BG44</f>
        <v>0</v>
      </c>
      <c r="BG8" s="388">
        <f>Inputs!BH44</f>
        <v>0</v>
      </c>
      <c r="BH8" s="388">
        <f>Inputs!BI44</f>
        <v>0</v>
      </c>
      <c r="BI8" s="388">
        <f>Inputs!BJ44</f>
        <v>0</v>
      </c>
      <c r="BJ8" s="388">
        <f>Inputs!BK44</f>
        <v>0</v>
      </c>
      <c r="BK8" s="388">
        <f>Inputs!BL44</f>
        <v>0</v>
      </c>
      <c r="BL8" s="388">
        <f>Inputs!BM44</f>
        <v>0</v>
      </c>
      <c r="BM8" s="388">
        <f>Inputs!BN44</f>
        <v>0</v>
      </c>
      <c r="BN8" s="388">
        <f>Inputs!BO44</f>
        <v>0</v>
      </c>
      <c r="BO8" s="388">
        <f>Inputs!BP44</f>
        <v>0</v>
      </c>
      <c r="BP8" s="388">
        <f>Inputs!BQ44</f>
        <v>0</v>
      </c>
      <c r="BQ8" s="388">
        <f>Inputs!BR44</f>
        <v>0</v>
      </c>
      <c r="BR8" s="388">
        <f>Inputs!BS44</f>
        <v>0</v>
      </c>
      <c r="BS8" s="388">
        <f>Inputs!BT44</f>
        <v>0</v>
      </c>
      <c r="BT8" s="388">
        <f>Inputs!BU44</f>
        <v>0</v>
      </c>
      <c r="BU8" s="388">
        <f>Inputs!BV44</f>
        <v>0</v>
      </c>
      <c r="BV8" s="388">
        <f>Inputs!BW44</f>
        <v>0</v>
      </c>
      <c r="BW8" s="388">
        <f>Inputs!BX44</f>
        <v>0</v>
      </c>
      <c r="BX8" s="388">
        <f>Inputs!BY44</f>
        <v>0</v>
      </c>
      <c r="BY8" s="388">
        <f>Inputs!BZ44</f>
        <v>0</v>
      </c>
      <c r="BZ8" s="388">
        <f>Inputs!CA44</f>
        <v>0</v>
      </c>
      <c r="CA8" s="388">
        <f>Inputs!CB44</f>
        <v>0</v>
      </c>
      <c r="CB8" s="388">
        <f>Inputs!CC44</f>
        <v>0</v>
      </c>
      <c r="CC8" s="388">
        <f>Inputs!CD44</f>
        <v>0</v>
      </c>
      <c r="CD8" s="225"/>
    </row>
    <row r="9" spans="1:82">
      <c r="A9" s="217" t="s">
        <v>232</v>
      </c>
      <c r="B9" s="388">
        <f>Inputs!C48</f>
        <v>0</v>
      </c>
      <c r="C9" s="388">
        <f>Inputs!D48</f>
        <v>0</v>
      </c>
      <c r="D9" s="388">
        <f>Inputs!E48</f>
        <v>0</v>
      </c>
      <c r="E9" s="388">
        <f>Inputs!F48</f>
        <v>0</v>
      </c>
      <c r="F9" s="388">
        <f>Inputs!G48</f>
        <v>0</v>
      </c>
      <c r="G9" s="388">
        <f>Inputs!H48</f>
        <v>0</v>
      </c>
      <c r="H9" s="388">
        <f>Inputs!I48</f>
        <v>0</v>
      </c>
      <c r="I9" s="388">
        <f>Inputs!J48</f>
        <v>0</v>
      </c>
      <c r="J9" s="388">
        <f>Inputs!K48</f>
        <v>0</v>
      </c>
      <c r="K9" s="388">
        <f>Inputs!L48</f>
        <v>0</v>
      </c>
      <c r="L9" s="388">
        <f>Inputs!M48</f>
        <v>0</v>
      </c>
      <c r="M9" s="388">
        <f>Inputs!N48</f>
        <v>0</v>
      </c>
      <c r="N9" s="388">
        <f>Inputs!O48</f>
        <v>0</v>
      </c>
      <c r="O9" s="388">
        <f>Inputs!P48</f>
        <v>0</v>
      </c>
      <c r="P9" s="388">
        <f>Inputs!Q48</f>
        <v>0</v>
      </c>
      <c r="Q9" s="388">
        <f>Inputs!R48</f>
        <v>0</v>
      </c>
      <c r="R9" s="388">
        <f>Inputs!S48</f>
        <v>0</v>
      </c>
      <c r="S9" s="388">
        <f>Inputs!T48</f>
        <v>0</v>
      </c>
      <c r="T9" s="388">
        <f>Inputs!U48</f>
        <v>0</v>
      </c>
      <c r="U9" s="388">
        <f>Inputs!V48</f>
        <v>0</v>
      </c>
      <c r="V9" s="388">
        <f>Inputs!W48</f>
        <v>0</v>
      </c>
      <c r="W9" s="388">
        <f>Inputs!X48</f>
        <v>0</v>
      </c>
      <c r="X9" s="388">
        <f>Inputs!Y48</f>
        <v>0</v>
      </c>
      <c r="Y9" s="388">
        <f>Inputs!Z48</f>
        <v>0</v>
      </c>
      <c r="Z9" s="388">
        <f>Inputs!AA48</f>
        <v>0</v>
      </c>
      <c r="AA9" s="388">
        <f>Inputs!AB48</f>
        <v>0</v>
      </c>
      <c r="AB9" s="388">
        <f>Inputs!AC48</f>
        <v>0</v>
      </c>
      <c r="AC9" s="388">
        <f>Inputs!AD48</f>
        <v>0</v>
      </c>
      <c r="AD9" s="388">
        <f>Inputs!AE48</f>
        <v>0</v>
      </c>
      <c r="AE9" s="388">
        <f>Inputs!AF48</f>
        <v>0</v>
      </c>
      <c r="AF9" s="388">
        <f>Inputs!AG48</f>
        <v>0</v>
      </c>
      <c r="AG9" s="388">
        <f>Inputs!AH48</f>
        <v>0</v>
      </c>
      <c r="AH9" s="388">
        <f>Inputs!AI48</f>
        <v>0</v>
      </c>
      <c r="AI9" s="388">
        <f>Inputs!AJ48</f>
        <v>0</v>
      </c>
      <c r="AJ9" s="388">
        <f>Inputs!AK48</f>
        <v>0</v>
      </c>
      <c r="AK9" s="388">
        <f>Inputs!AL48</f>
        <v>0</v>
      </c>
      <c r="AL9" s="388">
        <f>Inputs!AM48</f>
        <v>0</v>
      </c>
      <c r="AM9" s="388">
        <f>Inputs!AN48</f>
        <v>0</v>
      </c>
      <c r="AN9" s="388">
        <f>Inputs!AO48</f>
        <v>0</v>
      </c>
      <c r="AO9" s="388">
        <f>Inputs!AP48</f>
        <v>0</v>
      </c>
      <c r="AP9" s="388">
        <f>Inputs!AQ48</f>
        <v>0</v>
      </c>
      <c r="AQ9" s="388">
        <f>Inputs!AR48</f>
        <v>0</v>
      </c>
      <c r="AR9" s="388">
        <f>Inputs!AS48</f>
        <v>0</v>
      </c>
      <c r="AS9" s="388">
        <f>Inputs!AT48</f>
        <v>0</v>
      </c>
      <c r="AT9" s="388">
        <f>Inputs!AU48</f>
        <v>0</v>
      </c>
      <c r="AU9" s="388">
        <f>Inputs!AV48</f>
        <v>0</v>
      </c>
      <c r="AV9" s="388">
        <f>Inputs!AW48</f>
        <v>0</v>
      </c>
      <c r="AW9" s="388">
        <f>Inputs!AX48</f>
        <v>0</v>
      </c>
      <c r="AX9" s="388">
        <f>Inputs!AY48</f>
        <v>0</v>
      </c>
      <c r="AY9" s="388">
        <f>Inputs!AZ48</f>
        <v>0</v>
      </c>
      <c r="AZ9" s="388">
        <f>Inputs!BA48</f>
        <v>0</v>
      </c>
      <c r="BA9" s="388">
        <f>Inputs!BB48</f>
        <v>0</v>
      </c>
      <c r="BB9" s="388">
        <f>Inputs!BC48</f>
        <v>0</v>
      </c>
      <c r="BC9" s="388">
        <f>Inputs!BD48</f>
        <v>0</v>
      </c>
      <c r="BD9" s="388">
        <f>Inputs!BE48</f>
        <v>0</v>
      </c>
      <c r="BE9" s="388">
        <f>Inputs!BF48</f>
        <v>0</v>
      </c>
      <c r="BF9" s="388">
        <f>Inputs!BG48</f>
        <v>0</v>
      </c>
      <c r="BG9" s="388">
        <f>Inputs!BH48</f>
        <v>0</v>
      </c>
      <c r="BH9" s="388">
        <f>Inputs!BI48</f>
        <v>0</v>
      </c>
      <c r="BI9" s="388">
        <f>Inputs!BJ48</f>
        <v>0</v>
      </c>
      <c r="BJ9" s="388">
        <f>Inputs!BK48</f>
        <v>0</v>
      </c>
      <c r="BK9" s="388">
        <f>Inputs!BL48</f>
        <v>0</v>
      </c>
      <c r="BL9" s="388">
        <f>Inputs!BM48</f>
        <v>0</v>
      </c>
      <c r="BM9" s="388">
        <f>Inputs!BN48</f>
        <v>0</v>
      </c>
      <c r="BN9" s="388">
        <f>Inputs!BO48</f>
        <v>0</v>
      </c>
      <c r="BO9" s="388">
        <f>Inputs!BP48</f>
        <v>0</v>
      </c>
      <c r="BP9" s="388">
        <f>Inputs!BQ48</f>
        <v>0</v>
      </c>
      <c r="BQ9" s="388">
        <f>Inputs!BR48</f>
        <v>0</v>
      </c>
      <c r="BR9" s="388">
        <f>Inputs!BS48</f>
        <v>0</v>
      </c>
      <c r="BS9" s="388">
        <f>Inputs!BT48</f>
        <v>0</v>
      </c>
      <c r="BT9" s="388">
        <f>Inputs!BU48</f>
        <v>0</v>
      </c>
      <c r="BU9" s="388">
        <f>Inputs!BV48</f>
        <v>0</v>
      </c>
      <c r="BV9" s="388">
        <f>Inputs!BW48</f>
        <v>0</v>
      </c>
      <c r="BW9" s="388">
        <f>Inputs!BX48</f>
        <v>0</v>
      </c>
      <c r="BX9" s="388">
        <f>Inputs!BY48</f>
        <v>0</v>
      </c>
      <c r="BY9" s="388">
        <f>Inputs!BZ48</f>
        <v>0</v>
      </c>
      <c r="BZ9" s="388">
        <f>Inputs!CA48</f>
        <v>0</v>
      </c>
      <c r="CA9" s="388">
        <f>Inputs!CB48</f>
        <v>0</v>
      </c>
      <c r="CB9" s="388">
        <f>Inputs!CC48</f>
        <v>0</v>
      </c>
      <c r="CC9" s="388">
        <f>Inputs!CD48</f>
        <v>0</v>
      </c>
      <c r="CD9" s="225"/>
    </row>
    <row r="10" spans="1:82">
      <c r="A10" s="217" t="s">
        <v>655</v>
      </c>
      <c r="B10" s="388">
        <f>IF($B$2="Sensitivity: Availability Improvement", Inputs!C49*Inputs!C50*Inputs!C51*$E$2,0)</f>
        <v>0</v>
      </c>
      <c r="C10" s="388">
        <f>IF($B$2="Sensitivity: Availability Improvement", Inputs!D49*Inputs!D50*Inputs!D51*$E$2,0)</f>
        <v>0</v>
      </c>
      <c r="D10" s="388">
        <f>IF($B$2="Sensitivity: Availability Improvement", Inputs!E49*Inputs!E50*Inputs!E51*$E$2,0)</f>
        <v>0</v>
      </c>
      <c r="E10" s="388">
        <f>IF($B$2="Sensitivity: Availability Improvement", Inputs!F49*Inputs!F50*Inputs!F51*$E$2,0)</f>
        <v>0</v>
      </c>
      <c r="F10" s="388">
        <f>IF($B$2="Sensitivity: Availability Improvement", Inputs!G49*Inputs!G50*Inputs!G51*$E$2,0)</f>
        <v>0</v>
      </c>
      <c r="G10" s="388">
        <f>IF($B$2="Sensitivity: Availability Improvement", Inputs!H49*Inputs!H50*Inputs!H51*$E$2,0)</f>
        <v>0</v>
      </c>
      <c r="H10" s="388">
        <f>IF($B$2="Sensitivity: Availability Improvement", Inputs!I49*Inputs!I50*Inputs!I51*$E$2,0)</f>
        <v>0</v>
      </c>
      <c r="I10" s="388">
        <f>IF($B$2="Sensitivity: Availability Improvement", Inputs!J49*Inputs!J50*Inputs!J51*$E$2,0)</f>
        <v>0</v>
      </c>
      <c r="J10" s="388">
        <f>IF($B$2="Sensitivity: Availability Improvement", Inputs!K49*Inputs!K50*Inputs!K51*$E$2,0)</f>
        <v>0</v>
      </c>
      <c r="K10" s="388">
        <f>IF($B$2="Sensitivity: Availability Improvement", Inputs!L49*Inputs!L50*Inputs!L51*$E$2,0)</f>
        <v>0</v>
      </c>
      <c r="L10" s="388">
        <f>IF($B$2="Sensitivity: Availability Improvement", Inputs!M49*Inputs!M50*Inputs!M51*$E$2,0)</f>
        <v>0</v>
      </c>
      <c r="M10" s="388">
        <f>IF($B$2="Sensitivity: Availability Improvement", Inputs!N49*Inputs!N50*Inputs!N51*$E$2,0)</f>
        <v>0</v>
      </c>
      <c r="N10" s="388">
        <f>IF($B$2="Sensitivity: Availability Improvement", Inputs!O49*Inputs!O50*Inputs!O51*$E$2,0)</f>
        <v>0</v>
      </c>
      <c r="O10" s="388">
        <f>IF($B$2="Sensitivity: Availability Improvement", Inputs!P49*Inputs!P50*Inputs!P51*$E$2,0)</f>
        <v>0</v>
      </c>
      <c r="P10" s="388">
        <f>IF($B$2="Sensitivity: Availability Improvement", Inputs!Q49*Inputs!Q50*Inputs!Q51*$E$2,0)</f>
        <v>0</v>
      </c>
      <c r="Q10" s="388">
        <f>IF($B$2="Sensitivity: Availability Improvement", Inputs!R49*Inputs!R50*Inputs!R51*$E$2,0)</f>
        <v>0</v>
      </c>
      <c r="R10" s="388">
        <f>IF($B$2="Sensitivity: Availability Improvement", Inputs!S49*Inputs!S50*Inputs!S51*$E$2,0)</f>
        <v>0</v>
      </c>
      <c r="S10" s="388">
        <f>IF($B$2="Sensitivity: Availability Improvement", Inputs!T49*Inputs!T50*Inputs!T51*$E$2,0)</f>
        <v>0</v>
      </c>
      <c r="T10" s="388">
        <f>IF($B$2="Sensitivity: Availability Improvement", Inputs!U49*Inputs!U50*Inputs!U51*$E$2,0)</f>
        <v>0</v>
      </c>
      <c r="U10" s="388">
        <f>IF($B$2="Sensitivity: Availability Improvement", Inputs!V49*Inputs!V50*Inputs!V51*$E$2,0)</f>
        <v>0</v>
      </c>
      <c r="V10" s="388">
        <f>IF($B$2="Sensitivity: Availability Improvement", Inputs!W49*Inputs!W50*Inputs!W51*$E$2,0)</f>
        <v>0</v>
      </c>
      <c r="W10" s="388">
        <f>IF($B$2="Sensitivity: Availability Improvement", Inputs!X49*Inputs!X50*Inputs!X51*$E$2,0)</f>
        <v>0</v>
      </c>
      <c r="X10" s="388">
        <f>IF($B$2="Sensitivity: Availability Improvement", Inputs!Y49*Inputs!Y50*Inputs!Y51*$E$2,0)</f>
        <v>0</v>
      </c>
      <c r="Y10" s="388">
        <f>IF($B$2="Sensitivity: Availability Improvement", Inputs!Z49*Inputs!Z50*Inputs!Z51*$E$2,0)</f>
        <v>0</v>
      </c>
      <c r="Z10" s="388">
        <f>IF($B$2="Sensitivity: Availability Improvement", Inputs!AA49*Inputs!AA50*Inputs!AA51*$E$2,0)</f>
        <v>0</v>
      </c>
      <c r="AA10" s="388">
        <f>IF($B$2="Sensitivity: Availability Improvement", Inputs!AB49*Inputs!AB50*Inputs!AB51*$E$2,0)</f>
        <v>0</v>
      </c>
      <c r="AB10" s="388">
        <f>IF($B$2="Sensitivity: Availability Improvement", Inputs!AC49*Inputs!AC50*Inputs!AC51*$E$2,0)</f>
        <v>0</v>
      </c>
      <c r="AC10" s="388">
        <f>IF($B$2="Sensitivity: Availability Improvement", Inputs!AD49*Inputs!AD50*Inputs!AD51*$E$2,0)</f>
        <v>0</v>
      </c>
      <c r="AD10" s="388">
        <f>IF($B$2="Sensitivity: Availability Improvement", Inputs!AE49*Inputs!AE50*Inputs!AE51*$E$2,0)</f>
        <v>0</v>
      </c>
      <c r="AE10" s="388">
        <f>IF($B$2="Sensitivity: Availability Improvement", Inputs!AF49*Inputs!AF50*Inputs!AF51*$E$2,0)</f>
        <v>0</v>
      </c>
      <c r="AF10" s="388">
        <f>IF($B$2="Sensitivity: Availability Improvement", Inputs!AG49*Inputs!AG50*Inputs!AG51*$E$2,0)</f>
        <v>0</v>
      </c>
      <c r="AG10" s="388">
        <f>IF($B$2="Sensitivity: Availability Improvement", Inputs!AH49*Inputs!AH50*Inputs!AH51*$E$2,0)</f>
        <v>0</v>
      </c>
      <c r="AH10" s="388">
        <f>IF($B$2="Sensitivity: Availability Improvement", Inputs!AI49*Inputs!AI50*Inputs!AI51*$E$2,0)</f>
        <v>0</v>
      </c>
      <c r="AI10" s="388">
        <f>IF($B$2="Sensitivity: Availability Improvement", Inputs!AJ49*Inputs!AJ50*Inputs!AJ51*$E$2,0)</f>
        <v>0</v>
      </c>
      <c r="AJ10" s="388">
        <f>IF($B$2="Sensitivity: Availability Improvement", Inputs!AK49*Inputs!AK50*Inputs!AK51*$E$2,0)</f>
        <v>0</v>
      </c>
      <c r="AK10" s="388">
        <f>IF($B$2="Sensitivity: Availability Improvement", Inputs!AL49*Inputs!AL50*Inputs!AL51*$E$2,0)</f>
        <v>0</v>
      </c>
      <c r="AL10" s="388">
        <f>IF($B$2="Sensitivity: Availability Improvement", Inputs!AM49*Inputs!AM50*Inputs!AM51*$E$2,0)</f>
        <v>0</v>
      </c>
      <c r="AM10" s="388">
        <f>IF($B$2="Sensitivity: Availability Improvement", Inputs!AN49*Inputs!AN50*Inputs!AN51*$E$2,0)</f>
        <v>0</v>
      </c>
      <c r="AN10" s="388">
        <f>IF($B$2="Sensitivity: Availability Improvement", Inputs!AO49*Inputs!AO50*Inputs!AO51*$E$2,0)</f>
        <v>0</v>
      </c>
      <c r="AO10" s="388">
        <f>IF($B$2="Sensitivity: Availability Improvement", Inputs!AP49*Inputs!AP50*Inputs!AP51*$E$2,0)</f>
        <v>0</v>
      </c>
      <c r="AP10" s="388">
        <f>IF($B$2="Sensitivity: Availability Improvement", Inputs!AQ49*Inputs!AQ50*Inputs!AQ51*$E$2,0)</f>
        <v>0</v>
      </c>
      <c r="AQ10" s="388">
        <f>IF($B$2="Sensitivity: Availability Improvement", Inputs!AR49*Inputs!AR50*Inputs!AR51*$E$2,0)</f>
        <v>0</v>
      </c>
      <c r="AR10" s="388">
        <f>IF($B$2="Sensitivity: Availability Improvement", Inputs!AS49*Inputs!AS50*Inputs!AS51*$E$2,0)</f>
        <v>0</v>
      </c>
      <c r="AS10" s="388">
        <f>IF($B$2="Sensitivity: Availability Improvement", Inputs!AT49*Inputs!AT50*Inputs!AT51*$E$2,0)</f>
        <v>0</v>
      </c>
      <c r="AT10" s="388">
        <f>IF($B$2="Sensitivity: Availability Improvement", Inputs!AU49*Inputs!AU50*Inputs!AU51*$E$2,0)</f>
        <v>0</v>
      </c>
      <c r="AU10" s="388">
        <f>IF($B$2="Sensitivity: Availability Improvement", Inputs!AV49*Inputs!AV50*Inputs!AV51*$E$2,0)</f>
        <v>0</v>
      </c>
      <c r="AV10" s="388">
        <f>IF($B$2="Sensitivity: Availability Improvement", Inputs!AW49*Inputs!AW50*Inputs!AW51*$E$2,0)</f>
        <v>0</v>
      </c>
      <c r="AW10" s="388">
        <f>IF($B$2="Sensitivity: Availability Improvement", Inputs!AX49*Inputs!AX50*Inputs!AX51*$E$2,0)</f>
        <v>0</v>
      </c>
      <c r="AX10" s="388">
        <f>IF($B$2="Sensitivity: Availability Improvement", Inputs!AY49*Inputs!AY50*Inputs!AY51*$E$2,0)</f>
        <v>0</v>
      </c>
      <c r="AY10" s="388">
        <f>IF($B$2="Sensitivity: Availability Improvement", Inputs!AZ49*Inputs!AZ50*Inputs!AZ51*$E$2,0)</f>
        <v>0</v>
      </c>
      <c r="AZ10" s="388">
        <f>IF($B$2="Sensitivity: Availability Improvement", Inputs!BA49*Inputs!BA50*Inputs!BA51*$E$2,0)</f>
        <v>0</v>
      </c>
      <c r="BA10" s="388">
        <f>IF($B$2="Sensitivity: Availability Improvement", Inputs!BB49*Inputs!BB50*Inputs!BB51*$E$2,0)</f>
        <v>0</v>
      </c>
      <c r="BB10" s="388">
        <f>IF($B$2="Sensitivity: Availability Improvement", Inputs!BC49*Inputs!BC50*Inputs!BC51*$E$2,0)</f>
        <v>0</v>
      </c>
      <c r="BC10" s="388">
        <f>IF($B$2="Sensitivity: Availability Improvement", Inputs!BD49*Inputs!BD50*Inputs!BD51*$E$2,0)</f>
        <v>0</v>
      </c>
      <c r="BD10" s="388">
        <f>IF($B$2="Sensitivity: Availability Improvement", Inputs!BE49*Inputs!BE50*Inputs!BE51*$E$2,0)</f>
        <v>0</v>
      </c>
      <c r="BE10" s="388">
        <f>IF($B$2="Sensitivity: Availability Improvement", Inputs!BF49*Inputs!BF50*Inputs!BF51*$E$2,0)</f>
        <v>0</v>
      </c>
      <c r="BF10" s="388">
        <f>IF($B$2="Sensitivity: Availability Improvement", Inputs!BG49*Inputs!BG50*Inputs!BG51*$E$2,0)</f>
        <v>0</v>
      </c>
      <c r="BG10" s="388">
        <f>IF($B$2="Sensitivity: Availability Improvement", Inputs!BH49*Inputs!BH50*Inputs!BH51*$E$2,0)</f>
        <v>0</v>
      </c>
      <c r="BH10" s="388">
        <f>IF($B$2="Sensitivity: Availability Improvement", Inputs!BI49*Inputs!BI50*Inputs!BI51*$E$2,0)</f>
        <v>0</v>
      </c>
      <c r="BI10" s="388">
        <f>IF($B$2="Sensitivity: Availability Improvement", Inputs!BJ49*Inputs!BJ50*Inputs!BJ51*$E$2,0)</f>
        <v>0</v>
      </c>
      <c r="BJ10" s="388">
        <f>IF($B$2="Sensitivity: Availability Improvement", Inputs!BK49*Inputs!BK50*Inputs!BK51*$E$2,0)</f>
        <v>0</v>
      </c>
      <c r="BK10" s="388">
        <f>IF($B$2="Sensitivity: Availability Improvement", Inputs!BL49*Inputs!BL50*Inputs!BL51*$E$2,0)</f>
        <v>0</v>
      </c>
      <c r="BL10" s="388">
        <f>IF($B$2="Sensitivity: Availability Improvement", Inputs!BM49*Inputs!BM50*Inputs!BM51*$E$2,0)</f>
        <v>0</v>
      </c>
      <c r="BM10" s="388">
        <f>IF($B$2="Sensitivity: Availability Improvement", Inputs!BN49*Inputs!BN50*Inputs!BN51*$E$2,0)</f>
        <v>0</v>
      </c>
      <c r="BN10" s="388">
        <f>IF($B$2="Sensitivity: Availability Improvement", Inputs!BO49*Inputs!BO50*Inputs!BO51*$E$2,0)</f>
        <v>0</v>
      </c>
      <c r="BO10" s="388">
        <f>IF($B$2="Sensitivity: Availability Improvement", Inputs!BP49*Inputs!BP50*Inputs!BP51*$E$2,0)</f>
        <v>0</v>
      </c>
      <c r="BP10" s="388">
        <f>IF($B$2="Sensitivity: Availability Improvement", Inputs!BQ49*Inputs!BQ50*Inputs!BQ51*$E$2,0)</f>
        <v>0</v>
      </c>
      <c r="BQ10" s="388">
        <f>IF($B$2="Sensitivity: Availability Improvement", Inputs!BR49*Inputs!BR50*Inputs!BR51*$E$2,0)</f>
        <v>0</v>
      </c>
      <c r="BR10" s="388">
        <f>IF($B$2="Sensitivity: Availability Improvement", Inputs!BS49*Inputs!BS50*Inputs!BS51*$E$2,0)</f>
        <v>0</v>
      </c>
      <c r="BS10" s="388">
        <f>IF($B$2="Sensitivity: Availability Improvement", Inputs!BT49*Inputs!BT50*Inputs!BT51*$E$2,0)</f>
        <v>0</v>
      </c>
      <c r="BT10" s="388">
        <f>IF($B$2="Sensitivity: Availability Improvement", Inputs!BU49*Inputs!BU50*Inputs!BU51*$E$2,0)</f>
        <v>0</v>
      </c>
      <c r="BU10" s="388">
        <f>IF($B$2="Sensitivity: Availability Improvement", Inputs!BV49*Inputs!BV50*Inputs!BV51*$E$2,0)</f>
        <v>0</v>
      </c>
      <c r="BV10" s="388">
        <f>IF($B$2="Sensitivity: Availability Improvement", Inputs!BW49*Inputs!BW50*Inputs!BW51*$E$2,0)</f>
        <v>0</v>
      </c>
      <c r="BW10" s="388">
        <f>IF($B$2="Sensitivity: Availability Improvement", Inputs!BX49*Inputs!BX50*Inputs!BX51*$E$2,0)</f>
        <v>0</v>
      </c>
      <c r="BX10" s="388">
        <f>IF($B$2="Sensitivity: Availability Improvement", Inputs!BY49*Inputs!BY50*Inputs!BY51*$E$2,0)</f>
        <v>0</v>
      </c>
      <c r="BY10" s="388">
        <f>IF($B$2="Sensitivity: Availability Improvement", Inputs!BZ49*Inputs!BZ50*Inputs!BZ51*$E$2,0)</f>
        <v>0</v>
      </c>
      <c r="BZ10" s="388">
        <f>IF($B$2="Sensitivity: Availability Improvement", Inputs!CA49*Inputs!CA50*Inputs!CA51*$E$2,0)</f>
        <v>0</v>
      </c>
      <c r="CA10" s="388">
        <f>IF($B$2="Sensitivity: Availability Improvement", Inputs!CB49*Inputs!CB50*Inputs!CB51*$E$2,0)</f>
        <v>0</v>
      </c>
      <c r="CB10" s="388">
        <f>IF($B$2="Sensitivity: Availability Improvement", Inputs!CC49*Inputs!CC50*Inputs!CC51*$E$2,0)</f>
        <v>0</v>
      </c>
      <c r="CC10" s="388">
        <f>IF($B$2="Sensitivity: Availability Improvement", Inputs!CD49*Inputs!CD50*Inputs!CD51*$E$2,0)</f>
        <v>0</v>
      </c>
      <c r="CD10" s="225"/>
    </row>
    <row r="11" spans="1:82">
      <c r="A11" s="217" t="s">
        <v>236</v>
      </c>
      <c r="B11" s="388">
        <f>Inputs!C56</f>
        <v>0</v>
      </c>
      <c r="C11" s="388">
        <f>Inputs!D56</f>
        <v>0</v>
      </c>
      <c r="D11" s="388">
        <f>Inputs!E56</f>
        <v>0</v>
      </c>
      <c r="E11" s="388">
        <f>Inputs!F56</f>
        <v>0</v>
      </c>
      <c r="F11" s="388">
        <f>Inputs!G56</f>
        <v>0</v>
      </c>
      <c r="G11" s="388">
        <f>Inputs!H56</f>
        <v>0</v>
      </c>
      <c r="H11" s="388">
        <f>Inputs!I56</f>
        <v>0</v>
      </c>
      <c r="I11" s="388">
        <f>Inputs!J56</f>
        <v>0</v>
      </c>
      <c r="J11" s="388">
        <f>Inputs!K56</f>
        <v>0</v>
      </c>
      <c r="K11" s="388">
        <f>Inputs!L56</f>
        <v>0</v>
      </c>
      <c r="L11" s="388">
        <f>Inputs!M56</f>
        <v>0</v>
      </c>
      <c r="M11" s="388">
        <f>Inputs!N56</f>
        <v>0</v>
      </c>
      <c r="N11" s="388">
        <f>Inputs!O56</f>
        <v>0</v>
      </c>
      <c r="O11" s="388">
        <f>Inputs!P56</f>
        <v>0</v>
      </c>
      <c r="P11" s="388">
        <f>Inputs!Q56</f>
        <v>0</v>
      </c>
      <c r="Q11" s="388">
        <f>Inputs!R56</f>
        <v>0</v>
      </c>
      <c r="R11" s="388">
        <f>Inputs!S56</f>
        <v>0</v>
      </c>
      <c r="S11" s="388">
        <f>Inputs!T56</f>
        <v>0</v>
      </c>
      <c r="T11" s="388">
        <f>Inputs!U56</f>
        <v>0</v>
      </c>
      <c r="U11" s="388">
        <f>Inputs!V56</f>
        <v>0</v>
      </c>
      <c r="V11" s="388">
        <f>Inputs!W56</f>
        <v>0</v>
      </c>
      <c r="W11" s="388">
        <f>Inputs!X56</f>
        <v>0</v>
      </c>
      <c r="X11" s="388">
        <f>Inputs!Y56</f>
        <v>0</v>
      </c>
      <c r="Y11" s="388">
        <f>Inputs!Z56</f>
        <v>0</v>
      </c>
      <c r="Z11" s="388">
        <f>Inputs!AA56</f>
        <v>0</v>
      </c>
      <c r="AA11" s="388">
        <f>Inputs!AB56</f>
        <v>0</v>
      </c>
      <c r="AB11" s="388">
        <f>Inputs!AC56</f>
        <v>0</v>
      </c>
      <c r="AC11" s="388">
        <f>Inputs!AD56</f>
        <v>0</v>
      </c>
      <c r="AD11" s="388">
        <f>Inputs!AE56</f>
        <v>0</v>
      </c>
      <c r="AE11" s="388">
        <f>Inputs!AF56</f>
        <v>0</v>
      </c>
      <c r="AF11" s="388">
        <f>Inputs!AG56</f>
        <v>0</v>
      </c>
      <c r="AG11" s="388">
        <f>Inputs!AH56</f>
        <v>0</v>
      </c>
      <c r="AH11" s="388">
        <f>Inputs!AI56</f>
        <v>0</v>
      </c>
      <c r="AI11" s="388">
        <f>Inputs!AJ56</f>
        <v>0</v>
      </c>
      <c r="AJ11" s="388">
        <f>Inputs!AK56</f>
        <v>0</v>
      </c>
      <c r="AK11" s="388">
        <f>Inputs!AL56</f>
        <v>0</v>
      </c>
      <c r="AL11" s="388">
        <f>Inputs!AM56</f>
        <v>0</v>
      </c>
      <c r="AM11" s="388">
        <f>Inputs!AN56</f>
        <v>0</v>
      </c>
      <c r="AN11" s="388">
        <f>Inputs!AO56</f>
        <v>0</v>
      </c>
      <c r="AO11" s="388">
        <f>Inputs!AP56</f>
        <v>0</v>
      </c>
      <c r="AP11" s="388">
        <f>Inputs!AQ56</f>
        <v>0</v>
      </c>
      <c r="AQ11" s="388">
        <f>Inputs!AR56</f>
        <v>0</v>
      </c>
      <c r="AR11" s="388">
        <f>Inputs!AS56</f>
        <v>0</v>
      </c>
      <c r="AS11" s="388">
        <f>Inputs!AT56</f>
        <v>0</v>
      </c>
      <c r="AT11" s="388">
        <f>Inputs!AU56</f>
        <v>0</v>
      </c>
      <c r="AU11" s="388">
        <f>Inputs!AV56</f>
        <v>0</v>
      </c>
      <c r="AV11" s="388">
        <f>Inputs!AW56</f>
        <v>0</v>
      </c>
      <c r="AW11" s="388">
        <f>Inputs!AX56</f>
        <v>0</v>
      </c>
      <c r="AX11" s="388">
        <f>Inputs!AY56</f>
        <v>0</v>
      </c>
      <c r="AY11" s="388">
        <f>Inputs!AZ56</f>
        <v>0</v>
      </c>
      <c r="AZ11" s="388">
        <f>Inputs!BA56</f>
        <v>0</v>
      </c>
      <c r="BA11" s="388">
        <f>Inputs!BB56</f>
        <v>0</v>
      </c>
      <c r="BB11" s="388">
        <f>Inputs!BC56</f>
        <v>0</v>
      </c>
      <c r="BC11" s="388">
        <f>Inputs!BD56</f>
        <v>0</v>
      </c>
      <c r="BD11" s="388">
        <f>Inputs!BE56</f>
        <v>0</v>
      </c>
      <c r="BE11" s="388">
        <f>Inputs!BF56</f>
        <v>0</v>
      </c>
      <c r="BF11" s="388">
        <f>Inputs!BG56</f>
        <v>0</v>
      </c>
      <c r="BG11" s="388">
        <f>Inputs!BH56</f>
        <v>0</v>
      </c>
      <c r="BH11" s="388">
        <f>Inputs!BI56</f>
        <v>0</v>
      </c>
      <c r="BI11" s="388">
        <f>Inputs!BJ56</f>
        <v>0</v>
      </c>
      <c r="BJ11" s="388">
        <f>Inputs!BK56</f>
        <v>0</v>
      </c>
      <c r="BK11" s="388">
        <f>Inputs!BL56</f>
        <v>0</v>
      </c>
      <c r="BL11" s="388">
        <f>Inputs!BM56</f>
        <v>0</v>
      </c>
      <c r="BM11" s="388">
        <f>Inputs!BN56</f>
        <v>0</v>
      </c>
      <c r="BN11" s="388">
        <f>Inputs!BO56</f>
        <v>0</v>
      </c>
      <c r="BO11" s="388">
        <f>Inputs!BP56</f>
        <v>0</v>
      </c>
      <c r="BP11" s="388">
        <f>Inputs!BQ56</f>
        <v>0</v>
      </c>
      <c r="BQ11" s="388">
        <f>Inputs!BR56</f>
        <v>0</v>
      </c>
      <c r="BR11" s="388">
        <f>Inputs!BS56</f>
        <v>0</v>
      </c>
      <c r="BS11" s="388">
        <f>Inputs!BT56</f>
        <v>0</v>
      </c>
      <c r="BT11" s="388">
        <f>Inputs!BU56</f>
        <v>0</v>
      </c>
      <c r="BU11" s="388">
        <f>Inputs!BV56</f>
        <v>0</v>
      </c>
      <c r="BV11" s="388">
        <f>Inputs!BW56</f>
        <v>0</v>
      </c>
      <c r="BW11" s="388">
        <f>Inputs!BX56</f>
        <v>0</v>
      </c>
      <c r="BX11" s="388">
        <f>Inputs!BY56</f>
        <v>0</v>
      </c>
      <c r="BY11" s="388">
        <f>Inputs!BZ56</f>
        <v>0</v>
      </c>
      <c r="BZ11" s="388">
        <f>Inputs!CA56</f>
        <v>0</v>
      </c>
      <c r="CA11" s="388">
        <f>Inputs!CB56</f>
        <v>0</v>
      </c>
      <c r="CB11" s="388">
        <f>Inputs!CC56</f>
        <v>0</v>
      </c>
      <c r="CC11" s="388">
        <f>Inputs!CD56</f>
        <v>0</v>
      </c>
      <c r="CD11" s="225"/>
    </row>
    <row r="12" spans="1:82">
      <c r="A12" s="216" t="s">
        <v>117</v>
      </c>
      <c r="B12" s="278">
        <f t="shared" ref="B12:C12" si="0">SUM(B7:B11)</f>
        <v>0</v>
      </c>
      <c r="C12" s="278">
        <f t="shared" si="0"/>
        <v>0</v>
      </c>
      <c r="D12" s="278">
        <f t="shared" ref="D12:BO12" si="1">SUM(D7:D11)</f>
        <v>0</v>
      </c>
      <c r="E12" s="278">
        <f t="shared" si="1"/>
        <v>0</v>
      </c>
      <c r="F12" s="278">
        <f t="shared" si="1"/>
        <v>0</v>
      </c>
      <c r="G12" s="278">
        <f t="shared" si="1"/>
        <v>0</v>
      </c>
      <c r="H12" s="278">
        <f t="shared" si="1"/>
        <v>0</v>
      </c>
      <c r="I12" s="278">
        <f t="shared" si="1"/>
        <v>0</v>
      </c>
      <c r="J12" s="278">
        <f t="shared" si="1"/>
        <v>0</v>
      </c>
      <c r="K12" s="278">
        <f t="shared" si="1"/>
        <v>0</v>
      </c>
      <c r="L12" s="278">
        <f t="shared" si="1"/>
        <v>0</v>
      </c>
      <c r="M12" s="278">
        <f t="shared" si="1"/>
        <v>0</v>
      </c>
      <c r="N12" s="278">
        <f t="shared" si="1"/>
        <v>0</v>
      </c>
      <c r="O12" s="278">
        <f t="shared" si="1"/>
        <v>0</v>
      </c>
      <c r="P12" s="278">
        <f t="shared" si="1"/>
        <v>0</v>
      </c>
      <c r="Q12" s="278">
        <f t="shared" si="1"/>
        <v>0</v>
      </c>
      <c r="R12" s="278">
        <f t="shared" si="1"/>
        <v>0</v>
      </c>
      <c r="S12" s="278">
        <f t="shared" si="1"/>
        <v>0</v>
      </c>
      <c r="T12" s="278">
        <f t="shared" si="1"/>
        <v>0</v>
      </c>
      <c r="U12" s="278">
        <f t="shared" si="1"/>
        <v>0</v>
      </c>
      <c r="V12" s="278">
        <f t="shared" si="1"/>
        <v>0</v>
      </c>
      <c r="W12" s="278">
        <f t="shared" si="1"/>
        <v>0</v>
      </c>
      <c r="X12" s="278">
        <f t="shared" si="1"/>
        <v>0</v>
      </c>
      <c r="Y12" s="278">
        <f t="shared" si="1"/>
        <v>0</v>
      </c>
      <c r="Z12" s="278">
        <f t="shared" si="1"/>
        <v>0</v>
      </c>
      <c r="AA12" s="278">
        <f t="shared" si="1"/>
        <v>0</v>
      </c>
      <c r="AB12" s="278">
        <f t="shared" si="1"/>
        <v>0</v>
      </c>
      <c r="AC12" s="278">
        <f t="shared" si="1"/>
        <v>0</v>
      </c>
      <c r="AD12" s="278">
        <f t="shared" si="1"/>
        <v>0</v>
      </c>
      <c r="AE12" s="278">
        <f t="shared" si="1"/>
        <v>0</v>
      </c>
      <c r="AF12" s="278">
        <f t="shared" si="1"/>
        <v>0</v>
      </c>
      <c r="AG12" s="278">
        <f t="shared" si="1"/>
        <v>0</v>
      </c>
      <c r="AH12" s="278">
        <f t="shared" si="1"/>
        <v>0</v>
      </c>
      <c r="AI12" s="278">
        <f t="shared" si="1"/>
        <v>0</v>
      </c>
      <c r="AJ12" s="278">
        <f t="shared" si="1"/>
        <v>0</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1"/>
    </row>
    <row r="13" spans="1:82">
      <c r="A13" s="218"/>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227"/>
    </row>
    <row r="14" spans="1:82">
      <c r="A14" s="216" t="s">
        <v>93</v>
      </c>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227"/>
    </row>
    <row r="15" spans="1:82">
      <c r="A15" s="217" t="s">
        <v>124</v>
      </c>
      <c r="B15" s="388">
        <f>Inputs!C36</f>
        <v>0</v>
      </c>
      <c r="C15" s="388">
        <f>Inputs!D36</f>
        <v>0</v>
      </c>
      <c r="D15" s="388">
        <f>Inputs!E36</f>
        <v>0</v>
      </c>
      <c r="E15" s="388">
        <f>Inputs!F36</f>
        <v>0</v>
      </c>
      <c r="F15" s="388">
        <f>Inputs!G36</f>
        <v>0</v>
      </c>
      <c r="G15" s="388">
        <f>Inputs!H36</f>
        <v>0</v>
      </c>
      <c r="H15" s="388">
        <f>Inputs!I36</f>
        <v>0</v>
      </c>
      <c r="I15" s="388">
        <f>Inputs!J36</f>
        <v>0</v>
      </c>
      <c r="J15" s="388">
        <f>Inputs!K36</f>
        <v>0</v>
      </c>
      <c r="K15" s="388">
        <f>Inputs!L36</f>
        <v>0</v>
      </c>
      <c r="L15" s="388">
        <f>Inputs!M36</f>
        <v>0</v>
      </c>
      <c r="M15" s="388">
        <f>Inputs!N36</f>
        <v>0</v>
      </c>
      <c r="N15" s="388">
        <f>Inputs!O36</f>
        <v>0</v>
      </c>
      <c r="O15" s="388">
        <f>Inputs!P36</f>
        <v>0</v>
      </c>
      <c r="P15" s="388">
        <f>Inputs!Q36</f>
        <v>0</v>
      </c>
      <c r="Q15" s="388">
        <f>Inputs!R36</f>
        <v>0</v>
      </c>
      <c r="R15" s="388">
        <f>Inputs!S36</f>
        <v>0</v>
      </c>
      <c r="S15" s="388">
        <f>Inputs!T36</f>
        <v>0</v>
      </c>
      <c r="T15" s="388">
        <f>Inputs!U36</f>
        <v>0</v>
      </c>
      <c r="U15" s="388">
        <f>Inputs!V36</f>
        <v>0</v>
      </c>
      <c r="V15" s="388">
        <f>Inputs!W36</f>
        <v>0</v>
      </c>
      <c r="W15" s="388">
        <f>Inputs!X36</f>
        <v>0</v>
      </c>
      <c r="X15" s="388">
        <f>Inputs!Y36</f>
        <v>0</v>
      </c>
      <c r="Y15" s="388">
        <f>Inputs!Z36</f>
        <v>0</v>
      </c>
      <c r="Z15" s="388">
        <f>Inputs!AA36</f>
        <v>0</v>
      </c>
      <c r="AA15" s="388">
        <f>Inputs!AB36</f>
        <v>0</v>
      </c>
      <c r="AB15" s="388">
        <f>Inputs!AC36</f>
        <v>0</v>
      </c>
      <c r="AC15" s="388">
        <f>Inputs!AD36</f>
        <v>0</v>
      </c>
      <c r="AD15" s="388">
        <f>Inputs!AE36</f>
        <v>0</v>
      </c>
      <c r="AE15" s="388">
        <f>Inputs!AF36</f>
        <v>0</v>
      </c>
      <c r="AF15" s="388">
        <f>Inputs!AG36</f>
        <v>0</v>
      </c>
      <c r="AG15" s="388">
        <f>Inputs!AH36</f>
        <v>0</v>
      </c>
      <c r="AH15" s="388">
        <f>Inputs!AI36</f>
        <v>0</v>
      </c>
      <c r="AI15" s="388">
        <f>Inputs!AJ36</f>
        <v>0</v>
      </c>
      <c r="AJ15" s="388">
        <f>Inputs!AK36</f>
        <v>0</v>
      </c>
      <c r="AK15" s="388">
        <f>Inputs!AL36</f>
        <v>0</v>
      </c>
      <c r="AL15" s="388">
        <f>Inputs!AM36</f>
        <v>0</v>
      </c>
      <c r="AM15" s="388">
        <f>Inputs!AN36</f>
        <v>0</v>
      </c>
      <c r="AN15" s="388">
        <f>Inputs!AO36</f>
        <v>0</v>
      </c>
      <c r="AO15" s="388">
        <f>Inputs!AP36</f>
        <v>0</v>
      </c>
      <c r="AP15" s="388">
        <f>Inputs!AQ36</f>
        <v>0</v>
      </c>
      <c r="AQ15" s="388">
        <f>Inputs!AR36</f>
        <v>0</v>
      </c>
      <c r="AR15" s="388">
        <f>Inputs!AS36</f>
        <v>0</v>
      </c>
      <c r="AS15" s="388">
        <f>Inputs!AT36</f>
        <v>0</v>
      </c>
      <c r="AT15" s="388">
        <f>Inputs!AU36</f>
        <v>0</v>
      </c>
      <c r="AU15" s="388">
        <f>Inputs!AV36</f>
        <v>0</v>
      </c>
      <c r="AV15" s="388">
        <f>Inputs!AW36</f>
        <v>0</v>
      </c>
      <c r="AW15" s="388">
        <f>Inputs!AX36</f>
        <v>0</v>
      </c>
      <c r="AX15" s="388">
        <f>Inputs!AY36</f>
        <v>0</v>
      </c>
      <c r="AY15" s="388">
        <f>Inputs!AZ36</f>
        <v>0</v>
      </c>
      <c r="AZ15" s="388">
        <f>Inputs!BA36</f>
        <v>0</v>
      </c>
      <c r="BA15" s="388">
        <f>Inputs!BB36</f>
        <v>0</v>
      </c>
      <c r="BB15" s="388">
        <f>Inputs!BC36</f>
        <v>0</v>
      </c>
      <c r="BC15" s="388">
        <f>Inputs!BD36</f>
        <v>0</v>
      </c>
      <c r="BD15" s="388">
        <f>Inputs!BE36</f>
        <v>0</v>
      </c>
      <c r="BE15" s="388">
        <f>Inputs!BF36</f>
        <v>0</v>
      </c>
      <c r="BF15" s="388">
        <f>Inputs!BG36</f>
        <v>0</v>
      </c>
      <c r="BG15" s="388">
        <f>Inputs!BH36</f>
        <v>0</v>
      </c>
      <c r="BH15" s="388">
        <f>Inputs!BI36</f>
        <v>0</v>
      </c>
      <c r="BI15" s="388">
        <f>Inputs!BJ36</f>
        <v>0</v>
      </c>
      <c r="BJ15" s="388">
        <f>Inputs!BK36</f>
        <v>0</v>
      </c>
      <c r="BK15" s="388">
        <f>Inputs!BL36</f>
        <v>0</v>
      </c>
      <c r="BL15" s="388">
        <f>Inputs!BM36</f>
        <v>0</v>
      </c>
      <c r="BM15" s="388">
        <f>Inputs!BN36</f>
        <v>0</v>
      </c>
      <c r="BN15" s="388">
        <f>Inputs!BO36</f>
        <v>0</v>
      </c>
      <c r="BO15" s="388">
        <f>Inputs!BP36</f>
        <v>0</v>
      </c>
      <c r="BP15" s="388">
        <f>Inputs!BQ36</f>
        <v>0</v>
      </c>
      <c r="BQ15" s="388">
        <f>Inputs!BR36</f>
        <v>0</v>
      </c>
      <c r="BR15" s="388">
        <f>Inputs!BS36</f>
        <v>0</v>
      </c>
      <c r="BS15" s="388">
        <f>Inputs!BT36</f>
        <v>0</v>
      </c>
      <c r="BT15" s="388">
        <f>Inputs!BU36</f>
        <v>0</v>
      </c>
      <c r="BU15" s="388">
        <f>Inputs!BV36</f>
        <v>0</v>
      </c>
      <c r="BV15" s="388">
        <f>Inputs!BW36</f>
        <v>0</v>
      </c>
      <c r="BW15" s="388">
        <f>Inputs!BX36</f>
        <v>0</v>
      </c>
      <c r="BX15" s="388">
        <f>Inputs!BY36</f>
        <v>0</v>
      </c>
      <c r="BY15" s="388">
        <f>Inputs!BZ36</f>
        <v>0</v>
      </c>
      <c r="BZ15" s="388">
        <f>Inputs!CA36</f>
        <v>0</v>
      </c>
      <c r="CA15" s="388">
        <f>Inputs!CB36</f>
        <v>0</v>
      </c>
      <c r="CB15" s="388">
        <f>Inputs!CC36</f>
        <v>0</v>
      </c>
      <c r="CC15" s="388">
        <f>Inputs!CD36</f>
        <v>0</v>
      </c>
      <c r="CD15" s="225"/>
    </row>
    <row r="16" spans="1:82">
      <c r="A16" s="217" t="s">
        <v>172</v>
      </c>
      <c r="B16" s="388">
        <f ca="1">Inputs!C40</f>
        <v>0</v>
      </c>
      <c r="C16" s="388">
        <f ca="1">Inputs!D40</f>
        <v>0</v>
      </c>
      <c r="D16" s="388">
        <f ca="1">Inputs!E40</f>
        <v>0</v>
      </c>
      <c r="E16" s="388">
        <f ca="1">Inputs!F40</f>
        <v>0</v>
      </c>
      <c r="F16" s="388">
        <f ca="1">Inputs!G40</f>
        <v>0</v>
      </c>
      <c r="G16" s="388">
        <f ca="1">Inputs!H40</f>
        <v>0</v>
      </c>
      <c r="H16" s="388">
        <f ca="1">Inputs!I40</f>
        <v>0</v>
      </c>
      <c r="I16" s="388">
        <f ca="1">Inputs!J40</f>
        <v>0</v>
      </c>
      <c r="J16" s="388">
        <f ca="1">Inputs!K40</f>
        <v>0</v>
      </c>
      <c r="K16" s="388">
        <f ca="1">Inputs!L40</f>
        <v>0</v>
      </c>
      <c r="L16" s="388">
        <f ca="1">Inputs!M40</f>
        <v>0</v>
      </c>
      <c r="M16" s="388">
        <f ca="1">Inputs!N40</f>
        <v>0</v>
      </c>
      <c r="N16" s="388">
        <f ca="1">Inputs!O40</f>
        <v>0</v>
      </c>
      <c r="O16" s="388">
        <f ca="1">Inputs!P40</f>
        <v>0</v>
      </c>
      <c r="P16" s="388">
        <f ca="1">Inputs!Q40</f>
        <v>0</v>
      </c>
      <c r="Q16" s="388">
        <f ca="1">Inputs!R40</f>
        <v>0</v>
      </c>
      <c r="R16" s="388">
        <f ca="1">Inputs!S40</f>
        <v>0</v>
      </c>
      <c r="S16" s="388">
        <f ca="1">Inputs!T40</f>
        <v>0</v>
      </c>
      <c r="T16" s="388">
        <f ca="1">Inputs!U40</f>
        <v>0</v>
      </c>
      <c r="U16" s="388">
        <f ca="1">Inputs!V40</f>
        <v>0</v>
      </c>
      <c r="V16" s="388">
        <f ca="1">Inputs!W40</f>
        <v>0</v>
      </c>
      <c r="W16" s="388">
        <f ca="1">Inputs!X40</f>
        <v>0</v>
      </c>
      <c r="X16" s="388">
        <f ca="1">Inputs!Y40</f>
        <v>0</v>
      </c>
      <c r="Y16" s="388">
        <f ca="1">Inputs!Z40</f>
        <v>0</v>
      </c>
      <c r="Z16" s="388">
        <f ca="1">Inputs!AA40</f>
        <v>0</v>
      </c>
      <c r="AA16" s="388">
        <f ca="1">Inputs!AB40</f>
        <v>0</v>
      </c>
      <c r="AB16" s="388">
        <f ca="1">Inputs!AC40</f>
        <v>0</v>
      </c>
      <c r="AC16" s="388">
        <f ca="1">Inputs!AD40</f>
        <v>0</v>
      </c>
      <c r="AD16" s="388">
        <f ca="1">Inputs!AE40</f>
        <v>0</v>
      </c>
      <c r="AE16" s="388">
        <f ca="1">Inputs!AF40</f>
        <v>0</v>
      </c>
      <c r="AF16" s="388">
        <f ca="1">Inputs!AG40</f>
        <v>0</v>
      </c>
      <c r="AG16" s="388">
        <f ca="1">Inputs!AH40</f>
        <v>0</v>
      </c>
      <c r="AH16" s="388">
        <f ca="1">Inputs!AI40</f>
        <v>0</v>
      </c>
      <c r="AI16" s="388">
        <f ca="1">Inputs!AJ40</f>
        <v>0</v>
      </c>
      <c r="AJ16" s="388">
        <f ca="1">Inputs!AK40</f>
        <v>0</v>
      </c>
      <c r="AK16" s="388">
        <f ca="1">Inputs!AL40</f>
        <v>0</v>
      </c>
      <c r="AL16" s="388">
        <f ca="1">Inputs!AM40</f>
        <v>0</v>
      </c>
      <c r="AM16" s="388">
        <f ca="1">Inputs!AN40</f>
        <v>0</v>
      </c>
      <c r="AN16" s="388">
        <f ca="1">Inputs!AO40</f>
        <v>0</v>
      </c>
      <c r="AO16" s="388">
        <f ca="1">Inputs!AP40</f>
        <v>0</v>
      </c>
      <c r="AP16" s="388">
        <f ca="1">Inputs!AQ40</f>
        <v>0</v>
      </c>
      <c r="AQ16" s="388">
        <f ca="1">Inputs!AR40</f>
        <v>0</v>
      </c>
      <c r="AR16" s="388">
        <f ca="1">Inputs!AS40</f>
        <v>0</v>
      </c>
      <c r="AS16" s="388">
        <f ca="1">Inputs!AT40</f>
        <v>0</v>
      </c>
      <c r="AT16" s="388">
        <f ca="1">Inputs!AU40</f>
        <v>0</v>
      </c>
      <c r="AU16" s="388">
        <f ca="1">Inputs!AV40</f>
        <v>0</v>
      </c>
      <c r="AV16" s="388">
        <f ca="1">Inputs!AW40</f>
        <v>0</v>
      </c>
      <c r="AW16" s="388">
        <f ca="1">Inputs!AX40</f>
        <v>0</v>
      </c>
      <c r="AX16" s="388">
        <f ca="1">Inputs!AY40</f>
        <v>0</v>
      </c>
      <c r="AY16" s="388">
        <f ca="1">Inputs!AZ40</f>
        <v>0</v>
      </c>
      <c r="AZ16" s="388">
        <f ca="1">Inputs!BA40</f>
        <v>0</v>
      </c>
      <c r="BA16" s="388">
        <f ca="1">Inputs!BB40</f>
        <v>0</v>
      </c>
      <c r="BB16" s="388">
        <f ca="1">Inputs!BC40</f>
        <v>0</v>
      </c>
      <c r="BC16" s="388">
        <f ca="1">Inputs!BD40</f>
        <v>0</v>
      </c>
      <c r="BD16" s="388">
        <f ca="1">Inputs!BE40</f>
        <v>0</v>
      </c>
      <c r="BE16" s="388">
        <f ca="1">Inputs!BF40</f>
        <v>0</v>
      </c>
      <c r="BF16" s="388">
        <f ca="1">Inputs!BG40</f>
        <v>0</v>
      </c>
      <c r="BG16" s="388">
        <f ca="1">Inputs!BH40</f>
        <v>0</v>
      </c>
      <c r="BH16" s="388">
        <f ca="1">Inputs!BI40</f>
        <v>0</v>
      </c>
      <c r="BI16" s="388">
        <f ca="1">Inputs!BJ40</f>
        <v>0</v>
      </c>
      <c r="BJ16" s="388">
        <f ca="1">Inputs!BK40</f>
        <v>0</v>
      </c>
      <c r="BK16" s="388">
        <f ca="1">Inputs!BL40</f>
        <v>0</v>
      </c>
      <c r="BL16" s="388">
        <f ca="1">Inputs!BM40</f>
        <v>0</v>
      </c>
      <c r="BM16" s="388">
        <f ca="1">Inputs!BN40</f>
        <v>0</v>
      </c>
      <c r="BN16" s="388">
        <f ca="1">Inputs!BO40</f>
        <v>0</v>
      </c>
      <c r="BO16" s="388">
        <f ca="1">Inputs!BP40</f>
        <v>0</v>
      </c>
      <c r="BP16" s="388">
        <f ca="1">Inputs!BQ40</f>
        <v>0</v>
      </c>
      <c r="BQ16" s="388">
        <f ca="1">Inputs!BR40</f>
        <v>0</v>
      </c>
      <c r="BR16" s="388">
        <f ca="1">Inputs!BS40</f>
        <v>0</v>
      </c>
      <c r="BS16" s="388">
        <f ca="1">Inputs!BT40</f>
        <v>0</v>
      </c>
      <c r="BT16" s="388">
        <f ca="1">Inputs!BU40</f>
        <v>0</v>
      </c>
      <c r="BU16" s="388">
        <f ca="1">Inputs!BV40</f>
        <v>0</v>
      </c>
      <c r="BV16" s="388">
        <f ca="1">Inputs!BW40</f>
        <v>0</v>
      </c>
      <c r="BW16" s="388">
        <f ca="1">Inputs!BX40</f>
        <v>0</v>
      </c>
      <c r="BX16" s="388">
        <f ca="1">Inputs!BY40</f>
        <v>0</v>
      </c>
      <c r="BY16" s="388">
        <f ca="1">Inputs!BZ40</f>
        <v>0</v>
      </c>
      <c r="BZ16" s="388">
        <f ca="1">Inputs!CA40</f>
        <v>0</v>
      </c>
      <c r="CA16" s="388">
        <f ca="1">Inputs!CB40</f>
        <v>0</v>
      </c>
      <c r="CB16" s="388">
        <f ca="1">Inputs!CC40</f>
        <v>0</v>
      </c>
      <c r="CC16" s="388">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68"/>
    </row>
    <row r="19" spans="1:82">
      <c r="A19" s="217" t="s">
        <v>254</v>
      </c>
      <c r="B19" s="388">
        <f>Inputs!C53</f>
        <v>0</v>
      </c>
      <c r="C19" s="388">
        <f>Inputs!D53</f>
        <v>0</v>
      </c>
      <c r="D19" s="388">
        <f>Inputs!E53</f>
        <v>0</v>
      </c>
      <c r="E19" s="388">
        <f>Inputs!F53</f>
        <v>0</v>
      </c>
      <c r="F19" s="388">
        <f>Inputs!G53</f>
        <v>0</v>
      </c>
      <c r="G19" s="388">
        <f>Inputs!H53</f>
        <v>0</v>
      </c>
      <c r="H19" s="388">
        <f>Inputs!I53</f>
        <v>0</v>
      </c>
      <c r="I19" s="388">
        <f>Inputs!J53</f>
        <v>0</v>
      </c>
      <c r="J19" s="388">
        <f>Inputs!K53</f>
        <v>0</v>
      </c>
      <c r="K19" s="388">
        <f>Inputs!L53</f>
        <v>0</v>
      </c>
      <c r="L19" s="388">
        <f>Inputs!M53</f>
        <v>0</v>
      </c>
      <c r="M19" s="388">
        <f>Inputs!N53</f>
        <v>0</v>
      </c>
      <c r="N19" s="388">
        <f>Inputs!O53</f>
        <v>0</v>
      </c>
      <c r="O19" s="388">
        <f>Inputs!P53</f>
        <v>0</v>
      </c>
      <c r="P19" s="388">
        <f>Inputs!Q53</f>
        <v>0</v>
      </c>
      <c r="Q19" s="388">
        <f>Inputs!R53</f>
        <v>0</v>
      </c>
      <c r="R19" s="388">
        <f>Inputs!S53</f>
        <v>0</v>
      </c>
      <c r="S19" s="388">
        <f>Inputs!T53</f>
        <v>0</v>
      </c>
      <c r="T19" s="388">
        <f>Inputs!U53</f>
        <v>0</v>
      </c>
      <c r="U19" s="388">
        <f>Inputs!V53</f>
        <v>0</v>
      </c>
      <c r="V19" s="388">
        <f>Inputs!W53</f>
        <v>0</v>
      </c>
      <c r="W19" s="388">
        <f>Inputs!X53</f>
        <v>0</v>
      </c>
      <c r="X19" s="388">
        <f>Inputs!Y53</f>
        <v>0</v>
      </c>
      <c r="Y19" s="388">
        <f>Inputs!Z53</f>
        <v>0</v>
      </c>
      <c r="Z19" s="388">
        <f>Inputs!AA53</f>
        <v>0</v>
      </c>
      <c r="AA19" s="388">
        <f>Inputs!AB53</f>
        <v>0</v>
      </c>
      <c r="AB19" s="388">
        <f>Inputs!AC53</f>
        <v>0</v>
      </c>
      <c r="AC19" s="388">
        <f>Inputs!AD53</f>
        <v>0</v>
      </c>
      <c r="AD19" s="388">
        <f>Inputs!AE53</f>
        <v>0</v>
      </c>
      <c r="AE19" s="388">
        <f>Inputs!AF53</f>
        <v>0</v>
      </c>
      <c r="AF19" s="388">
        <f>Inputs!AG53</f>
        <v>0</v>
      </c>
      <c r="AG19" s="388">
        <f>Inputs!AH53</f>
        <v>0</v>
      </c>
      <c r="AH19" s="388">
        <f>Inputs!AI53</f>
        <v>0</v>
      </c>
      <c r="AI19" s="388">
        <f>Inputs!AJ53</f>
        <v>0</v>
      </c>
      <c r="AJ19" s="388">
        <f>Inputs!AK53</f>
        <v>0</v>
      </c>
      <c r="AK19" s="388">
        <f>Inputs!AL53</f>
        <v>0</v>
      </c>
      <c r="AL19" s="388">
        <f>Inputs!AM53</f>
        <v>0</v>
      </c>
      <c r="AM19" s="388">
        <f>Inputs!AN53</f>
        <v>0</v>
      </c>
      <c r="AN19" s="388">
        <f>Inputs!AO53</f>
        <v>0</v>
      </c>
      <c r="AO19" s="388">
        <f>Inputs!AP53</f>
        <v>0</v>
      </c>
      <c r="AP19" s="388">
        <f>Inputs!AQ53</f>
        <v>0</v>
      </c>
      <c r="AQ19" s="388">
        <f>Inputs!AR53</f>
        <v>0</v>
      </c>
      <c r="AR19" s="388">
        <f>Inputs!AS53</f>
        <v>0</v>
      </c>
      <c r="AS19" s="388">
        <f>Inputs!AT53</f>
        <v>0</v>
      </c>
      <c r="AT19" s="388">
        <f>Inputs!AU53</f>
        <v>0</v>
      </c>
      <c r="AU19" s="388">
        <f>Inputs!AV53</f>
        <v>0</v>
      </c>
      <c r="AV19" s="388">
        <f>Inputs!AW53</f>
        <v>0</v>
      </c>
      <c r="AW19" s="388">
        <f>Inputs!AX53</f>
        <v>0</v>
      </c>
      <c r="AX19" s="388">
        <f>Inputs!AY53</f>
        <v>0</v>
      </c>
      <c r="AY19" s="388">
        <f>Inputs!AZ53</f>
        <v>0</v>
      </c>
      <c r="AZ19" s="388">
        <f>Inputs!BA53</f>
        <v>0</v>
      </c>
      <c r="BA19" s="388">
        <f>Inputs!BB53</f>
        <v>0</v>
      </c>
      <c r="BB19" s="388">
        <f>Inputs!BC53</f>
        <v>0</v>
      </c>
      <c r="BC19" s="388">
        <f>Inputs!BD53</f>
        <v>0</v>
      </c>
      <c r="BD19" s="388">
        <f>Inputs!BE53</f>
        <v>0</v>
      </c>
      <c r="BE19" s="388">
        <f>Inputs!BF53</f>
        <v>0</v>
      </c>
      <c r="BF19" s="388">
        <f>Inputs!BG53</f>
        <v>0</v>
      </c>
      <c r="BG19" s="388">
        <f>Inputs!BH53</f>
        <v>0</v>
      </c>
      <c r="BH19" s="388">
        <f>Inputs!BI53</f>
        <v>0</v>
      </c>
      <c r="BI19" s="388">
        <f>Inputs!BJ53</f>
        <v>0</v>
      </c>
      <c r="BJ19" s="388">
        <f>Inputs!BK53</f>
        <v>0</v>
      </c>
      <c r="BK19" s="388">
        <f>Inputs!BL53</f>
        <v>0</v>
      </c>
      <c r="BL19" s="388">
        <f>Inputs!BM53</f>
        <v>0</v>
      </c>
      <c r="BM19" s="388">
        <f>Inputs!BN53</f>
        <v>0</v>
      </c>
      <c r="BN19" s="388">
        <f>Inputs!BO53</f>
        <v>0</v>
      </c>
      <c r="BO19" s="388">
        <f>Inputs!BP53</f>
        <v>0</v>
      </c>
      <c r="BP19" s="388">
        <f>Inputs!BQ53</f>
        <v>0</v>
      </c>
      <c r="BQ19" s="388">
        <f>Inputs!BR53</f>
        <v>0</v>
      </c>
      <c r="BR19" s="388">
        <f>Inputs!BS53</f>
        <v>0</v>
      </c>
      <c r="BS19" s="388">
        <f>Inputs!BT53</f>
        <v>0</v>
      </c>
      <c r="BT19" s="388">
        <f>Inputs!BU53</f>
        <v>0</v>
      </c>
      <c r="BU19" s="388">
        <f>Inputs!BV53</f>
        <v>0</v>
      </c>
      <c r="BV19" s="388">
        <f>Inputs!BW53</f>
        <v>0</v>
      </c>
      <c r="BW19" s="388">
        <f>Inputs!BX53</f>
        <v>0</v>
      </c>
      <c r="BX19" s="388">
        <f>Inputs!BY53</f>
        <v>0</v>
      </c>
      <c r="BY19" s="388">
        <f>Inputs!BZ53</f>
        <v>0</v>
      </c>
      <c r="BZ19" s="388">
        <f>Inputs!CA53</f>
        <v>0</v>
      </c>
      <c r="CA19" s="388">
        <f>Inputs!CB53</f>
        <v>0</v>
      </c>
      <c r="CB19" s="388">
        <f>Inputs!CC53</f>
        <v>0</v>
      </c>
      <c r="CC19" s="388">
        <f>Inputs!CD53</f>
        <v>0</v>
      </c>
      <c r="CD19" s="225"/>
    </row>
    <row r="20" spans="1:82">
      <c r="A20" s="217" t="s">
        <v>234</v>
      </c>
      <c r="B20" s="388">
        <f>Inputs!C54</f>
        <v>0</v>
      </c>
      <c r="C20" s="388">
        <f>Inputs!D54</f>
        <v>0</v>
      </c>
      <c r="D20" s="388">
        <f>Inputs!E54</f>
        <v>0</v>
      </c>
      <c r="E20" s="388">
        <f>Inputs!F54</f>
        <v>0</v>
      </c>
      <c r="F20" s="388">
        <f>Inputs!G54</f>
        <v>0</v>
      </c>
      <c r="G20" s="388">
        <f>Inputs!H54</f>
        <v>0</v>
      </c>
      <c r="H20" s="388">
        <f>Inputs!I54</f>
        <v>0</v>
      </c>
      <c r="I20" s="388">
        <f>Inputs!J54</f>
        <v>0</v>
      </c>
      <c r="J20" s="388">
        <f>Inputs!K54</f>
        <v>0</v>
      </c>
      <c r="K20" s="388">
        <f>Inputs!L54</f>
        <v>0</v>
      </c>
      <c r="L20" s="388">
        <f>Inputs!M54</f>
        <v>0</v>
      </c>
      <c r="M20" s="388">
        <f>Inputs!N54</f>
        <v>0</v>
      </c>
      <c r="N20" s="388">
        <f>Inputs!O54</f>
        <v>0</v>
      </c>
      <c r="O20" s="388">
        <f>Inputs!P54</f>
        <v>0</v>
      </c>
      <c r="P20" s="388">
        <f>Inputs!Q54</f>
        <v>0</v>
      </c>
      <c r="Q20" s="388">
        <f>Inputs!R54</f>
        <v>0</v>
      </c>
      <c r="R20" s="388">
        <f>Inputs!S54</f>
        <v>0</v>
      </c>
      <c r="S20" s="388">
        <f>Inputs!T54</f>
        <v>0</v>
      </c>
      <c r="T20" s="388">
        <f>Inputs!U54</f>
        <v>0</v>
      </c>
      <c r="U20" s="388">
        <f>Inputs!V54</f>
        <v>0</v>
      </c>
      <c r="V20" s="388">
        <f>Inputs!W54</f>
        <v>0</v>
      </c>
      <c r="W20" s="388">
        <f>Inputs!X54</f>
        <v>0</v>
      </c>
      <c r="X20" s="388">
        <f>Inputs!Y54</f>
        <v>0</v>
      </c>
      <c r="Y20" s="388">
        <f>Inputs!Z54</f>
        <v>0</v>
      </c>
      <c r="Z20" s="388">
        <f>Inputs!AA54</f>
        <v>0</v>
      </c>
      <c r="AA20" s="388">
        <f>Inputs!AB54</f>
        <v>0</v>
      </c>
      <c r="AB20" s="388">
        <f>Inputs!AC54</f>
        <v>0</v>
      </c>
      <c r="AC20" s="388">
        <f>Inputs!AD54</f>
        <v>0</v>
      </c>
      <c r="AD20" s="388">
        <f>Inputs!AE54</f>
        <v>0</v>
      </c>
      <c r="AE20" s="388">
        <f>Inputs!AF54</f>
        <v>0</v>
      </c>
      <c r="AF20" s="388">
        <f>Inputs!AG54</f>
        <v>0</v>
      </c>
      <c r="AG20" s="388">
        <f>Inputs!AH54</f>
        <v>0</v>
      </c>
      <c r="AH20" s="388">
        <f>Inputs!AI54</f>
        <v>0</v>
      </c>
      <c r="AI20" s="388">
        <f>Inputs!AJ54</f>
        <v>0</v>
      </c>
      <c r="AJ20" s="388">
        <f>Inputs!AK54</f>
        <v>0</v>
      </c>
      <c r="AK20" s="388">
        <f>Inputs!AL54</f>
        <v>0</v>
      </c>
      <c r="AL20" s="388">
        <f>Inputs!AM54</f>
        <v>0</v>
      </c>
      <c r="AM20" s="388">
        <f>Inputs!AN54</f>
        <v>0</v>
      </c>
      <c r="AN20" s="388">
        <f>Inputs!AO54</f>
        <v>0</v>
      </c>
      <c r="AO20" s="388">
        <f>Inputs!AP54</f>
        <v>0</v>
      </c>
      <c r="AP20" s="388">
        <f>Inputs!AQ54</f>
        <v>0</v>
      </c>
      <c r="AQ20" s="388">
        <f>Inputs!AR54</f>
        <v>0</v>
      </c>
      <c r="AR20" s="388">
        <f>Inputs!AS54</f>
        <v>0</v>
      </c>
      <c r="AS20" s="388">
        <f>Inputs!AT54</f>
        <v>0</v>
      </c>
      <c r="AT20" s="388">
        <f>Inputs!AU54</f>
        <v>0</v>
      </c>
      <c r="AU20" s="388">
        <f>Inputs!AV54</f>
        <v>0</v>
      </c>
      <c r="AV20" s="388">
        <f>Inputs!AW54</f>
        <v>0</v>
      </c>
      <c r="AW20" s="388">
        <f>Inputs!AX54</f>
        <v>0</v>
      </c>
      <c r="AX20" s="388">
        <f>Inputs!AY54</f>
        <v>0</v>
      </c>
      <c r="AY20" s="388">
        <f>Inputs!AZ54</f>
        <v>0</v>
      </c>
      <c r="AZ20" s="388">
        <f>Inputs!BA54</f>
        <v>0</v>
      </c>
      <c r="BA20" s="388">
        <f>Inputs!BB54</f>
        <v>0</v>
      </c>
      <c r="BB20" s="388">
        <f>Inputs!BC54</f>
        <v>0</v>
      </c>
      <c r="BC20" s="388">
        <f>Inputs!BD54</f>
        <v>0</v>
      </c>
      <c r="BD20" s="388">
        <f>Inputs!BE54</f>
        <v>0</v>
      </c>
      <c r="BE20" s="388">
        <f>Inputs!BF54</f>
        <v>0</v>
      </c>
      <c r="BF20" s="388">
        <f>Inputs!BG54</f>
        <v>0</v>
      </c>
      <c r="BG20" s="388">
        <f>Inputs!BH54</f>
        <v>0</v>
      </c>
      <c r="BH20" s="388">
        <f>Inputs!BI54</f>
        <v>0</v>
      </c>
      <c r="BI20" s="388">
        <f>Inputs!BJ54</f>
        <v>0</v>
      </c>
      <c r="BJ20" s="388">
        <f>Inputs!BK54</f>
        <v>0</v>
      </c>
      <c r="BK20" s="388">
        <f>Inputs!BL54</f>
        <v>0</v>
      </c>
      <c r="BL20" s="388">
        <f>Inputs!BM54</f>
        <v>0</v>
      </c>
      <c r="BM20" s="388">
        <f>Inputs!BN54</f>
        <v>0</v>
      </c>
      <c r="BN20" s="388">
        <f>Inputs!BO54</f>
        <v>0</v>
      </c>
      <c r="BO20" s="388">
        <f>Inputs!BP54</f>
        <v>0</v>
      </c>
      <c r="BP20" s="388">
        <f>Inputs!BQ54</f>
        <v>0</v>
      </c>
      <c r="BQ20" s="388">
        <f>Inputs!BR54</f>
        <v>0</v>
      </c>
      <c r="BR20" s="388">
        <f>Inputs!BS54</f>
        <v>0</v>
      </c>
      <c r="BS20" s="388">
        <f>Inputs!BT54</f>
        <v>0</v>
      </c>
      <c r="BT20" s="388">
        <f>Inputs!BU54</f>
        <v>0</v>
      </c>
      <c r="BU20" s="388">
        <f>Inputs!BV54</f>
        <v>0</v>
      </c>
      <c r="BV20" s="388">
        <f>Inputs!BW54</f>
        <v>0</v>
      </c>
      <c r="BW20" s="388">
        <f>Inputs!BX54</f>
        <v>0</v>
      </c>
      <c r="BX20" s="388">
        <f>Inputs!BY54</f>
        <v>0</v>
      </c>
      <c r="BY20" s="388">
        <f>Inputs!BZ54</f>
        <v>0</v>
      </c>
      <c r="BZ20" s="388">
        <f>Inputs!CA54</f>
        <v>0</v>
      </c>
      <c r="CA20" s="388">
        <f>Inputs!CB54</f>
        <v>0</v>
      </c>
      <c r="CB20" s="388">
        <f>Inputs!CC54</f>
        <v>0</v>
      </c>
      <c r="CC20" s="388">
        <f>Inputs!CD54</f>
        <v>0</v>
      </c>
      <c r="CD20" s="225"/>
    </row>
    <row r="21" spans="1:82">
      <c r="A21" s="217" t="s">
        <v>255</v>
      </c>
      <c r="B21" s="388">
        <f>Inputs!C55</f>
        <v>0</v>
      </c>
      <c r="C21" s="388">
        <f>Inputs!D55</f>
        <v>0</v>
      </c>
      <c r="D21" s="388">
        <f>Inputs!E55</f>
        <v>0</v>
      </c>
      <c r="E21" s="388">
        <f>Inputs!F55</f>
        <v>0</v>
      </c>
      <c r="F21" s="388">
        <f>Inputs!G55</f>
        <v>0</v>
      </c>
      <c r="G21" s="388">
        <f>Inputs!H55</f>
        <v>0</v>
      </c>
      <c r="H21" s="388">
        <f>Inputs!I55</f>
        <v>0</v>
      </c>
      <c r="I21" s="388">
        <f>Inputs!J55</f>
        <v>0</v>
      </c>
      <c r="J21" s="388">
        <f>Inputs!K55</f>
        <v>0</v>
      </c>
      <c r="K21" s="388">
        <f>Inputs!L55</f>
        <v>0</v>
      </c>
      <c r="L21" s="388">
        <f>Inputs!M55</f>
        <v>0</v>
      </c>
      <c r="M21" s="388">
        <f>Inputs!N55</f>
        <v>0</v>
      </c>
      <c r="N21" s="388">
        <f>Inputs!O55</f>
        <v>0</v>
      </c>
      <c r="O21" s="388">
        <f>Inputs!P55</f>
        <v>0</v>
      </c>
      <c r="P21" s="388">
        <f>Inputs!Q55</f>
        <v>0</v>
      </c>
      <c r="Q21" s="388">
        <f>Inputs!R55</f>
        <v>0</v>
      </c>
      <c r="R21" s="388">
        <f>Inputs!S55</f>
        <v>0</v>
      </c>
      <c r="S21" s="388">
        <f>Inputs!T55</f>
        <v>0</v>
      </c>
      <c r="T21" s="388">
        <f>Inputs!U55</f>
        <v>0</v>
      </c>
      <c r="U21" s="388">
        <f>Inputs!V55</f>
        <v>0</v>
      </c>
      <c r="V21" s="388">
        <f>Inputs!W55</f>
        <v>0</v>
      </c>
      <c r="W21" s="388">
        <f>Inputs!X55</f>
        <v>0</v>
      </c>
      <c r="X21" s="388">
        <f>Inputs!Y55</f>
        <v>0</v>
      </c>
      <c r="Y21" s="388">
        <f>Inputs!Z55</f>
        <v>0</v>
      </c>
      <c r="Z21" s="388">
        <f>Inputs!AA55</f>
        <v>0</v>
      </c>
      <c r="AA21" s="388">
        <f>Inputs!AB55</f>
        <v>0</v>
      </c>
      <c r="AB21" s="388">
        <f>Inputs!AC55</f>
        <v>0</v>
      </c>
      <c r="AC21" s="388">
        <f>Inputs!AD55</f>
        <v>0</v>
      </c>
      <c r="AD21" s="388">
        <f>Inputs!AE55</f>
        <v>0</v>
      </c>
      <c r="AE21" s="388">
        <f>Inputs!AF55</f>
        <v>0</v>
      </c>
      <c r="AF21" s="388">
        <f>Inputs!AG55</f>
        <v>0</v>
      </c>
      <c r="AG21" s="388">
        <f>Inputs!AH55</f>
        <v>0</v>
      </c>
      <c r="AH21" s="388">
        <f>Inputs!AI55</f>
        <v>0</v>
      </c>
      <c r="AI21" s="388">
        <f>Inputs!AJ55</f>
        <v>0</v>
      </c>
      <c r="AJ21" s="388">
        <f>Inputs!AK55</f>
        <v>0</v>
      </c>
      <c r="AK21" s="388">
        <f>Inputs!AL55</f>
        <v>0</v>
      </c>
      <c r="AL21" s="388">
        <f>Inputs!AM55</f>
        <v>0</v>
      </c>
      <c r="AM21" s="388">
        <f>Inputs!AN55</f>
        <v>0</v>
      </c>
      <c r="AN21" s="388">
        <f>Inputs!AO55</f>
        <v>0</v>
      </c>
      <c r="AO21" s="388">
        <f>Inputs!AP55</f>
        <v>0</v>
      </c>
      <c r="AP21" s="388">
        <f>Inputs!AQ55</f>
        <v>0</v>
      </c>
      <c r="AQ21" s="388">
        <f>Inputs!AR55</f>
        <v>0</v>
      </c>
      <c r="AR21" s="388">
        <f>Inputs!AS55</f>
        <v>0</v>
      </c>
      <c r="AS21" s="388">
        <f>Inputs!AT55</f>
        <v>0</v>
      </c>
      <c r="AT21" s="388">
        <f>Inputs!AU55</f>
        <v>0</v>
      </c>
      <c r="AU21" s="388">
        <f>Inputs!AV55</f>
        <v>0</v>
      </c>
      <c r="AV21" s="388">
        <f>Inputs!AW55</f>
        <v>0</v>
      </c>
      <c r="AW21" s="388">
        <f>Inputs!AX55</f>
        <v>0</v>
      </c>
      <c r="AX21" s="388">
        <f>Inputs!AY55</f>
        <v>0</v>
      </c>
      <c r="AY21" s="388">
        <f>Inputs!AZ55</f>
        <v>0</v>
      </c>
      <c r="AZ21" s="388">
        <f>Inputs!BA55</f>
        <v>0</v>
      </c>
      <c r="BA21" s="388">
        <f>Inputs!BB55</f>
        <v>0</v>
      </c>
      <c r="BB21" s="388">
        <f>Inputs!BC55</f>
        <v>0</v>
      </c>
      <c r="BC21" s="388">
        <f>Inputs!BD55</f>
        <v>0</v>
      </c>
      <c r="BD21" s="388">
        <f>Inputs!BE55</f>
        <v>0</v>
      </c>
      <c r="BE21" s="388">
        <f>Inputs!BF55</f>
        <v>0</v>
      </c>
      <c r="BF21" s="388">
        <f>Inputs!BG55</f>
        <v>0</v>
      </c>
      <c r="BG21" s="388">
        <f>Inputs!BH55</f>
        <v>0</v>
      </c>
      <c r="BH21" s="388">
        <f>Inputs!BI55</f>
        <v>0</v>
      </c>
      <c r="BI21" s="388">
        <f>Inputs!BJ55</f>
        <v>0</v>
      </c>
      <c r="BJ21" s="388">
        <f>Inputs!BK55</f>
        <v>0</v>
      </c>
      <c r="BK21" s="388">
        <f>Inputs!BL55</f>
        <v>0</v>
      </c>
      <c r="BL21" s="388">
        <f>Inputs!BM55</f>
        <v>0</v>
      </c>
      <c r="BM21" s="388">
        <f>Inputs!BN55</f>
        <v>0</v>
      </c>
      <c r="BN21" s="388">
        <f>Inputs!BO55</f>
        <v>0</v>
      </c>
      <c r="BO21" s="388">
        <f>Inputs!BP55</f>
        <v>0</v>
      </c>
      <c r="BP21" s="388">
        <f>Inputs!BQ55</f>
        <v>0</v>
      </c>
      <c r="BQ21" s="388">
        <f>Inputs!BR55</f>
        <v>0</v>
      </c>
      <c r="BR21" s="388">
        <f>Inputs!BS55</f>
        <v>0</v>
      </c>
      <c r="BS21" s="388">
        <f>Inputs!BT55</f>
        <v>0</v>
      </c>
      <c r="BT21" s="388">
        <f>Inputs!BU55</f>
        <v>0</v>
      </c>
      <c r="BU21" s="388">
        <f>Inputs!BV55</f>
        <v>0</v>
      </c>
      <c r="BV21" s="388">
        <f>Inputs!BW55</f>
        <v>0</v>
      </c>
      <c r="BW21" s="388">
        <f>Inputs!BX55</f>
        <v>0</v>
      </c>
      <c r="BX21" s="388">
        <f>Inputs!BY55</f>
        <v>0</v>
      </c>
      <c r="BY21" s="388">
        <f>Inputs!BZ55</f>
        <v>0</v>
      </c>
      <c r="BZ21" s="388">
        <f>Inputs!CA55</f>
        <v>0</v>
      </c>
      <c r="CA21" s="388">
        <f>Inputs!CB55</f>
        <v>0</v>
      </c>
      <c r="CB21" s="388">
        <f>Inputs!CC55</f>
        <v>0</v>
      </c>
      <c r="CC21" s="388">
        <f>Inputs!CD55</f>
        <v>0</v>
      </c>
      <c r="CD21" s="225"/>
    </row>
    <row r="22" spans="1:82">
      <c r="A22" s="218" t="s">
        <v>86</v>
      </c>
      <c r="B22" s="388">
        <f>Inputs!C63</f>
        <v>0</v>
      </c>
      <c r="C22" s="388">
        <f>Inputs!D63</f>
        <v>0</v>
      </c>
      <c r="D22" s="388">
        <f>Inputs!E63</f>
        <v>0</v>
      </c>
      <c r="E22" s="388">
        <f>Inputs!F63</f>
        <v>0</v>
      </c>
      <c r="F22" s="388">
        <f>Inputs!G63</f>
        <v>0</v>
      </c>
      <c r="G22" s="388">
        <f>Inputs!H63</f>
        <v>0</v>
      </c>
      <c r="H22" s="388">
        <f>Inputs!I63</f>
        <v>0</v>
      </c>
      <c r="I22" s="388">
        <f>Inputs!J63</f>
        <v>0</v>
      </c>
      <c r="J22" s="388">
        <f>Inputs!K63</f>
        <v>0</v>
      </c>
      <c r="K22" s="388">
        <f>Inputs!L63</f>
        <v>0</v>
      </c>
      <c r="L22" s="388">
        <f>Inputs!M63</f>
        <v>0</v>
      </c>
      <c r="M22" s="388">
        <f>Inputs!N63</f>
        <v>0</v>
      </c>
      <c r="N22" s="388">
        <f>Inputs!O63</f>
        <v>0</v>
      </c>
      <c r="O22" s="388">
        <f>Inputs!P63</f>
        <v>0</v>
      </c>
      <c r="P22" s="388">
        <f>Inputs!Q63</f>
        <v>0</v>
      </c>
      <c r="Q22" s="388">
        <f>Inputs!R63</f>
        <v>0</v>
      </c>
      <c r="R22" s="388">
        <f>Inputs!S63</f>
        <v>0</v>
      </c>
      <c r="S22" s="388">
        <f>Inputs!T63</f>
        <v>0</v>
      </c>
      <c r="T22" s="388">
        <f>Inputs!U63</f>
        <v>0</v>
      </c>
      <c r="U22" s="388">
        <f>Inputs!V63</f>
        <v>0</v>
      </c>
      <c r="V22" s="388">
        <f>Inputs!W63</f>
        <v>0</v>
      </c>
      <c r="W22" s="388">
        <f>Inputs!X63</f>
        <v>0</v>
      </c>
      <c r="X22" s="388">
        <f>Inputs!Y63</f>
        <v>0</v>
      </c>
      <c r="Y22" s="388">
        <f>Inputs!Z63</f>
        <v>0</v>
      </c>
      <c r="Z22" s="388">
        <f>Inputs!AA63</f>
        <v>0</v>
      </c>
      <c r="AA22" s="388">
        <f>Inputs!AB63</f>
        <v>0</v>
      </c>
      <c r="AB22" s="388">
        <f>Inputs!AC63</f>
        <v>0</v>
      </c>
      <c r="AC22" s="388">
        <f>Inputs!AD63</f>
        <v>0</v>
      </c>
      <c r="AD22" s="388">
        <f>Inputs!AE63</f>
        <v>0</v>
      </c>
      <c r="AE22" s="388">
        <f>Inputs!AF63</f>
        <v>0</v>
      </c>
      <c r="AF22" s="388">
        <f>Inputs!AG63</f>
        <v>0</v>
      </c>
      <c r="AG22" s="388">
        <f>Inputs!AH63</f>
        <v>0</v>
      </c>
      <c r="AH22" s="388">
        <f>Inputs!AI63</f>
        <v>0</v>
      </c>
      <c r="AI22" s="388">
        <f>Inputs!AJ63</f>
        <v>0</v>
      </c>
      <c r="AJ22" s="388">
        <f>Inputs!AK63</f>
        <v>0</v>
      </c>
      <c r="AK22" s="388">
        <f>Inputs!AL63</f>
        <v>0</v>
      </c>
      <c r="AL22" s="388">
        <f>Inputs!AM63</f>
        <v>0</v>
      </c>
      <c r="AM22" s="388">
        <f>Inputs!AN63</f>
        <v>0</v>
      </c>
      <c r="AN22" s="388">
        <f>Inputs!AO63</f>
        <v>0</v>
      </c>
      <c r="AO22" s="388">
        <f>Inputs!AP63</f>
        <v>0</v>
      </c>
      <c r="AP22" s="388">
        <f>Inputs!AQ63</f>
        <v>0</v>
      </c>
      <c r="AQ22" s="388">
        <f>Inputs!AR63</f>
        <v>0</v>
      </c>
      <c r="AR22" s="388">
        <f>Inputs!AS63</f>
        <v>0</v>
      </c>
      <c r="AS22" s="388">
        <f>Inputs!AT63</f>
        <v>0</v>
      </c>
      <c r="AT22" s="388">
        <f>Inputs!AU63</f>
        <v>0</v>
      </c>
      <c r="AU22" s="388">
        <f>Inputs!AV63</f>
        <v>0</v>
      </c>
      <c r="AV22" s="388">
        <f>Inputs!AW63</f>
        <v>0</v>
      </c>
      <c r="AW22" s="388">
        <f>Inputs!AX63</f>
        <v>0</v>
      </c>
      <c r="AX22" s="388">
        <f>Inputs!AY63</f>
        <v>0</v>
      </c>
      <c r="AY22" s="388">
        <f>Inputs!AZ63</f>
        <v>0</v>
      </c>
      <c r="AZ22" s="388">
        <f>Inputs!BA63</f>
        <v>0</v>
      </c>
      <c r="BA22" s="388">
        <f>Inputs!BB63</f>
        <v>0</v>
      </c>
      <c r="BB22" s="388">
        <f>Inputs!BC63</f>
        <v>0</v>
      </c>
      <c r="BC22" s="388">
        <f>Inputs!BD63</f>
        <v>0</v>
      </c>
      <c r="BD22" s="388">
        <f>Inputs!BE63</f>
        <v>0</v>
      </c>
      <c r="BE22" s="388">
        <f>Inputs!BF63</f>
        <v>0</v>
      </c>
      <c r="BF22" s="388">
        <f>Inputs!BG63</f>
        <v>0</v>
      </c>
      <c r="BG22" s="388">
        <f>Inputs!BH63</f>
        <v>0</v>
      </c>
      <c r="BH22" s="388">
        <f>Inputs!BI63</f>
        <v>0</v>
      </c>
      <c r="BI22" s="388">
        <f>Inputs!BJ63</f>
        <v>0</v>
      </c>
      <c r="BJ22" s="388">
        <f>Inputs!BK63</f>
        <v>0</v>
      </c>
      <c r="BK22" s="388">
        <f>Inputs!BL63</f>
        <v>0</v>
      </c>
      <c r="BL22" s="388">
        <f>Inputs!BM63</f>
        <v>0</v>
      </c>
      <c r="BM22" s="388">
        <f>Inputs!BN63</f>
        <v>0</v>
      </c>
      <c r="BN22" s="388">
        <f>Inputs!BO63</f>
        <v>0</v>
      </c>
      <c r="BO22" s="388">
        <f>Inputs!BP63</f>
        <v>0</v>
      </c>
      <c r="BP22" s="388">
        <f>Inputs!BQ63</f>
        <v>0</v>
      </c>
      <c r="BQ22" s="388">
        <f>Inputs!BR63</f>
        <v>0</v>
      </c>
      <c r="BR22" s="388">
        <f>Inputs!BS63</f>
        <v>0</v>
      </c>
      <c r="BS22" s="388">
        <f>Inputs!BT63</f>
        <v>0</v>
      </c>
      <c r="BT22" s="388">
        <f>Inputs!BU63</f>
        <v>0</v>
      </c>
      <c r="BU22" s="388">
        <f>Inputs!BV63</f>
        <v>0</v>
      </c>
      <c r="BV22" s="388">
        <f>Inputs!BW63</f>
        <v>0</v>
      </c>
      <c r="BW22" s="388">
        <f>Inputs!BX63</f>
        <v>0</v>
      </c>
      <c r="BX22" s="388">
        <f>Inputs!BY63</f>
        <v>0</v>
      </c>
      <c r="BY22" s="388">
        <f>Inputs!BZ63</f>
        <v>0</v>
      </c>
      <c r="BZ22" s="388">
        <f>Inputs!CA63</f>
        <v>0</v>
      </c>
      <c r="CA22" s="388">
        <f>Inputs!CB63</f>
        <v>0</v>
      </c>
      <c r="CB22" s="388">
        <f>Inputs!CC63</f>
        <v>0</v>
      </c>
      <c r="CC22" s="388">
        <f>Inputs!CD63</f>
        <v>0</v>
      </c>
      <c r="CD22" s="225"/>
    </row>
    <row r="23" spans="1:82">
      <c r="A23" s="217" t="s">
        <v>279</v>
      </c>
      <c r="B23" s="388">
        <f>Inputs!C71</f>
        <v>0</v>
      </c>
      <c r="C23" s="388">
        <f>Inputs!D71</f>
        <v>0</v>
      </c>
      <c r="D23" s="388">
        <f>Inputs!E71</f>
        <v>0</v>
      </c>
      <c r="E23" s="388">
        <f>Inputs!F71</f>
        <v>0</v>
      </c>
      <c r="F23" s="388">
        <f>Inputs!G71</f>
        <v>0</v>
      </c>
      <c r="G23" s="388">
        <f>Inputs!H71</f>
        <v>0</v>
      </c>
      <c r="H23" s="388">
        <f>Inputs!I71</f>
        <v>0</v>
      </c>
      <c r="I23" s="388">
        <f>Inputs!J71</f>
        <v>0</v>
      </c>
      <c r="J23" s="388">
        <f>Inputs!K71</f>
        <v>0</v>
      </c>
      <c r="K23" s="388">
        <f>Inputs!L71</f>
        <v>0</v>
      </c>
      <c r="L23" s="388">
        <f>Inputs!M71</f>
        <v>0</v>
      </c>
      <c r="M23" s="388">
        <f>Inputs!N71</f>
        <v>0</v>
      </c>
      <c r="N23" s="388">
        <f>Inputs!O71</f>
        <v>0</v>
      </c>
      <c r="O23" s="388">
        <f>Inputs!P71</f>
        <v>0</v>
      </c>
      <c r="P23" s="388">
        <f>Inputs!Q71</f>
        <v>0</v>
      </c>
      <c r="Q23" s="388">
        <f>Inputs!R71</f>
        <v>0</v>
      </c>
      <c r="R23" s="388">
        <f>Inputs!S71</f>
        <v>0</v>
      </c>
      <c r="S23" s="388">
        <f>Inputs!T71</f>
        <v>0</v>
      </c>
      <c r="T23" s="388">
        <f>Inputs!U71</f>
        <v>0</v>
      </c>
      <c r="U23" s="388">
        <f>Inputs!V71</f>
        <v>0</v>
      </c>
      <c r="V23" s="388">
        <f>Inputs!W71</f>
        <v>0</v>
      </c>
      <c r="W23" s="388">
        <f>Inputs!X71</f>
        <v>0</v>
      </c>
      <c r="X23" s="388">
        <f>Inputs!Y71</f>
        <v>0</v>
      </c>
      <c r="Y23" s="388">
        <f>Inputs!Z71</f>
        <v>0</v>
      </c>
      <c r="Z23" s="388">
        <f>Inputs!AA71</f>
        <v>0</v>
      </c>
      <c r="AA23" s="388">
        <f>Inputs!AB71</f>
        <v>0</v>
      </c>
      <c r="AB23" s="388">
        <f>Inputs!AC71</f>
        <v>0</v>
      </c>
      <c r="AC23" s="388">
        <f>Inputs!AD71</f>
        <v>0</v>
      </c>
      <c r="AD23" s="388">
        <f>Inputs!AE71</f>
        <v>0</v>
      </c>
      <c r="AE23" s="388">
        <f>Inputs!AF71</f>
        <v>0</v>
      </c>
      <c r="AF23" s="388">
        <f>Inputs!AG71</f>
        <v>0</v>
      </c>
      <c r="AG23" s="388">
        <f>Inputs!AH71</f>
        <v>0</v>
      </c>
      <c r="AH23" s="388">
        <f>Inputs!AI71</f>
        <v>0</v>
      </c>
      <c r="AI23" s="388">
        <f>Inputs!AJ71</f>
        <v>0</v>
      </c>
      <c r="AJ23" s="388">
        <f>Inputs!AK71</f>
        <v>0</v>
      </c>
      <c r="AK23" s="388">
        <f>Inputs!AL71</f>
        <v>0</v>
      </c>
      <c r="AL23" s="388">
        <f>Inputs!AM71</f>
        <v>0</v>
      </c>
      <c r="AM23" s="388">
        <f>Inputs!AN71</f>
        <v>0</v>
      </c>
      <c r="AN23" s="388">
        <f>Inputs!AO71</f>
        <v>0</v>
      </c>
      <c r="AO23" s="388">
        <f>Inputs!AP71</f>
        <v>0</v>
      </c>
      <c r="AP23" s="388">
        <f>Inputs!AQ71</f>
        <v>0</v>
      </c>
      <c r="AQ23" s="388">
        <f>Inputs!AR71</f>
        <v>0</v>
      </c>
      <c r="AR23" s="388">
        <f>Inputs!AS71</f>
        <v>0</v>
      </c>
      <c r="AS23" s="388">
        <f>Inputs!AT71</f>
        <v>0</v>
      </c>
      <c r="AT23" s="388">
        <f>Inputs!AU71</f>
        <v>0</v>
      </c>
      <c r="AU23" s="388">
        <f>Inputs!AV71</f>
        <v>0</v>
      </c>
      <c r="AV23" s="388">
        <f>Inputs!AW71</f>
        <v>0</v>
      </c>
      <c r="AW23" s="388">
        <f>Inputs!AX71</f>
        <v>0</v>
      </c>
      <c r="AX23" s="388">
        <f>Inputs!AY71</f>
        <v>0</v>
      </c>
      <c r="AY23" s="388">
        <f>Inputs!AZ71</f>
        <v>0</v>
      </c>
      <c r="AZ23" s="388">
        <f>Inputs!BA71</f>
        <v>0</v>
      </c>
      <c r="BA23" s="388">
        <f>Inputs!BB71</f>
        <v>0</v>
      </c>
      <c r="BB23" s="388">
        <f>Inputs!BC71</f>
        <v>0</v>
      </c>
      <c r="BC23" s="388">
        <f>Inputs!BD71</f>
        <v>0</v>
      </c>
      <c r="BD23" s="388">
        <f>Inputs!BE71</f>
        <v>0</v>
      </c>
      <c r="BE23" s="388">
        <f>Inputs!BF71</f>
        <v>0</v>
      </c>
      <c r="BF23" s="388">
        <f>Inputs!BG71</f>
        <v>0</v>
      </c>
      <c r="BG23" s="388">
        <f>Inputs!BH71</f>
        <v>0</v>
      </c>
      <c r="BH23" s="388">
        <f>Inputs!BI71</f>
        <v>0</v>
      </c>
      <c r="BI23" s="388">
        <f>Inputs!BJ71</f>
        <v>0</v>
      </c>
      <c r="BJ23" s="388">
        <f>Inputs!BK71</f>
        <v>0</v>
      </c>
      <c r="BK23" s="388">
        <f>Inputs!BL71</f>
        <v>0</v>
      </c>
      <c r="BL23" s="388">
        <f>Inputs!BM71</f>
        <v>0</v>
      </c>
      <c r="BM23" s="388">
        <f>Inputs!BN71</f>
        <v>0</v>
      </c>
      <c r="BN23" s="388">
        <f>Inputs!BO71</f>
        <v>0</v>
      </c>
      <c r="BO23" s="388">
        <f>Inputs!BP71</f>
        <v>0</v>
      </c>
      <c r="BP23" s="388">
        <f>Inputs!BQ71</f>
        <v>0</v>
      </c>
      <c r="BQ23" s="388">
        <f>Inputs!BR71</f>
        <v>0</v>
      </c>
      <c r="BR23" s="388">
        <f>Inputs!BS71</f>
        <v>0</v>
      </c>
      <c r="BS23" s="388">
        <f>Inputs!BT71</f>
        <v>0</v>
      </c>
      <c r="BT23" s="388">
        <f>Inputs!BU71</f>
        <v>0</v>
      </c>
      <c r="BU23" s="388">
        <f>Inputs!BV71</f>
        <v>0</v>
      </c>
      <c r="BV23" s="388">
        <f>Inputs!BW71</f>
        <v>0</v>
      </c>
      <c r="BW23" s="388">
        <f>Inputs!BX71</f>
        <v>0</v>
      </c>
      <c r="BX23" s="388">
        <f>Inputs!BY71</f>
        <v>0</v>
      </c>
      <c r="BY23" s="388">
        <f>Inputs!BZ71</f>
        <v>0</v>
      </c>
      <c r="BZ23" s="388">
        <f>Inputs!CA71</f>
        <v>0</v>
      </c>
      <c r="CA23" s="388">
        <f>Inputs!CB71</f>
        <v>0</v>
      </c>
      <c r="CB23" s="388">
        <f>Inputs!CC71</f>
        <v>0</v>
      </c>
      <c r="CC23" s="388">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227"/>
    </row>
    <row r="26" spans="1:82">
      <c r="A26" s="216" t="s">
        <v>94</v>
      </c>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227"/>
    </row>
    <row r="27" spans="1:82" s="220" customFormat="1">
      <c r="A27" s="219" t="s">
        <v>124</v>
      </c>
      <c r="B27" s="388">
        <f>-Inputs!C75</f>
        <v>0</v>
      </c>
      <c r="C27" s="388">
        <f>-Inputs!D75</f>
        <v>0</v>
      </c>
      <c r="D27" s="388">
        <f>-Inputs!E75</f>
        <v>0</v>
      </c>
      <c r="E27" s="388">
        <f>-Inputs!F75</f>
        <v>0</v>
      </c>
      <c r="F27" s="388">
        <f>-Inputs!G75</f>
        <v>0</v>
      </c>
      <c r="G27" s="388">
        <f>-Inputs!H75</f>
        <v>0</v>
      </c>
      <c r="H27" s="388">
        <f>-Inputs!I75</f>
        <v>0</v>
      </c>
      <c r="I27" s="388">
        <f>-Inputs!J75</f>
        <v>0</v>
      </c>
      <c r="J27" s="388">
        <f>-Inputs!K75</f>
        <v>0</v>
      </c>
      <c r="K27" s="388">
        <f>-Inputs!L75</f>
        <v>0</v>
      </c>
      <c r="L27" s="388">
        <f>-Inputs!M75</f>
        <v>0</v>
      </c>
      <c r="M27" s="388">
        <f>-Inputs!N75</f>
        <v>0</v>
      </c>
      <c r="N27" s="388">
        <f>-Inputs!O75</f>
        <v>0</v>
      </c>
      <c r="O27" s="388">
        <f>-Inputs!P75</f>
        <v>0</v>
      </c>
      <c r="P27" s="388">
        <f>-Inputs!Q75</f>
        <v>0</v>
      </c>
      <c r="Q27" s="388">
        <f>-Inputs!R75</f>
        <v>0</v>
      </c>
      <c r="R27" s="388">
        <f>-Inputs!S75</f>
        <v>0</v>
      </c>
      <c r="S27" s="388">
        <f>-Inputs!T75</f>
        <v>0</v>
      </c>
      <c r="T27" s="388">
        <f>-Inputs!U75</f>
        <v>0</v>
      </c>
      <c r="U27" s="388">
        <f>-Inputs!V75</f>
        <v>0</v>
      </c>
      <c r="V27" s="388">
        <f>-Inputs!W75</f>
        <v>0</v>
      </c>
      <c r="W27" s="388">
        <f>-Inputs!X75</f>
        <v>0</v>
      </c>
      <c r="X27" s="388">
        <f>-Inputs!Y75</f>
        <v>0</v>
      </c>
      <c r="Y27" s="388">
        <f>-Inputs!Z75</f>
        <v>0</v>
      </c>
      <c r="Z27" s="388">
        <f>-Inputs!AA75</f>
        <v>0</v>
      </c>
      <c r="AA27" s="388">
        <f>-Inputs!AB75</f>
        <v>0</v>
      </c>
      <c r="AB27" s="388">
        <f>-Inputs!AC75</f>
        <v>0</v>
      </c>
      <c r="AC27" s="388">
        <f>-Inputs!AD75</f>
        <v>0</v>
      </c>
      <c r="AD27" s="388">
        <f>-Inputs!AE75</f>
        <v>0</v>
      </c>
      <c r="AE27" s="388">
        <f>-Inputs!AF75</f>
        <v>0</v>
      </c>
      <c r="AF27" s="388">
        <f>-Inputs!AG75</f>
        <v>0</v>
      </c>
      <c r="AG27" s="388">
        <f>-Inputs!AH75</f>
        <v>0</v>
      </c>
      <c r="AH27" s="388">
        <f>-Inputs!AI75</f>
        <v>0</v>
      </c>
      <c r="AI27" s="388">
        <f>-Inputs!AJ75</f>
        <v>0</v>
      </c>
      <c r="AJ27" s="388">
        <f>-Inputs!AK75</f>
        <v>0</v>
      </c>
      <c r="AK27" s="388">
        <f>-Inputs!AL75</f>
        <v>0</v>
      </c>
      <c r="AL27" s="388">
        <f>-Inputs!AM75</f>
        <v>0</v>
      </c>
      <c r="AM27" s="388">
        <f>-Inputs!AN75</f>
        <v>0</v>
      </c>
      <c r="AN27" s="388">
        <f>-Inputs!AO75</f>
        <v>0</v>
      </c>
      <c r="AO27" s="388">
        <f>-Inputs!AP75</f>
        <v>0</v>
      </c>
      <c r="AP27" s="388">
        <f>-Inputs!AQ75</f>
        <v>0</v>
      </c>
      <c r="AQ27" s="388">
        <f>-Inputs!AR75</f>
        <v>0</v>
      </c>
      <c r="AR27" s="388">
        <f>-Inputs!AS75</f>
        <v>0</v>
      </c>
      <c r="AS27" s="388">
        <f>-Inputs!AT75</f>
        <v>0</v>
      </c>
      <c r="AT27" s="388">
        <f>-Inputs!AU75</f>
        <v>0</v>
      </c>
      <c r="AU27" s="388">
        <f>-Inputs!AV75</f>
        <v>0</v>
      </c>
      <c r="AV27" s="388">
        <f>-Inputs!AW75</f>
        <v>0</v>
      </c>
      <c r="AW27" s="388">
        <f>-Inputs!AX75</f>
        <v>0</v>
      </c>
      <c r="AX27" s="388">
        <f>-Inputs!AY75</f>
        <v>0</v>
      </c>
      <c r="AY27" s="388">
        <f>-Inputs!AZ75</f>
        <v>0</v>
      </c>
      <c r="AZ27" s="388">
        <f>-Inputs!BA75</f>
        <v>0</v>
      </c>
      <c r="BA27" s="388">
        <f>-Inputs!BB75</f>
        <v>0</v>
      </c>
      <c r="BB27" s="388">
        <f>-Inputs!BC75</f>
        <v>0</v>
      </c>
      <c r="BC27" s="388">
        <f>-Inputs!BD75</f>
        <v>0</v>
      </c>
      <c r="BD27" s="388">
        <f>-Inputs!BE75</f>
        <v>0</v>
      </c>
      <c r="BE27" s="388">
        <f>-Inputs!BF75</f>
        <v>0</v>
      </c>
      <c r="BF27" s="388">
        <f>-Inputs!BG75</f>
        <v>0</v>
      </c>
      <c r="BG27" s="388">
        <f>-Inputs!BH75</f>
        <v>0</v>
      </c>
      <c r="BH27" s="388">
        <f>-Inputs!BI75</f>
        <v>0</v>
      </c>
      <c r="BI27" s="388">
        <f>-Inputs!BJ75</f>
        <v>0</v>
      </c>
      <c r="BJ27" s="388">
        <f>-Inputs!BK75</f>
        <v>0</v>
      </c>
      <c r="BK27" s="388">
        <f>-Inputs!BL75</f>
        <v>0</v>
      </c>
      <c r="BL27" s="388">
        <f>-Inputs!BM75</f>
        <v>0</v>
      </c>
      <c r="BM27" s="388">
        <f>-Inputs!BN75</f>
        <v>0</v>
      </c>
      <c r="BN27" s="388">
        <f>-Inputs!BO75</f>
        <v>0</v>
      </c>
      <c r="BO27" s="388">
        <f>-Inputs!BP75</f>
        <v>0</v>
      </c>
      <c r="BP27" s="388">
        <f>-Inputs!BQ75</f>
        <v>0</v>
      </c>
      <c r="BQ27" s="388">
        <f>-Inputs!BR75</f>
        <v>0</v>
      </c>
      <c r="BR27" s="388">
        <f>-Inputs!BS75</f>
        <v>0</v>
      </c>
      <c r="BS27" s="388">
        <f>-Inputs!BT75</f>
        <v>0</v>
      </c>
      <c r="BT27" s="388">
        <f>-Inputs!BU75</f>
        <v>0</v>
      </c>
      <c r="BU27" s="388">
        <f>-Inputs!BV75</f>
        <v>0</v>
      </c>
      <c r="BV27" s="388">
        <f>-Inputs!BW75</f>
        <v>0</v>
      </c>
      <c r="BW27" s="388">
        <f>-Inputs!BX75</f>
        <v>0</v>
      </c>
      <c r="BX27" s="388">
        <f>-Inputs!BY75</f>
        <v>0</v>
      </c>
      <c r="BY27" s="388">
        <f>-Inputs!BZ75</f>
        <v>0</v>
      </c>
      <c r="BZ27" s="388">
        <f>-Inputs!CA75</f>
        <v>0</v>
      </c>
      <c r="CA27" s="388">
        <f>-Inputs!CB75</f>
        <v>0</v>
      </c>
      <c r="CB27" s="388">
        <f>-Inputs!CC75</f>
        <v>0</v>
      </c>
      <c r="CC27" s="388">
        <f>-Inputs!CD75</f>
        <v>0</v>
      </c>
      <c r="CD27" s="225"/>
    </row>
    <row r="28" spans="1:82" s="220" customFormat="1">
      <c r="A28" s="219" t="s">
        <v>172</v>
      </c>
      <c r="B28" s="388">
        <f ca="1">-Inputs!C79</f>
        <v>0</v>
      </c>
      <c r="C28" s="388">
        <f ca="1">-Inputs!D79</f>
        <v>0</v>
      </c>
      <c r="D28" s="388">
        <f ca="1">-Inputs!E79</f>
        <v>0</v>
      </c>
      <c r="E28" s="388">
        <f ca="1">-Inputs!F79</f>
        <v>0</v>
      </c>
      <c r="F28" s="388">
        <f ca="1">-Inputs!G79</f>
        <v>0</v>
      </c>
      <c r="G28" s="388">
        <f ca="1">-Inputs!H79</f>
        <v>0</v>
      </c>
      <c r="H28" s="388">
        <f ca="1">-Inputs!I79</f>
        <v>0</v>
      </c>
      <c r="I28" s="388">
        <f ca="1">-Inputs!J79</f>
        <v>0</v>
      </c>
      <c r="J28" s="388">
        <f ca="1">-Inputs!K79</f>
        <v>0</v>
      </c>
      <c r="K28" s="388">
        <f ca="1">-Inputs!L79</f>
        <v>0</v>
      </c>
      <c r="L28" s="388">
        <f ca="1">-Inputs!M79</f>
        <v>0</v>
      </c>
      <c r="M28" s="388">
        <f ca="1">-Inputs!N79</f>
        <v>0</v>
      </c>
      <c r="N28" s="388">
        <f ca="1">-Inputs!O79</f>
        <v>0</v>
      </c>
      <c r="O28" s="388">
        <f ca="1">-Inputs!P79</f>
        <v>0</v>
      </c>
      <c r="P28" s="388">
        <f ca="1">-Inputs!Q79</f>
        <v>0</v>
      </c>
      <c r="Q28" s="388">
        <f ca="1">-Inputs!R79</f>
        <v>0</v>
      </c>
      <c r="R28" s="388">
        <f ca="1">-Inputs!S79</f>
        <v>0</v>
      </c>
      <c r="S28" s="388">
        <f ca="1">-Inputs!T79</f>
        <v>0</v>
      </c>
      <c r="T28" s="388">
        <f ca="1">-Inputs!U79</f>
        <v>0</v>
      </c>
      <c r="U28" s="388">
        <f ca="1">-Inputs!V79</f>
        <v>0</v>
      </c>
      <c r="V28" s="388">
        <f ca="1">-Inputs!W79</f>
        <v>0</v>
      </c>
      <c r="W28" s="388">
        <f ca="1">-Inputs!X79</f>
        <v>0</v>
      </c>
      <c r="X28" s="388">
        <f ca="1">-Inputs!Y79</f>
        <v>0</v>
      </c>
      <c r="Y28" s="388">
        <f ca="1">-Inputs!Z79</f>
        <v>0</v>
      </c>
      <c r="Z28" s="388">
        <f ca="1">-Inputs!AA79</f>
        <v>0</v>
      </c>
      <c r="AA28" s="388">
        <f ca="1">-Inputs!AB79</f>
        <v>0</v>
      </c>
      <c r="AB28" s="388">
        <f ca="1">-Inputs!AC79</f>
        <v>0</v>
      </c>
      <c r="AC28" s="388">
        <f ca="1">-Inputs!AD79</f>
        <v>0</v>
      </c>
      <c r="AD28" s="388">
        <f ca="1">-Inputs!AE79</f>
        <v>0</v>
      </c>
      <c r="AE28" s="388">
        <f ca="1">-Inputs!AF79</f>
        <v>0</v>
      </c>
      <c r="AF28" s="388">
        <f ca="1">-Inputs!AG79</f>
        <v>0</v>
      </c>
      <c r="AG28" s="388">
        <f ca="1">-Inputs!AH79</f>
        <v>0</v>
      </c>
      <c r="AH28" s="388">
        <f ca="1">-Inputs!AI79</f>
        <v>0</v>
      </c>
      <c r="AI28" s="388">
        <f ca="1">-Inputs!AJ79</f>
        <v>0</v>
      </c>
      <c r="AJ28" s="388">
        <f ca="1">-Inputs!AK79</f>
        <v>0</v>
      </c>
      <c r="AK28" s="388">
        <f ca="1">-Inputs!AL79</f>
        <v>0</v>
      </c>
      <c r="AL28" s="388">
        <f ca="1">-Inputs!AM79</f>
        <v>0</v>
      </c>
      <c r="AM28" s="388">
        <f ca="1">-Inputs!AN79</f>
        <v>0</v>
      </c>
      <c r="AN28" s="388">
        <f ca="1">-Inputs!AO79</f>
        <v>0</v>
      </c>
      <c r="AO28" s="388">
        <f ca="1">-Inputs!AP79</f>
        <v>0</v>
      </c>
      <c r="AP28" s="388">
        <f ca="1">-Inputs!AQ79</f>
        <v>0</v>
      </c>
      <c r="AQ28" s="388">
        <f ca="1">-Inputs!AR79</f>
        <v>0</v>
      </c>
      <c r="AR28" s="388">
        <f ca="1">-Inputs!AS79</f>
        <v>0</v>
      </c>
      <c r="AS28" s="388">
        <f ca="1">-Inputs!AT79</f>
        <v>0</v>
      </c>
      <c r="AT28" s="388">
        <f ca="1">-Inputs!AU79</f>
        <v>0</v>
      </c>
      <c r="AU28" s="388">
        <f ca="1">-Inputs!AV79</f>
        <v>0</v>
      </c>
      <c r="AV28" s="388">
        <f ca="1">-Inputs!AW79</f>
        <v>0</v>
      </c>
      <c r="AW28" s="388">
        <f ca="1">-Inputs!AX79</f>
        <v>0</v>
      </c>
      <c r="AX28" s="388">
        <f ca="1">-Inputs!AY79</f>
        <v>0</v>
      </c>
      <c r="AY28" s="388">
        <f ca="1">-Inputs!AZ79</f>
        <v>0</v>
      </c>
      <c r="AZ28" s="388">
        <f ca="1">-Inputs!BA79</f>
        <v>0</v>
      </c>
      <c r="BA28" s="388">
        <f ca="1">-Inputs!BB79</f>
        <v>0</v>
      </c>
      <c r="BB28" s="388">
        <f ca="1">-Inputs!BC79</f>
        <v>0</v>
      </c>
      <c r="BC28" s="388">
        <f ca="1">-Inputs!BD79</f>
        <v>0</v>
      </c>
      <c r="BD28" s="388">
        <f ca="1">-Inputs!BE79</f>
        <v>0</v>
      </c>
      <c r="BE28" s="388">
        <f ca="1">-Inputs!BF79</f>
        <v>0</v>
      </c>
      <c r="BF28" s="388">
        <f ca="1">-Inputs!BG79</f>
        <v>0</v>
      </c>
      <c r="BG28" s="388">
        <f ca="1">-Inputs!BH79</f>
        <v>0</v>
      </c>
      <c r="BH28" s="388">
        <f ca="1">-Inputs!BI79</f>
        <v>0</v>
      </c>
      <c r="BI28" s="388">
        <f ca="1">-Inputs!BJ79</f>
        <v>0</v>
      </c>
      <c r="BJ28" s="388">
        <f ca="1">-Inputs!BK79</f>
        <v>0</v>
      </c>
      <c r="BK28" s="388">
        <f ca="1">-Inputs!BL79</f>
        <v>0</v>
      </c>
      <c r="BL28" s="388">
        <f ca="1">-Inputs!BM79</f>
        <v>0</v>
      </c>
      <c r="BM28" s="388">
        <f ca="1">-Inputs!BN79</f>
        <v>0</v>
      </c>
      <c r="BN28" s="388">
        <f ca="1">-Inputs!BO79</f>
        <v>0</v>
      </c>
      <c r="BO28" s="388">
        <f ca="1">-Inputs!BP79</f>
        <v>0</v>
      </c>
      <c r="BP28" s="388">
        <f ca="1">-Inputs!BQ79</f>
        <v>0</v>
      </c>
      <c r="BQ28" s="388">
        <f ca="1">-Inputs!BR79</f>
        <v>0</v>
      </c>
      <c r="BR28" s="388">
        <f ca="1">-Inputs!BS79</f>
        <v>0</v>
      </c>
      <c r="BS28" s="388">
        <f ca="1">-Inputs!BT79</f>
        <v>0</v>
      </c>
      <c r="BT28" s="388">
        <f ca="1">-Inputs!BU79</f>
        <v>0</v>
      </c>
      <c r="BU28" s="388">
        <f ca="1">-Inputs!BV79</f>
        <v>0</v>
      </c>
      <c r="BV28" s="388">
        <f ca="1">-Inputs!BW79</f>
        <v>0</v>
      </c>
      <c r="BW28" s="388">
        <f ca="1">-Inputs!BX79</f>
        <v>0</v>
      </c>
      <c r="BX28" s="388">
        <f ca="1">-Inputs!BY79</f>
        <v>0</v>
      </c>
      <c r="BY28" s="388">
        <f ca="1">-Inputs!BZ79</f>
        <v>0</v>
      </c>
      <c r="BZ28" s="388">
        <f ca="1">-Inputs!CA79</f>
        <v>0</v>
      </c>
      <c r="CA28" s="388">
        <f ca="1">-Inputs!CB79</f>
        <v>0</v>
      </c>
      <c r="CB28" s="388">
        <f ca="1">-Inputs!CC79</f>
        <v>0</v>
      </c>
      <c r="CC28" s="388">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227"/>
    </row>
    <row r="31" spans="1:82">
      <c r="A31" s="218" t="str">
        <f>Inputs!B83</f>
        <v>Incremental Costs #1</v>
      </c>
      <c r="B31" s="388">
        <f>-Inputs!C83</f>
        <v>0</v>
      </c>
      <c r="C31" s="388">
        <f>-Inputs!D83</f>
        <v>0</v>
      </c>
      <c r="D31" s="388">
        <f>-Inputs!E83</f>
        <v>0</v>
      </c>
      <c r="E31" s="388">
        <f>-Inputs!F83</f>
        <v>0</v>
      </c>
      <c r="F31" s="388">
        <f>-Inputs!G83</f>
        <v>0</v>
      </c>
      <c r="G31" s="388">
        <f>-Inputs!H83</f>
        <v>0</v>
      </c>
      <c r="H31" s="388">
        <f>-Inputs!I83</f>
        <v>0</v>
      </c>
      <c r="I31" s="388">
        <f>-Inputs!J83</f>
        <v>0</v>
      </c>
      <c r="J31" s="388">
        <f>-Inputs!K83</f>
        <v>0</v>
      </c>
      <c r="K31" s="388">
        <f>-Inputs!L83</f>
        <v>0</v>
      </c>
      <c r="L31" s="388">
        <f>-Inputs!M83</f>
        <v>0</v>
      </c>
      <c r="M31" s="388">
        <f>-Inputs!N83</f>
        <v>0</v>
      </c>
      <c r="N31" s="388">
        <f>-Inputs!O83</f>
        <v>0</v>
      </c>
      <c r="O31" s="388">
        <f>-Inputs!P83</f>
        <v>0</v>
      </c>
      <c r="P31" s="388">
        <f>-Inputs!Q83</f>
        <v>0</v>
      </c>
      <c r="Q31" s="388">
        <f>-Inputs!R83</f>
        <v>0</v>
      </c>
      <c r="R31" s="388">
        <f>-Inputs!S83</f>
        <v>0</v>
      </c>
      <c r="S31" s="388">
        <f>-Inputs!T83</f>
        <v>0</v>
      </c>
      <c r="T31" s="388">
        <f>-Inputs!U83</f>
        <v>0</v>
      </c>
      <c r="U31" s="388">
        <f>-Inputs!V83</f>
        <v>0</v>
      </c>
      <c r="V31" s="388">
        <f>-Inputs!W83</f>
        <v>0</v>
      </c>
      <c r="W31" s="388">
        <f>-Inputs!X83</f>
        <v>0</v>
      </c>
      <c r="X31" s="388">
        <f>-Inputs!Y83</f>
        <v>0</v>
      </c>
      <c r="Y31" s="388">
        <f>-Inputs!Z83</f>
        <v>0</v>
      </c>
      <c r="Z31" s="388">
        <f>-Inputs!AA83</f>
        <v>0</v>
      </c>
      <c r="AA31" s="388">
        <f>-Inputs!AB83</f>
        <v>0</v>
      </c>
      <c r="AB31" s="388">
        <f>-Inputs!AC83</f>
        <v>0</v>
      </c>
      <c r="AC31" s="388">
        <f>-Inputs!AD83</f>
        <v>0</v>
      </c>
      <c r="AD31" s="388">
        <f>-Inputs!AE83</f>
        <v>0</v>
      </c>
      <c r="AE31" s="388">
        <f>-Inputs!AF83</f>
        <v>0</v>
      </c>
      <c r="AF31" s="388">
        <f>-Inputs!AG83</f>
        <v>0</v>
      </c>
      <c r="AG31" s="388">
        <f>-Inputs!AH83</f>
        <v>0</v>
      </c>
      <c r="AH31" s="388">
        <f>-Inputs!AI83</f>
        <v>0</v>
      </c>
      <c r="AI31" s="388">
        <f>-Inputs!AJ83</f>
        <v>0</v>
      </c>
      <c r="AJ31" s="388">
        <f>-Inputs!AK83</f>
        <v>0</v>
      </c>
      <c r="AK31" s="388">
        <f>-Inputs!AL83</f>
        <v>0</v>
      </c>
      <c r="AL31" s="388">
        <f>-Inputs!AM83</f>
        <v>0</v>
      </c>
      <c r="AM31" s="388">
        <f>-Inputs!AN83</f>
        <v>0</v>
      </c>
      <c r="AN31" s="388">
        <f>-Inputs!AO83</f>
        <v>0</v>
      </c>
      <c r="AO31" s="388">
        <f>-Inputs!AP83</f>
        <v>0</v>
      </c>
      <c r="AP31" s="388">
        <f>-Inputs!AQ83</f>
        <v>0</v>
      </c>
      <c r="AQ31" s="388">
        <f>-Inputs!AR83</f>
        <v>0</v>
      </c>
      <c r="AR31" s="388">
        <f>-Inputs!AS83</f>
        <v>0</v>
      </c>
      <c r="AS31" s="388">
        <f>-Inputs!AT83</f>
        <v>0</v>
      </c>
      <c r="AT31" s="388">
        <f>-Inputs!AU83</f>
        <v>0</v>
      </c>
      <c r="AU31" s="388">
        <f>-Inputs!AV83</f>
        <v>0</v>
      </c>
      <c r="AV31" s="388">
        <f>-Inputs!AW83</f>
        <v>0</v>
      </c>
      <c r="AW31" s="388">
        <f>-Inputs!AX83</f>
        <v>0</v>
      </c>
      <c r="AX31" s="388">
        <f>-Inputs!AY83</f>
        <v>0</v>
      </c>
      <c r="AY31" s="388">
        <f>-Inputs!AZ83</f>
        <v>0</v>
      </c>
      <c r="AZ31" s="388">
        <f>-Inputs!BA83</f>
        <v>0</v>
      </c>
      <c r="BA31" s="388">
        <f>-Inputs!BB83</f>
        <v>0</v>
      </c>
      <c r="BB31" s="388">
        <f>-Inputs!BC83</f>
        <v>0</v>
      </c>
      <c r="BC31" s="388">
        <f>-Inputs!BD83</f>
        <v>0</v>
      </c>
      <c r="BD31" s="388">
        <f>-Inputs!BE83</f>
        <v>0</v>
      </c>
      <c r="BE31" s="388">
        <f>-Inputs!BF83</f>
        <v>0</v>
      </c>
      <c r="BF31" s="388">
        <f>-Inputs!BG83</f>
        <v>0</v>
      </c>
      <c r="BG31" s="388">
        <f>-Inputs!BH83</f>
        <v>0</v>
      </c>
      <c r="BH31" s="388">
        <f>-Inputs!BI83</f>
        <v>0</v>
      </c>
      <c r="BI31" s="388">
        <f>-Inputs!BJ83</f>
        <v>0</v>
      </c>
      <c r="BJ31" s="388">
        <f>-Inputs!BK83</f>
        <v>0</v>
      </c>
      <c r="BK31" s="388">
        <f>-Inputs!BL83</f>
        <v>0</v>
      </c>
      <c r="BL31" s="388">
        <f>-Inputs!BM83</f>
        <v>0</v>
      </c>
      <c r="BM31" s="388">
        <f>-Inputs!BN83</f>
        <v>0</v>
      </c>
      <c r="BN31" s="388">
        <f>-Inputs!BO83</f>
        <v>0</v>
      </c>
      <c r="BO31" s="388">
        <f>-Inputs!BP83</f>
        <v>0</v>
      </c>
      <c r="BP31" s="388">
        <f>-Inputs!BQ83</f>
        <v>0</v>
      </c>
      <c r="BQ31" s="388">
        <f>-Inputs!BR83</f>
        <v>0</v>
      </c>
      <c r="BR31" s="388">
        <f>-Inputs!BS83</f>
        <v>0</v>
      </c>
      <c r="BS31" s="388">
        <f>-Inputs!BT83</f>
        <v>0</v>
      </c>
      <c r="BT31" s="388">
        <f>-Inputs!BU83</f>
        <v>0</v>
      </c>
      <c r="BU31" s="388">
        <f>-Inputs!BV83</f>
        <v>0</v>
      </c>
      <c r="BV31" s="388">
        <f>-Inputs!BW83</f>
        <v>0</v>
      </c>
      <c r="BW31" s="388">
        <f>-Inputs!BX83</f>
        <v>0</v>
      </c>
      <c r="BX31" s="388">
        <f>-Inputs!BY83</f>
        <v>0</v>
      </c>
      <c r="BY31" s="388">
        <f>-Inputs!BZ83</f>
        <v>0</v>
      </c>
      <c r="BZ31" s="388">
        <f>-Inputs!CA83</f>
        <v>0</v>
      </c>
      <c r="CA31" s="388">
        <f>-Inputs!CB83</f>
        <v>0</v>
      </c>
      <c r="CB31" s="388">
        <f>-Inputs!CC83</f>
        <v>0</v>
      </c>
      <c r="CC31" s="388">
        <f>-Inputs!CD83</f>
        <v>0</v>
      </c>
      <c r="CD31" s="225"/>
    </row>
    <row r="32" spans="1:82">
      <c r="A32" s="218" t="str">
        <f>Inputs!B84</f>
        <v>Incremental Costs #2</v>
      </c>
      <c r="B32" s="388">
        <f>-Inputs!C84</f>
        <v>0</v>
      </c>
      <c r="C32" s="388">
        <f>-Inputs!D84</f>
        <v>0</v>
      </c>
      <c r="D32" s="388">
        <f>-Inputs!E84</f>
        <v>0</v>
      </c>
      <c r="E32" s="388">
        <f>-Inputs!F84</f>
        <v>0</v>
      </c>
      <c r="F32" s="388">
        <f>-Inputs!G84</f>
        <v>0</v>
      </c>
      <c r="G32" s="388">
        <f>-Inputs!H84</f>
        <v>0</v>
      </c>
      <c r="H32" s="388">
        <f>-Inputs!I84</f>
        <v>0</v>
      </c>
      <c r="I32" s="388">
        <f>-Inputs!J84</f>
        <v>0</v>
      </c>
      <c r="J32" s="388">
        <f>-Inputs!K84</f>
        <v>0</v>
      </c>
      <c r="K32" s="388">
        <f>-Inputs!L84</f>
        <v>0</v>
      </c>
      <c r="L32" s="388">
        <f>-Inputs!M84</f>
        <v>0</v>
      </c>
      <c r="M32" s="388">
        <f>-Inputs!N84</f>
        <v>0</v>
      </c>
      <c r="N32" s="388">
        <f>-Inputs!O84</f>
        <v>0</v>
      </c>
      <c r="O32" s="388">
        <f>-Inputs!P84</f>
        <v>0</v>
      </c>
      <c r="P32" s="388">
        <f>-Inputs!Q84</f>
        <v>0</v>
      </c>
      <c r="Q32" s="388">
        <f>-Inputs!R84</f>
        <v>0</v>
      </c>
      <c r="R32" s="388">
        <f>-Inputs!S84</f>
        <v>0</v>
      </c>
      <c r="S32" s="388">
        <f>-Inputs!T84</f>
        <v>0</v>
      </c>
      <c r="T32" s="388">
        <f>-Inputs!U84</f>
        <v>0</v>
      </c>
      <c r="U32" s="388">
        <f>-Inputs!V84</f>
        <v>0</v>
      </c>
      <c r="V32" s="388">
        <f>-Inputs!W84</f>
        <v>0</v>
      </c>
      <c r="W32" s="388">
        <f>-Inputs!X84</f>
        <v>0</v>
      </c>
      <c r="X32" s="388">
        <f>-Inputs!Y84</f>
        <v>0</v>
      </c>
      <c r="Y32" s="388">
        <f>-Inputs!Z84</f>
        <v>0</v>
      </c>
      <c r="Z32" s="388">
        <f>-Inputs!AA84</f>
        <v>0</v>
      </c>
      <c r="AA32" s="388">
        <f>-Inputs!AB84</f>
        <v>0</v>
      </c>
      <c r="AB32" s="388">
        <f>-Inputs!AC84</f>
        <v>0</v>
      </c>
      <c r="AC32" s="388">
        <f>-Inputs!AD84</f>
        <v>0</v>
      </c>
      <c r="AD32" s="388">
        <f>-Inputs!AE84</f>
        <v>0</v>
      </c>
      <c r="AE32" s="388">
        <f>-Inputs!AF84</f>
        <v>0</v>
      </c>
      <c r="AF32" s="388">
        <f>-Inputs!AG84</f>
        <v>0</v>
      </c>
      <c r="AG32" s="388">
        <f>-Inputs!AH84</f>
        <v>0</v>
      </c>
      <c r="AH32" s="388">
        <f>-Inputs!AI84</f>
        <v>0</v>
      </c>
      <c r="AI32" s="388">
        <f>-Inputs!AJ84</f>
        <v>0</v>
      </c>
      <c r="AJ32" s="388">
        <f>-Inputs!AK84</f>
        <v>0</v>
      </c>
      <c r="AK32" s="388">
        <f>-Inputs!AL84</f>
        <v>0</v>
      </c>
      <c r="AL32" s="388">
        <f>-Inputs!AM84</f>
        <v>0</v>
      </c>
      <c r="AM32" s="388">
        <f>-Inputs!AN84</f>
        <v>0</v>
      </c>
      <c r="AN32" s="388">
        <f>-Inputs!AO84</f>
        <v>0</v>
      </c>
      <c r="AO32" s="388">
        <f>-Inputs!AP84</f>
        <v>0</v>
      </c>
      <c r="AP32" s="388">
        <f>-Inputs!AQ84</f>
        <v>0</v>
      </c>
      <c r="AQ32" s="388">
        <f>-Inputs!AR84</f>
        <v>0</v>
      </c>
      <c r="AR32" s="388">
        <f>-Inputs!AS84</f>
        <v>0</v>
      </c>
      <c r="AS32" s="388">
        <f>-Inputs!AT84</f>
        <v>0</v>
      </c>
      <c r="AT32" s="388">
        <f>-Inputs!AU84</f>
        <v>0</v>
      </c>
      <c r="AU32" s="388">
        <f>-Inputs!AV84</f>
        <v>0</v>
      </c>
      <c r="AV32" s="388">
        <f>-Inputs!AW84</f>
        <v>0</v>
      </c>
      <c r="AW32" s="388">
        <f>-Inputs!AX84</f>
        <v>0</v>
      </c>
      <c r="AX32" s="388">
        <f>-Inputs!AY84</f>
        <v>0</v>
      </c>
      <c r="AY32" s="388">
        <f>-Inputs!AZ84</f>
        <v>0</v>
      </c>
      <c r="AZ32" s="388">
        <f>-Inputs!BA84</f>
        <v>0</v>
      </c>
      <c r="BA32" s="388">
        <f>-Inputs!BB84</f>
        <v>0</v>
      </c>
      <c r="BB32" s="388">
        <f>-Inputs!BC84</f>
        <v>0</v>
      </c>
      <c r="BC32" s="388">
        <f>-Inputs!BD84</f>
        <v>0</v>
      </c>
      <c r="BD32" s="388">
        <f>-Inputs!BE84</f>
        <v>0</v>
      </c>
      <c r="BE32" s="388">
        <f>-Inputs!BF84</f>
        <v>0</v>
      </c>
      <c r="BF32" s="388">
        <f>-Inputs!BG84</f>
        <v>0</v>
      </c>
      <c r="BG32" s="388">
        <f>-Inputs!BH84</f>
        <v>0</v>
      </c>
      <c r="BH32" s="388">
        <f>-Inputs!BI84</f>
        <v>0</v>
      </c>
      <c r="BI32" s="388">
        <f>-Inputs!BJ84</f>
        <v>0</v>
      </c>
      <c r="BJ32" s="388">
        <f>-Inputs!BK84</f>
        <v>0</v>
      </c>
      <c r="BK32" s="388">
        <f>-Inputs!BL84</f>
        <v>0</v>
      </c>
      <c r="BL32" s="388">
        <f>-Inputs!BM84</f>
        <v>0</v>
      </c>
      <c r="BM32" s="388">
        <f>-Inputs!BN84</f>
        <v>0</v>
      </c>
      <c r="BN32" s="388">
        <f>-Inputs!BO84</f>
        <v>0</v>
      </c>
      <c r="BO32" s="388">
        <f>-Inputs!BP84</f>
        <v>0</v>
      </c>
      <c r="BP32" s="388">
        <f>-Inputs!BQ84</f>
        <v>0</v>
      </c>
      <c r="BQ32" s="388">
        <f>-Inputs!BR84</f>
        <v>0</v>
      </c>
      <c r="BR32" s="388">
        <f>-Inputs!BS84</f>
        <v>0</v>
      </c>
      <c r="BS32" s="388">
        <f>-Inputs!BT84</f>
        <v>0</v>
      </c>
      <c r="BT32" s="388">
        <f>-Inputs!BU84</f>
        <v>0</v>
      </c>
      <c r="BU32" s="388">
        <f>-Inputs!BV84</f>
        <v>0</v>
      </c>
      <c r="BV32" s="388">
        <f>-Inputs!BW84</f>
        <v>0</v>
      </c>
      <c r="BW32" s="388">
        <f>-Inputs!BX84</f>
        <v>0</v>
      </c>
      <c r="BX32" s="388">
        <f>-Inputs!BY84</f>
        <v>0</v>
      </c>
      <c r="BY32" s="388">
        <f>-Inputs!BZ84</f>
        <v>0</v>
      </c>
      <c r="BZ32" s="388">
        <f>-Inputs!CA84</f>
        <v>0</v>
      </c>
      <c r="CA32" s="388">
        <f>-Inputs!CB84</f>
        <v>0</v>
      </c>
      <c r="CB32" s="388">
        <f>-Inputs!CC84</f>
        <v>0</v>
      </c>
      <c r="CC32" s="388">
        <f>-Inputs!CD84</f>
        <v>0</v>
      </c>
      <c r="CD32" s="225"/>
    </row>
    <row r="33" spans="1:82">
      <c r="A33" s="218" t="str">
        <f>Inputs!B85</f>
        <v>Incremental Costs #3</v>
      </c>
      <c r="B33" s="388">
        <f>-Inputs!C85</f>
        <v>0</v>
      </c>
      <c r="C33" s="388">
        <f>-Inputs!D85</f>
        <v>0</v>
      </c>
      <c r="D33" s="388">
        <f>-Inputs!E85</f>
        <v>0</v>
      </c>
      <c r="E33" s="388">
        <f>-Inputs!F85</f>
        <v>0</v>
      </c>
      <c r="F33" s="388">
        <f>-Inputs!G85</f>
        <v>0</v>
      </c>
      <c r="G33" s="388">
        <f>-Inputs!H85</f>
        <v>0</v>
      </c>
      <c r="H33" s="388">
        <f>-Inputs!I85</f>
        <v>0</v>
      </c>
      <c r="I33" s="388">
        <f>-Inputs!J85</f>
        <v>0</v>
      </c>
      <c r="J33" s="388">
        <f>-Inputs!K85</f>
        <v>0</v>
      </c>
      <c r="K33" s="388">
        <f>-Inputs!L85</f>
        <v>0</v>
      </c>
      <c r="L33" s="388">
        <f>-Inputs!M85</f>
        <v>0</v>
      </c>
      <c r="M33" s="388">
        <f>-Inputs!N85</f>
        <v>0</v>
      </c>
      <c r="N33" s="388">
        <f>-Inputs!O85</f>
        <v>0</v>
      </c>
      <c r="O33" s="388">
        <f>-Inputs!P85</f>
        <v>0</v>
      </c>
      <c r="P33" s="388">
        <f>-Inputs!Q85</f>
        <v>0</v>
      </c>
      <c r="Q33" s="388">
        <f>-Inputs!R85</f>
        <v>0</v>
      </c>
      <c r="R33" s="388">
        <f>-Inputs!S85</f>
        <v>0</v>
      </c>
      <c r="S33" s="388">
        <f>-Inputs!T85</f>
        <v>0</v>
      </c>
      <c r="T33" s="388">
        <f>-Inputs!U85</f>
        <v>0</v>
      </c>
      <c r="U33" s="388">
        <f>-Inputs!V85</f>
        <v>0</v>
      </c>
      <c r="V33" s="388">
        <f>-Inputs!W85</f>
        <v>0</v>
      </c>
      <c r="W33" s="388">
        <f>-Inputs!X85</f>
        <v>0</v>
      </c>
      <c r="X33" s="388">
        <f>-Inputs!Y85</f>
        <v>0</v>
      </c>
      <c r="Y33" s="388">
        <f>-Inputs!Z85</f>
        <v>0</v>
      </c>
      <c r="Z33" s="388">
        <f>-Inputs!AA85</f>
        <v>0</v>
      </c>
      <c r="AA33" s="388">
        <f>-Inputs!AB85</f>
        <v>0</v>
      </c>
      <c r="AB33" s="388">
        <f>-Inputs!AC85</f>
        <v>0</v>
      </c>
      <c r="AC33" s="388">
        <f>-Inputs!AD85</f>
        <v>0</v>
      </c>
      <c r="AD33" s="388">
        <f>-Inputs!AE85</f>
        <v>0</v>
      </c>
      <c r="AE33" s="388">
        <f>-Inputs!AF85</f>
        <v>0</v>
      </c>
      <c r="AF33" s="388">
        <f>-Inputs!AG85</f>
        <v>0</v>
      </c>
      <c r="AG33" s="388">
        <f>-Inputs!AH85</f>
        <v>0</v>
      </c>
      <c r="AH33" s="388">
        <f>-Inputs!AI85</f>
        <v>0</v>
      </c>
      <c r="AI33" s="388">
        <f>-Inputs!AJ85</f>
        <v>0</v>
      </c>
      <c r="AJ33" s="388">
        <f>-Inputs!AK85</f>
        <v>0</v>
      </c>
      <c r="AK33" s="388">
        <f>-Inputs!AL85</f>
        <v>0</v>
      </c>
      <c r="AL33" s="388">
        <f>-Inputs!AM85</f>
        <v>0</v>
      </c>
      <c r="AM33" s="388">
        <f>-Inputs!AN85</f>
        <v>0</v>
      </c>
      <c r="AN33" s="388">
        <f>-Inputs!AO85</f>
        <v>0</v>
      </c>
      <c r="AO33" s="388">
        <f>-Inputs!AP85</f>
        <v>0</v>
      </c>
      <c r="AP33" s="388">
        <f>-Inputs!AQ85</f>
        <v>0</v>
      </c>
      <c r="AQ33" s="388">
        <f>-Inputs!AR85</f>
        <v>0</v>
      </c>
      <c r="AR33" s="388">
        <f>-Inputs!AS85</f>
        <v>0</v>
      </c>
      <c r="AS33" s="388">
        <f>-Inputs!AT85</f>
        <v>0</v>
      </c>
      <c r="AT33" s="388">
        <f>-Inputs!AU85</f>
        <v>0</v>
      </c>
      <c r="AU33" s="388">
        <f>-Inputs!AV85</f>
        <v>0</v>
      </c>
      <c r="AV33" s="388">
        <f>-Inputs!AW85</f>
        <v>0</v>
      </c>
      <c r="AW33" s="388">
        <f>-Inputs!AX85</f>
        <v>0</v>
      </c>
      <c r="AX33" s="388">
        <f>-Inputs!AY85</f>
        <v>0</v>
      </c>
      <c r="AY33" s="388">
        <f>-Inputs!AZ85</f>
        <v>0</v>
      </c>
      <c r="AZ33" s="388">
        <f>-Inputs!BA85</f>
        <v>0</v>
      </c>
      <c r="BA33" s="388">
        <f>-Inputs!BB85</f>
        <v>0</v>
      </c>
      <c r="BB33" s="388">
        <f>-Inputs!BC85</f>
        <v>0</v>
      </c>
      <c r="BC33" s="388">
        <f>-Inputs!BD85</f>
        <v>0</v>
      </c>
      <c r="BD33" s="388">
        <f>-Inputs!BE85</f>
        <v>0</v>
      </c>
      <c r="BE33" s="388">
        <f>-Inputs!BF85</f>
        <v>0</v>
      </c>
      <c r="BF33" s="388">
        <f>-Inputs!BG85</f>
        <v>0</v>
      </c>
      <c r="BG33" s="388">
        <f>-Inputs!BH85</f>
        <v>0</v>
      </c>
      <c r="BH33" s="388">
        <f>-Inputs!BI85</f>
        <v>0</v>
      </c>
      <c r="BI33" s="388">
        <f>-Inputs!BJ85</f>
        <v>0</v>
      </c>
      <c r="BJ33" s="388">
        <f>-Inputs!BK85</f>
        <v>0</v>
      </c>
      <c r="BK33" s="388">
        <f>-Inputs!BL85</f>
        <v>0</v>
      </c>
      <c r="BL33" s="388">
        <f>-Inputs!BM85</f>
        <v>0</v>
      </c>
      <c r="BM33" s="388">
        <f>-Inputs!BN85</f>
        <v>0</v>
      </c>
      <c r="BN33" s="388">
        <f>-Inputs!BO85</f>
        <v>0</v>
      </c>
      <c r="BO33" s="388">
        <f>-Inputs!BP85</f>
        <v>0</v>
      </c>
      <c r="BP33" s="388">
        <f>-Inputs!BQ85</f>
        <v>0</v>
      </c>
      <c r="BQ33" s="388">
        <f>-Inputs!BR85</f>
        <v>0</v>
      </c>
      <c r="BR33" s="388">
        <f>-Inputs!BS85</f>
        <v>0</v>
      </c>
      <c r="BS33" s="388">
        <f>-Inputs!BT85</f>
        <v>0</v>
      </c>
      <c r="BT33" s="388">
        <f>-Inputs!BU85</f>
        <v>0</v>
      </c>
      <c r="BU33" s="388">
        <f>-Inputs!BV85</f>
        <v>0</v>
      </c>
      <c r="BV33" s="388">
        <f>-Inputs!BW85</f>
        <v>0</v>
      </c>
      <c r="BW33" s="388">
        <f>-Inputs!BX85</f>
        <v>0</v>
      </c>
      <c r="BX33" s="388">
        <f>-Inputs!BY85</f>
        <v>0</v>
      </c>
      <c r="BY33" s="388">
        <f>-Inputs!BZ85</f>
        <v>0</v>
      </c>
      <c r="BZ33" s="388">
        <f>-Inputs!CA85</f>
        <v>0</v>
      </c>
      <c r="CA33" s="388">
        <f>-Inputs!CB85</f>
        <v>0</v>
      </c>
      <c r="CB33" s="388">
        <f>-Inputs!CC85</f>
        <v>0</v>
      </c>
      <c r="CC33" s="388">
        <f>-Inputs!CD85</f>
        <v>0</v>
      </c>
      <c r="CD33" s="225"/>
    </row>
    <row r="34" spans="1:82">
      <c r="A34" s="218" t="str">
        <f>Inputs!B86</f>
        <v>Incremental Costs #4</v>
      </c>
      <c r="B34" s="388">
        <f>-Inputs!C86</f>
        <v>0</v>
      </c>
      <c r="C34" s="388">
        <f>-Inputs!D86</f>
        <v>0</v>
      </c>
      <c r="D34" s="388">
        <f>-Inputs!E86</f>
        <v>0</v>
      </c>
      <c r="E34" s="388">
        <f>-Inputs!F86</f>
        <v>0</v>
      </c>
      <c r="F34" s="388">
        <f>-Inputs!G86</f>
        <v>0</v>
      </c>
      <c r="G34" s="388">
        <f>-Inputs!H86</f>
        <v>0</v>
      </c>
      <c r="H34" s="388">
        <f>-Inputs!I86</f>
        <v>0</v>
      </c>
      <c r="I34" s="388">
        <f>-Inputs!J86</f>
        <v>0</v>
      </c>
      <c r="J34" s="388">
        <f>-Inputs!K86</f>
        <v>0</v>
      </c>
      <c r="K34" s="388">
        <f>-Inputs!L86</f>
        <v>0</v>
      </c>
      <c r="L34" s="388">
        <f>-Inputs!M86</f>
        <v>0</v>
      </c>
      <c r="M34" s="388">
        <f>-Inputs!N86</f>
        <v>0</v>
      </c>
      <c r="N34" s="388">
        <f>-Inputs!O86</f>
        <v>0</v>
      </c>
      <c r="O34" s="388">
        <f>-Inputs!P86</f>
        <v>0</v>
      </c>
      <c r="P34" s="388">
        <f>-Inputs!Q86</f>
        <v>0</v>
      </c>
      <c r="Q34" s="388">
        <f>-Inputs!R86</f>
        <v>0</v>
      </c>
      <c r="R34" s="388">
        <f>-Inputs!S86</f>
        <v>0</v>
      </c>
      <c r="S34" s="388">
        <f>-Inputs!T86</f>
        <v>0</v>
      </c>
      <c r="T34" s="388">
        <f>-Inputs!U86</f>
        <v>0</v>
      </c>
      <c r="U34" s="388">
        <f>-Inputs!V86</f>
        <v>0</v>
      </c>
      <c r="V34" s="388">
        <f>-Inputs!W86</f>
        <v>0</v>
      </c>
      <c r="W34" s="388">
        <f>-Inputs!X86</f>
        <v>0</v>
      </c>
      <c r="X34" s="388">
        <f>-Inputs!Y86</f>
        <v>0</v>
      </c>
      <c r="Y34" s="388">
        <f>-Inputs!Z86</f>
        <v>0</v>
      </c>
      <c r="Z34" s="388">
        <f>-Inputs!AA86</f>
        <v>0</v>
      </c>
      <c r="AA34" s="388">
        <f>-Inputs!AB86</f>
        <v>0</v>
      </c>
      <c r="AB34" s="388">
        <f>-Inputs!AC86</f>
        <v>0</v>
      </c>
      <c r="AC34" s="388">
        <f>-Inputs!AD86</f>
        <v>0</v>
      </c>
      <c r="AD34" s="388">
        <f>-Inputs!AE86</f>
        <v>0</v>
      </c>
      <c r="AE34" s="388">
        <f>-Inputs!AF86</f>
        <v>0</v>
      </c>
      <c r="AF34" s="388">
        <f>-Inputs!AG86</f>
        <v>0</v>
      </c>
      <c r="AG34" s="388">
        <f>-Inputs!AH86</f>
        <v>0</v>
      </c>
      <c r="AH34" s="388">
        <f>-Inputs!AI86</f>
        <v>0</v>
      </c>
      <c r="AI34" s="388">
        <f>-Inputs!AJ86</f>
        <v>0</v>
      </c>
      <c r="AJ34" s="388">
        <f>-Inputs!AK86</f>
        <v>0</v>
      </c>
      <c r="AK34" s="388">
        <f>-Inputs!AL86</f>
        <v>0</v>
      </c>
      <c r="AL34" s="388">
        <f>-Inputs!AM86</f>
        <v>0</v>
      </c>
      <c r="AM34" s="388">
        <f>-Inputs!AN86</f>
        <v>0</v>
      </c>
      <c r="AN34" s="388">
        <f>-Inputs!AO86</f>
        <v>0</v>
      </c>
      <c r="AO34" s="388">
        <f>-Inputs!AP86</f>
        <v>0</v>
      </c>
      <c r="AP34" s="388">
        <f>-Inputs!AQ86</f>
        <v>0</v>
      </c>
      <c r="AQ34" s="388">
        <f>-Inputs!AR86</f>
        <v>0</v>
      </c>
      <c r="AR34" s="388">
        <f>-Inputs!AS86</f>
        <v>0</v>
      </c>
      <c r="AS34" s="388">
        <f>-Inputs!AT86</f>
        <v>0</v>
      </c>
      <c r="AT34" s="388">
        <f>-Inputs!AU86</f>
        <v>0</v>
      </c>
      <c r="AU34" s="388">
        <f>-Inputs!AV86</f>
        <v>0</v>
      </c>
      <c r="AV34" s="388">
        <f>-Inputs!AW86</f>
        <v>0</v>
      </c>
      <c r="AW34" s="388">
        <f>-Inputs!AX86</f>
        <v>0</v>
      </c>
      <c r="AX34" s="388">
        <f>-Inputs!AY86</f>
        <v>0</v>
      </c>
      <c r="AY34" s="388">
        <f>-Inputs!AZ86</f>
        <v>0</v>
      </c>
      <c r="AZ34" s="388">
        <f>-Inputs!BA86</f>
        <v>0</v>
      </c>
      <c r="BA34" s="388">
        <f>-Inputs!BB86</f>
        <v>0</v>
      </c>
      <c r="BB34" s="388">
        <f>-Inputs!BC86</f>
        <v>0</v>
      </c>
      <c r="BC34" s="388">
        <f>-Inputs!BD86</f>
        <v>0</v>
      </c>
      <c r="BD34" s="388">
        <f>-Inputs!BE86</f>
        <v>0</v>
      </c>
      <c r="BE34" s="388">
        <f>-Inputs!BF86</f>
        <v>0</v>
      </c>
      <c r="BF34" s="388">
        <f>-Inputs!BG86</f>
        <v>0</v>
      </c>
      <c r="BG34" s="388">
        <f>-Inputs!BH86</f>
        <v>0</v>
      </c>
      <c r="BH34" s="388">
        <f>-Inputs!BI86</f>
        <v>0</v>
      </c>
      <c r="BI34" s="388">
        <f>-Inputs!BJ86</f>
        <v>0</v>
      </c>
      <c r="BJ34" s="388">
        <f>-Inputs!BK86</f>
        <v>0</v>
      </c>
      <c r="BK34" s="388">
        <f>-Inputs!BL86</f>
        <v>0</v>
      </c>
      <c r="BL34" s="388">
        <f>-Inputs!BM86</f>
        <v>0</v>
      </c>
      <c r="BM34" s="388">
        <f>-Inputs!BN86</f>
        <v>0</v>
      </c>
      <c r="BN34" s="388">
        <f>-Inputs!BO86</f>
        <v>0</v>
      </c>
      <c r="BO34" s="388">
        <f>-Inputs!BP86</f>
        <v>0</v>
      </c>
      <c r="BP34" s="388">
        <f>-Inputs!BQ86</f>
        <v>0</v>
      </c>
      <c r="BQ34" s="388">
        <f>-Inputs!BR86</f>
        <v>0</v>
      </c>
      <c r="BR34" s="388">
        <f>-Inputs!BS86</f>
        <v>0</v>
      </c>
      <c r="BS34" s="388">
        <f>-Inputs!BT86</f>
        <v>0</v>
      </c>
      <c r="BT34" s="388">
        <f>-Inputs!BU86</f>
        <v>0</v>
      </c>
      <c r="BU34" s="388">
        <f>-Inputs!BV86</f>
        <v>0</v>
      </c>
      <c r="BV34" s="388">
        <f>-Inputs!BW86</f>
        <v>0</v>
      </c>
      <c r="BW34" s="388">
        <f>-Inputs!BX86</f>
        <v>0</v>
      </c>
      <c r="BX34" s="388">
        <f>-Inputs!BY86</f>
        <v>0</v>
      </c>
      <c r="BY34" s="388">
        <f>-Inputs!BZ86</f>
        <v>0</v>
      </c>
      <c r="BZ34" s="388">
        <f>-Inputs!CA86</f>
        <v>0</v>
      </c>
      <c r="CA34" s="388">
        <f>-Inputs!CB86</f>
        <v>0</v>
      </c>
      <c r="CB34" s="388">
        <f>-Inputs!CC86</f>
        <v>0</v>
      </c>
      <c r="CC34" s="388">
        <f>-Inputs!CD86</f>
        <v>0</v>
      </c>
      <c r="CD34" s="225"/>
    </row>
    <row r="35" spans="1:82">
      <c r="A35" s="218" t="str">
        <f>Inputs!B87</f>
        <v>Incremental Costs #5</v>
      </c>
      <c r="B35" s="388">
        <f>-Inputs!C87</f>
        <v>0</v>
      </c>
      <c r="C35" s="388">
        <f>-Inputs!D87</f>
        <v>0</v>
      </c>
      <c r="D35" s="388">
        <f>-Inputs!E87</f>
        <v>0</v>
      </c>
      <c r="E35" s="388">
        <f>-Inputs!F87</f>
        <v>0</v>
      </c>
      <c r="F35" s="388">
        <f>-Inputs!G87</f>
        <v>0</v>
      </c>
      <c r="G35" s="388">
        <f>-Inputs!H87</f>
        <v>0</v>
      </c>
      <c r="H35" s="388">
        <f>-Inputs!I87</f>
        <v>0</v>
      </c>
      <c r="I35" s="388">
        <f>-Inputs!J87</f>
        <v>0</v>
      </c>
      <c r="J35" s="388">
        <f>-Inputs!K87</f>
        <v>0</v>
      </c>
      <c r="K35" s="388">
        <f>-Inputs!L87</f>
        <v>0</v>
      </c>
      <c r="L35" s="388">
        <f>-Inputs!M87</f>
        <v>0</v>
      </c>
      <c r="M35" s="388">
        <f>-Inputs!N87</f>
        <v>0</v>
      </c>
      <c r="N35" s="388">
        <f>-Inputs!O87</f>
        <v>0</v>
      </c>
      <c r="O35" s="388">
        <f>-Inputs!P87</f>
        <v>0</v>
      </c>
      <c r="P35" s="388">
        <f>-Inputs!Q87</f>
        <v>0</v>
      </c>
      <c r="Q35" s="388">
        <f>-Inputs!R87</f>
        <v>0</v>
      </c>
      <c r="R35" s="388">
        <f>-Inputs!S87</f>
        <v>0</v>
      </c>
      <c r="S35" s="388">
        <f>-Inputs!T87</f>
        <v>0</v>
      </c>
      <c r="T35" s="388">
        <f>-Inputs!U87</f>
        <v>0</v>
      </c>
      <c r="U35" s="388">
        <f>-Inputs!V87</f>
        <v>0</v>
      </c>
      <c r="V35" s="388">
        <f>-Inputs!W87</f>
        <v>0</v>
      </c>
      <c r="W35" s="388">
        <f>-Inputs!X87</f>
        <v>0</v>
      </c>
      <c r="X35" s="388">
        <f>-Inputs!Y87</f>
        <v>0</v>
      </c>
      <c r="Y35" s="388">
        <f>-Inputs!Z87</f>
        <v>0</v>
      </c>
      <c r="Z35" s="388">
        <f>-Inputs!AA87</f>
        <v>0</v>
      </c>
      <c r="AA35" s="388">
        <f>-Inputs!AB87</f>
        <v>0</v>
      </c>
      <c r="AB35" s="388">
        <f>-Inputs!AC87</f>
        <v>0</v>
      </c>
      <c r="AC35" s="388">
        <f>-Inputs!AD87</f>
        <v>0</v>
      </c>
      <c r="AD35" s="388">
        <f>-Inputs!AE87</f>
        <v>0</v>
      </c>
      <c r="AE35" s="388">
        <f>-Inputs!AF87</f>
        <v>0</v>
      </c>
      <c r="AF35" s="388">
        <f>-Inputs!AG87</f>
        <v>0</v>
      </c>
      <c r="AG35" s="388">
        <f>-Inputs!AH87</f>
        <v>0</v>
      </c>
      <c r="AH35" s="388">
        <f>-Inputs!AI87</f>
        <v>0</v>
      </c>
      <c r="AI35" s="388">
        <f>-Inputs!AJ87</f>
        <v>0</v>
      </c>
      <c r="AJ35" s="388">
        <f>-Inputs!AK87</f>
        <v>0</v>
      </c>
      <c r="AK35" s="388">
        <f>-Inputs!AL87</f>
        <v>0</v>
      </c>
      <c r="AL35" s="388">
        <f>-Inputs!AM87</f>
        <v>0</v>
      </c>
      <c r="AM35" s="388">
        <f>-Inputs!AN87</f>
        <v>0</v>
      </c>
      <c r="AN35" s="388">
        <f>-Inputs!AO87</f>
        <v>0</v>
      </c>
      <c r="AO35" s="388">
        <f>-Inputs!AP87</f>
        <v>0</v>
      </c>
      <c r="AP35" s="388">
        <f>-Inputs!AQ87</f>
        <v>0</v>
      </c>
      <c r="AQ35" s="388">
        <f>-Inputs!AR87</f>
        <v>0</v>
      </c>
      <c r="AR35" s="388">
        <f>-Inputs!AS87</f>
        <v>0</v>
      </c>
      <c r="AS35" s="388">
        <f>-Inputs!AT87</f>
        <v>0</v>
      </c>
      <c r="AT35" s="388">
        <f>-Inputs!AU87</f>
        <v>0</v>
      </c>
      <c r="AU35" s="388">
        <f>-Inputs!AV87</f>
        <v>0</v>
      </c>
      <c r="AV35" s="388">
        <f>-Inputs!AW87</f>
        <v>0</v>
      </c>
      <c r="AW35" s="388">
        <f>-Inputs!AX87</f>
        <v>0</v>
      </c>
      <c r="AX35" s="388">
        <f>-Inputs!AY87</f>
        <v>0</v>
      </c>
      <c r="AY35" s="388">
        <f>-Inputs!AZ87</f>
        <v>0</v>
      </c>
      <c r="AZ35" s="388">
        <f>-Inputs!BA87</f>
        <v>0</v>
      </c>
      <c r="BA35" s="388">
        <f>-Inputs!BB87</f>
        <v>0</v>
      </c>
      <c r="BB35" s="388">
        <f>-Inputs!BC87</f>
        <v>0</v>
      </c>
      <c r="BC35" s="388">
        <f>-Inputs!BD87</f>
        <v>0</v>
      </c>
      <c r="BD35" s="388">
        <f>-Inputs!BE87</f>
        <v>0</v>
      </c>
      <c r="BE35" s="388">
        <f>-Inputs!BF87</f>
        <v>0</v>
      </c>
      <c r="BF35" s="388">
        <f>-Inputs!BG87</f>
        <v>0</v>
      </c>
      <c r="BG35" s="388">
        <f>-Inputs!BH87</f>
        <v>0</v>
      </c>
      <c r="BH35" s="388">
        <f>-Inputs!BI87</f>
        <v>0</v>
      </c>
      <c r="BI35" s="388">
        <f>-Inputs!BJ87</f>
        <v>0</v>
      </c>
      <c r="BJ35" s="388">
        <f>-Inputs!BK87</f>
        <v>0</v>
      </c>
      <c r="BK35" s="388">
        <f>-Inputs!BL87</f>
        <v>0</v>
      </c>
      <c r="BL35" s="388">
        <f>-Inputs!BM87</f>
        <v>0</v>
      </c>
      <c r="BM35" s="388">
        <f>-Inputs!BN87</f>
        <v>0</v>
      </c>
      <c r="BN35" s="388">
        <f>-Inputs!BO87</f>
        <v>0</v>
      </c>
      <c r="BO35" s="388">
        <f>-Inputs!BP87</f>
        <v>0</v>
      </c>
      <c r="BP35" s="388">
        <f>-Inputs!BQ87</f>
        <v>0</v>
      </c>
      <c r="BQ35" s="388">
        <f>-Inputs!BR87</f>
        <v>0</v>
      </c>
      <c r="BR35" s="388">
        <f>-Inputs!BS87</f>
        <v>0</v>
      </c>
      <c r="BS35" s="388">
        <f>-Inputs!BT87</f>
        <v>0</v>
      </c>
      <c r="BT35" s="388">
        <f>-Inputs!BU87</f>
        <v>0</v>
      </c>
      <c r="BU35" s="388">
        <f>-Inputs!BV87</f>
        <v>0</v>
      </c>
      <c r="BV35" s="388">
        <f>-Inputs!BW87</f>
        <v>0</v>
      </c>
      <c r="BW35" s="388">
        <f>-Inputs!BX87</f>
        <v>0</v>
      </c>
      <c r="BX35" s="388">
        <f>-Inputs!BY87</f>
        <v>0</v>
      </c>
      <c r="BY35" s="388">
        <f>-Inputs!BZ87</f>
        <v>0</v>
      </c>
      <c r="BZ35" s="388">
        <f>-Inputs!CA87</f>
        <v>0</v>
      </c>
      <c r="CA35" s="388">
        <f>-Inputs!CB87</f>
        <v>0</v>
      </c>
      <c r="CB35" s="388">
        <f>-Inputs!CC87</f>
        <v>0</v>
      </c>
      <c r="CC35" s="388">
        <f>-Inputs!CD87</f>
        <v>0</v>
      </c>
      <c r="CD35" s="225"/>
    </row>
    <row r="36" spans="1:82">
      <c r="A36" s="218" t="str">
        <f>Inputs!B88</f>
        <v>Incremental Costs #6</v>
      </c>
      <c r="B36" s="388">
        <f>-Inputs!C88</f>
        <v>0</v>
      </c>
      <c r="C36" s="388">
        <f>-Inputs!D88</f>
        <v>0</v>
      </c>
      <c r="D36" s="388">
        <f>-Inputs!E88</f>
        <v>0</v>
      </c>
      <c r="E36" s="388">
        <f>-Inputs!F88</f>
        <v>0</v>
      </c>
      <c r="F36" s="388">
        <f>-Inputs!G88</f>
        <v>0</v>
      </c>
      <c r="G36" s="388">
        <f>-Inputs!H88</f>
        <v>0</v>
      </c>
      <c r="H36" s="388">
        <f>-Inputs!I88</f>
        <v>0</v>
      </c>
      <c r="I36" s="388">
        <f>-Inputs!J88</f>
        <v>0</v>
      </c>
      <c r="J36" s="388">
        <f>-Inputs!K88</f>
        <v>0</v>
      </c>
      <c r="K36" s="388">
        <f>-Inputs!L88</f>
        <v>0</v>
      </c>
      <c r="L36" s="388">
        <f>-Inputs!M88</f>
        <v>0</v>
      </c>
      <c r="M36" s="388">
        <f>-Inputs!N88</f>
        <v>0</v>
      </c>
      <c r="N36" s="388">
        <f>-Inputs!O88</f>
        <v>0</v>
      </c>
      <c r="O36" s="388">
        <f>-Inputs!P88</f>
        <v>0</v>
      </c>
      <c r="P36" s="388">
        <f>-Inputs!Q88</f>
        <v>0</v>
      </c>
      <c r="Q36" s="388">
        <f>-Inputs!R88</f>
        <v>0</v>
      </c>
      <c r="R36" s="388">
        <f>-Inputs!S88</f>
        <v>0</v>
      </c>
      <c r="S36" s="388">
        <f>-Inputs!T88</f>
        <v>0</v>
      </c>
      <c r="T36" s="388">
        <f>-Inputs!U88</f>
        <v>0</v>
      </c>
      <c r="U36" s="388">
        <f>-Inputs!V88</f>
        <v>0</v>
      </c>
      <c r="V36" s="388">
        <f>-Inputs!W88</f>
        <v>0</v>
      </c>
      <c r="W36" s="388">
        <f>-Inputs!X88</f>
        <v>0</v>
      </c>
      <c r="X36" s="388">
        <f>-Inputs!Y88</f>
        <v>0</v>
      </c>
      <c r="Y36" s="388">
        <f>-Inputs!Z88</f>
        <v>0</v>
      </c>
      <c r="Z36" s="388">
        <f>-Inputs!AA88</f>
        <v>0</v>
      </c>
      <c r="AA36" s="388">
        <f>-Inputs!AB88</f>
        <v>0</v>
      </c>
      <c r="AB36" s="388">
        <f>-Inputs!AC88</f>
        <v>0</v>
      </c>
      <c r="AC36" s="388">
        <f>-Inputs!AD88</f>
        <v>0</v>
      </c>
      <c r="AD36" s="388">
        <f>-Inputs!AE88</f>
        <v>0</v>
      </c>
      <c r="AE36" s="388">
        <f>-Inputs!AF88</f>
        <v>0</v>
      </c>
      <c r="AF36" s="388">
        <f>-Inputs!AG88</f>
        <v>0</v>
      </c>
      <c r="AG36" s="388">
        <f>-Inputs!AH88</f>
        <v>0</v>
      </c>
      <c r="AH36" s="388">
        <f>-Inputs!AI88</f>
        <v>0</v>
      </c>
      <c r="AI36" s="388">
        <f>-Inputs!AJ88</f>
        <v>0</v>
      </c>
      <c r="AJ36" s="388">
        <f>-Inputs!AK88</f>
        <v>0</v>
      </c>
      <c r="AK36" s="388">
        <f>-Inputs!AL88</f>
        <v>0</v>
      </c>
      <c r="AL36" s="388">
        <f>-Inputs!AM88</f>
        <v>0</v>
      </c>
      <c r="AM36" s="388">
        <f>-Inputs!AN88</f>
        <v>0</v>
      </c>
      <c r="AN36" s="388">
        <f>-Inputs!AO88</f>
        <v>0</v>
      </c>
      <c r="AO36" s="388">
        <f>-Inputs!AP88</f>
        <v>0</v>
      </c>
      <c r="AP36" s="388">
        <f>-Inputs!AQ88</f>
        <v>0</v>
      </c>
      <c r="AQ36" s="388">
        <f>-Inputs!AR88</f>
        <v>0</v>
      </c>
      <c r="AR36" s="388">
        <f>-Inputs!AS88</f>
        <v>0</v>
      </c>
      <c r="AS36" s="388">
        <f>-Inputs!AT88</f>
        <v>0</v>
      </c>
      <c r="AT36" s="388">
        <f>-Inputs!AU88</f>
        <v>0</v>
      </c>
      <c r="AU36" s="388">
        <f>-Inputs!AV88</f>
        <v>0</v>
      </c>
      <c r="AV36" s="388">
        <f>-Inputs!AW88</f>
        <v>0</v>
      </c>
      <c r="AW36" s="388">
        <f>-Inputs!AX88</f>
        <v>0</v>
      </c>
      <c r="AX36" s="388">
        <f>-Inputs!AY88</f>
        <v>0</v>
      </c>
      <c r="AY36" s="388">
        <f>-Inputs!AZ88</f>
        <v>0</v>
      </c>
      <c r="AZ36" s="388">
        <f>-Inputs!BA88</f>
        <v>0</v>
      </c>
      <c r="BA36" s="388">
        <f>-Inputs!BB88</f>
        <v>0</v>
      </c>
      <c r="BB36" s="388">
        <f>-Inputs!BC88</f>
        <v>0</v>
      </c>
      <c r="BC36" s="388">
        <f>-Inputs!BD88</f>
        <v>0</v>
      </c>
      <c r="BD36" s="388">
        <f>-Inputs!BE88</f>
        <v>0</v>
      </c>
      <c r="BE36" s="388">
        <f>-Inputs!BF88</f>
        <v>0</v>
      </c>
      <c r="BF36" s="388">
        <f>-Inputs!BG88</f>
        <v>0</v>
      </c>
      <c r="BG36" s="388">
        <f>-Inputs!BH88</f>
        <v>0</v>
      </c>
      <c r="BH36" s="388">
        <f>-Inputs!BI88</f>
        <v>0</v>
      </c>
      <c r="BI36" s="388">
        <f>-Inputs!BJ88</f>
        <v>0</v>
      </c>
      <c r="BJ36" s="388">
        <f>-Inputs!BK88</f>
        <v>0</v>
      </c>
      <c r="BK36" s="388">
        <f>-Inputs!BL88</f>
        <v>0</v>
      </c>
      <c r="BL36" s="388">
        <f>-Inputs!BM88</f>
        <v>0</v>
      </c>
      <c r="BM36" s="388">
        <f>-Inputs!BN88</f>
        <v>0</v>
      </c>
      <c r="BN36" s="388">
        <f>-Inputs!BO88</f>
        <v>0</v>
      </c>
      <c r="BO36" s="388">
        <f>-Inputs!BP88</f>
        <v>0</v>
      </c>
      <c r="BP36" s="388">
        <f>-Inputs!BQ88</f>
        <v>0</v>
      </c>
      <c r="BQ36" s="388">
        <f>-Inputs!BR88</f>
        <v>0</v>
      </c>
      <c r="BR36" s="388">
        <f>-Inputs!BS88</f>
        <v>0</v>
      </c>
      <c r="BS36" s="388">
        <f>-Inputs!BT88</f>
        <v>0</v>
      </c>
      <c r="BT36" s="388">
        <f>-Inputs!BU88</f>
        <v>0</v>
      </c>
      <c r="BU36" s="388">
        <f>-Inputs!BV88</f>
        <v>0</v>
      </c>
      <c r="BV36" s="388">
        <f>-Inputs!BW88</f>
        <v>0</v>
      </c>
      <c r="BW36" s="388">
        <f>-Inputs!BX88</f>
        <v>0</v>
      </c>
      <c r="BX36" s="388">
        <f>-Inputs!BY88</f>
        <v>0</v>
      </c>
      <c r="BY36" s="388">
        <f>-Inputs!BZ88</f>
        <v>0</v>
      </c>
      <c r="BZ36" s="388">
        <f>-Inputs!CA88</f>
        <v>0</v>
      </c>
      <c r="CA36" s="388">
        <f>-Inputs!CB88</f>
        <v>0</v>
      </c>
      <c r="CB36" s="388">
        <f>-Inputs!CC88</f>
        <v>0</v>
      </c>
      <c r="CC36" s="388">
        <f>-Inputs!CD88</f>
        <v>0</v>
      </c>
      <c r="CD36" s="225"/>
    </row>
    <row r="37" spans="1:82">
      <c r="A37" s="219" t="s">
        <v>198</v>
      </c>
      <c r="B37" s="460">
        <f ca="1">+Depreciation!C$34</f>
        <v>-18.948708214285716</v>
      </c>
      <c r="C37" s="460">
        <f ca="1">+Depreciation!D$34</f>
        <v>-37.897416428571432</v>
      </c>
      <c r="D37" s="460">
        <f ca="1">+Depreciation!E$34</f>
        <v>-37.897416428571432</v>
      </c>
      <c r="E37" s="460">
        <f ca="1">+Depreciation!F$34</f>
        <v>-37.897416428571432</v>
      </c>
      <c r="F37" s="460">
        <f ca="1">+Depreciation!G$34</f>
        <v>-37.897416428571432</v>
      </c>
      <c r="G37" s="460">
        <f ca="1">+Depreciation!H$34</f>
        <v>-37.897416428571432</v>
      </c>
      <c r="H37" s="460">
        <f ca="1">+Depreciation!I$34</f>
        <v>-37.897416428571432</v>
      </c>
      <c r="I37" s="460">
        <f ca="1">+Depreciation!J$34</f>
        <v>-37.897416428571432</v>
      </c>
      <c r="J37" s="460">
        <f ca="1">+Depreciation!K$34</f>
        <v>-37.897416428571432</v>
      </c>
      <c r="K37" s="388">
        <f ca="1">+Depreciation!L$34</f>
        <v>-37.897416428571432</v>
      </c>
      <c r="L37" s="388">
        <f ca="1">+Depreciation!M$34</f>
        <v>-37.897416428571432</v>
      </c>
      <c r="M37" s="388">
        <f ca="1">+Depreciation!N$34</f>
        <v>-37.897416428571432</v>
      </c>
      <c r="N37" s="388">
        <f ca="1">+Depreciation!O$34</f>
        <v>-37.897416428571432</v>
      </c>
      <c r="O37" s="388">
        <f ca="1">+Depreciation!P$34</f>
        <v>-37.897416428571432</v>
      </c>
      <c r="P37" s="388">
        <f ca="1">+Depreciation!Q$34</f>
        <v>-37.897416428571432</v>
      </c>
      <c r="Q37" s="388">
        <f ca="1">+Depreciation!R$34</f>
        <v>-37.897416428571432</v>
      </c>
      <c r="R37" s="388">
        <f ca="1">+Depreciation!S$34</f>
        <v>-37.897416428571432</v>
      </c>
      <c r="S37" s="388">
        <f ca="1">+Depreciation!T$34</f>
        <v>-37.897416428571432</v>
      </c>
      <c r="T37" s="388">
        <f ca="1">+Depreciation!U$34</f>
        <v>-37.897416428571432</v>
      </c>
      <c r="U37" s="388">
        <f ca="1">+Depreciation!V$34</f>
        <v>-37.897416428571432</v>
      </c>
      <c r="V37" s="388">
        <f ca="1">+Depreciation!W$34</f>
        <v>-37.897416428571432</v>
      </c>
      <c r="W37" s="388">
        <f ca="1">+Depreciation!X$34</f>
        <v>-37.897416428571432</v>
      </c>
      <c r="X37" s="388">
        <f ca="1">+Depreciation!Y$34</f>
        <v>-37.897416428571432</v>
      </c>
      <c r="Y37" s="388">
        <f ca="1">+Depreciation!Z$34</f>
        <v>-37.897416428571432</v>
      </c>
      <c r="Z37" s="388">
        <f ca="1">+Depreciation!AA$34</f>
        <v>-37.897416428571432</v>
      </c>
      <c r="AA37" s="388">
        <f ca="1">+Depreciation!AB$34</f>
        <v>-37.897416428571432</v>
      </c>
      <c r="AB37" s="388">
        <f ca="1">+Depreciation!AC$34</f>
        <v>-37.897416428571432</v>
      </c>
      <c r="AC37" s="388">
        <f ca="1">+Depreciation!AD$34</f>
        <v>-37.897416428571432</v>
      </c>
      <c r="AD37" s="388">
        <f ca="1">+Depreciation!AE$34</f>
        <v>-37.897416428571432</v>
      </c>
      <c r="AE37" s="388">
        <f ca="1">+Depreciation!AF$34</f>
        <v>-37.897416428571432</v>
      </c>
      <c r="AF37" s="388">
        <f ca="1">+Depreciation!AG$34</f>
        <v>-37.897416428571432</v>
      </c>
      <c r="AG37" s="388">
        <f ca="1">+Depreciation!AH$34</f>
        <v>-37.897416428571432</v>
      </c>
      <c r="AH37" s="388">
        <f ca="1">+Depreciation!AI$34</f>
        <v>-37.897416428571432</v>
      </c>
      <c r="AI37" s="388">
        <f ca="1">+Depreciation!AJ$34</f>
        <v>-37.897416428571432</v>
      </c>
      <c r="AJ37" s="388">
        <f ca="1">+Depreciation!AK$34</f>
        <v>-37.897416428571432</v>
      </c>
      <c r="AK37" s="388">
        <f ca="1">+Depreciation!AL$34</f>
        <v>-18.948708214285716</v>
      </c>
      <c r="AL37" s="388">
        <f ca="1">+Depreciation!AM$34</f>
        <v>0</v>
      </c>
      <c r="AM37" s="388">
        <f ca="1">+Depreciation!AN$34</f>
        <v>0</v>
      </c>
      <c r="AN37" s="388">
        <f ca="1">+Depreciation!AO$34</f>
        <v>0</v>
      </c>
      <c r="AO37" s="388">
        <f ca="1">+Depreciation!AP$34</f>
        <v>0</v>
      </c>
      <c r="AP37" s="388">
        <f ca="1">+Depreciation!AQ$34</f>
        <v>0</v>
      </c>
      <c r="AQ37" s="388">
        <f ca="1">+Depreciation!AR$34</f>
        <v>0</v>
      </c>
      <c r="AR37" s="388">
        <f ca="1">+Depreciation!AS$34</f>
        <v>0</v>
      </c>
      <c r="AS37" s="460">
        <f ca="1">+Depreciation!AT$34</f>
        <v>0</v>
      </c>
      <c r="AT37" s="460">
        <f ca="1">+Depreciation!AU$34</f>
        <v>0</v>
      </c>
      <c r="AU37" s="460">
        <f ca="1">+Depreciation!AV$34</f>
        <v>0</v>
      </c>
      <c r="AV37" s="460">
        <f ca="1">+Depreciation!AW$34</f>
        <v>0</v>
      </c>
      <c r="AW37" s="460">
        <f ca="1">+Depreciation!AX$34</f>
        <v>0</v>
      </c>
      <c r="AX37" s="460">
        <f ca="1">+Depreciation!AY$34</f>
        <v>0</v>
      </c>
      <c r="AY37" s="460">
        <f ca="1">+Depreciation!AZ$34</f>
        <v>0</v>
      </c>
      <c r="AZ37" s="460">
        <f ca="1">+Depreciation!BA$34</f>
        <v>0</v>
      </c>
      <c r="BA37" s="460">
        <f ca="1">+Depreciation!BB$34</f>
        <v>0</v>
      </c>
      <c r="BB37" s="460">
        <f ca="1">+Depreciation!BC$34</f>
        <v>0</v>
      </c>
      <c r="BC37" s="460">
        <f ca="1">+Depreciation!BD$34</f>
        <v>0</v>
      </c>
      <c r="BD37" s="460">
        <f ca="1">+Depreciation!BE$34</f>
        <v>0</v>
      </c>
      <c r="BE37" s="460">
        <f ca="1">+Depreciation!BF$34</f>
        <v>0</v>
      </c>
      <c r="BF37" s="460">
        <f ca="1">+Depreciation!BG$34</f>
        <v>0</v>
      </c>
      <c r="BG37" s="460">
        <f ca="1">+Depreciation!BH$34</f>
        <v>0</v>
      </c>
      <c r="BH37" s="460">
        <f ca="1">+Depreciation!BI$34</f>
        <v>0</v>
      </c>
      <c r="BI37" s="460">
        <f ca="1">+Depreciation!BJ$34</f>
        <v>0</v>
      </c>
      <c r="BJ37" s="460">
        <f ca="1">+Depreciation!BK$34</f>
        <v>0</v>
      </c>
      <c r="BK37" s="460">
        <f ca="1">+Depreciation!BL$34</f>
        <v>0</v>
      </c>
      <c r="BL37" s="460">
        <f ca="1">+Depreciation!BM$34</f>
        <v>0</v>
      </c>
      <c r="BM37" s="460">
        <f ca="1">+Depreciation!BN$34</f>
        <v>0</v>
      </c>
      <c r="BN37" s="460">
        <f ca="1">+Depreciation!BO$34</f>
        <v>0</v>
      </c>
      <c r="BO37" s="460">
        <f ca="1">+Depreciation!BP$34</f>
        <v>0</v>
      </c>
      <c r="BP37" s="460">
        <f ca="1">+Depreciation!BQ$34</f>
        <v>0</v>
      </c>
      <c r="BQ37" s="460">
        <f ca="1">+Depreciation!BR$34</f>
        <v>0</v>
      </c>
      <c r="BR37" s="460">
        <f ca="1">+Depreciation!BS$34</f>
        <v>0</v>
      </c>
      <c r="BS37" s="460">
        <f ca="1">+Depreciation!BT$34</f>
        <v>0</v>
      </c>
      <c r="BT37" s="460">
        <f ca="1">+Depreciation!BU$34</f>
        <v>0</v>
      </c>
      <c r="BU37" s="460">
        <f ca="1">+Depreciation!BV$34</f>
        <v>0</v>
      </c>
      <c r="BV37" s="460">
        <f ca="1">+Depreciation!BW$34</f>
        <v>0</v>
      </c>
      <c r="BW37" s="460">
        <f ca="1">+Depreciation!BX$34</f>
        <v>0</v>
      </c>
      <c r="BX37" s="460">
        <f ca="1">+Depreciation!BY$34</f>
        <v>0</v>
      </c>
      <c r="BY37" s="460">
        <f ca="1">+Depreciation!BZ$34</f>
        <v>0</v>
      </c>
      <c r="BZ37" s="460">
        <f ca="1">+Depreciation!CA$34</f>
        <v>0</v>
      </c>
      <c r="CA37" s="460">
        <f ca="1">+Depreciation!CB$34</f>
        <v>0</v>
      </c>
      <c r="CB37" s="460">
        <f ca="1">+Depreciation!CC$34</f>
        <v>0</v>
      </c>
      <c r="CC37" s="460">
        <f ca="1">+Depreciation!CD$34</f>
        <v>0</v>
      </c>
      <c r="CD37" s="226"/>
    </row>
    <row r="38" spans="1:82">
      <c r="A38" s="219" t="s">
        <v>280</v>
      </c>
      <c r="B38" s="388">
        <f ca="1">(SUM($B$81:B81)+SUM($B$83:B83)-SUM($B$37:B37))*PropertyTaxRate</f>
        <v>-1.9611913001785717</v>
      </c>
      <c r="C38" s="388">
        <f ca="1">(SUM($B$81:C81)+SUM($B$83:C83)-SUM($B$37:C37))*PropertyTaxRate</f>
        <v>-1.9043451755357146</v>
      </c>
      <c r="D38" s="388">
        <f ca="1">(SUM($B$81:D81)+SUM($B$83:D83)-SUM($B$37:D37))*PropertyTaxRate</f>
        <v>-1.8474990508928573</v>
      </c>
      <c r="E38" s="388">
        <f ca="1">(SUM($B$81:E81)+SUM($B$83:E83)-SUM($B$37:E37))*PropertyTaxRate</f>
        <v>-1.7906529262500002</v>
      </c>
      <c r="F38" s="388">
        <f ca="1">(SUM($B$81:F81)+SUM($B$83:F83)-SUM($B$37:F37))*PropertyTaxRate</f>
        <v>-1.7338068016071431</v>
      </c>
      <c r="G38" s="388">
        <f ca="1">(SUM($B$81:G81)+SUM($B$83:G83)-SUM($B$37:G37))*PropertyTaxRate</f>
        <v>-1.676960676964286</v>
      </c>
      <c r="H38" s="388">
        <f ca="1">(SUM($B$81:H81)+SUM($B$83:H83)-SUM($B$37:H37))*PropertyTaxRate</f>
        <v>-1.6201145523214289</v>
      </c>
      <c r="I38" s="388">
        <f ca="1">(SUM($B$81:I81)+SUM($B$83:I83)-SUM($B$37:I37))*PropertyTaxRate</f>
        <v>-1.5632684276785715</v>
      </c>
      <c r="J38" s="388">
        <f ca="1">(SUM($B$81:J81)+SUM($B$83:J83)-SUM($B$37:J37))*PropertyTaxRate</f>
        <v>-1.5064223030357144</v>
      </c>
      <c r="K38" s="388">
        <f ca="1">(SUM($B$81:K81)+SUM($B$83:K83)-SUM($B$37:K37))*PropertyTaxRate</f>
        <v>-1.4495761783928574</v>
      </c>
      <c r="L38" s="388">
        <f ca="1">(SUM($B$81:L81)+SUM($B$83:L83)-SUM($B$37:L37))*PropertyTaxRate</f>
        <v>-1.3927300537500003</v>
      </c>
      <c r="M38" s="388">
        <f ca="1">(SUM($B$81:M81)+SUM($B$83:M83)-SUM($B$37:M37))*PropertyTaxRate</f>
        <v>-1.3358839291071429</v>
      </c>
      <c r="N38" s="388">
        <f ca="1">(SUM($B$81:N81)+SUM($B$83:N83)-SUM($B$37:N37))*PropertyTaxRate</f>
        <v>-1.2790378044642858</v>
      </c>
      <c r="O38" s="388">
        <f ca="1">(SUM($B$81:O81)+SUM($B$83:O83)-SUM($B$37:O37))*PropertyTaxRate</f>
        <v>-1.2221916798214287</v>
      </c>
      <c r="P38" s="388">
        <f ca="1">(SUM($B$81:P81)+SUM($B$83:P83)-SUM($B$37:P37))*PropertyTaxRate</f>
        <v>-1.1653455551785716</v>
      </c>
      <c r="Q38" s="388">
        <f ca="1">(SUM($B$81:Q81)+SUM($B$83:Q83)-SUM($B$37:Q37))*PropertyTaxRate</f>
        <v>-1.1084994305357143</v>
      </c>
      <c r="R38" s="388">
        <f ca="1">(SUM($B$81:R81)+SUM($B$83:R83)-SUM($B$37:R37))*PropertyTaxRate</f>
        <v>-1.0516533058928572</v>
      </c>
      <c r="S38" s="388">
        <f ca="1">(SUM($B$81:S81)+SUM($B$83:S83)-SUM($B$37:S37))*PropertyTaxRate</f>
        <v>-0.99480718125000012</v>
      </c>
      <c r="T38" s="388">
        <f ca="1">(SUM($B$81:T81)+SUM($B$83:T83)-SUM($B$37:T37))*PropertyTaxRate</f>
        <v>-0.93796105660714302</v>
      </c>
      <c r="U38" s="388">
        <f ca="1">(SUM($B$81:U81)+SUM($B$83:U83)-SUM($B$37:U37))*PropertyTaxRate</f>
        <v>-0.88111493196428581</v>
      </c>
      <c r="V38" s="388">
        <f ca="1">(SUM($B$81:V81)+SUM($B$83:V83)-SUM($B$37:V37))*PropertyTaxRate</f>
        <v>-0.82426880732142871</v>
      </c>
      <c r="W38" s="388">
        <f ca="1">(SUM($B$81:W81)+SUM($B$83:W83)-SUM($B$37:W37))*PropertyTaxRate</f>
        <v>-0.7674226826785715</v>
      </c>
      <c r="X38" s="388">
        <f ca="1">(SUM($B$81:X81)+SUM($B$83:X83)-SUM($B$37:X37))*PropertyTaxRate</f>
        <v>-0.7105765580357144</v>
      </c>
      <c r="Y38" s="388">
        <f ca="1">(SUM($B$81:Y81)+SUM($B$83:Y83)-SUM($B$37:Y37))*PropertyTaxRate</f>
        <v>-0.65373043339285719</v>
      </c>
      <c r="Z38" s="388">
        <f ca="1">(SUM($B$81:Z81)+SUM($B$83:Z83)-SUM($B$37:Z37))*PropertyTaxRate</f>
        <v>-0.59688430875000009</v>
      </c>
      <c r="AA38" s="388">
        <f ca="1">(SUM($B$81:AA81)+SUM($B$83:AA83)-SUM($B$37:AA37))*PropertyTaxRate</f>
        <v>-0.54003818410714288</v>
      </c>
      <c r="AB38" s="388">
        <f ca="1">(SUM($B$81:AB81)+SUM($B$83:AB83)-SUM($B$37:AB37))*PropertyTaxRate</f>
        <v>-0.48319205946428578</v>
      </c>
      <c r="AC38" s="388">
        <f ca="1">(SUM($B$81:AC81)+SUM($B$83:AC83)-SUM($B$37:AC37))*PropertyTaxRate</f>
        <v>-0.42634593482142863</v>
      </c>
      <c r="AD38" s="388">
        <f ca="1">(SUM($B$81:AD81)+SUM($B$83:AD83)-SUM($B$37:AD37))*PropertyTaxRate</f>
        <v>-0.36949981017857148</v>
      </c>
      <c r="AE38" s="388">
        <f ca="1">(SUM($B$81:AE81)+SUM($B$83:AE83)-SUM($B$37:AE37))*PropertyTaxRate</f>
        <v>-0.31265368553571432</v>
      </c>
      <c r="AF38" s="388">
        <f ca="1">(SUM($B$81:AF81)+SUM($B$83:AF83)-SUM($B$37:AF37))*PropertyTaxRate</f>
        <v>-0.25580756089285717</v>
      </c>
      <c r="AG38" s="388">
        <f ca="1">(SUM($B$81:AG81)+SUM($B$83:AG83)-SUM($B$37:AG37))*PropertyTaxRate</f>
        <v>-0.19896143625000001</v>
      </c>
      <c r="AH38" s="388">
        <f ca="1">(SUM($B$81:AH81)+SUM($B$83:AH83)-SUM($B$37:AH37))*PropertyTaxRate</f>
        <v>-0.14211531160714289</v>
      </c>
      <c r="AI38" s="388">
        <f ca="1">(SUM($B$81:AI81)+SUM($B$83:AI83)-SUM($B$37:AI37))*PropertyTaxRate</f>
        <v>-8.5269186964285731E-2</v>
      </c>
      <c r="AJ38" s="388">
        <f ca="1">(SUM($B$81:AJ81)+SUM($B$83:AJ83)-SUM($B$37:AJ37))*PropertyTaxRate</f>
        <v>-2.8423062321428574E-2</v>
      </c>
      <c r="AK38" s="388">
        <f ca="1">(SUM($B$81:AK81)+SUM($B$83:AK83)-SUM($B$37:AK37))*PropertyTaxRate</f>
        <v>0</v>
      </c>
      <c r="AL38" s="388">
        <f ca="1">(SUM($B$81:AL81)+SUM($B$83:AL83)-SUM($B$37:AL37))*PropertyTaxRate</f>
        <v>0</v>
      </c>
      <c r="AM38" s="388">
        <f ca="1">(SUM($B$81:AM81)+SUM($B$83:AM83)-SUM($B$37:AM37))*PropertyTaxRate</f>
        <v>0</v>
      </c>
      <c r="AN38" s="388">
        <f ca="1">(SUM($B$81:AN81)+SUM($B$83:AN83)-SUM($B$37:AN37))*PropertyTaxRate</f>
        <v>0</v>
      </c>
      <c r="AO38" s="388">
        <f ca="1">(SUM($B$81:AO81)+SUM($B$83:AO83)-SUM($B$37:AO37))*PropertyTaxRate</f>
        <v>0</v>
      </c>
      <c r="AP38" s="388">
        <f ca="1">(SUM($B$81:AP81)+SUM($B$83:AP83)-SUM($B$37:AP37))*PropertyTaxRate</f>
        <v>0</v>
      </c>
      <c r="AQ38" s="388">
        <f ca="1">(SUM($B$81:AQ81)+SUM($B$83:AQ83)-SUM($B$37:AQ37))*PropertyTaxRate</f>
        <v>0</v>
      </c>
      <c r="AR38" s="388">
        <f ca="1">(SUM($B$81:AR81)+SUM($B$83:AR83)-SUM($B$37:AR37))*PropertyTaxRate</f>
        <v>0</v>
      </c>
      <c r="AS38" s="388">
        <f ca="1">(SUM($B$81:AS81)+SUM($B$83:AS83)-SUM($B$37:AS37))*PropertyTaxRate</f>
        <v>0</v>
      </c>
      <c r="AT38" s="388">
        <f ca="1">(SUM($B$81:AT81)+SUM($B$83:AT83)-SUM($B$37:AT37))*PropertyTaxRate</f>
        <v>0</v>
      </c>
      <c r="AU38" s="388">
        <f ca="1">(SUM($B$81:AU81)+SUM($B$83:AU83)-SUM($B$37:AU37))*PropertyTaxRate</f>
        <v>0</v>
      </c>
      <c r="AV38" s="388">
        <f ca="1">(SUM($B$81:AV81)+SUM($B$83:AV83)-SUM($B$37:AV37))*PropertyTaxRate</f>
        <v>0</v>
      </c>
      <c r="AW38" s="388">
        <f ca="1">(SUM($B$81:AW81)+SUM($B$83:AW83)-SUM($B$37:AW37))*PropertyTaxRate</f>
        <v>0</v>
      </c>
      <c r="AX38" s="388">
        <f ca="1">(SUM($B$81:AX81)+SUM($B$83:AX83)-SUM($B$37:AX37))*PropertyTaxRate</f>
        <v>0</v>
      </c>
      <c r="AY38" s="388">
        <f ca="1">(SUM($B$81:AY81)+SUM($B$83:AY83)-SUM($B$37:AY37))*PropertyTaxRate</f>
        <v>0</v>
      </c>
      <c r="AZ38" s="388">
        <f ca="1">(SUM($B$81:AZ81)+SUM($B$83:AZ83)-SUM($B$37:AZ37))*PropertyTaxRate</f>
        <v>0</v>
      </c>
      <c r="BA38" s="388">
        <f ca="1">(SUM($B$81:BA81)+SUM($B$83:BA83)-SUM($B$37:BA37))*PropertyTaxRate</f>
        <v>0</v>
      </c>
      <c r="BB38" s="388">
        <f ca="1">(SUM($B$81:BB81)+SUM($B$83:BB83)-SUM($B$37:BB37))*PropertyTaxRate</f>
        <v>0</v>
      </c>
      <c r="BC38" s="388">
        <f ca="1">(SUM($B$81:BC81)+SUM($B$83:BC83)-SUM($B$37:BC37))*PropertyTaxRate</f>
        <v>0</v>
      </c>
      <c r="BD38" s="388">
        <f ca="1">(SUM($B$81:BD81)+SUM($B$83:BD83)-SUM($B$37:BD37))*PropertyTaxRate</f>
        <v>0</v>
      </c>
      <c r="BE38" s="388">
        <f ca="1">(SUM($B$81:BE81)+SUM($B$83:BE83)-SUM($B$37:BE37))*PropertyTaxRate</f>
        <v>0</v>
      </c>
      <c r="BF38" s="388">
        <f ca="1">(SUM($B$81:BF81)+SUM($B$83:BF83)-SUM($B$37:BF37))*PropertyTaxRate</f>
        <v>0</v>
      </c>
      <c r="BG38" s="388">
        <f ca="1">(SUM($B$81:BG81)+SUM($B$83:BG83)-SUM($B$37:BG37))*PropertyTaxRate</f>
        <v>0</v>
      </c>
      <c r="BH38" s="388">
        <f ca="1">(SUM($B$81:BH81)+SUM($B$83:BH83)-SUM($B$37:BH37))*PropertyTaxRate</f>
        <v>0</v>
      </c>
      <c r="BI38" s="388">
        <f ca="1">(SUM($B$81:BI81)+SUM($B$83:BI83)-SUM($B$37:BI37))*PropertyTaxRate</f>
        <v>0</v>
      </c>
      <c r="BJ38" s="388">
        <f ca="1">(SUM($B$81:BJ81)+SUM($B$83:BJ83)-SUM($B$37:BJ37))*PropertyTaxRate</f>
        <v>0</v>
      </c>
      <c r="BK38" s="388">
        <f ca="1">(SUM($B$81:BK81)+SUM($B$83:BK83)-SUM($B$37:BK37))*PropertyTaxRate</f>
        <v>0</v>
      </c>
      <c r="BL38" s="388">
        <f ca="1">(SUM($B$81:BL81)+SUM($B$83:BL83)-SUM($B$37:BL37))*PropertyTaxRate</f>
        <v>0</v>
      </c>
      <c r="BM38" s="388">
        <f ca="1">(SUM($B$81:BM81)+SUM($B$83:BM83)-SUM($B$37:BM37))*PropertyTaxRate</f>
        <v>0</v>
      </c>
      <c r="BN38" s="388">
        <f ca="1">(SUM($B$81:BN81)+SUM($B$83:BN83)-SUM($B$37:BN37))*PropertyTaxRate</f>
        <v>0</v>
      </c>
      <c r="BO38" s="388">
        <f ca="1">(SUM($B$81:BO81)+SUM($B$83:BO83)-SUM($B$37:BO37))*PropertyTaxRate</f>
        <v>0</v>
      </c>
      <c r="BP38" s="388">
        <f ca="1">(SUM($B$81:BP81)+SUM($B$83:BP83)-SUM($B$37:BP37))*PropertyTaxRate</f>
        <v>0</v>
      </c>
      <c r="BQ38" s="388">
        <f ca="1">(SUM($B$81:BQ81)+SUM($B$83:BQ83)-SUM($B$37:BQ37))*PropertyTaxRate</f>
        <v>0</v>
      </c>
      <c r="BR38" s="388">
        <f ca="1">(SUM($B$81:BR81)+SUM($B$83:BR83)-SUM($B$37:BR37))*PropertyTaxRate</f>
        <v>0</v>
      </c>
      <c r="BS38" s="388">
        <f ca="1">(SUM($B$81:BS81)+SUM($B$83:BS83)-SUM($B$37:BS37))*PropertyTaxRate</f>
        <v>0</v>
      </c>
      <c r="BT38" s="388">
        <f ca="1">(SUM($B$81:BT81)+SUM($B$83:BT83)-SUM($B$37:BT37))*PropertyTaxRate</f>
        <v>0</v>
      </c>
      <c r="BU38" s="388">
        <f ca="1">(SUM($B$81:BU81)+SUM($B$83:BU83)-SUM($B$37:BU37))*PropertyTaxRate</f>
        <v>0</v>
      </c>
      <c r="BV38" s="388">
        <f ca="1">(SUM($B$81:BV81)+SUM($B$83:BV83)-SUM($B$37:BV37))*PropertyTaxRate</f>
        <v>0</v>
      </c>
      <c r="BW38" s="388">
        <f ca="1">(SUM($B$81:BW81)+SUM($B$83:BW83)-SUM($B$37:BW37))*PropertyTaxRate</f>
        <v>0</v>
      </c>
      <c r="BX38" s="388">
        <f ca="1">(SUM($B$81:BX81)+SUM($B$83:BX83)-SUM($B$37:BX37))*PropertyTaxRate</f>
        <v>0</v>
      </c>
      <c r="BY38" s="388">
        <f ca="1">(SUM($B$81:BY81)+SUM($B$83:BY83)-SUM($B$37:BY37))*PropertyTaxRate</f>
        <v>0</v>
      </c>
      <c r="BZ38" s="388">
        <f ca="1">(SUM($B$81:BZ81)+SUM($B$83:BZ83)-SUM($B$37:BZ37))*PropertyTaxRate</f>
        <v>0</v>
      </c>
      <c r="CA38" s="388">
        <f ca="1">(SUM($B$81:CA81)+SUM($B$83:CA83)-SUM($B$37:CA37))*PropertyTaxRate</f>
        <v>0</v>
      </c>
      <c r="CB38" s="388">
        <f ca="1">(SUM($B$81:CB81)+SUM($B$83:CB83)-SUM($B$37:CB37))*PropertyTaxRate</f>
        <v>0</v>
      </c>
      <c r="CC38" s="388">
        <f ca="1">(SUM($B$81:CC81)+SUM($B$83:CC83)-SUM($B$37:CC37))*PropertyTaxRate</f>
        <v>0</v>
      </c>
      <c r="CD38" s="225"/>
    </row>
    <row r="39" spans="1:82">
      <c r="A39" s="216" t="s">
        <v>95</v>
      </c>
      <c r="B39" s="278">
        <f ca="1">B29+SUM(B31:B38)</f>
        <v>-20.909899514464289</v>
      </c>
      <c r="C39" s="278">
        <f t="shared" ref="C39" ca="1" si="12">C29+SUM(C31:C38)</f>
        <v>-39.801761604107149</v>
      </c>
      <c r="D39" s="278">
        <f t="shared" ref="D39:BO39" ca="1" si="13">D29+SUM(D31:D38)</f>
        <v>-39.744915479464289</v>
      </c>
      <c r="E39" s="278">
        <f t="shared" ca="1" si="13"/>
        <v>-39.68806935482143</v>
      </c>
      <c r="F39" s="278">
        <f t="shared" ca="1" si="13"/>
        <v>-39.631223230178577</v>
      </c>
      <c r="G39" s="278">
        <f t="shared" ca="1" si="13"/>
        <v>-39.574377105535717</v>
      </c>
      <c r="H39" s="278">
        <f t="shared" ca="1" si="13"/>
        <v>-39.517530980892865</v>
      </c>
      <c r="I39" s="278">
        <f t="shared" ca="1" si="13"/>
        <v>-39.460684856250005</v>
      </c>
      <c r="J39" s="278">
        <f t="shared" ca="1" si="13"/>
        <v>-39.403838731607145</v>
      </c>
      <c r="K39" s="278">
        <f t="shared" ca="1" si="13"/>
        <v>-39.346992606964292</v>
      </c>
      <c r="L39" s="278">
        <f t="shared" ca="1" si="13"/>
        <v>-39.290146482321433</v>
      </c>
      <c r="M39" s="278">
        <f t="shared" ca="1" si="13"/>
        <v>-39.233300357678573</v>
      </c>
      <c r="N39" s="278">
        <f t="shared" ca="1" si="13"/>
        <v>-39.17645423303572</v>
      </c>
      <c r="O39" s="278">
        <f t="shared" ca="1" si="13"/>
        <v>-39.11960810839286</v>
      </c>
      <c r="P39" s="278">
        <f t="shared" ca="1" si="13"/>
        <v>-39.062761983750001</v>
      </c>
      <c r="Q39" s="278">
        <f t="shared" ca="1" si="13"/>
        <v>-39.005915859107148</v>
      </c>
      <c r="R39" s="278">
        <f t="shared" ca="1" si="13"/>
        <v>-38.949069734464288</v>
      </c>
      <c r="S39" s="278">
        <f t="shared" ca="1" si="13"/>
        <v>-38.892223609821436</v>
      </c>
      <c r="T39" s="278">
        <f t="shared" ca="1" si="13"/>
        <v>-38.835377485178576</v>
      </c>
      <c r="U39" s="278">
        <f t="shared" ca="1" si="13"/>
        <v>-38.778531360535716</v>
      </c>
      <c r="V39" s="278">
        <f t="shared" ca="1" si="13"/>
        <v>-38.721685235892863</v>
      </c>
      <c r="W39" s="278">
        <f t="shared" ca="1" si="13"/>
        <v>-38.664839111250004</v>
      </c>
      <c r="X39" s="278">
        <f t="shared" ca="1" si="13"/>
        <v>-38.607992986607144</v>
      </c>
      <c r="Y39" s="278">
        <f t="shared" ca="1" si="13"/>
        <v>-38.551146861964291</v>
      </c>
      <c r="Z39" s="278">
        <f t="shared" ca="1" si="13"/>
        <v>-38.494300737321431</v>
      </c>
      <c r="AA39" s="278">
        <f t="shared" ca="1" si="13"/>
        <v>-38.437454612678579</v>
      </c>
      <c r="AB39" s="278">
        <f t="shared" ca="1" si="13"/>
        <v>-38.380608488035719</v>
      </c>
      <c r="AC39" s="278">
        <f t="shared" ca="1" si="13"/>
        <v>-38.323762363392859</v>
      </c>
      <c r="AD39" s="278">
        <f t="shared" ca="1" si="13"/>
        <v>-38.266916238750007</v>
      </c>
      <c r="AE39" s="278">
        <f t="shared" ca="1" si="13"/>
        <v>-38.210070114107147</v>
      </c>
      <c r="AF39" s="278">
        <f t="shared" ca="1" si="13"/>
        <v>-38.153223989464287</v>
      </c>
      <c r="AG39" s="278">
        <f t="shared" ca="1" si="13"/>
        <v>-38.096377864821434</v>
      </c>
      <c r="AH39" s="278">
        <f t="shared" ca="1" si="13"/>
        <v>-38.039531740178575</v>
      </c>
      <c r="AI39" s="278">
        <f t="shared" ca="1" si="13"/>
        <v>-37.982685615535715</v>
      </c>
      <c r="AJ39" s="278">
        <f t="shared" ca="1" si="13"/>
        <v>-37.925839490892862</v>
      </c>
      <c r="AK39" s="278">
        <f t="shared" ca="1" si="13"/>
        <v>-18.948708214285716</v>
      </c>
      <c r="AL39" s="278">
        <f t="shared" ca="1" si="13"/>
        <v>0</v>
      </c>
      <c r="AM39" s="278">
        <f t="shared" ca="1" si="13"/>
        <v>0</v>
      </c>
      <c r="AN39" s="278">
        <f t="shared" ca="1" si="13"/>
        <v>0</v>
      </c>
      <c r="AO39" s="278">
        <f t="shared" ca="1" si="13"/>
        <v>0</v>
      </c>
      <c r="AP39" s="278">
        <f t="shared" ca="1" si="13"/>
        <v>0</v>
      </c>
      <c r="AQ39" s="278">
        <f t="shared" ca="1" si="13"/>
        <v>0</v>
      </c>
      <c r="AR39" s="278">
        <f t="shared" ca="1" si="13"/>
        <v>0</v>
      </c>
      <c r="AS39" s="278">
        <f t="shared" ca="1" si="13"/>
        <v>0</v>
      </c>
      <c r="AT39" s="278">
        <f t="shared" ca="1" si="13"/>
        <v>0</v>
      </c>
      <c r="AU39" s="278">
        <f t="shared" ca="1" si="13"/>
        <v>0</v>
      </c>
      <c r="AV39" s="278">
        <f t="shared" ca="1" si="13"/>
        <v>0</v>
      </c>
      <c r="AW39" s="278">
        <f t="shared" ca="1" si="13"/>
        <v>0</v>
      </c>
      <c r="AX39" s="278">
        <f t="shared" ca="1" si="13"/>
        <v>0</v>
      </c>
      <c r="AY39" s="278">
        <f t="shared" ca="1" si="13"/>
        <v>0</v>
      </c>
      <c r="AZ39" s="278">
        <f t="shared" ca="1" si="13"/>
        <v>0</v>
      </c>
      <c r="BA39" s="278">
        <f t="shared" ca="1" si="13"/>
        <v>0</v>
      </c>
      <c r="BB39" s="278">
        <f t="shared" ca="1" si="13"/>
        <v>0</v>
      </c>
      <c r="BC39" s="278">
        <f t="shared" ca="1" si="13"/>
        <v>0</v>
      </c>
      <c r="BD39" s="278">
        <f t="shared" ca="1" si="13"/>
        <v>0</v>
      </c>
      <c r="BE39" s="278">
        <f t="shared" ca="1" si="13"/>
        <v>0</v>
      </c>
      <c r="BF39" s="278">
        <f t="shared" ca="1" si="13"/>
        <v>0</v>
      </c>
      <c r="BG39" s="278">
        <f t="shared" ca="1" si="13"/>
        <v>0</v>
      </c>
      <c r="BH39" s="278">
        <f t="shared" ca="1" si="13"/>
        <v>0</v>
      </c>
      <c r="BI39" s="278">
        <f t="shared" ca="1" si="13"/>
        <v>0</v>
      </c>
      <c r="BJ39" s="278">
        <f t="shared" ca="1" si="13"/>
        <v>0</v>
      </c>
      <c r="BK39" s="278">
        <f t="shared" ca="1" si="13"/>
        <v>0</v>
      </c>
      <c r="BL39" s="278">
        <f t="shared" ca="1" si="13"/>
        <v>0</v>
      </c>
      <c r="BM39" s="278">
        <f t="shared" ca="1" si="13"/>
        <v>0</v>
      </c>
      <c r="BN39" s="278">
        <f t="shared" ca="1" si="13"/>
        <v>0</v>
      </c>
      <c r="BO39" s="278">
        <f t="shared" ca="1" si="13"/>
        <v>0</v>
      </c>
      <c r="BP39" s="278">
        <f t="shared" ref="BP39:CC39" ca="1" si="14">BP29+SUM(BP31:BP38)</f>
        <v>0</v>
      </c>
      <c r="BQ39" s="278">
        <f t="shared" ca="1" si="14"/>
        <v>0</v>
      </c>
      <c r="BR39" s="278">
        <f t="shared" ca="1" si="14"/>
        <v>0</v>
      </c>
      <c r="BS39" s="278">
        <f t="shared" ca="1" si="14"/>
        <v>0</v>
      </c>
      <c r="BT39" s="278">
        <f t="shared" ca="1" si="14"/>
        <v>0</v>
      </c>
      <c r="BU39" s="278">
        <f t="shared" ca="1" si="14"/>
        <v>0</v>
      </c>
      <c r="BV39" s="278">
        <f t="shared" ca="1" si="14"/>
        <v>0</v>
      </c>
      <c r="BW39" s="278">
        <f t="shared" ca="1" si="14"/>
        <v>0</v>
      </c>
      <c r="BX39" s="278">
        <f t="shared" ca="1" si="14"/>
        <v>0</v>
      </c>
      <c r="BY39" s="278">
        <f t="shared" ca="1" si="14"/>
        <v>0</v>
      </c>
      <c r="BZ39" s="278">
        <f t="shared" ca="1" si="14"/>
        <v>0</v>
      </c>
      <c r="CA39" s="278">
        <f t="shared" ca="1" si="14"/>
        <v>0</v>
      </c>
      <c r="CB39" s="278">
        <f t="shared" ca="1" si="14"/>
        <v>0</v>
      </c>
      <c r="CC39" s="278">
        <f t="shared" ca="1" si="14"/>
        <v>0</v>
      </c>
      <c r="CD39" s="228"/>
    </row>
    <row r="40" spans="1:82">
      <c r="A40" s="218"/>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227"/>
    </row>
    <row r="41" spans="1:82">
      <c r="A41" s="216" t="s">
        <v>96</v>
      </c>
      <c r="B41" s="278">
        <f t="shared" ref="B41:C41" ca="1" si="15">B24+B39</f>
        <v>-20.909899514464289</v>
      </c>
      <c r="C41" s="278">
        <f t="shared" ca="1" si="15"/>
        <v>-39.801761604107149</v>
      </c>
      <c r="D41" s="278">
        <f t="shared" ref="D41:BO41" ca="1" si="16">D24+D39</f>
        <v>-39.744915479464289</v>
      </c>
      <c r="E41" s="278">
        <f t="shared" ca="1" si="16"/>
        <v>-39.68806935482143</v>
      </c>
      <c r="F41" s="278">
        <f t="shared" ca="1" si="16"/>
        <v>-39.631223230178577</v>
      </c>
      <c r="G41" s="278">
        <f t="shared" ca="1" si="16"/>
        <v>-39.574377105535717</v>
      </c>
      <c r="H41" s="278">
        <f t="shared" ca="1" si="16"/>
        <v>-39.517530980892865</v>
      </c>
      <c r="I41" s="278">
        <f t="shared" ca="1" si="16"/>
        <v>-39.460684856250005</v>
      </c>
      <c r="J41" s="278">
        <f t="shared" ca="1" si="16"/>
        <v>-39.403838731607145</v>
      </c>
      <c r="K41" s="278">
        <f t="shared" ca="1" si="16"/>
        <v>-39.346992606964292</v>
      </c>
      <c r="L41" s="278">
        <f t="shared" ca="1" si="16"/>
        <v>-39.290146482321433</v>
      </c>
      <c r="M41" s="278">
        <f t="shared" ca="1" si="16"/>
        <v>-39.233300357678573</v>
      </c>
      <c r="N41" s="278">
        <f t="shared" ca="1" si="16"/>
        <v>-39.17645423303572</v>
      </c>
      <c r="O41" s="278">
        <f t="shared" ca="1" si="16"/>
        <v>-39.11960810839286</v>
      </c>
      <c r="P41" s="278">
        <f t="shared" ca="1" si="16"/>
        <v>-39.062761983750001</v>
      </c>
      <c r="Q41" s="278">
        <f t="shared" ca="1" si="16"/>
        <v>-39.005915859107148</v>
      </c>
      <c r="R41" s="278">
        <f t="shared" ca="1" si="16"/>
        <v>-38.949069734464288</v>
      </c>
      <c r="S41" s="278">
        <f t="shared" ca="1" si="16"/>
        <v>-38.892223609821436</v>
      </c>
      <c r="T41" s="278">
        <f t="shared" ca="1" si="16"/>
        <v>-38.835377485178576</v>
      </c>
      <c r="U41" s="278">
        <f t="shared" ca="1" si="16"/>
        <v>-38.778531360535716</v>
      </c>
      <c r="V41" s="278">
        <f t="shared" ca="1" si="16"/>
        <v>-38.721685235892863</v>
      </c>
      <c r="W41" s="278">
        <f t="shared" ca="1" si="16"/>
        <v>-38.664839111250004</v>
      </c>
      <c r="X41" s="278">
        <f t="shared" ca="1" si="16"/>
        <v>-38.607992986607144</v>
      </c>
      <c r="Y41" s="278">
        <f t="shared" ca="1" si="16"/>
        <v>-38.551146861964291</v>
      </c>
      <c r="Z41" s="278">
        <f t="shared" ca="1" si="16"/>
        <v>-38.494300737321431</v>
      </c>
      <c r="AA41" s="278">
        <f t="shared" ca="1" si="16"/>
        <v>-38.437454612678579</v>
      </c>
      <c r="AB41" s="278">
        <f t="shared" ca="1" si="16"/>
        <v>-38.380608488035719</v>
      </c>
      <c r="AC41" s="278">
        <f t="shared" ca="1" si="16"/>
        <v>-38.323762363392859</v>
      </c>
      <c r="AD41" s="278">
        <f t="shared" ca="1" si="16"/>
        <v>-38.266916238750007</v>
      </c>
      <c r="AE41" s="278">
        <f t="shared" ca="1" si="16"/>
        <v>-38.210070114107147</v>
      </c>
      <c r="AF41" s="278">
        <f t="shared" ca="1" si="16"/>
        <v>-38.153223989464287</v>
      </c>
      <c r="AG41" s="278">
        <f t="shared" ca="1" si="16"/>
        <v>-38.096377864821434</v>
      </c>
      <c r="AH41" s="278">
        <f t="shared" ca="1" si="16"/>
        <v>-38.039531740178575</v>
      </c>
      <c r="AI41" s="278">
        <f t="shared" ca="1" si="16"/>
        <v>-37.982685615535715</v>
      </c>
      <c r="AJ41" s="278">
        <f t="shared" ca="1" si="16"/>
        <v>-37.925839490892862</v>
      </c>
      <c r="AK41" s="278">
        <f t="shared" ca="1" si="16"/>
        <v>-18.948708214285716</v>
      </c>
      <c r="AL41" s="278">
        <f t="shared" ca="1" si="16"/>
        <v>0</v>
      </c>
      <c r="AM41" s="278">
        <f t="shared" ca="1" si="16"/>
        <v>0</v>
      </c>
      <c r="AN41" s="278">
        <f t="shared" ca="1" si="16"/>
        <v>0</v>
      </c>
      <c r="AO41" s="278">
        <f t="shared" ca="1" si="16"/>
        <v>0</v>
      </c>
      <c r="AP41" s="278">
        <f t="shared" ca="1" si="16"/>
        <v>0</v>
      </c>
      <c r="AQ41" s="278">
        <f t="shared" ca="1" si="16"/>
        <v>0</v>
      </c>
      <c r="AR41" s="278">
        <f t="shared" ca="1" si="16"/>
        <v>0</v>
      </c>
      <c r="AS41" s="278">
        <f t="shared" ca="1" si="16"/>
        <v>0</v>
      </c>
      <c r="AT41" s="278">
        <f t="shared" ca="1" si="16"/>
        <v>0</v>
      </c>
      <c r="AU41" s="278">
        <f t="shared" ca="1" si="16"/>
        <v>0</v>
      </c>
      <c r="AV41" s="278">
        <f t="shared" ca="1" si="16"/>
        <v>0</v>
      </c>
      <c r="AW41" s="278">
        <f t="shared" ca="1" si="16"/>
        <v>0</v>
      </c>
      <c r="AX41" s="278">
        <f t="shared" ca="1" si="16"/>
        <v>0</v>
      </c>
      <c r="AY41" s="278">
        <f t="shared" ca="1" si="16"/>
        <v>0</v>
      </c>
      <c r="AZ41" s="278">
        <f t="shared" ca="1" si="16"/>
        <v>0</v>
      </c>
      <c r="BA41" s="278">
        <f t="shared" ca="1" si="16"/>
        <v>0</v>
      </c>
      <c r="BB41" s="278">
        <f t="shared" ca="1" si="16"/>
        <v>0</v>
      </c>
      <c r="BC41" s="278">
        <f t="shared" ca="1" si="16"/>
        <v>0</v>
      </c>
      <c r="BD41" s="278">
        <f t="shared" ca="1" si="16"/>
        <v>0</v>
      </c>
      <c r="BE41" s="278">
        <f t="shared" ca="1" si="16"/>
        <v>0</v>
      </c>
      <c r="BF41" s="278">
        <f t="shared" ca="1" si="16"/>
        <v>0</v>
      </c>
      <c r="BG41" s="278">
        <f t="shared" ca="1" si="16"/>
        <v>0</v>
      </c>
      <c r="BH41" s="278">
        <f t="shared" ca="1" si="16"/>
        <v>0</v>
      </c>
      <c r="BI41" s="278">
        <f t="shared" ca="1" si="16"/>
        <v>0</v>
      </c>
      <c r="BJ41" s="278">
        <f t="shared" ca="1" si="16"/>
        <v>0</v>
      </c>
      <c r="BK41" s="278">
        <f t="shared" ca="1" si="16"/>
        <v>0</v>
      </c>
      <c r="BL41" s="278">
        <f t="shared" ca="1" si="16"/>
        <v>0</v>
      </c>
      <c r="BM41" s="278">
        <f t="shared" ca="1" si="16"/>
        <v>0</v>
      </c>
      <c r="BN41" s="278">
        <f t="shared" ca="1" si="16"/>
        <v>0</v>
      </c>
      <c r="BO41" s="278">
        <f t="shared" ca="1" si="16"/>
        <v>0</v>
      </c>
      <c r="BP41" s="278">
        <f t="shared" ref="BP41:CC41" ca="1" si="17">BP24+BP39</f>
        <v>0</v>
      </c>
      <c r="BQ41" s="278">
        <f t="shared" ca="1" si="17"/>
        <v>0</v>
      </c>
      <c r="BR41" s="278">
        <f t="shared" ca="1" si="17"/>
        <v>0</v>
      </c>
      <c r="BS41" s="278">
        <f t="shared" ca="1" si="17"/>
        <v>0</v>
      </c>
      <c r="BT41" s="278">
        <f t="shared" ca="1" si="17"/>
        <v>0</v>
      </c>
      <c r="BU41" s="278">
        <f t="shared" ca="1" si="17"/>
        <v>0</v>
      </c>
      <c r="BV41" s="278">
        <f t="shared" ca="1" si="17"/>
        <v>0</v>
      </c>
      <c r="BW41" s="278">
        <f t="shared" ca="1" si="17"/>
        <v>0</v>
      </c>
      <c r="BX41" s="278">
        <f t="shared" ca="1" si="17"/>
        <v>0</v>
      </c>
      <c r="BY41" s="278">
        <f t="shared" ca="1" si="17"/>
        <v>0</v>
      </c>
      <c r="BZ41" s="278">
        <f t="shared" ca="1" si="17"/>
        <v>0</v>
      </c>
      <c r="CA41" s="278">
        <f t="shared" ca="1" si="17"/>
        <v>0</v>
      </c>
      <c r="CB41" s="278">
        <f t="shared" ca="1" si="17"/>
        <v>0</v>
      </c>
      <c r="CC41" s="278">
        <f t="shared" ca="1" si="17"/>
        <v>0</v>
      </c>
      <c r="CD41" s="228"/>
    </row>
    <row r="42" spans="1:82">
      <c r="A42" s="218"/>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227"/>
    </row>
    <row r="43" spans="1:82">
      <c r="A43" s="219" t="s">
        <v>465</v>
      </c>
      <c r="B43" s="388">
        <f t="shared" ref="B43:C43" ca="1" si="18">B12+B41</f>
        <v>-20.909899514464289</v>
      </c>
      <c r="C43" s="388">
        <f t="shared" ca="1" si="18"/>
        <v>-39.801761604107149</v>
      </c>
      <c r="D43" s="388">
        <f t="shared" ref="D43:BO43" ca="1" si="19">D12+D41</f>
        <v>-39.744915479464289</v>
      </c>
      <c r="E43" s="388">
        <f t="shared" ca="1" si="19"/>
        <v>-39.68806935482143</v>
      </c>
      <c r="F43" s="388">
        <f t="shared" ca="1" si="19"/>
        <v>-39.631223230178577</v>
      </c>
      <c r="G43" s="388">
        <f t="shared" ca="1" si="19"/>
        <v>-39.574377105535717</v>
      </c>
      <c r="H43" s="388">
        <f t="shared" ca="1" si="19"/>
        <v>-39.517530980892865</v>
      </c>
      <c r="I43" s="388">
        <f t="shared" ca="1" si="19"/>
        <v>-39.460684856250005</v>
      </c>
      <c r="J43" s="388">
        <f t="shared" ca="1" si="19"/>
        <v>-39.403838731607145</v>
      </c>
      <c r="K43" s="388">
        <f t="shared" ca="1" si="19"/>
        <v>-39.346992606964292</v>
      </c>
      <c r="L43" s="388">
        <f t="shared" ca="1" si="19"/>
        <v>-39.290146482321433</v>
      </c>
      <c r="M43" s="388">
        <f t="shared" ca="1" si="19"/>
        <v>-39.233300357678573</v>
      </c>
      <c r="N43" s="388">
        <f t="shared" ca="1" si="19"/>
        <v>-39.17645423303572</v>
      </c>
      <c r="O43" s="388">
        <f t="shared" ca="1" si="19"/>
        <v>-39.11960810839286</v>
      </c>
      <c r="P43" s="388">
        <f t="shared" ca="1" si="19"/>
        <v>-39.062761983750001</v>
      </c>
      <c r="Q43" s="388">
        <f t="shared" ca="1" si="19"/>
        <v>-39.005915859107148</v>
      </c>
      <c r="R43" s="388">
        <f t="shared" ca="1" si="19"/>
        <v>-38.949069734464288</v>
      </c>
      <c r="S43" s="388">
        <f t="shared" ca="1" si="19"/>
        <v>-38.892223609821436</v>
      </c>
      <c r="T43" s="388">
        <f t="shared" ca="1" si="19"/>
        <v>-38.835377485178576</v>
      </c>
      <c r="U43" s="388">
        <f t="shared" ca="1" si="19"/>
        <v>-38.778531360535716</v>
      </c>
      <c r="V43" s="388">
        <f t="shared" ca="1" si="19"/>
        <v>-38.721685235892863</v>
      </c>
      <c r="W43" s="388">
        <f t="shared" ca="1" si="19"/>
        <v>-38.664839111250004</v>
      </c>
      <c r="X43" s="388">
        <f t="shared" ca="1" si="19"/>
        <v>-38.607992986607144</v>
      </c>
      <c r="Y43" s="388">
        <f t="shared" ca="1" si="19"/>
        <v>-38.551146861964291</v>
      </c>
      <c r="Z43" s="388">
        <f t="shared" ca="1" si="19"/>
        <v>-38.494300737321431</v>
      </c>
      <c r="AA43" s="388">
        <f t="shared" ca="1" si="19"/>
        <v>-38.437454612678579</v>
      </c>
      <c r="AB43" s="388">
        <f t="shared" ca="1" si="19"/>
        <v>-38.380608488035719</v>
      </c>
      <c r="AC43" s="388">
        <f t="shared" ca="1" si="19"/>
        <v>-38.323762363392859</v>
      </c>
      <c r="AD43" s="388">
        <f t="shared" ca="1" si="19"/>
        <v>-38.266916238750007</v>
      </c>
      <c r="AE43" s="388">
        <f t="shared" ca="1" si="19"/>
        <v>-38.210070114107147</v>
      </c>
      <c r="AF43" s="388">
        <f t="shared" ca="1" si="19"/>
        <v>-38.153223989464287</v>
      </c>
      <c r="AG43" s="388">
        <f t="shared" ca="1" si="19"/>
        <v>-38.096377864821434</v>
      </c>
      <c r="AH43" s="388">
        <f t="shared" ca="1" si="19"/>
        <v>-38.039531740178575</v>
      </c>
      <c r="AI43" s="388">
        <f t="shared" ca="1" si="19"/>
        <v>-37.982685615535715</v>
      </c>
      <c r="AJ43" s="388">
        <f t="shared" ca="1" si="19"/>
        <v>-37.925839490892862</v>
      </c>
      <c r="AK43" s="388">
        <f t="shared" ca="1" si="19"/>
        <v>-18.948708214285716</v>
      </c>
      <c r="AL43" s="388">
        <f t="shared" ca="1" si="19"/>
        <v>0</v>
      </c>
      <c r="AM43" s="388">
        <f t="shared" ca="1" si="19"/>
        <v>0</v>
      </c>
      <c r="AN43" s="388">
        <f t="shared" ca="1" si="19"/>
        <v>0</v>
      </c>
      <c r="AO43" s="388">
        <f t="shared" ca="1" si="19"/>
        <v>0</v>
      </c>
      <c r="AP43" s="388">
        <f t="shared" ca="1" si="19"/>
        <v>0</v>
      </c>
      <c r="AQ43" s="388">
        <f t="shared" ca="1" si="19"/>
        <v>0</v>
      </c>
      <c r="AR43" s="388">
        <f t="shared" ca="1" si="19"/>
        <v>0</v>
      </c>
      <c r="AS43" s="388">
        <f t="shared" ca="1" si="19"/>
        <v>0</v>
      </c>
      <c r="AT43" s="388">
        <f t="shared" ca="1" si="19"/>
        <v>0</v>
      </c>
      <c r="AU43" s="388">
        <f t="shared" ca="1" si="19"/>
        <v>0</v>
      </c>
      <c r="AV43" s="388">
        <f t="shared" ca="1" si="19"/>
        <v>0</v>
      </c>
      <c r="AW43" s="388">
        <f t="shared" ca="1" si="19"/>
        <v>0</v>
      </c>
      <c r="AX43" s="388">
        <f t="shared" ca="1" si="19"/>
        <v>0</v>
      </c>
      <c r="AY43" s="388">
        <f t="shared" ca="1" si="19"/>
        <v>0</v>
      </c>
      <c r="AZ43" s="388">
        <f t="shared" ca="1" si="19"/>
        <v>0</v>
      </c>
      <c r="BA43" s="388">
        <f t="shared" ca="1" si="19"/>
        <v>0</v>
      </c>
      <c r="BB43" s="388">
        <f t="shared" ca="1" si="19"/>
        <v>0</v>
      </c>
      <c r="BC43" s="388">
        <f t="shared" ca="1" si="19"/>
        <v>0</v>
      </c>
      <c r="BD43" s="388">
        <f t="shared" ca="1" si="19"/>
        <v>0</v>
      </c>
      <c r="BE43" s="388">
        <f t="shared" ca="1" si="19"/>
        <v>0</v>
      </c>
      <c r="BF43" s="388">
        <f t="shared" ca="1" si="19"/>
        <v>0</v>
      </c>
      <c r="BG43" s="388">
        <f t="shared" ca="1" si="19"/>
        <v>0</v>
      </c>
      <c r="BH43" s="388">
        <f t="shared" ca="1" si="19"/>
        <v>0</v>
      </c>
      <c r="BI43" s="388">
        <f t="shared" ca="1" si="19"/>
        <v>0</v>
      </c>
      <c r="BJ43" s="388">
        <f t="shared" ca="1" si="19"/>
        <v>0</v>
      </c>
      <c r="BK43" s="388">
        <f t="shared" ca="1" si="19"/>
        <v>0</v>
      </c>
      <c r="BL43" s="388">
        <f t="shared" ca="1" si="19"/>
        <v>0</v>
      </c>
      <c r="BM43" s="388">
        <f t="shared" ca="1" si="19"/>
        <v>0</v>
      </c>
      <c r="BN43" s="388">
        <f t="shared" ca="1" si="19"/>
        <v>0</v>
      </c>
      <c r="BO43" s="388">
        <f t="shared" ca="1" si="19"/>
        <v>0</v>
      </c>
      <c r="BP43" s="388">
        <f t="shared" ref="BP43:CC43" ca="1" si="20">BP12+BP41</f>
        <v>0</v>
      </c>
      <c r="BQ43" s="388">
        <f t="shared" ca="1" si="20"/>
        <v>0</v>
      </c>
      <c r="BR43" s="388">
        <f t="shared" ca="1" si="20"/>
        <v>0</v>
      </c>
      <c r="BS43" s="388">
        <f t="shared" ca="1" si="20"/>
        <v>0</v>
      </c>
      <c r="BT43" s="388">
        <f t="shared" ca="1" si="20"/>
        <v>0</v>
      </c>
      <c r="BU43" s="388">
        <f t="shared" ca="1" si="20"/>
        <v>0</v>
      </c>
      <c r="BV43" s="388">
        <f t="shared" ca="1" si="20"/>
        <v>0</v>
      </c>
      <c r="BW43" s="388">
        <f t="shared" ca="1" si="20"/>
        <v>0</v>
      </c>
      <c r="BX43" s="388">
        <f t="shared" ca="1" si="20"/>
        <v>0</v>
      </c>
      <c r="BY43" s="388">
        <f t="shared" ca="1" si="20"/>
        <v>0</v>
      </c>
      <c r="BZ43" s="388">
        <f t="shared" ca="1" si="20"/>
        <v>0</v>
      </c>
      <c r="CA43" s="388">
        <f t="shared" ca="1" si="20"/>
        <v>0</v>
      </c>
      <c r="CB43" s="388">
        <f t="shared" ca="1" si="20"/>
        <v>0</v>
      </c>
      <c r="CC43" s="388">
        <f t="shared" ca="1" si="20"/>
        <v>0</v>
      </c>
      <c r="CD43" s="225"/>
    </row>
    <row r="44" spans="1:82">
      <c r="A44" s="335" t="s">
        <v>480</v>
      </c>
      <c r="B44" s="388">
        <f>Inputs!C65</f>
        <v>0</v>
      </c>
      <c r="C44" s="388">
        <f>Inputs!D65</f>
        <v>0</v>
      </c>
      <c r="D44" s="388">
        <f>Inputs!E65</f>
        <v>0</v>
      </c>
      <c r="E44" s="388">
        <f>Inputs!F65</f>
        <v>0</v>
      </c>
      <c r="F44" s="388">
        <f>Inputs!G65</f>
        <v>0</v>
      </c>
      <c r="G44" s="388">
        <f>Inputs!H65</f>
        <v>0</v>
      </c>
      <c r="H44" s="388">
        <f>Inputs!I65</f>
        <v>0</v>
      </c>
      <c r="I44" s="388">
        <f>Inputs!J65</f>
        <v>0</v>
      </c>
      <c r="J44" s="388">
        <f>Inputs!K65</f>
        <v>0</v>
      </c>
      <c r="K44" s="388">
        <f>Inputs!L65</f>
        <v>0</v>
      </c>
      <c r="L44" s="388">
        <f>Inputs!M65</f>
        <v>0</v>
      </c>
      <c r="M44" s="388">
        <f>Inputs!N65</f>
        <v>0</v>
      </c>
      <c r="N44" s="388">
        <f>Inputs!O65</f>
        <v>0</v>
      </c>
      <c r="O44" s="388">
        <f>Inputs!P65</f>
        <v>0</v>
      </c>
      <c r="P44" s="388">
        <f>Inputs!Q65</f>
        <v>0</v>
      </c>
      <c r="Q44" s="388">
        <f>Inputs!R65</f>
        <v>0</v>
      </c>
      <c r="R44" s="388">
        <f>Inputs!S65</f>
        <v>0</v>
      </c>
      <c r="S44" s="388">
        <f>Inputs!T65</f>
        <v>0</v>
      </c>
      <c r="T44" s="388">
        <f>Inputs!U65</f>
        <v>0</v>
      </c>
      <c r="U44" s="388">
        <f>Inputs!V65</f>
        <v>0</v>
      </c>
      <c r="V44" s="388">
        <f>Inputs!W65</f>
        <v>0</v>
      </c>
      <c r="W44" s="388">
        <f>Inputs!X65</f>
        <v>0</v>
      </c>
      <c r="X44" s="388">
        <f>Inputs!Y65</f>
        <v>0</v>
      </c>
      <c r="Y44" s="388">
        <f>Inputs!Z65</f>
        <v>0</v>
      </c>
      <c r="Z44" s="388">
        <f>Inputs!AA65</f>
        <v>0</v>
      </c>
      <c r="AA44" s="388">
        <f>Inputs!AB65</f>
        <v>0</v>
      </c>
      <c r="AB44" s="388">
        <f>Inputs!AC65</f>
        <v>0</v>
      </c>
      <c r="AC44" s="388">
        <f>Inputs!AD65</f>
        <v>0</v>
      </c>
      <c r="AD44" s="388">
        <f>Inputs!AE65</f>
        <v>0</v>
      </c>
      <c r="AE44" s="388">
        <f>Inputs!AF65</f>
        <v>0</v>
      </c>
      <c r="AF44" s="388">
        <f>Inputs!AG65</f>
        <v>0</v>
      </c>
      <c r="AG44" s="388">
        <f>Inputs!AH65</f>
        <v>0</v>
      </c>
      <c r="AH44" s="388">
        <f>Inputs!AI65</f>
        <v>0</v>
      </c>
      <c r="AI44" s="388">
        <f>Inputs!AJ65</f>
        <v>0</v>
      </c>
      <c r="AJ44" s="388">
        <f>Inputs!AK65</f>
        <v>0</v>
      </c>
      <c r="AK44" s="388">
        <f>Inputs!AL65</f>
        <v>0</v>
      </c>
      <c r="AL44" s="388">
        <f>Inputs!AM65</f>
        <v>0</v>
      </c>
      <c r="AM44" s="388">
        <f>Inputs!AN65</f>
        <v>0</v>
      </c>
      <c r="AN44" s="388">
        <f>Inputs!AO65</f>
        <v>0</v>
      </c>
      <c r="AO44" s="388">
        <f>Inputs!AP65</f>
        <v>0</v>
      </c>
      <c r="AP44" s="388">
        <f>Inputs!AQ65</f>
        <v>0</v>
      </c>
      <c r="AQ44" s="388">
        <f>Inputs!AR65</f>
        <v>0</v>
      </c>
      <c r="AR44" s="388">
        <f>Inputs!AS65</f>
        <v>0</v>
      </c>
      <c r="AS44" s="388">
        <f>Inputs!AT65</f>
        <v>0</v>
      </c>
      <c r="AT44" s="388">
        <f>Inputs!AU65</f>
        <v>0</v>
      </c>
      <c r="AU44" s="388">
        <f>Inputs!AV65</f>
        <v>0</v>
      </c>
      <c r="AV44" s="388">
        <f>Inputs!AW65</f>
        <v>0</v>
      </c>
      <c r="AW44" s="388">
        <f>Inputs!AX65</f>
        <v>0</v>
      </c>
      <c r="AX44" s="388">
        <f>Inputs!AY65</f>
        <v>0</v>
      </c>
      <c r="AY44" s="388">
        <f>Inputs!AZ65</f>
        <v>0</v>
      </c>
      <c r="AZ44" s="388">
        <f>Inputs!BA65</f>
        <v>0</v>
      </c>
      <c r="BA44" s="388">
        <f>Inputs!BB65</f>
        <v>0</v>
      </c>
      <c r="BB44" s="388">
        <f>Inputs!BC65</f>
        <v>0</v>
      </c>
      <c r="BC44" s="388">
        <f>Inputs!BD65</f>
        <v>0</v>
      </c>
      <c r="BD44" s="388">
        <f>Inputs!BE65</f>
        <v>0</v>
      </c>
      <c r="BE44" s="388">
        <f>Inputs!BF65</f>
        <v>0</v>
      </c>
      <c r="BF44" s="388">
        <f>Inputs!BG65</f>
        <v>0</v>
      </c>
      <c r="BG44" s="388">
        <f>Inputs!BH65</f>
        <v>0</v>
      </c>
      <c r="BH44" s="388">
        <f>Inputs!BI65</f>
        <v>0</v>
      </c>
      <c r="BI44" s="388">
        <f>Inputs!BJ65</f>
        <v>0</v>
      </c>
      <c r="BJ44" s="388">
        <f>Inputs!BK65</f>
        <v>0</v>
      </c>
      <c r="BK44" s="388">
        <f>Inputs!BL65</f>
        <v>0</v>
      </c>
      <c r="BL44" s="388">
        <f>Inputs!BM65</f>
        <v>0</v>
      </c>
      <c r="BM44" s="388">
        <f>Inputs!BN65</f>
        <v>0</v>
      </c>
      <c r="BN44" s="388">
        <f>Inputs!BO65</f>
        <v>0</v>
      </c>
      <c r="BO44" s="388">
        <f>Inputs!BP65</f>
        <v>0</v>
      </c>
      <c r="BP44" s="388">
        <f>Inputs!BQ65</f>
        <v>0</v>
      </c>
      <c r="BQ44" s="388">
        <f>Inputs!BR65</f>
        <v>0</v>
      </c>
      <c r="BR44" s="388">
        <f>Inputs!BS65</f>
        <v>0</v>
      </c>
      <c r="BS44" s="388">
        <f>Inputs!BT65</f>
        <v>0</v>
      </c>
      <c r="BT44" s="388">
        <f>Inputs!BU65</f>
        <v>0</v>
      </c>
      <c r="BU44" s="388">
        <f>Inputs!BV65</f>
        <v>0</v>
      </c>
      <c r="BV44" s="388">
        <f>Inputs!BW65</f>
        <v>0</v>
      </c>
      <c r="BW44" s="388">
        <f>Inputs!BX65</f>
        <v>0</v>
      </c>
      <c r="BX44" s="388">
        <f>Inputs!BY65</f>
        <v>0</v>
      </c>
      <c r="BY44" s="388">
        <f>Inputs!BZ65</f>
        <v>0</v>
      </c>
      <c r="BZ44" s="388">
        <f>Inputs!CA65</f>
        <v>0</v>
      </c>
      <c r="CA44" s="388">
        <f>Inputs!CB65</f>
        <v>0</v>
      </c>
      <c r="CB44" s="388">
        <f>Inputs!CC65</f>
        <v>0</v>
      </c>
      <c r="CC44" s="388">
        <f>Inputs!CD65</f>
        <v>0</v>
      </c>
      <c r="CD44" s="225"/>
    </row>
    <row r="45" spans="1:82">
      <c r="A45" s="217" t="s">
        <v>210</v>
      </c>
      <c r="B45" s="388">
        <f t="shared" ref="B45:C45" ca="1" si="21">(-B43-B44)*BookIncomeTax</f>
        <v>8.1339509111266093</v>
      </c>
      <c r="C45" s="388">
        <f t="shared" ca="1" si="21"/>
        <v>15.482885263997682</v>
      </c>
      <c r="D45" s="388">
        <f t="shared" ref="D45:BO45" ca="1" si="22">(-D43-D44)*BookIncomeTax</f>
        <v>15.460772121511608</v>
      </c>
      <c r="E45" s="388">
        <f t="shared" ca="1" si="22"/>
        <v>15.438658979025536</v>
      </c>
      <c r="F45" s="388">
        <f t="shared" ca="1" si="22"/>
        <v>15.416545836539466</v>
      </c>
      <c r="G45" s="388">
        <f t="shared" ca="1" si="22"/>
        <v>15.394432694053394</v>
      </c>
      <c r="H45" s="388">
        <f t="shared" ca="1" si="22"/>
        <v>15.372319551567324</v>
      </c>
      <c r="I45" s="388">
        <f t="shared" ca="1" si="22"/>
        <v>15.350206409081252</v>
      </c>
      <c r="J45" s="388">
        <f t="shared" ca="1" si="22"/>
        <v>15.328093266595181</v>
      </c>
      <c r="K45" s="388">
        <f t="shared" ca="1" si="22"/>
        <v>15.30598012410911</v>
      </c>
      <c r="L45" s="388">
        <f t="shared" ca="1" si="22"/>
        <v>15.283866981623039</v>
      </c>
      <c r="M45" s="388">
        <f t="shared" ca="1" si="22"/>
        <v>15.261753839136965</v>
      </c>
      <c r="N45" s="388">
        <f t="shared" ca="1" si="22"/>
        <v>15.239640696650895</v>
      </c>
      <c r="O45" s="388">
        <f t="shared" ca="1" si="22"/>
        <v>15.217527554164823</v>
      </c>
      <c r="P45" s="388">
        <f t="shared" ca="1" si="22"/>
        <v>15.195414411678751</v>
      </c>
      <c r="Q45" s="388">
        <f t="shared" ca="1" si="22"/>
        <v>15.173301269192681</v>
      </c>
      <c r="R45" s="388">
        <f t="shared" ca="1" si="22"/>
        <v>15.151188126706609</v>
      </c>
      <c r="S45" s="388">
        <f t="shared" ca="1" si="22"/>
        <v>15.129074984220539</v>
      </c>
      <c r="T45" s="388">
        <f t="shared" ca="1" si="22"/>
        <v>15.106961841734467</v>
      </c>
      <c r="U45" s="388">
        <f t="shared" ca="1" si="22"/>
        <v>15.084848699248393</v>
      </c>
      <c r="V45" s="388">
        <f t="shared" ca="1" si="22"/>
        <v>15.062735556762325</v>
      </c>
      <c r="W45" s="388">
        <f t="shared" ca="1" si="22"/>
        <v>15.040622414276251</v>
      </c>
      <c r="X45" s="388">
        <f t="shared" ca="1" si="22"/>
        <v>15.01850927179018</v>
      </c>
      <c r="Y45" s="388">
        <f t="shared" ca="1" si="22"/>
        <v>14.996396129304109</v>
      </c>
      <c r="Z45" s="388">
        <f t="shared" ca="1" si="22"/>
        <v>14.974282986818038</v>
      </c>
      <c r="AA45" s="388">
        <f t="shared" ca="1" si="22"/>
        <v>14.952169844331967</v>
      </c>
      <c r="AB45" s="388">
        <f t="shared" ca="1" si="22"/>
        <v>14.930056701845896</v>
      </c>
      <c r="AC45" s="388">
        <f t="shared" ca="1" si="22"/>
        <v>14.907943559359822</v>
      </c>
      <c r="AD45" s="388">
        <f t="shared" ca="1" si="22"/>
        <v>14.885830416873754</v>
      </c>
      <c r="AE45" s="388">
        <f t="shared" ca="1" si="22"/>
        <v>14.86371727438768</v>
      </c>
      <c r="AF45" s="388">
        <f t="shared" ca="1" si="22"/>
        <v>14.841604131901608</v>
      </c>
      <c r="AG45" s="388">
        <f t="shared" ca="1" si="22"/>
        <v>14.819490989415538</v>
      </c>
      <c r="AH45" s="388">
        <f t="shared" ca="1" si="22"/>
        <v>14.797377846929466</v>
      </c>
      <c r="AI45" s="388">
        <f t="shared" ca="1" si="22"/>
        <v>14.775264704443394</v>
      </c>
      <c r="AJ45" s="388">
        <f t="shared" ca="1" si="22"/>
        <v>14.753151561957324</v>
      </c>
      <c r="AK45" s="388">
        <f t="shared" ca="1" si="22"/>
        <v>7.3710474953571437</v>
      </c>
      <c r="AL45" s="388">
        <f t="shared" ca="1" si="22"/>
        <v>0</v>
      </c>
      <c r="AM45" s="388">
        <f t="shared" ca="1" si="22"/>
        <v>0</v>
      </c>
      <c r="AN45" s="388">
        <f t="shared" ca="1" si="22"/>
        <v>0</v>
      </c>
      <c r="AO45" s="388">
        <f t="shared" ca="1" si="22"/>
        <v>0</v>
      </c>
      <c r="AP45" s="388">
        <f t="shared" ca="1" si="22"/>
        <v>0</v>
      </c>
      <c r="AQ45" s="388">
        <f t="shared" ca="1" si="22"/>
        <v>0</v>
      </c>
      <c r="AR45" s="388">
        <f t="shared" ca="1" si="22"/>
        <v>0</v>
      </c>
      <c r="AS45" s="388">
        <f t="shared" ca="1" si="22"/>
        <v>0</v>
      </c>
      <c r="AT45" s="388">
        <f t="shared" ca="1" si="22"/>
        <v>0</v>
      </c>
      <c r="AU45" s="388">
        <f t="shared" ca="1" si="22"/>
        <v>0</v>
      </c>
      <c r="AV45" s="388">
        <f t="shared" ca="1" si="22"/>
        <v>0</v>
      </c>
      <c r="AW45" s="388">
        <f t="shared" ca="1" si="22"/>
        <v>0</v>
      </c>
      <c r="AX45" s="388">
        <f t="shared" ca="1" si="22"/>
        <v>0</v>
      </c>
      <c r="AY45" s="388">
        <f t="shared" ca="1" si="22"/>
        <v>0</v>
      </c>
      <c r="AZ45" s="388">
        <f t="shared" ca="1" si="22"/>
        <v>0</v>
      </c>
      <c r="BA45" s="388">
        <f t="shared" ca="1" si="22"/>
        <v>0</v>
      </c>
      <c r="BB45" s="388">
        <f t="shared" ca="1" si="22"/>
        <v>0</v>
      </c>
      <c r="BC45" s="388">
        <f t="shared" ca="1" si="22"/>
        <v>0</v>
      </c>
      <c r="BD45" s="388">
        <f t="shared" ca="1" si="22"/>
        <v>0</v>
      </c>
      <c r="BE45" s="388">
        <f t="shared" ca="1" si="22"/>
        <v>0</v>
      </c>
      <c r="BF45" s="388">
        <f t="shared" ca="1" si="22"/>
        <v>0</v>
      </c>
      <c r="BG45" s="388">
        <f t="shared" ca="1" si="22"/>
        <v>0</v>
      </c>
      <c r="BH45" s="388">
        <f t="shared" ca="1" si="22"/>
        <v>0</v>
      </c>
      <c r="BI45" s="388">
        <f t="shared" ca="1" si="22"/>
        <v>0</v>
      </c>
      <c r="BJ45" s="388">
        <f t="shared" ca="1" si="22"/>
        <v>0</v>
      </c>
      <c r="BK45" s="388">
        <f t="shared" ca="1" si="22"/>
        <v>0</v>
      </c>
      <c r="BL45" s="388">
        <f t="shared" ca="1" si="22"/>
        <v>0</v>
      </c>
      <c r="BM45" s="388">
        <f t="shared" ca="1" si="22"/>
        <v>0</v>
      </c>
      <c r="BN45" s="388">
        <f t="shared" ca="1" si="22"/>
        <v>0</v>
      </c>
      <c r="BO45" s="388">
        <f t="shared" ca="1" si="22"/>
        <v>0</v>
      </c>
      <c r="BP45" s="388">
        <f t="shared" ref="BP45:CC45" ca="1" si="23">(-BP43-BP44)*BookIncomeTax</f>
        <v>0</v>
      </c>
      <c r="BQ45" s="388">
        <f t="shared" ca="1" si="23"/>
        <v>0</v>
      </c>
      <c r="BR45" s="388">
        <f t="shared" ca="1" si="23"/>
        <v>0</v>
      </c>
      <c r="BS45" s="388">
        <f t="shared" ca="1" si="23"/>
        <v>0</v>
      </c>
      <c r="BT45" s="388">
        <f t="shared" ca="1" si="23"/>
        <v>0</v>
      </c>
      <c r="BU45" s="388">
        <f t="shared" ca="1" si="23"/>
        <v>0</v>
      </c>
      <c r="BV45" s="388">
        <f t="shared" ca="1" si="23"/>
        <v>0</v>
      </c>
      <c r="BW45" s="388">
        <f t="shared" ca="1" si="23"/>
        <v>0</v>
      </c>
      <c r="BX45" s="388">
        <f t="shared" ca="1" si="23"/>
        <v>0</v>
      </c>
      <c r="BY45" s="388">
        <f t="shared" ca="1" si="23"/>
        <v>0</v>
      </c>
      <c r="BZ45" s="388">
        <f t="shared" ca="1" si="23"/>
        <v>0</v>
      </c>
      <c r="CA45" s="388">
        <f t="shared" ca="1" si="23"/>
        <v>0</v>
      </c>
      <c r="CB45" s="388">
        <f t="shared" ca="1" si="23"/>
        <v>0</v>
      </c>
      <c r="CC45" s="388">
        <f t="shared" ca="1" si="23"/>
        <v>0</v>
      </c>
      <c r="CD45" s="225"/>
    </row>
    <row r="46" spans="1:82">
      <c r="A46" s="216" t="s">
        <v>97</v>
      </c>
      <c r="B46" s="278">
        <f t="shared" ref="B46:C46" ca="1" si="24">B43+B45</f>
        <v>-12.77594860333768</v>
      </c>
      <c r="C46" s="278">
        <f t="shared" ca="1" si="24"/>
        <v>-24.318876340109469</v>
      </c>
      <c r="D46" s="278">
        <f t="shared" ref="D46:BO46" ca="1" si="25">D43+D45</f>
        <v>-24.284143357952679</v>
      </c>
      <c r="E46" s="278">
        <f t="shared" ca="1" si="25"/>
        <v>-24.249410375795893</v>
      </c>
      <c r="F46" s="278">
        <f t="shared" ca="1" si="25"/>
        <v>-24.214677393639111</v>
      </c>
      <c r="G46" s="278">
        <f t="shared" ca="1" si="25"/>
        <v>-24.179944411482325</v>
      </c>
      <c r="H46" s="278">
        <f t="shared" ca="1" si="25"/>
        <v>-24.145211429325542</v>
      </c>
      <c r="I46" s="278">
        <f t="shared" ca="1" si="25"/>
        <v>-24.110478447168752</v>
      </c>
      <c r="J46" s="278">
        <f t="shared" ca="1" si="25"/>
        <v>-24.075745465011963</v>
      </c>
      <c r="K46" s="278">
        <f t="shared" ca="1" si="25"/>
        <v>-24.04101248285518</v>
      </c>
      <c r="L46" s="278">
        <f t="shared" ca="1" si="25"/>
        <v>-24.006279500698394</v>
      </c>
      <c r="M46" s="278">
        <f t="shared" ca="1" si="25"/>
        <v>-23.971546518541608</v>
      </c>
      <c r="N46" s="278">
        <f t="shared" ca="1" si="25"/>
        <v>-23.936813536384825</v>
      </c>
      <c r="O46" s="278">
        <f t="shared" ca="1" si="25"/>
        <v>-23.902080554228036</v>
      </c>
      <c r="P46" s="278">
        <f t="shared" ca="1" si="25"/>
        <v>-23.86734757207125</v>
      </c>
      <c r="Q46" s="278">
        <f t="shared" ca="1" si="25"/>
        <v>-23.832614589914467</v>
      </c>
      <c r="R46" s="278">
        <f t="shared" ca="1" si="25"/>
        <v>-23.797881607757681</v>
      </c>
      <c r="S46" s="278">
        <f t="shared" ca="1" si="25"/>
        <v>-23.763148625600898</v>
      </c>
      <c r="T46" s="278">
        <f t="shared" ca="1" si="25"/>
        <v>-23.728415643444109</v>
      </c>
      <c r="U46" s="278">
        <f t="shared" ca="1" si="25"/>
        <v>-23.693682661287323</v>
      </c>
      <c r="V46" s="278">
        <f t="shared" ca="1" si="25"/>
        <v>-23.658949679130536</v>
      </c>
      <c r="W46" s="278">
        <f t="shared" ca="1" si="25"/>
        <v>-23.624216696973754</v>
      </c>
      <c r="X46" s="278">
        <f t="shared" ca="1" si="25"/>
        <v>-23.589483714816964</v>
      </c>
      <c r="Y46" s="278">
        <f t="shared" ca="1" si="25"/>
        <v>-23.554750732660182</v>
      </c>
      <c r="Z46" s="278">
        <f t="shared" ca="1" si="25"/>
        <v>-23.520017750503392</v>
      </c>
      <c r="AA46" s="278">
        <f t="shared" ca="1" si="25"/>
        <v>-23.485284768346609</v>
      </c>
      <c r="AB46" s="278">
        <f t="shared" ca="1" si="25"/>
        <v>-23.450551786189823</v>
      </c>
      <c r="AC46" s="278">
        <f t="shared" ca="1" si="25"/>
        <v>-23.415818804033037</v>
      </c>
      <c r="AD46" s="278">
        <f t="shared" ca="1" si="25"/>
        <v>-23.381085821876255</v>
      </c>
      <c r="AE46" s="278">
        <f t="shared" ca="1" si="25"/>
        <v>-23.346352839719465</v>
      </c>
      <c r="AF46" s="278">
        <f t="shared" ca="1" si="25"/>
        <v>-23.311619857562679</v>
      </c>
      <c r="AG46" s="278">
        <f t="shared" ca="1" si="25"/>
        <v>-23.276886875405896</v>
      </c>
      <c r="AH46" s="278">
        <f t="shared" ca="1" si="25"/>
        <v>-23.24215389324911</v>
      </c>
      <c r="AI46" s="278">
        <f t="shared" ca="1" si="25"/>
        <v>-23.207420911092321</v>
      </c>
      <c r="AJ46" s="278">
        <f t="shared" ca="1" si="25"/>
        <v>-23.172687928935538</v>
      </c>
      <c r="AK46" s="278">
        <f t="shared" ca="1" si="25"/>
        <v>-11.577660718928573</v>
      </c>
      <c r="AL46" s="278">
        <f t="shared" ca="1" si="25"/>
        <v>0</v>
      </c>
      <c r="AM46" s="278">
        <f t="shared" ca="1" si="25"/>
        <v>0</v>
      </c>
      <c r="AN46" s="278">
        <f t="shared" ca="1" si="25"/>
        <v>0</v>
      </c>
      <c r="AO46" s="278">
        <f t="shared" ca="1" si="25"/>
        <v>0</v>
      </c>
      <c r="AP46" s="278">
        <f t="shared" ca="1" si="25"/>
        <v>0</v>
      </c>
      <c r="AQ46" s="278">
        <f t="shared" ca="1" si="25"/>
        <v>0</v>
      </c>
      <c r="AR46" s="278">
        <f t="shared" ca="1" si="25"/>
        <v>0</v>
      </c>
      <c r="AS46" s="278">
        <f t="shared" ca="1" si="25"/>
        <v>0</v>
      </c>
      <c r="AT46" s="278">
        <f t="shared" ca="1" si="25"/>
        <v>0</v>
      </c>
      <c r="AU46" s="278">
        <f t="shared" ca="1" si="25"/>
        <v>0</v>
      </c>
      <c r="AV46" s="278">
        <f t="shared" ca="1" si="25"/>
        <v>0</v>
      </c>
      <c r="AW46" s="278">
        <f t="shared" ca="1" si="25"/>
        <v>0</v>
      </c>
      <c r="AX46" s="278">
        <f t="shared" ca="1" si="25"/>
        <v>0</v>
      </c>
      <c r="AY46" s="278">
        <f t="shared" ca="1" si="25"/>
        <v>0</v>
      </c>
      <c r="AZ46" s="278">
        <f t="shared" ca="1" si="25"/>
        <v>0</v>
      </c>
      <c r="BA46" s="278">
        <f t="shared" ca="1" si="25"/>
        <v>0</v>
      </c>
      <c r="BB46" s="278">
        <f t="shared" ca="1" si="25"/>
        <v>0</v>
      </c>
      <c r="BC46" s="278">
        <f t="shared" ca="1" si="25"/>
        <v>0</v>
      </c>
      <c r="BD46" s="278">
        <f t="shared" ca="1" si="25"/>
        <v>0</v>
      </c>
      <c r="BE46" s="278">
        <f t="shared" ca="1" si="25"/>
        <v>0</v>
      </c>
      <c r="BF46" s="278">
        <f t="shared" ca="1" si="25"/>
        <v>0</v>
      </c>
      <c r="BG46" s="278">
        <f t="shared" ca="1" si="25"/>
        <v>0</v>
      </c>
      <c r="BH46" s="278">
        <f t="shared" ca="1" si="25"/>
        <v>0</v>
      </c>
      <c r="BI46" s="278">
        <f t="shared" ca="1" si="25"/>
        <v>0</v>
      </c>
      <c r="BJ46" s="278">
        <f t="shared" ca="1" si="25"/>
        <v>0</v>
      </c>
      <c r="BK46" s="278">
        <f t="shared" ca="1" si="25"/>
        <v>0</v>
      </c>
      <c r="BL46" s="278">
        <f t="shared" ca="1" si="25"/>
        <v>0</v>
      </c>
      <c r="BM46" s="278">
        <f t="shared" ca="1" si="25"/>
        <v>0</v>
      </c>
      <c r="BN46" s="278">
        <f t="shared" ca="1" si="25"/>
        <v>0</v>
      </c>
      <c r="BO46" s="278">
        <f t="shared" ca="1" si="25"/>
        <v>0</v>
      </c>
      <c r="BP46" s="278">
        <f t="shared" ref="BP46:CC46" ca="1" si="26">BP43+BP45</f>
        <v>0</v>
      </c>
      <c r="BQ46" s="278">
        <f t="shared" ca="1" si="26"/>
        <v>0</v>
      </c>
      <c r="BR46" s="278">
        <f t="shared" ca="1" si="26"/>
        <v>0</v>
      </c>
      <c r="BS46" s="278">
        <f t="shared" ca="1" si="26"/>
        <v>0</v>
      </c>
      <c r="BT46" s="278">
        <f t="shared" ca="1" si="26"/>
        <v>0</v>
      </c>
      <c r="BU46" s="278">
        <f t="shared" ca="1" si="26"/>
        <v>0</v>
      </c>
      <c r="BV46" s="278">
        <f t="shared" ca="1" si="26"/>
        <v>0</v>
      </c>
      <c r="BW46" s="278">
        <f t="shared" ca="1" si="26"/>
        <v>0</v>
      </c>
      <c r="BX46" s="278">
        <f t="shared" ca="1" si="26"/>
        <v>0</v>
      </c>
      <c r="BY46" s="278">
        <f t="shared" ca="1" si="26"/>
        <v>0</v>
      </c>
      <c r="BZ46" s="278">
        <f t="shared" ca="1" si="26"/>
        <v>0</v>
      </c>
      <c r="CA46" s="278">
        <f t="shared" ca="1" si="26"/>
        <v>0</v>
      </c>
      <c r="CB46" s="278">
        <f t="shared" ca="1" si="26"/>
        <v>0</v>
      </c>
      <c r="CC46" s="278">
        <f t="shared" ca="1" si="26"/>
        <v>0</v>
      </c>
      <c r="CD46" s="228"/>
    </row>
    <row r="47" spans="1:82" ht="15.75" customHeight="1">
      <c r="A47" s="218"/>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227"/>
    </row>
    <row r="48" spans="1:82">
      <c r="A48" s="223" t="s">
        <v>428</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227"/>
    </row>
    <row r="49" spans="1:82">
      <c r="A49" s="218" t="s">
        <v>98</v>
      </c>
      <c r="B49" s="461">
        <f ca="1">B46</f>
        <v>-12.77594860333768</v>
      </c>
      <c r="C49" s="461">
        <f ca="1">C46</f>
        <v>-24.318876340109469</v>
      </c>
      <c r="D49" s="461">
        <f t="shared" ref="D49:BO49" ca="1" si="27">D46</f>
        <v>-24.284143357952679</v>
      </c>
      <c r="E49" s="461">
        <f t="shared" ca="1" si="27"/>
        <v>-24.249410375795893</v>
      </c>
      <c r="F49" s="461">
        <f t="shared" ca="1" si="27"/>
        <v>-24.214677393639111</v>
      </c>
      <c r="G49" s="461">
        <f t="shared" ca="1" si="27"/>
        <v>-24.179944411482325</v>
      </c>
      <c r="H49" s="461">
        <f t="shared" ca="1" si="27"/>
        <v>-24.145211429325542</v>
      </c>
      <c r="I49" s="461">
        <f t="shared" ca="1" si="27"/>
        <v>-24.110478447168752</v>
      </c>
      <c r="J49" s="461">
        <f t="shared" ca="1" si="27"/>
        <v>-24.075745465011963</v>
      </c>
      <c r="K49" s="461">
        <f t="shared" ca="1" si="27"/>
        <v>-24.04101248285518</v>
      </c>
      <c r="L49" s="461">
        <f t="shared" ca="1" si="27"/>
        <v>-24.006279500698394</v>
      </c>
      <c r="M49" s="461">
        <f t="shared" ca="1" si="27"/>
        <v>-23.971546518541608</v>
      </c>
      <c r="N49" s="461">
        <f t="shared" ca="1" si="27"/>
        <v>-23.936813536384825</v>
      </c>
      <c r="O49" s="461">
        <f t="shared" ca="1" si="27"/>
        <v>-23.902080554228036</v>
      </c>
      <c r="P49" s="461">
        <f t="shared" ca="1" si="27"/>
        <v>-23.86734757207125</v>
      </c>
      <c r="Q49" s="461">
        <f t="shared" ca="1" si="27"/>
        <v>-23.832614589914467</v>
      </c>
      <c r="R49" s="461">
        <f t="shared" ca="1" si="27"/>
        <v>-23.797881607757681</v>
      </c>
      <c r="S49" s="461">
        <f t="shared" ca="1" si="27"/>
        <v>-23.763148625600898</v>
      </c>
      <c r="T49" s="461">
        <f t="shared" ca="1" si="27"/>
        <v>-23.728415643444109</v>
      </c>
      <c r="U49" s="461">
        <f t="shared" ca="1" si="27"/>
        <v>-23.693682661287323</v>
      </c>
      <c r="V49" s="461">
        <f t="shared" ca="1" si="27"/>
        <v>-23.658949679130536</v>
      </c>
      <c r="W49" s="461">
        <f t="shared" ca="1" si="27"/>
        <v>-23.624216696973754</v>
      </c>
      <c r="X49" s="461">
        <f t="shared" ca="1" si="27"/>
        <v>-23.589483714816964</v>
      </c>
      <c r="Y49" s="461">
        <f t="shared" ca="1" si="27"/>
        <v>-23.554750732660182</v>
      </c>
      <c r="Z49" s="461">
        <f t="shared" ca="1" si="27"/>
        <v>-23.520017750503392</v>
      </c>
      <c r="AA49" s="461">
        <f t="shared" ca="1" si="27"/>
        <v>-23.485284768346609</v>
      </c>
      <c r="AB49" s="461">
        <f t="shared" ca="1" si="27"/>
        <v>-23.450551786189823</v>
      </c>
      <c r="AC49" s="461">
        <f t="shared" ca="1" si="27"/>
        <v>-23.415818804033037</v>
      </c>
      <c r="AD49" s="461">
        <f t="shared" ca="1" si="27"/>
        <v>-23.381085821876255</v>
      </c>
      <c r="AE49" s="461">
        <f t="shared" ca="1" si="27"/>
        <v>-23.346352839719465</v>
      </c>
      <c r="AF49" s="461">
        <f t="shared" ca="1" si="27"/>
        <v>-23.311619857562679</v>
      </c>
      <c r="AG49" s="461">
        <f t="shared" ca="1" si="27"/>
        <v>-23.276886875405896</v>
      </c>
      <c r="AH49" s="461">
        <f t="shared" ca="1" si="27"/>
        <v>-23.24215389324911</v>
      </c>
      <c r="AI49" s="461">
        <f t="shared" ca="1" si="27"/>
        <v>-23.207420911092321</v>
      </c>
      <c r="AJ49" s="461">
        <f t="shared" ca="1" si="27"/>
        <v>-23.172687928935538</v>
      </c>
      <c r="AK49" s="461">
        <f t="shared" ca="1" si="27"/>
        <v>-11.577660718928573</v>
      </c>
      <c r="AL49" s="461">
        <f t="shared" ca="1" si="27"/>
        <v>0</v>
      </c>
      <c r="AM49" s="461">
        <f t="shared" ca="1" si="27"/>
        <v>0</v>
      </c>
      <c r="AN49" s="461">
        <f t="shared" ca="1" si="27"/>
        <v>0</v>
      </c>
      <c r="AO49" s="461">
        <f t="shared" ca="1" si="27"/>
        <v>0</v>
      </c>
      <c r="AP49" s="461">
        <f t="shared" ca="1" si="27"/>
        <v>0</v>
      </c>
      <c r="AQ49" s="461">
        <f t="shared" ca="1" si="27"/>
        <v>0</v>
      </c>
      <c r="AR49" s="461">
        <f t="shared" ca="1" si="27"/>
        <v>0</v>
      </c>
      <c r="AS49" s="461">
        <f t="shared" ca="1" si="27"/>
        <v>0</v>
      </c>
      <c r="AT49" s="461">
        <f t="shared" ca="1" si="27"/>
        <v>0</v>
      </c>
      <c r="AU49" s="461">
        <f t="shared" ca="1" si="27"/>
        <v>0</v>
      </c>
      <c r="AV49" s="461">
        <f t="shared" ca="1" si="27"/>
        <v>0</v>
      </c>
      <c r="AW49" s="461">
        <f t="shared" ca="1" si="27"/>
        <v>0</v>
      </c>
      <c r="AX49" s="461">
        <f t="shared" ca="1" si="27"/>
        <v>0</v>
      </c>
      <c r="AY49" s="461">
        <f t="shared" ca="1" si="27"/>
        <v>0</v>
      </c>
      <c r="AZ49" s="461">
        <f t="shared" ca="1" si="27"/>
        <v>0</v>
      </c>
      <c r="BA49" s="461">
        <f t="shared" ca="1" si="27"/>
        <v>0</v>
      </c>
      <c r="BB49" s="461">
        <f t="shared" ca="1" si="27"/>
        <v>0</v>
      </c>
      <c r="BC49" s="461">
        <f t="shared" ca="1" si="27"/>
        <v>0</v>
      </c>
      <c r="BD49" s="461">
        <f t="shared" ca="1" si="27"/>
        <v>0</v>
      </c>
      <c r="BE49" s="461">
        <f t="shared" ca="1" si="27"/>
        <v>0</v>
      </c>
      <c r="BF49" s="461">
        <f t="shared" ca="1" si="27"/>
        <v>0</v>
      </c>
      <c r="BG49" s="461">
        <f t="shared" ca="1" si="27"/>
        <v>0</v>
      </c>
      <c r="BH49" s="461">
        <f t="shared" ca="1" si="27"/>
        <v>0</v>
      </c>
      <c r="BI49" s="461">
        <f t="shared" ca="1" si="27"/>
        <v>0</v>
      </c>
      <c r="BJ49" s="461">
        <f t="shared" ca="1" si="27"/>
        <v>0</v>
      </c>
      <c r="BK49" s="461">
        <f t="shared" ca="1" si="27"/>
        <v>0</v>
      </c>
      <c r="BL49" s="461">
        <f t="shared" ca="1" si="27"/>
        <v>0</v>
      </c>
      <c r="BM49" s="461">
        <f t="shared" ca="1" si="27"/>
        <v>0</v>
      </c>
      <c r="BN49" s="461">
        <f t="shared" ca="1" si="27"/>
        <v>0</v>
      </c>
      <c r="BO49" s="461">
        <f t="shared" ca="1" si="27"/>
        <v>0</v>
      </c>
      <c r="BP49" s="461">
        <f t="shared" ref="BP49:CC49" ca="1" si="28">BP46</f>
        <v>0</v>
      </c>
      <c r="BQ49" s="461">
        <f t="shared" ca="1" si="28"/>
        <v>0</v>
      </c>
      <c r="BR49" s="461">
        <f t="shared" ca="1" si="28"/>
        <v>0</v>
      </c>
      <c r="BS49" s="461">
        <f t="shared" ca="1" si="28"/>
        <v>0</v>
      </c>
      <c r="BT49" s="461">
        <f t="shared" ca="1" si="28"/>
        <v>0</v>
      </c>
      <c r="BU49" s="461">
        <f t="shared" ca="1" si="28"/>
        <v>0</v>
      </c>
      <c r="BV49" s="461">
        <f t="shared" ca="1" si="28"/>
        <v>0</v>
      </c>
      <c r="BW49" s="461">
        <f t="shared" ca="1" si="28"/>
        <v>0</v>
      </c>
      <c r="BX49" s="461">
        <f t="shared" ca="1" si="28"/>
        <v>0</v>
      </c>
      <c r="BY49" s="461">
        <f t="shared" ca="1" si="28"/>
        <v>0</v>
      </c>
      <c r="BZ49" s="461">
        <f t="shared" ca="1" si="28"/>
        <v>0</v>
      </c>
      <c r="CA49" s="461">
        <f t="shared" ca="1" si="28"/>
        <v>0</v>
      </c>
      <c r="CB49" s="461">
        <f t="shared" ca="1" si="28"/>
        <v>0</v>
      </c>
      <c r="CC49" s="461">
        <f t="shared" ca="1" si="28"/>
        <v>0</v>
      </c>
      <c r="CD49" s="228"/>
    </row>
    <row r="50" spans="1:82">
      <c r="A50" s="218" t="s">
        <v>99</v>
      </c>
      <c r="B50" s="388">
        <f ca="1">-B45</f>
        <v>-8.1339509111266093</v>
      </c>
      <c r="C50" s="388">
        <f ca="1">-C45</f>
        <v>-15.482885263997682</v>
      </c>
      <c r="D50" s="388">
        <f t="shared" ref="D50:BO50" ca="1" si="29">-D45</f>
        <v>-15.460772121511608</v>
      </c>
      <c r="E50" s="388">
        <f t="shared" ca="1" si="29"/>
        <v>-15.438658979025536</v>
      </c>
      <c r="F50" s="388">
        <f t="shared" ca="1" si="29"/>
        <v>-15.416545836539466</v>
      </c>
      <c r="G50" s="388">
        <f t="shared" ca="1" si="29"/>
        <v>-15.394432694053394</v>
      </c>
      <c r="H50" s="388">
        <f t="shared" ca="1" si="29"/>
        <v>-15.372319551567324</v>
      </c>
      <c r="I50" s="388">
        <f t="shared" ca="1" si="29"/>
        <v>-15.350206409081252</v>
      </c>
      <c r="J50" s="388">
        <f t="shared" ca="1" si="29"/>
        <v>-15.328093266595181</v>
      </c>
      <c r="K50" s="388">
        <f t="shared" ca="1" si="29"/>
        <v>-15.30598012410911</v>
      </c>
      <c r="L50" s="388">
        <f t="shared" ca="1" si="29"/>
        <v>-15.283866981623039</v>
      </c>
      <c r="M50" s="388">
        <f t="shared" ca="1" si="29"/>
        <v>-15.261753839136965</v>
      </c>
      <c r="N50" s="388">
        <f t="shared" ca="1" si="29"/>
        <v>-15.239640696650895</v>
      </c>
      <c r="O50" s="388">
        <f t="shared" ca="1" si="29"/>
        <v>-15.217527554164823</v>
      </c>
      <c r="P50" s="388">
        <f t="shared" ca="1" si="29"/>
        <v>-15.195414411678751</v>
      </c>
      <c r="Q50" s="388">
        <f t="shared" ca="1" si="29"/>
        <v>-15.173301269192681</v>
      </c>
      <c r="R50" s="388">
        <f t="shared" ca="1" si="29"/>
        <v>-15.151188126706609</v>
      </c>
      <c r="S50" s="388">
        <f t="shared" ca="1" si="29"/>
        <v>-15.129074984220539</v>
      </c>
      <c r="T50" s="388">
        <f t="shared" ca="1" si="29"/>
        <v>-15.106961841734467</v>
      </c>
      <c r="U50" s="388">
        <f t="shared" ca="1" si="29"/>
        <v>-15.084848699248393</v>
      </c>
      <c r="V50" s="388">
        <f t="shared" ca="1" si="29"/>
        <v>-15.062735556762325</v>
      </c>
      <c r="W50" s="388">
        <f t="shared" ca="1" si="29"/>
        <v>-15.040622414276251</v>
      </c>
      <c r="X50" s="388">
        <f t="shared" ca="1" si="29"/>
        <v>-15.01850927179018</v>
      </c>
      <c r="Y50" s="388">
        <f t="shared" ca="1" si="29"/>
        <v>-14.996396129304109</v>
      </c>
      <c r="Z50" s="388">
        <f t="shared" ca="1" si="29"/>
        <v>-14.974282986818038</v>
      </c>
      <c r="AA50" s="388">
        <f t="shared" ca="1" si="29"/>
        <v>-14.952169844331967</v>
      </c>
      <c r="AB50" s="388">
        <f t="shared" ca="1" si="29"/>
        <v>-14.930056701845896</v>
      </c>
      <c r="AC50" s="388">
        <f t="shared" ca="1" si="29"/>
        <v>-14.907943559359822</v>
      </c>
      <c r="AD50" s="388">
        <f t="shared" ca="1" si="29"/>
        <v>-14.885830416873754</v>
      </c>
      <c r="AE50" s="388">
        <f t="shared" ca="1" si="29"/>
        <v>-14.86371727438768</v>
      </c>
      <c r="AF50" s="388">
        <f t="shared" ca="1" si="29"/>
        <v>-14.841604131901608</v>
      </c>
      <c r="AG50" s="388">
        <f t="shared" ca="1" si="29"/>
        <v>-14.819490989415538</v>
      </c>
      <c r="AH50" s="388">
        <f t="shared" ca="1" si="29"/>
        <v>-14.797377846929466</v>
      </c>
      <c r="AI50" s="388">
        <f t="shared" ca="1" si="29"/>
        <v>-14.775264704443394</v>
      </c>
      <c r="AJ50" s="388">
        <f t="shared" ca="1" si="29"/>
        <v>-14.753151561957324</v>
      </c>
      <c r="AK50" s="388">
        <f t="shared" ca="1" si="29"/>
        <v>-7.3710474953571437</v>
      </c>
      <c r="AL50" s="388">
        <f t="shared" ca="1" si="29"/>
        <v>0</v>
      </c>
      <c r="AM50" s="388">
        <f t="shared" ca="1" si="29"/>
        <v>0</v>
      </c>
      <c r="AN50" s="388">
        <f t="shared" ca="1" si="29"/>
        <v>0</v>
      </c>
      <c r="AO50" s="388">
        <f t="shared" ca="1" si="29"/>
        <v>0</v>
      </c>
      <c r="AP50" s="388">
        <f t="shared" ca="1" si="29"/>
        <v>0</v>
      </c>
      <c r="AQ50" s="388">
        <f t="shared" ca="1" si="29"/>
        <v>0</v>
      </c>
      <c r="AR50" s="388">
        <f t="shared" ca="1" si="29"/>
        <v>0</v>
      </c>
      <c r="AS50" s="388">
        <f t="shared" ca="1" si="29"/>
        <v>0</v>
      </c>
      <c r="AT50" s="388">
        <f t="shared" ca="1" si="29"/>
        <v>0</v>
      </c>
      <c r="AU50" s="388">
        <f t="shared" ca="1" si="29"/>
        <v>0</v>
      </c>
      <c r="AV50" s="388">
        <f t="shared" ca="1" si="29"/>
        <v>0</v>
      </c>
      <c r="AW50" s="388">
        <f t="shared" ca="1" si="29"/>
        <v>0</v>
      </c>
      <c r="AX50" s="388">
        <f t="shared" ca="1" si="29"/>
        <v>0</v>
      </c>
      <c r="AY50" s="388">
        <f t="shared" ca="1" si="29"/>
        <v>0</v>
      </c>
      <c r="AZ50" s="388">
        <f t="shared" ca="1" si="29"/>
        <v>0</v>
      </c>
      <c r="BA50" s="388">
        <f t="shared" ca="1" si="29"/>
        <v>0</v>
      </c>
      <c r="BB50" s="388">
        <f t="shared" ca="1" si="29"/>
        <v>0</v>
      </c>
      <c r="BC50" s="388">
        <f t="shared" ca="1" si="29"/>
        <v>0</v>
      </c>
      <c r="BD50" s="388">
        <f t="shared" ca="1" si="29"/>
        <v>0</v>
      </c>
      <c r="BE50" s="388">
        <f t="shared" ca="1" si="29"/>
        <v>0</v>
      </c>
      <c r="BF50" s="388">
        <f t="shared" ca="1" si="29"/>
        <v>0</v>
      </c>
      <c r="BG50" s="388">
        <f t="shared" ca="1" si="29"/>
        <v>0</v>
      </c>
      <c r="BH50" s="388">
        <f t="shared" ca="1" si="29"/>
        <v>0</v>
      </c>
      <c r="BI50" s="388">
        <f t="shared" ca="1" si="29"/>
        <v>0</v>
      </c>
      <c r="BJ50" s="388">
        <f t="shared" ca="1" si="29"/>
        <v>0</v>
      </c>
      <c r="BK50" s="388">
        <f t="shared" ca="1" si="29"/>
        <v>0</v>
      </c>
      <c r="BL50" s="388">
        <f t="shared" ca="1" si="29"/>
        <v>0</v>
      </c>
      <c r="BM50" s="388">
        <f t="shared" ca="1" si="29"/>
        <v>0</v>
      </c>
      <c r="BN50" s="388">
        <f t="shared" ca="1" si="29"/>
        <v>0</v>
      </c>
      <c r="BO50" s="388">
        <f t="shared" ca="1" si="29"/>
        <v>0</v>
      </c>
      <c r="BP50" s="388">
        <f t="shared" ref="BP50:CC50" ca="1" si="30">-BP45</f>
        <v>0</v>
      </c>
      <c r="BQ50" s="388">
        <f t="shared" ca="1" si="30"/>
        <v>0</v>
      </c>
      <c r="BR50" s="388">
        <f t="shared" ca="1" si="30"/>
        <v>0</v>
      </c>
      <c r="BS50" s="388">
        <f t="shared" ca="1" si="30"/>
        <v>0</v>
      </c>
      <c r="BT50" s="388">
        <f t="shared" ca="1" si="30"/>
        <v>0</v>
      </c>
      <c r="BU50" s="388">
        <f t="shared" ca="1" si="30"/>
        <v>0</v>
      </c>
      <c r="BV50" s="388">
        <f t="shared" ca="1" si="30"/>
        <v>0</v>
      </c>
      <c r="BW50" s="388">
        <f t="shared" ca="1" si="30"/>
        <v>0</v>
      </c>
      <c r="BX50" s="388">
        <f t="shared" ca="1" si="30"/>
        <v>0</v>
      </c>
      <c r="BY50" s="388">
        <f t="shared" ca="1" si="30"/>
        <v>0</v>
      </c>
      <c r="BZ50" s="388">
        <f t="shared" ca="1" si="30"/>
        <v>0</v>
      </c>
      <c r="CA50" s="388">
        <f t="shared" ca="1" si="30"/>
        <v>0</v>
      </c>
      <c r="CB50" s="388">
        <f t="shared" ca="1" si="30"/>
        <v>0</v>
      </c>
      <c r="CC50" s="388">
        <f t="shared" ca="1" si="30"/>
        <v>0</v>
      </c>
      <c r="CD50" s="225"/>
    </row>
    <row r="51" spans="1:82">
      <c r="A51" s="218" t="s">
        <v>100</v>
      </c>
      <c r="B51" s="388">
        <f ca="1">-B37</f>
        <v>18.948708214285716</v>
      </c>
      <c r="C51" s="388">
        <f ca="1">-C37</f>
        <v>37.897416428571432</v>
      </c>
      <c r="D51" s="388">
        <f t="shared" ref="D51:BO51" ca="1" si="31">-D37</f>
        <v>37.897416428571432</v>
      </c>
      <c r="E51" s="388">
        <f t="shared" ca="1" si="31"/>
        <v>37.897416428571432</v>
      </c>
      <c r="F51" s="388">
        <f t="shared" ca="1" si="31"/>
        <v>37.897416428571432</v>
      </c>
      <c r="G51" s="388">
        <f t="shared" ca="1" si="31"/>
        <v>37.897416428571432</v>
      </c>
      <c r="H51" s="388">
        <f t="shared" ca="1" si="31"/>
        <v>37.897416428571432</v>
      </c>
      <c r="I51" s="388">
        <f t="shared" ca="1" si="31"/>
        <v>37.897416428571432</v>
      </c>
      <c r="J51" s="388">
        <f t="shared" ca="1" si="31"/>
        <v>37.897416428571432</v>
      </c>
      <c r="K51" s="388">
        <f t="shared" ca="1" si="31"/>
        <v>37.897416428571432</v>
      </c>
      <c r="L51" s="388">
        <f t="shared" ca="1" si="31"/>
        <v>37.897416428571432</v>
      </c>
      <c r="M51" s="388">
        <f t="shared" ca="1" si="31"/>
        <v>37.897416428571432</v>
      </c>
      <c r="N51" s="388">
        <f t="shared" ca="1" si="31"/>
        <v>37.897416428571432</v>
      </c>
      <c r="O51" s="388">
        <f t="shared" ca="1" si="31"/>
        <v>37.897416428571432</v>
      </c>
      <c r="P51" s="388">
        <f t="shared" ca="1" si="31"/>
        <v>37.897416428571432</v>
      </c>
      <c r="Q51" s="388">
        <f t="shared" ca="1" si="31"/>
        <v>37.897416428571432</v>
      </c>
      <c r="R51" s="388">
        <f t="shared" ca="1" si="31"/>
        <v>37.897416428571432</v>
      </c>
      <c r="S51" s="388">
        <f t="shared" ca="1" si="31"/>
        <v>37.897416428571432</v>
      </c>
      <c r="T51" s="388">
        <f t="shared" ca="1" si="31"/>
        <v>37.897416428571432</v>
      </c>
      <c r="U51" s="388">
        <f t="shared" ca="1" si="31"/>
        <v>37.897416428571432</v>
      </c>
      <c r="V51" s="388">
        <f t="shared" ca="1" si="31"/>
        <v>37.897416428571432</v>
      </c>
      <c r="W51" s="388">
        <f t="shared" ca="1" si="31"/>
        <v>37.897416428571432</v>
      </c>
      <c r="X51" s="388">
        <f t="shared" ca="1" si="31"/>
        <v>37.897416428571432</v>
      </c>
      <c r="Y51" s="388">
        <f t="shared" ca="1" si="31"/>
        <v>37.897416428571432</v>
      </c>
      <c r="Z51" s="388">
        <f t="shared" ca="1" si="31"/>
        <v>37.897416428571432</v>
      </c>
      <c r="AA51" s="388">
        <f t="shared" ca="1" si="31"/>
        <v>37.897416428571432</v>
      </c>
      <c r="AB51" s="388">
        <f t="shared" ca="1" si="31"/>
        <v>37.897416428571432</v>
      </c>
      <c r="AC51" s="388">
        <f t="shared" ca="1" si="31"/>
        <v>37.897416428571432</v>
      </c>
      <c r="AD51" s="388">
        <f t="shared" ca="1" si="31"/>
        <v>37.897416428571432</v>
      </c>
      <c r="AE51" s="388">
        <f t="shared" ca="1" si="31"/>
        <v>37.897416428571432</v>
      </c>
      <c r="AF51" s="388">
        <f t="shared" ca="1" si="31"/>
        <v>37.897416428571432</v>
      </c>
      <c r="AG51" s="388">
        <f t="shared" ca="1" si="31"/>
        <v>37.897416428571432</v>
      </c>
      <c r="AH51" s="388">
        <f t="shared" ca="1" si="31"/>
        <v>37.897416428571432</v>
      </c>
      <c r="AI51" s="388">
        <f t="shared" ca="1" si="31"/>
        <v>37.897416428571432</v>
      </c>
      <c r="AJ51" s="388">
        <f t="shared" ca="1" si="31"/>
        <v>37.897416428571432</v>
      </c>
      <c r="AK51" s="388">
        <f t="shared" ca="1" si="31"/>
        <v>18.948708214285716</v>
      </c>
      <c r="AL51" s="388">
        <f t="shared" ca="1" si="31"/>
        <v>0</v>
      </c>
      <c r="AM51" s="388">
        <f t="shared" ca="1" si="31"/>
        <v>0</v>
      </c>
      <c r="AN51" s="388">
        <f t="shared" ca="1" si="31"/>
        <v>0</v>
      </c>
      <c r="AO51" s="388">
        <f t="shared" ca="1" si="31"/>
        <v>0</v>
      </c>
      <c r="AP51" s="388">
        <f t="shared" ca="1" si="31"/>
        <v>0</v>
      </c>
      <c r="AQ51" s="388">
        <f t="shared" ca="1" si="31"/>
        <v>0</v>
      </c>
      <c r="AR51" s="388">
        <f t="shared" ca="1" si="31"/>
        <v>0</v>
      </c>
      <c r="AS51" s="388">
        <f t="shared" ca="1" si="31"/>
        <v>0</v>
      </c>
      <c r="AT51" s="388">
        <f t="shared" ca="1" si="31"/>
        <v>0</v>
      </c>
      <c r="AU51" s="388">
        <f t="shared" ca="1" si="31"/>
        <v>0</v>
      </c>
      <c r="AV51" s="388">
        <f t="shared" ca="1" si="31"/>
        <v>0</v>
      </c>
      <c r="AW51" s="388">
        <f t="shared" ca="1" si="31"/>
        <v>0</v>
      </c>
      <c r="AX51" s="388">
        <f t="shared" ca="1" si="31"/>
        <v>0</v>
      </c>
      <c r="AY51" s="388">
        <f t="shared" ca="1" si="31"/>
        <v>0</v>
      </c>
      <c r="AZ51" s="388">
        <f t="shared" ca="1" si="31"/>
        <v>0</v>
      </c>
      <c r="BA51" s="388">
        <f t="shared" ca="1" si="31"/>
        <v>0</v>
      </c>
      <c r="BB51" s="388">
        <f t="shared" ca="1" si="31"/>
        <v>0</v>
      </c>
      <c r="BC51" s="388">
        <f t="shared" ca="1" si="31"/>
        <v>0</v>
      </c>
      <c r="BD51" s="388">
        <f t="shared" ca="1" si="31"/>
        <v>0</v>
      </c>
      <c r="BE51" s="388">
        <f t="shared" ca="1" si="31"/>
        <v>0</v>
      </c>
      <c r="BF51" s="388">
        <f t="shared" ca="1" si="31"/>
        <v>0</v>
      </c>
      <c r="BG51" s="388">
        <f t="shared" ca="1" si="31"/>
        <v>0</v>
      </c>
      <c r="BH51" s="388">
        <f t="shared" ca="1" si="31"/>
        <v>0</v>
      </c>
      <c r="BI51" s="388">
        <f t="shared" ca="1" si="31"/>
        <v>0</v>
      </c>
      <c r="BJ51" s="388">
        <f t="shared" ca="1" si="31"/>
        <v>0</v>
      </c>
      <c r="BK51" s="388">
        <f t="shared" ca="1" si="31"/>
        <v>0</v>
      </c>
      <c r="BL51" s="388">
        <f t="shared" ca="1" si="31"/>
        <v>0</v>
      </c>
      <c r="BM51" s="388">
        <f t="shared" ca="1" si="31"/>
        <v>0</v>
      </c>
      <c r="BN51" s="388">
        <f t="shared" ca="1" si="31"/>
        <v>0</v>
      </c>
      <c r="BO51" s="388">
        <f t="shared" ca="1" si="31"/>
        <v>0</v>
      </c>
      <c r="BP51" s="388">
        <f t="shared" ref="BP51:CC51" ca="1" si="32">-BP37</f>
        <v>0</v>
      </c>
      <c r="BQ51" s="388">
        <f t="shared" ca="1" si="32"/>
        <v>0</v>
      </c>
      <c r="BR51" s="388">
        <f t="shared" ca="1" si="32"/>
        <v>0</v>
      </c>
      <c r="BS51" s="388">
        <f t="shared" ca="1" si="32"/>
        <v>0</v>
      </c>
      <c r="BT51" s="388">
        <f t="shared" ca="1" si="32"/>
        <v>0</v>
      </c>
      <c r="BU51" s="388">
        <f t="shared" ca="1" si="32"/>
        <v>0</v>
      </c>
      <c r="BV51" s="388">
        <f t="shared" ca="1" si="32"/>
        <v>0</v>
      </c>
      <c r="BW51" s="388">
        <f t="shared" ca="1" si="32"/>
        <v>0</v>
      </c>
      <c r="BX51" s="388">
        <f t="shared" ca="1" si="32"/>
        <v>0</v>
      </c>
      <c r="BY51" s="388">
        <f t="shared" ca="1" si="32"/>
        <v>0</v>
      </c>
      <c r="BZ51" s="388">
        <f t="shared" ca="1" si="32"/>
        <v>0</v>
      </c>
      <c r="CA51" s="388">
        <f t="shared" ca="1" si="32"/>
        <v>0</v>
      </c>
      <c r="CB51" s="388">
        <f t="shared" ca="1" si="32"/>
        <v>0</v>
      </c>
      <c r="CC51" s="388">
        <f t="shared" ca="1" si="32"/>
        <v>0</v>
      </c>
      <c r="CD51" s="225"/>
    </row>
    <row r="52" spans="1:82">
      <c r="A52" s="222" t="s">
        <v>101</v>
      </c>
      <c r="B52" s="388">
        <f ca="1">+Depreciation!C60</f>
        <v>-49.740359062500005</v>
      </c>
      <c r="C52" s="388">
        <f ca="1">+Depreciation!D60</f>
        <v>-95.753507219250011</v>
      </c>
      <c r="D52" s="388">
        <f ca="1">+Depreciation!E60</f>
        <v>-88.564367322750002</v>
      </c>
      <c r="E52" s="388">
        <f ca="1">+Depreciation!F60</f>
        <v>-81.932319447750004</v>
      </c>
      <c r="F52" s="388">
        <f ca="1">+Depreciation!G60</f>
        <v>-75.777779019750014</v>
      </c>
      <c r="G52" s="388">
        <f ca="1">+Depreciation!H60</f>
        <v>-70.100746038750003</v>
      </c>
      <c r="H52" s="388">
        <f ca="1">+Depreciation!I60</f>
        <v>-64.834900026</v>
      </c>
      <c r="I52" s="388">
        <f ca="1">+Depreciation!J60</f>
        <v>-59.98024098150001</v>
      </c>
      <c r="J52" s="388">
        <f ca="1">+Depreciation!K60</f>
        <v>-59.184395236500009</v>
      </c>
      <c r="K52" s="388">
        <f ca="1">+Depreciation!L60</f>
        <v>-59.171131140749999</v>
      </c>
      <c r="L52" s="388">
        <f ca="1">+Depreciation!M60</f>
        <v>-59.184395236500009</v>
      </c>
      <c r="M52" s="388">
        <f ca="1">+Depreciation!N60</f>
        <v>-59.171131140749999</v>
      </c>
      <c r="N52" s="388">
        <f ca="1">+Depreciation!O60</f>
        <v>-59.184395236500009</v>
      </c>
      <c r="O52" s="388">
        <f ca="1">+Depreciation!P60</f>
        <v>-59.171131140749999</v>
      </c>
      <c r="P52" s="388">
        <f ca="1">+Depreciation!Q60</f>
        <v>-59.184395236500009</v>
      </c>
      <c r="Q52" s="388">
        <f ca="1">+Depreciation!R60</f>
        <v>-59.171131140749999</v>
      </c>
      <c r="R52" s="388">
        <f ca="1">+Depreciation!S60</f>
        <v>-59.184395236500009</v>
      </c>
      <c r="S52" s="388">
        <f ca="1">+Depreciation!T60</f>
        <v>-59.171131140749999</v>
      </c>
      <c r="T52" s="388">
        <f ca="1">+Depreciation!U60</f>
        <v>-59.184395236500009</v>
      </c>
      <c r="U52" s="388">
        <f ca="1">+Depreciation!V60</f>
        <v>-59.171131140749999</v>
      </c>
      <c r="V52" s="388">
        <f ca="1">+Depreciation!W60</f>
        <v>-29.592197618250005</v>
      </c>
      <c r="W52" s="388">
        <f ca="1">+Depreciation!X60</f>
        <v>0</v>
      </c>
      <c r="X52" s="388">
        <f ca="1">+Depreciation!Y60</f>
        <v>0</v>
      </c>
      <c r="Y52" s="388">
        <f ca="1">+Depreciation!Z60</f>
        <v>0</v>
      </c>
      <c r="Z52" s="388">
        <f ca="1">+Depreciation!AA60</f>
        <v>0</v>
      </c>
      <c r="AA52" s="388">
        <f ca="1">+Depreciation!AB60</f>
        <v>0</v>
      </c>
      <c r="AB52" s="388">
        <f ca="1">+Depreciation!AC60</f>
        <v>0</v>
      </c>
      <c r="AC52" s="388">
        <f ca="1">+Depreciation!AD60</f>
        <v>0</v>
      </c>
      <c r="AD52" s="388">
        <f ca="1">+Depreciation!AE60</f>
        <v>0</v>
      </c>
      <c r="AE52" s="388">
        <f ca="1">+Depreciation!AF60</f>
        <v>0</v>
      </c>
      <c r="AF52" s="388">
        <f ca="1">+Depreciation!AG60</f>
        <v>0</v>
      </c>
      <c r="AG52" s="388">
        <f ca="1">+Depreciation!AH60</f>
        <v>0</v>
      </c>
      <c r="AH52" s="388">
        <f ca="1">+Depreciation!AI60</f>
        <v>0</v>
      </c>
      <c r="AI52" s="388">
        <f ca="1">+Depreciation!AJ60</f>
        <v>0</v>
      </c>
      <c r="AJ52" s="388">
        <f ca="1">+Depreciation!AK60</f>
        <v>0</v>
      </c>
      <c r="AK52" s="388">
        <f ca="1">+Depreciation!AL60</f>
        <v>0</v>
      </c>
      <c r="AL52" s="388">
        <f ca="1">+Depreciation!AM60</f>
        <v>0</v>
      </c>
      <c r="AM52" s="388">
        <f ca="1">+Depreciation!AN60</f>
        <v>0</v>
      </c>
      <c r="AN52" s="388">
        <f ca="1">+Depreciation!AO60</f>
        <v>0</v>
      </c>
      <c r="AO52" s="388">
        <f ca="1">+Depreciation!AP60</f>
        <v>0</v>
      </c>
      <c r="AP52" s="388">
        <f ca="1">+Depreciation!AQ60</f>
        <v>0</v>
      </c>
      <c r="AQ52" s="388">
        <f ca="1">+Depreciation!AR60</f>
        <v>0</v>
      </c>
      <c r="AR52" s="388">
        <f ca="1">+Depreciation!AS60</f>
        <v>0</v>
      </c>
      <c r="AS52" s="388">
        <f ca="1">+Depreciation!AT60</f>
        <v>0</v>
      </c>
      <c r="AT52" s="388">
        <f ca="1">+Depreciation!AU60</f>
        <v>0</v>
      </c>
      <c r="AU52" s="388">
        <f ca="1">+Depreciation!AV60</f>
        <v>0</v>
      </c>
      <c r="AV52" s="388">
        <f ca="1">+Depreciation!AW60</f>
        <v>0</v>
      </c>
      <c r="AW52" s="388">
        <f ca="1">+Depreciation!AX60</f>
        <v>0</v>
      </c>
      <c r="AX52" s="388">
        <f ca="1">+Depreciation!AY60</f>
        <v>0</v>
      </c>
      <c r="AY52" s="388">
        <f ca="1">+Depreciation!AZ60</f>
        <v>0</v>
      </c>
      <c r="AZ52" s="388">
        <f ca="1">+Depreciation!BA60</f>
        <v>0</v>
      </c>
      <c r="BA52" s="388">
        <f ca="1">+Depreciation!BB60</f>
        <v>0</v>
      </c>
      <c r="BB52" s="388">
        <f ca="1">+Depreciation!BC60</f>
        <v>0</v>
      </c>
      <c r="BC52" s="388">
        <f ca="1">+Depreciation!BD60</f>
        <v>0</v>
      </c>
      <c r="BD52" s="388">
        <f ca="1">+Depreciation!BE60</f>
        <v>0</v>
      </c>
      <c r="BE52" s="388">
        <f ca="1">+Depreciation!BF60</f>
        <v>0</v>
      </c>
      <c r="BF52" s="388">
        <f ca="1">+Depreciation!BG60</f>
        <v>0</v>
      </c>
      <c r="BG52" s="388">
        <f ca="1">+Depreciation!BH60</f>
        <v>0</v>
      </c>
      <c r="BH52" s="388">
        <f ca="1">+Depreciation!BI60</f>
        <v>0</v>
      </c>
      <c r="BI52" s="388">
        <f ca="1">+Depreciation!BJ60</f>
        <v>0</v>
      </c>
      <c r="BJ52" s="388">
        <f ca="1">+Depreciation!BK60</f>
        <v>0</v>
      </c>
      <c r="BK52" s="388">
        <f ca="1">+Depreciation!BL60</f>
        <v>0</v>
      </c>
      <c r="BL52" s="388">
        <f ca="1">+Depreciation!BM60</f>
        <v>0</v>
      </c>
      <c r="BM52" s="388">
        <f ca="1">+Depreciation!BN60</f>
        <v>0</v>
      </c>
      <c r="BN52" s="388">
        <f ca="1">+Depreciation!BO60</f>
        <v>0</v>
      </c>
      <c r="BO52" s="388">
        <f ca="1">+Depreciation!BP60</f>
        <v>0</v>
      </c>
      <c r="BP52" s="388">
        <f ca="1">+Depreciation!BQ60</f>
        <v>0</v>
      </c>
      <c r="BQ52" s="388">
        <f ca="1">+Depreciation!BR60</f>
        <v>0</v>
      </c>
      <c r="BR52" s="388">
        <f ca="1">+Depreciation!BS60</f>
        <v>0</v>
      </c>
      <c r="BS52" s="388">
        <f ca="1">+Depreciation!BT60</f>
        <v>0</v>
      </c>
      <c r="BT52" s="388">
        <f ca="1">+Depreciation!BU60</f>
        <v>0</v>
      </c>
      <c r="BU52" s="388">
        <f ca="1">+Depreciation!BV60</f>
        <v>0</v>
      </c>
      <c r="BV52" s="388">
        <f ca="1">+Depreciation!BW60</f>
        <v>0</v>
      </c>
      <c r="BW52" s="388">
        <f ca="1">+Depreciation!BX60</f>
        <v>0</v>
      </c>
      <c r="BX52" s="388">
        <f ca="1">+Depreciation!BY60</f>
        <v>0</v>
      </c>
      <c r="BY52" s="388">
        <f ca="1">+Depreciation!BZ60</f>
        <v>0</v>
      </c>
      <c r="BZ52" s="388">
        <f ca="1">+Depreciation!CA60</f>
        <v>0</v>
      </c>
      <c r="CA52" s="388">
        <f ca="1">+Depreciation!CB60</f>
        <v>0</v>
      </c>
      <c r="CB52" s="388">
        <f ca="1">+Depreciation!CC60</f>
        <v>0</v>
      </c>
      <c r="CC52" s="388">
        <f ca="1">+Depreciation!CD60</f>
        <v>0</v>
      </c>
      <c r="CD52" s="225"/>
    </row>
    <row r="53" spans="1:82">
      <c r="A53" s="218" t="s">
        <v>102</v>
      </c>
      <c r="B53" s="388">
        <f t="shared" ref="B53:C53" ca="1" si="33">B49+B50+B51+B52</f>
        <v>-51.701550362678574</v>
      </c>
      <c r="C53" s="388">
        <f t="shared" ca="1" si="33"/>
        <v>-97.657852394785721</v>
      </c>
      <c r="D53" s="388">
        <f t="shared" ref="D53:BO53" ca="1" si="34">D49+D50+D51+D52</f>
        <v>-90.411866373642852</v>
      </c>
      <c r="E53" s="388">
        <f t="shared" ca="1" si="34"/>
        <v>-83.722972373999994</v>
      </c>
      <c r="F53" s="388">
        <f t="shared" ca="1" si="34"/>
        <v>-77.511585821357158</v>
      </c>
      <c r="G53" s="388">
        <f t="shared" ca="1" si="34"/>
        <v>-71.777706715714288</v>
      </c>
      <c r="H53" s="388">
        <f t="shared" ca="1" si="34"/>
        <v>-66.455014578321425</v>
      </c>
      <c r="I53" s="388">
        <f t="shared" ca="1" si="34"/>
        <v>-61.543509409178583</v>
      </c>
      <c r="J53" s="388">
        <f t="shared" ca="1" si="34"/>
        <v>-60.690817539535722</v>
      </c>
      <c r="K53" s="388">
        <f t="shared" ca="1" si="34"/>
        <v>-60.620707319142859</v>
      </c>
      <c r="L53" s="388">
        <f t="shared" ca="1" si="34"/>
        <v>-60.577125290250009</v>
      </c>
      <c r="M53" s="388">
        <f t="shared" ca="1" si="34"/>
        <v>-60.50701506985714</v>
      </c>
      <c r="N53" s="388">
        <f t="shared" ca="1" si="34"/>
        <v>-60.463433040964297</v>
      </c>
      <c r="O53" s="388">
        <f t="shared" ca="1" si="34"/>
        <v>-60.393322820571427</v>
      </c>
      <c r="P53" s="388">
        <f t="shared" ca="1" si="34"/>
        <v>-60.349740791678578</v>
      </c>
      <c r="Q53" s="388">
        <f t="shared" ca="1" si="34"/>
        <v>-60.279630571285715</v>
      </c>
      <c r="R53" s="388">
        <f t="shared" ca="1" si="34"/>
        <v>-60.236048542392865</v>
      </c>
      <c r="S53" s="388">
        <f t="shared" ca="1" si="34"/>
        <v>-60.165938322000002</v>
      </c>
      <c r="T53" s="388">
        <f t="shared" ca="1" si="34"/>
        <v>-60.122356293107153</v>
      </c>
      <c r="U53" s="388">
        <f t="shared" ca="1" si="34"/>
        <v>-60.052246072714283</v>
      </c>
      <c r="V53" s="388">
        <f t="shared" ca="1" si="34"/>
        <v>-30.416466425571436</v>
      </c>
      <c r="W53" s="388">
        <f t="shared" ca="1" si="34"/>
        <v>-0.76742268267857128</v>
      </c>
      <c r="X53" s="388">
        <f t="shared" ca="1" si="34"/>
        <v>-0.71057655803571151</v>
      </c>
      <c r="Y53" s="388">
        <f t="shared" ca="1" si="34"/>
        <v>-0.65373043339285886</v>
      </c>
      <c r="Z53" s="388">
        <f t="shared" ca="1" si="34"/>
        <v>-0.59688430874999909</v>
      </c>
      <c r="AA53" s="388">
        <f t="shared" ca="1" si="34"/>
        <v>-0.54003818410714644</v>
      </c>
      <c r="AB53" s="388">
        <f t="shared" ca="1" si="34"/>
        <v>-0.48319205946428667</v>
      </c>
      <c r="AC53" s="388">
        <f t="shared" ca="1" si="34"/>
        <v>-0.42634593482142691</v>
      </c>
      <c r="AD53" s="388">
        <f t="shared" ca="1" si="34"/>
        <v>-0.36949981017857425</v>
      </c>
      <c r="AE53" s="388">
        <f t="shared" ca="1" si="34"/>
        <v>-0.31265368553571449</v>
      </c>
      <c r="AF53" s="388">
        <f t="shared" ca="1" si="34"/>
        <v>-0.25580756089285472</v>
      </c>
      <c r="AG53" s="388">
        <f t="shared" ca="1" si="34"/>
        <v>-0.19896143625000207</v>
      </c>
      <c r="AH53" s="388">
        <f t="shared" ca="1" si="34"/>
        <v>-0.1421153116071423</v>
      </c>
      <c r="AI53" s="388">
        <f t="shared" ca="1" si="34"/>
        <v>-8.526918696428254E-2</v>
      </c>
      <c r="AJ53" s="388">
        <f t="shared" ca="1" si="34"/>
        <v>-2.8423062321429882E-2</v>
      </c>
      <c r="AK53" s="388">
        <f t="shared" ca="1" si="34"/>
        <v>0</v>
      </c>
      <c r="AL53" s="388">
        <f t="shared" ca="1" si="34"/>
        <v>0</v>
      </c>
      <c r="AM53" s="388">
        <f t="shared" ca="1" si="34"/>
        <v>0</v>
      </c>
      <c r="AN53" s="388">
        <f t="shared" ca="1" si="34"/>
        <v>0</v>
      </c>
      <c r="AO53" s="388">
        <f t="shared" ca="1" si="34"/>
        <v>0</v>
      </c>
      <c r="AP53" s="388">
        <f t="shared" ca="1" si="34"/>
        <v>0</v>
      </c>
      <c r="AQ53" s="388">
        <f t="shared" ca="1" si="34"/>
        <v>0</v>
      </c>
      <c r="AR53" s="388">
        <f t="shared" ca="1" si="34"/>
        <v>0</v>
      </c>
      <c r="AS53" s="388">
        <f t="shared" ca="1" si="34"/>
        <v>0</v>
      </c>
      <c r="AT53" s="388">
        <f t="shared" ca="1" si="34"/>
        <v>0</v>
      </c>
      <c r="AU53" s="388">
        <f t="shared" ca="1" si="34"/>
        <v>0</v>
      </c>
      <c r="AV53" s="388">
        <f t="shared" ca="1" si="34"/>
        <v>0</v>
      </c>
      <c r="AW53" s="388">
        <f t="shared" ca="1" si="34"/>
        <v>0</v>
      </c>
      <c r="AX53" s="388">
        <f t="shared" ca="1" si="34"/>
        <v>0</v>
      </c>
      <c r="AY53" s="388">
        <f t="shared" ca="1" si="34"/>
        <v>0</v>
      </c>
      <c r="AZ53" s="388">
        <f t="shared" ca="1" si="34"/>
        <v>0</v>
      </c>
      <c r="BA53" s="388">
        <f t="shared" ca="1" si="34"/>
        <v>0</v>
      </c>
      <c r="BB53" s="388">
        <f t="shared" ca="1" si="34"/>
        <v>0</v>
      </c>
      <c r="BC53" s="388">
        <f t="shared" ca="1" si="34"/>
        <v>0</v>
      </c>
      <c r="BD53" s="388">
        <f t="shared" ca="1" si="34"/>
        <v>0</v>
      </c>
      <c r="BE53" s="388">
        <f t="shared" ca="1" si="34"/>
        <v>0</v>
      </c>
      <c r="BF53" s="388">
        <f t="shared" ca="1" si="34"/>
        <v>0</v>
      </c>
      <c r="BG53" s="388">
        <f t="shared" ca="1" si="34"/>
        <v>0</v>
      </c>
      <c r="BH53" s="388">
        <f t="shared" ca="1" si="34"/>
        <v>0</v>
      </c>
      <c r="BI53" s="388">
        <f t="shared" ca="1" si="34"/>
        <v>0</v>
      </c>
      <c r="BJ53" s="388">
        <f t="shared" ca="1" si="34"/>
        <v>0</v>
      </c>
      <c r="BK53" s="388">
        <f t="shared" ca="1" si="34"/>
        <v>0</v>
      </c>
      <c r="BL53" s="388">
        <f t="shared" ca="1" si="34"/>
        <v>0</v>
      </c>
      <c r="BM53" s="388">
        <f t="shared" ca="1" si="34"/>
        <v>0</v>
      </c>
      <c r="BN53" s="388">
        <f t="shared" ca="1" si="34"/>
        <v>0</v>
      </c>
      <c r="BO53" s="388">
        <f t="shared" ca="1" si="34"/>
        <v>0</v>
      </c>
      <c r="BP53" s="388">
        <f t="shared" ref="BP53:CC53" ca="1" si="35">BP49+BP50+BP51+BP52</f>
        <v>0</v>
      </c>
      <c r="BQ53" s="388">
        <f t="shared" ca="1" si="35"/>
        <v>0</v>
      </c>
      <c r="BR53" s="388">
        <f t="shared" ca="1" si="35"/>
        <v>0</v>
      </c>
      <c r="BS53" s="388">
        <f t="shared" ca="1" si="35"/>
        <v>0</v>
      </c>
      <c r="BT53" s="388">
        <f t="shared" ca="1" si="35"/>
        <v>0</v>
      </c>
      <c r="BU53" s="388">
        <f t="shared" ca="1" si="35"/>
        <v>0</v>
      </c>
      <c r="BV53" s="388">
        <f t="shared" ca="1" si="35"/>
        <v>0</v>
      </c>
      <c r="BW53" s="388">
        <f t="shared" ca="1" si="35"/>
        <v>0</v>
      </c>
      <c r="BX53" s="388">
        <f t="shared" ca="1" si="35"/>
        <v>0</v>
      </c>
      <c r="BY53" s="388">
        <f t="shared" ca="1" si="35"/>
        <v>0</v>
      </c>
      <c r="BZ53" s="388">
        <f t="shared" ca="1" si="35"/>
        <v>0</v>
      </c>
      <c r="CA53" s="388">
        <f t="shared" ca="1" si="35"/>
        <v>0</v>
      </c>
      <c r="CB53" s="388">
        <f t="shared" ca="1" si="35"/>
        <v>0</v>
      </c>
      <c r="CC53" s="388">
        <f t="shared" ca="1" si="35"/>
        <v>0</v>
      </c>
      <c r="CD53" s="225"/>
    </row>
    <row r="54" spans="1:82">
      <c r="A54" s="218" t="s">
        <v>123</v>
      </c>
      <c r="B54" s="388">
        <f t="shared" ref="B54:C54" ca="1" si="36">-B53*BookIncomeTax</f>
        <v>20.111903091081967</v>
      </c>
      <c r="C54" s="388">
        <f t="shared" ca="1" si="36"/>
        <v>37.988904581571646</v>
      </c>
      <c r="D54" s="388">
        <f t="shared" ref="D54:BO54" ca="1" si="37">-D53*BookIncomeTax</f>
        <v>35.170216019347073</v>
      </c>
      <c r="E54" s="388">
        <f t="shared" ca="1" si="37"/>
        <v>32.568236253485999</v>
      </c>
      <c r="F54" s="388">
        <f t="shared" ca="1" si="37"/>
        <v>30.152006884507937</v>
      </c>
      <c r="G54" s="388">
        <f t="shared" ca="1" si="37"/>
        <v>27.921527912412859</v>
      </c>
      <c r="H54" s="388">
        <f t="shared" ca="1" si="37"/>
        <v>25.851000670967036</v>
      </c>
      <c r="I54" s="388">
        <f t="shared" ca="1" si="37"/>
        <v>23.94042516017047</v>
      </c>
      <c r="J54" s="388">
        <f t="shared" ca="1" si="37"/>
        <v>23.608728022879397</v>
      </c>
      <c r="K54" s="388">
        <f t="shared" ca="1" si="37"/>
        <v>23.581455147146574</v>
      </c>
      <c r="L54" s="388">
        <f t="shared" ca="1" si="37"/>
        <v>23.564501737907253</v>
      </c>
      <c r="M54" s="388">
        <f t="shared" ca="1" si="37"/>
        <v>23.537228862174427</v>
      </c>
      <c r="N54" s="388">
        <f t="shared" ca="1" si="37"/>
        <v>23.520275452935113</v>
      </c>
      <c r="O54" s="388">
        <f t="shared" ca="1" si="37"/>
        <v>23.493002577202287</v>
      </c>
      <c r="P54" s="388">
        <f t="shared" ca="1" si="37"/>
        <v>23.476049167962966</v>
      </c>
      <c r="Q54" s="388">
        <f t="shared" ca="1" si="37"/>
        <v>23.448776292230143</v>
      </c>
      <c r="R54" s="388">
        <f t="shared" ca="1" si="37"/>
        <v>23.431822882990826</v>
      </c>
      <c r="S54" s="388">
        <f t="shared" ca="1" si="37"/>
        <v>23.404550007258003</v>
      </c>
      <c r="T54" s="388">
        <f t="shared" ca="1" si="37"/>
        <v>23.387596598018682</v>
      </c>
      <c r="U54" s="388">
        <f t="shared" ca="1" si="37"/>
        <v>23.360323722285855</v>
      </c>
      <c r="V54" s="388">
        <f t="shared" ca="1" si="37"/>
        <v>11.832005439547288</v>
      </c>
      <c r="W54" s="388">
        <f t="shared" ca="1" si="37"/>
        <v>0.29852742356196421</v>
      </c>
      <c r="X54" s="388">
        <f t="shared" ca="1" si="37"/>
        <v>0.27641428107589178</v>
      </c>
      <c r="Y54" s="388">
        <f t="shared" ca="1" si="37"/>
        <v>0.25430113858982212</v>
      </c>
      <c r="Z54" s="388">
        <f t="shared" ca="1" si="37"/>
        <v>0.23218799610374966</v>
      </c>
      <c r="AA54" s="388">
        <f t="shared" ca="1" si="37"/>
        <v>0.21007485361767997</v>
      </c>
      <c r="AB54" s="388">
        <f t="shared" ca="1" si="37"/>
        <v>0.18796171113160753</v>
      </c>
      <c r="AC54" s="388">
        <f t="shared" ca="1" si="37"/>
        <v>0.16584856864553507</v>
      </c>
      <c r="AD54" s="388">
        <f t="shared" ca="1" si="37"/>
        <v>0.14373542615946538</v>
      </c>
      <c r="AE54" s="388">
        <f t="shared" ca="1" si="37"/>
        <v>0.12162228367339294</v>
      </c>
      <c r="AF54" s="388">
        <f t="shared" ca="1" si="37"/>
        <v>9.9509141187320488E-2</v>
      </c>
      <c r="AG54" s="388">
        <f t="shared" ca="1" si="37"/>
        <v>7.7395998701250801E-2</v>
      </c>
      <c r="AH54" s="388">
        <f t="shared" ca="1" si="37"/>
        <v>5.528285621517836E-2</v>
      </c>
      <c r="AI54" s="388">
        <f t="shared" ca="1" si="37"/>
        <v>3.3169713729105911E-2</v>
      </c>
      <c r="AJ54" s="388">
        <f t="shared" ca="1" si="37"/>
        <v>1.1056571243036224E-2</v>
      </c>
      <c r="AK54" s="388">
        <f t="shared" ca="1" si="37"/>
        <v>0</v>
      </c>
      <c r="AL54" s="388">
        <f t="shared" ca="1" si="37"/>
        <v>0</v>
      </c>
      <c r="AM54" s="388">
        <f t="shared" ca="1" si="37"/>
        <v>0</v>
      </c>
      <c r="AN54" s="388">
        <f t="shared" ca="1" si="37"/>
        <v>0</v>
      </c>
      <c r="AO54" s="388">
        <f t="shared" ca="1" si="37"/>
        <v>0</v>
      </c>
      <c r="AP54" s="388">
        <f t="shared" ca="1" si="37"/>
        <v>0</v>
      </c>
      <c r="AQ54" s="388">
        <f t="shared" ca="1" si="37"/>
        <v>0</v>
      </c>
      <c r="AR54" s="388">
        <f t="shared" ca="1" si="37"/>
        <v>0</v>
      </c>
      <c r="AS54" s="388">
        <f t="shared" ca="1" si="37"/>
        <v>0</v>
      </c>
      <c r="AT54" s="388">
        <f t="shared" ca="1" si="37"/>
        <v>0</v>
      </c>
      <c r="AU54" s="388">
        <f t="shared" ca="1" si="37"/>
        <v>0</v>
      </c>
      <c r="AV54" s="388">
        <f t="shared" ca="1" si="37"/>
        <v>0</v>
      </c>
      <c r="AW54" s="388">
        <f t="shared" ca="1" si="37"/>
        <v>0</v>
      </c>
      <c r="AX54" s="388">
        <f t="shared" ca="1" si="37"/>
        <v>0</v>
      </c>
      <c r="AY54" s="388">
        <f t="shared" ca="1" si="37"/>
        <v>0</v>
      </c>
      <c r="AZ54" s="388">
        <f t="shared" ca="1" si="37"/>
        <v>0</v>
      </c>
      <c r="BA54" s="388">
        <f t="shared" ca="1" si="37"/>
        <v>0</v>
      </c>
      <c r="BB54" s="388">
        <f t="shared" ca="1" si="37"/>
        <v>0</v>
      </c>
      <c r="BC54" s="388">
        <f t="shared" ca="1" si="37"/>
        <v>0</v>
      </c>
      <c r="BD54" s="388">
        <f t="shared" ca="1" si="37"/>
        <v>0</v>
      </c>
      <c r="BE54" s="388">
        <f t="shared" ca="1" si="37"/>
        <v>0</v>
      </c>
      <c r="BF54" s="388">
        <f t="shared" ca="1" si="37"/>
        <v>0</v>
      </c>
      <c r="BG54" s="388">
        <f t="shared" ca="1" si="37"/>
        <v>0</v>
      </c>
      <c r="BH54" s="388">
        <f t="shared" ca="1" si="37"/>
        <v>0</v>
      </c>
      <c r="BI54" s="388">
        <f t="shared" ca="1" si="37"/>
        <v>0</v>
      </c>
      <c r="BJ54" s="388">
        <f t="shared" ca="1" si="37"/>
        <v>0</v>
      </c>
      <c r="BK54" s="388">
        <f t="shared" ca="1" si="37"/>
        <v>0</v>
      </c>
      <c r="BL54" s="388">
        <f t="shared" ca="1" si="37"/>
        <v>0</v>
      </c>
      <c r="BM54" s="388">
        <f t="shared" ca="1" si="37"/>
        <v>0</v>
      </c>
      <c r="BN54" s="388">
        <f t="shared" ca="1" si="37"/>
        <v>0</v>
      </c>
      <c r="BO54" s="388">
        <f t="shared" ca="1" si="37"/>
        <v>0</v>
      </c>
      <c r="BP54" s="388">
        <f t="shared" ref="BP54:CC54" ca="1" si="38">-BP53*BookIncomeTax</f>
        <v>0</v>
      </c>
      <c r="BQ54" s="388">
        <f t="shared" ca="1" si="38"/>
        <v>0</v>
      </c>
      <c r="BR54" s="388">
        <f t="shared" ca="1" si="38"/>
        <v>0</v>
      </c>
      <c r="BS54" s="388">
        <f t="shared" ca="1" si="38"/>
        <v>0</v>
      </c>
      <c r="BT54" s="388">
        <f t="shared" ca="1" si="38"/>
        <v>0</v>
      </c>
      <c r="BU54" s="388">
        <f t="shared" ca="1" si="38"/>
        <v>0</v>
      </c>
      <c r="BV54" s="388">
        <f t="shared" ca="1" si="38"/>
        <v>0</v>
      </c>
      <c r="BW54" s="388">
        <f t="shared" ca="1" si="38"/>
        <v>0</v>
      </c>
      <c r="BX54" s="388">
        <f t="shared" ca="1" si="38"/>
        <v>0</v>
      </c>
      <c r="BY54" s="388">
        <f t="shared" ca="1" si="38"/>
        <v>0</v>
      </c>
      <c r="BZ54" s="388">
        <f t="shared" ca="1" si="38"/>
        <v>0</v>
      </c>
      <c r="CA54" s="388">
        <f t="shared" ca="1" si="38"/>
        <v>0</v>
      </c>
      <c r="CB54" s="388">
        <f t="shared" ca="1" si="38"/>
        <v>0</v>
      </c>
      <c r="CC54" s="388">
        <f t="shared" ca="1" si="38"/>
        <v>0</v>
      </c>
      <c r="CD54" s="225"/>
    </row>
    <row r="55" spans="1:82">
      <c r="A55" s="218"/>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227"/>
    </row>
    <row r="56" spans="1:82">
      <c r="A56" s="216" t="s">
        <v>103</v>
      </c>
      <c r="B56" s="229">
        <f ca="1">B53+B54</f>
        <v>-31.589647271596608</v>
      </c>
      <c r="C56" s="229">
        <f ca="1">C53+C54</f>
        <v>-59.668947813214075</v>
      </c>
      <c r="D56" s="229">
        <f t="shared" ref="D56:BO56" ca="1" si="39">D53+D54</f>
        <v>-55.241650354295778</v>
      </c>
      <c r="E56" s="229">
        <f t="shared" ca="1" si="39"/>
        <v>-51.154736120513995</v>
      </c>
      <c r="F56" s="229">
        <f t="shared" ca="1" si="39"/>
        <v>-47.359578936849218</v>
      </c>
      <c r="G56" s="229">
        <f t="shared" ca="1" si="39"/>
        <v>-43.856178803301432</v>
      </c>
      <c r="H56" s="229">
        <f t="shared" ca="1" si="39"/>
        <v>-40.604013907354386</v>
      </c>
      <c r="I56" s="229">
        <f t="shared" ca="1" si="39"/>
        <v>-37.603084249008113</v>
      </c>
      <c r="J56" s="229">
        <f t="shared" ca="1" si="39"/>
        <v>-37.082089516656325</v>
      </c>
      <c r="K56" s="229">
        <f t="shared" ca="1" si="39"/>
        <v>-37.039252171996282</v>
      </c>
      <c r="L56" s="229">
        <f t="shared" ca="1" si="39"/>
        <v>-37.01262355234276</v>
      </c>
      <c r="M56" s="229">
        <f t="shared" ca="1" si="39"/>
        <v>-36.969786207682716</v>
      </c>
      <c r="N56" s="229">
        <f t="shared" ca="1" si="39"/>
        <v>-36.94315758802918</v>
      </c>
      <c r="O56" s="229">
        <f t="shared" ca="1" si="39"/>
        <v>-36.900320243369137</v>
      </c>
      <c r="P56" s="229">
        <f t="shared" ca="1" si="39"/>
        <v>-36.873691623715615</v>
      </c>
      <c r="Q56" s="229">
        <f t="shared" ca="1" si="39"/>
        <v>-36.830854279055572</v>
      </c>
      <c r="R56" s="229">
        <f t="shared" ca="1" si="39"/>
        <v>-36.804225659402036</v>
      </c>
      <c r="S56" s="229">
        <f t="shared" ca="1" si="39"/>
        <v>-36.761388314742</v>
      </c>
      <c r="T56" s="229">
        <f t="shared" ca="1" si="39"/>
        <v>-36.734759695088471</v>
      </c>
      <c r="U56" s="229">
        <f t="shared" ca="1" si="39"/>
        <v>-36.691922350428428</v>
      </c>
      <c r="V56" s="229">
        <f t="shared" ca="1" si="39"/>
        <v>-18.584460986024148</v>
      </c>
      <c r="W56" s="229">
        <f t="shared" ca="1" si="39"/>
        <v>-0.46889525911660707</v>
      </c>
      <c r="X56" s="229">
        <f t="shared" ca="1" si="39"/>
        <v>-0.43416227695981974</v>
      </c>
      <c r="Y56" s="229">
        <f t="shared" ca="1" si="39"/>
        <v>-0.39942929480303674</v>
      </c>
      <c r="Z56" s="229">
        <f t="shared" ca="1" si="39"/>
        <v>-0.36469631264624947</v>
      </c>
      <c r="AA56" s="229">
        <f t="shared" ca="1" si="39"/>
        <v>-0.32996333048946647</v>
      </c>
      <c r="AB56" s="229">
        <f t="shared" ca="1" si="39"/>
        <v>-0.29523034833267914</v>
      </c>
      <c r="AC56" s="229">
        <f t="shared" ca="1" si="39"/>
        <v>-0.26049736617589181</v>
      </c>
      <c r="AD56" s="229">
        <f t="shared" ca="1" si="39"/>
        <v>-0.22576438401910887</v>
      </c>
      <c r="AE56" s="229">
        <f t="shared" ca="1" si="39"/>
        <v>-0.19103140186232154</v>
      </c>
      <c r="AF56" s="229">
        <f t="shared" ca="1" si="39"/>
        <v>-0.15629841970553424</v>
      </c>
      <c r="AG56" s="229">
        <f t="shared" ca="1" si="39"/>
        <v>-0.12156543754875127</v>
      </c>
      <c r="AH56" s="229">
        <f t="shared" ca="1" si="39"/>
        <v>-8.6832455391963936E-2</v>
      </c>
      <c r="AI56" s="229">
        <f t="shared" ca="1" si="39"/>
        <v>-5.2099473235176628E-2</v>
      </c>
      <c r="AJ56" s="229">
        <f t="shared" ca="1" si="39"/>
        <v>-1.7366491078393657E-2</v>
      </c>
      <c r="AK56" s="229">
        <f t="shared" ca="1" si="39"/>
        <v>0</v>
      </c>
      <c r="AL56" s="229">
        <f t="shared" ca="1" si="39"/>
        <v>0</v>
      </c>
      <c r="AM56" s="229">
        <f t="shared" ca="1" si="39"/>
        <v>0</v>
      </c>
      <c r="AN56" s="229">
        <f t="shared" ca="1" si="39"/>
        <v>0</v>
      </c>
      <c r="AO56" s="229">
        <f t="shared" ca="1" si="39"/>
        <v>0</v>
      </c>
      <c r="AP56" s="229">
        <f t="shared" ca="1" si="39"/>
        <v>0</v>
      </c>
      <c r="AQ56" s="229">
        <f t="shared" ca="1" si="39"/>
        <v>0</v>
      </c>
      <c r="AR56" s="229">
        <f t="shared" ca="1" si="39"/>
        <v>0</v>
      </c>
      <c r="AS56" s="229">
        <f t="shared" ca="1" si="39"/>
        <v>0</v>
      </c>
      <c r="AT56" s="229">
        <f t="shared" ca="1" si="39"/>
        <v>0</v>
      </c>
      <c r="AU56" s="229">
        <f t="shared" ca="1" si="39"/>
        <v>0</v>
      </c>
      <c r="AV56" s="229">
        <f t="shared" ca="1" si="39"/>
        <v>0</v>
      </c>
      <c r="AW56" s="229">
        <f t="shared" ca="1" si="39"/>
        <v>0</v>
      </c>
      <c r="AX56" s="229">
        <f t="shared" ca="1" si="39"/>
        <v>0</v>
      </c>
      <c r="AY56" s="229">
        <f t="shared" ca="1" si="39"/>
        <v>0</v>
      </c>
      <c r="AZ56" s="229">
        <f t="shared" ca="1" si="39"/>
        <v>0</v>
      </c>
      <c r="BA56" s="229">
        <f t="shared" ca="1" si="39"/>
        <v>0</v>
      </c>
      <c r="BB56" s="229">
        <f t="shared" ca="1" si="39"/>
        <v>0</v>
      </c>
      <c r="BC56" s="229">
        <f t="shared" ca="1" si="39"/>
        <v>0</v>
      </c>
      <c r="BD56" s="229">
        <f t="shared" ca="1" si="39"/>
        <v>0</v>
      </c>
      <c r="BE56" s="229">
        <f t="shared" ca="1" si="39"/>
        <v>0</v>
      </c>
      <c r="BF56" s="229">
        <f t="shared" ca="1" si="39"/>
        <v>0</v>
      </c>
      <c r="BG56" s="229">
        <f t="shared" ca="1" si="39"/>
        <v>0</v>
      </c>
      <c r="BH56" s="229">
        <f t="shared" ca="1" si="39"/>
        <v>0</v>
      </c>
      <c r="BI56" s="229">
        <f t="shared" ca="1" si="39"/>
        <v>0</v>
      </c>
      <c r="BJ56" s="229">
        <f t="shared" ca="1" si="39"/>
        <v>0</v>
      </c>
      <c r="BK56" s="229">
        <f t="shared" ca="1" si="39"/>
        <v>0</v>
      </c>
      <c r="BL56" s="229">
        <f t="shared" ca="1" si="39"/>
        <v>0</v>
      </c>
      <c r="BM56" s="229">
        <f t="shared" ca="1" si="39"/>
        <v>0</v>
      </c>
      <c r="BN56" s="229">
        <f t="shared" ca="1" si="39"/>
        <v>0</v>
      </c>
      <c r="BO56" s="229">
        <f t="shared" ca="1" si="39"/>
        <v>0</v>
      </c>
      <c r="BP56" s="229">
        <f t="shared" ref="BP56:CC56" ca="1" si="40">BP53+BP54</f>
        <v>0</v>
      </c>
      <c r="BQ56" s="229">
        <f t="shared" ca="1" si="40"/>
        <v>0</v>
      </c>
      <c r="BR56" s="229">
        <f t="shared" ca="1" si="40"/>
        <v>0</v>
      </c>
      <c r="BS56" s="229">
        <f t="shared" ca="1" si="40"/>
        <v>0</v>
      </c>
      <c r="BT56" s="229">
        <f t="shared" ca="1" si="40"/>
        <v>0</v>
      </c>
      <c r="BU56" s="229">
        <f t="shared" ca="1" si="40"/>
        <v>0</v>
      </c>
      <c r="BV56" s="229">
        <f t="shared" ca="1" si="40"/>
        <v>0</v>
      </c>
      <c r="BW56" s="229">
        <f t="shared" ca="1" si="40"/>
        <v>0</v>
      </c>
      <c r="BX56" s="229">
        <f t="shared" ca="1" si="40"/>
        <v>0</v>
      </c>
      <c r="BY56" s="229">
        <f t="shared" ca="1" si="40"/>
        <v>0</v>
      </c>
      <c r="BZ56" s="229">
        <f t="shared" ca="1" si="40"/>
        <v>0</v>
      </c>
      <c r="CA56" s="229">
        <f t="shared" ca="1" si="40"/>
        <v>0</v>
      </c>
      <c r="CB56" s="229">
        <f t="shared" ca="1" si="40"/>
        <v>0</v>
      </c>
      <c r="CC56" s="229">
        <f t="shared" ca="1" si="40"/>
        <v>0</v>
      </c>
      <c r="CD56" s="467"/>
    </row>
    <row r="57" spans="1:82">
      <c r="A57" s="218"/>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227"/>
    </row>
    <row r="58" spans="1:82">
      <c r="A58" s="218" t="s">
        <v>104</v>
      </c>
      <c r="B58" s="388">
        <f ca="1">-B52</f>
        <v>49.740359062500005</v>
      </c>
      <c r="C58" s="388">
        <f ca="1">-C52</f>
        <v>95.753507219250011</v>
      </c>
      <c r="D58" s="388">
        <f t="shared" ref="D58:BO58" ca="1" si="41">-D52</f>
        <v>88.564367322750002</v>
      </c>
      <c r="E58" s="388">
        <f t="shared" ca="1" si="41"/>
        <v>81.932319447750004</v>
      </c>
      <c r="F58" s="388">
        <f t="shared" ca="1" si="41"/>
        <v>75.777779019750014</v>
      </c>
      <c r="G58" s="388">
        <f t="shared" ca="1" si="41"/>
        <v>70.100746038750003</v>
      </c>
      <c r="H58" s="388">
        <f t="shared" ca="1" si="41"/>
        <v>64.834900026</v>
      </c>
      <c r="I58" s="388">
        <f t="shared" ca="1" si="41"/>
        <v>59.98024098150001</v>
      </c>
      <c r="J58" s="388">
        <f t="shared" ca="1" si="41"/>
        <v>59.184395236500009</v>
      </c>
      <c r="K58" s="388">
        <f t="shared" ca="1" si="41"/>
        <v>59.171131140749999</v>
      </c>
      <c r="L58" s="388">
        <f t="shared" ca="1" si="41"/>
        <v>59.184395236500009</v>
      </c>
      <c r="M58" s="388">
        <f t="shared" ca="1" si="41"/>
        <v>59.171131140749999</v>
      </c>
      <c r="N58" s="388">
        <f t="shared" ca="1" si="41"/>
        <v>59.184395236500009</v>
      </c>
      <c r="O58" s="388">
        <f t="shared" ca="1" si="41"/>
        <v>59.171131140749999</v>
      </c>
      <c r="P58" s="388">
        <f t="shared" ca="1" si="41"/>
        <v>59.184395236500009</v>
      </c>
      <c r="Q58" s="388">
        <f t="shared" ca="1" si="41"/>
        <v>59.171131140749999</v>
      </c>
      <c r="R58" s="388">
        <f t="shared" ca="1" si="41"/>
        <v>59.184395236500009</v>
      </c>
      <c r="S58" s="388">
        <f t="shared" ca="1" si="41"/>
        <v>59.171131140749999</v>
      </c>
      <c r="T58" s="388">
        <f t="shared" ca="1" si="41"/>
        <v>59.184395236500009</v>
      </c>
      <c r="U58" s="388">
        <f t="shared" ca="1" si="41"/>
        <v>59.171131140749999</v>
      </c>
      <c r="V58" s="388">
        <f t="shared" ca="1" si="41"/>
        <v>29.592197618250005</v>
      </c>
      <c r="W58" s="388">
        <f t="shared" ca="1" si="41"/>
        <v>0</v>
      </c>
      <c r="X58" s="388">
        <f t="shared" ca="1" si="41"/>
        <v>0</v>
      </c>
      <c r="Y58" s="388">
        <f t="shared" ca="1" si="41"/>
        <v>0</v>
      </c>
      <c r="Z58" s="388">
        <f t="shared" ca="1" si="41"/>
        <v>0</v>
      </c>
      <c r="AA58" s="388">
        <f t="shared" ca="1" si="41"/>
        <v>0</v>
      </c>
      <c r="AB58" s="388">
        <f t="shared" ca="1" si="41"/>
        <v>0</v>
      </c>
      <c r="AC58" s="388">
        <f t="shared" ca="1" si="41"/>
        <v>0</v>
      </c>
      <c r="AD58" s="388">
        <f t="shared" ca="1" si="41"/>
        <v>0</v>
      </c>
      <c r="AE58" s="388">
        <f t="shared" ca="1" si="41"/>
        <v>0</v>
      </c>
      <c r="AF58" s="388">
        <f t="shared" ca="1" si="41"/>
        <v>0</v>
      </c>
      <c r="AG58" s="388">
        <f t="shared" ca="1" si="41"/>
        <v>0</v>
      </c>
      <c r="AH58" s="388">
        <f t="shared" ca="1" si="41"/>
        <v>0</v>
      </c>
      <c r="AI58" s="388">
        <f t="shared" ca="1" si="41"/>
        <v>0</v>
      </c>
      <c r="AJ58" s="388">
        <f t="shared" ca="1" si="41"/>
        <v>0</v>
      </c>
      <c r="AK58" s="388">
        <f t="shared" ca="1" si="41"/>
        <v>0</v>
      </c>
      <c r="AL58" s="388">
        <f t="shared" ca="1" si="41"/>
        <v>0</v>
      </c>
      <c r="AM58" s="388">
        <f t="shared" ca="1" si="41"/>
        <v>0</v>
      </c>
      <c r="AN58" s="388">
        <f t="shared" ca="1" si="41"/>
        <v>0</v>
      </c>
      <c r="AO58" s="388">
        <f t="shared" ca="1" si="41"/>
        <v>0</v>
      </c>
      <c r="AP58" s="388">
        <f t="shared" ca="1" si="41"/>
        <v>0</v>
      </c>
      <c r="AQ58" s="388">
        <f t="shared" ca="1" si="41"/>
        <v>0</v>
      </c>
      <c r="AR58" s="388">
        <f t="shared" ca="1" si="41"/>
        <v>0</v>
      </c>
      <c r="AS58" s="388">
        <f t="shared" ca="1" si="41"/>
        <v>0</v>
      </c>
      <c r="AT58" s="388">
        <f t="shared" ca="1" si="41"/>
        <v>0</v>
      </c>
      <c r="AU58" s="388">
        <f t="shared" ca="1" si="41"/>
        <v>0</v>
      </c>
      <c r="AV58" s="388">
        <f t="shared" ca="1" si="41"/>
        <v>0</v>
      </c>
      <c r="AW58" s="388">
        <f t="shared" ca="1" si="41"/>
        <v>0</v>
      </c>
      <c r="AX58" s="388">
        <f t="shared" ca="1" si="41"/>
        <v>0</v>
      </c>
      <c r="AY58" s="388">
        <f t="shared" ca="1" si="41"/>
        <v>0</v>
      </c>
      <c r="AZ58" s="388">
        <f t="shared" ca="1" si="41"/>
        <v>0</v>
      </c>
      <c r="BA58" s="388">
        <f t="shared" ca="1" si="41"/>
        <v>0</v>
      </c>
      <c r="BB58" s="388">
        <f t="shared" ca="1" si="41"/>
        <v>0</v>
      </c>
      <c r="BC58" s="388">
        <f t="shared" ca="1" si="41"/>
        <v>0</v>
      </c>
      <c r="BD58" s="388">
        <f t="shared" ca="1" si="41"/>
        <v>0</v>
      </c>
      <c r="BE58" s="388">
        <f t="shared" ca="1" si="41"/>
        <v>0</v>
      </c>
      <c r="BF58" s="388">
        <f t="shared" ca="1" si="41"/>
        <v>0</v>
      </c>
      <c r="BG58" s="388">
        <f t="shared" ca="1" si="41"/>
        <v>0</v>
      </c>
      <c r="BH58" s="388">
        <f t="shared" ca="1" si="41"/>
        <v>0</v>
      </c>
      <c r="BI58" s="388">
        <f t="shared" ca="1" si="41"/>
        <v>0</v>
      </c>
      <c r="BJ58" s="388">
        <f t="shared" ca="1" si="41"/>
        <v>0</v>
      </c>
      <c r="BK58" s="388">
        <f t="shared" ca="1" si="41"/>
        <v>0</v>
      </c>
      <c r="BL58" s="388">
        <f t="shared" ca="1" si="41"/>
        <v>0</v>
      </c>
      <c r="BM58" s="388">
        <f t="shared" ca="1" si="41"/>
        <v>0</v>
      </c>
      <c r="BN58" s="388">
        <f t="shared" ca="1" si="41"/>
        <v>0</v>
      </c>
      <c r="BO58" s="388">
        <f t="shared" ca="1" si="41"/>
        <v>0</v>
      </c>
      <c r="BP58" s="388">
        <f t="shared" ref="BP58:CC58" ca="1" si="42">-BP52</f>
        <v>0</v>
      </c>
      <c r="BQ58" s="388">
        <f t="shared" ca="1" si="42"/>
        <v>0</v>
      </c>
      <c r="BR58" s="388">
        <f t="shared" ca="1" si="42"/>
        <v>0</v>
      </c>
      <c r="BS58" s="388">
        <f t="shared" ca="1" si="42"/>
        <v>0</v>
      </c>
      <c r="BT58" s="388">
        <f t="shared" ca="1" si="42"/>
        <v>0</v>
      </c>
      <c r="BU58" s="388">
        <f t="shared" ca="1" si="42"/>
        <v>0</v>
      </c>
      <c r="BV58" s="388">
        <f t="shared" ca="1" si="42"/>
        <v>0</v>
      </c>
      <c r="BW58" s="388">
        <f t="shared" ca="1" si="42"/>
        <v>0</v>
      </c>
      <c r="BX58" s="388">
        <f t="shared" ca="1" si="42"/>
        <v>0</v>
      </c>
      <c r="BY58" s="388">
        <f t="shared" ca="1" si="42"/>
        <v>0</v>
      </c>
      <c r="BZ58" s="388">
        <f t="shared" ca="1" si="42"/>
        <v>0</v>
      </c>
      <c r="CA58" s="388">
        <f t="shared" ca="1" si="42"/>
        <v>0</v>
      </c>
      <c r="CB58" s="388">
        <f t="shared" ca="1" si="42"/>
        <v>0</v>
      </c>
      <c r="CC58" s="388">
        <f t="shared" ca="1" si="42"/>
        <v>0</v>
      </c>
      <c r="CD58" s="225"/>
    </row>
    <row r="59" spans="1:82">
      <c r="A59" s="218"/>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227"/>
    </row>
    <row r="60" spans="1:82">
      <c r="A60" s="216" t="s">
        <v>105</v>
      </c>
      <c r="B60" s="462">
        <f ca="1">B56+B58</f>
        <v>18.150711790903397</v>
      </c>
      <c r="C60" s="462">
        <f ca="1">C56+C58</f>
        <v>36.084559406035936</v>
      </c>
      <c r="D60" s="462">
        <f t="shared" ref="D60:BO60" ca="1" si="43">D56+D58</f>
        <v>33.322716968454223</v>
      </c>
      <c r="E60" s="462">
        <f t="shared" ca="1" si="43"/>
        <v>30.777583327236009</v>
      </c>
      <c r="F60" s="462">
        <f t="shared" ca="1" si="43"/>
        <v>28.418200082900796</v>
      </c>
      <c r="G60" s="462">
        <f t="shared" ca="1" si="43"/>
        <v>26.244567235448571</v>
      </c>
      <c r="H60" s="462">
        <f t="shared" ca="1" si="43"/>
        <v>24.230886118645614</v>
      </c>
      <c r="I60" s="462">
        <f t="shared" ca="1" si="43"/>
        <v>22.377156732491898</v>
      </c>
      <c r="J60" s="462">
        <f t="shared" ca="1" si="43"/>
        <v>22.102305719843685</v>
      </c>
      <c r="K60" s="462">
        <f t="shared" ca="1" si="43"/>
        <v>22.131878968753718</v>
      </c>
      <c r="L60" s="462">
        <f t="shared" ca="1" si="43"/>
        <v>22.17177168415725</v>
      </c>
      <c r="M60" s="462">
        <f t="shared" ca="1" si="43"/>
        <v>22.201344933067283</v>
      </c>
      <c r="N60" s="462">
        <f t="shared" ca="1" si="43"/>
        <v>22.241237648470829</v>
      </c>
      <c r="O60" s="462">
        <f t="shared" ca="1" si="43"/>
        <v>22.270810897380862</v>
      </c>
      <c r="P60" s="462">
        <f t="shared" ca="1" si="43"/>
        <v>22.310703612784394</v>
      </c>
      <c r="Q60" s="462">
        <f t="shared" ca="1" si="43"/>
        <v>22.340276861694427</v>
      </c>
      <c r="R60" s="462">
        <f t="shared" ca="1" si="43"/>
        <v>22.380169577097973</v>
      </c>
      <c r="S60" s="462">
        <f t="shared" ca="1" si="43"/>
        <v>22.409742826007999</v>
      </c>
      <c r="T60" s="462">
        <f t="shared" ca="1" si="43"/>
        <v>22.449635541411538</v>
      </c>
      <c r="U60" s="462">
        <f t="shared" ca="1" si="43"/>
        <v>22.479208790321572</v>
      </c>
      <c r="V60" s="462">
        <f t="shared" ca="1" si="43"/>
        <v>11.007736632225857</v>
      </c>
      <c r="W60" s="462">
        <f t="shared" ca="1" si="43"/>
        <v>-0.46889525911660707</v>
      </c>
      <c r="X60" s="462">
        <f t="shared" ca="1" si="43"/>
        <v>-0.43416227695981974</v>
      </c>
      <c r="Y60" s="462">
        <f t="shared" ca="1" si="43"/>
        <v>-0.39942929480303674</v>
      </c>
      <c r="Z60" s="462">
        <f t="shared" ca="1" si="43"/>
        <v>-0.36469631264624947</v>
      </c>
      <c r="AA60" s="462">
        <f t="shared" ca="1" si="43"/>
        <v>-0.32996333048946647</v>
      </c>
      <c r="AB60" s="462">
        <f t="shared" ca="1" si="43"/>
        <v>-0.29523034833267914</v>
      </c>
      <c r="AC60" s="462">
        <f t="shared" ca="1" si="43"/>
        <v>-0.26049736617589181</v>
      </c>
      <c r="AD60" s="462">
        <f t="shared" ca="1" si="43"/>
        <v>-0.22576438401910887</v>
      </c>
      <c r="AE60" s="462">
        <f t="shared" ca="1" si="43"/>
        <v>-0.19103140186232154</v>
      </c>
      <c r="AF60" s="462">
        <f t="shared" ca="1" si="43"/>
        <v>-0.15629841970553424</v>
      </c>
      <c r="AG60" s="462">
        <f t="shared" ca="1" si="43"/>
        <v>-0.12156543754875127</v>
      </c>
      <c r="AH60" s="462">
        <f t="shared" ca="1" si="43"/>
        <v>-8.6832455391963936E-2</v>
      </c>
      <c r="AI60" s="462">
        <f t="shared" ca="1" si="43"/>
        <v>-5.2099473235176628E-2</v>
      </c>
      <c r="AJ60" s="462">
        <f t="shared" ca="1" si="43"/>
        <v>-1.7366491078393657E-2</v>
      </c>
      <c r="AK60" s="462">
        <f t="shared" ca="1" si="43"/>
        <v>0</v>
      </c>
      <c r="AL60" s="462">
        <f t="shared" ca="1" si="43"/>
        <v>0</v>
      </c>
      <c r="AM60" s="462">
        <f t="shared" ca="1" si="43"/>
        <v>0</v>
      </c>
      <c r="AN60" s="462">
        <f t="shared" ca="1" si="43"/>
        <v>0</v>
      </c>
      <c r="AO60" s="462">
        <f t="shared" ca="1" si="43"/>
        <v>0</v>
      </c>
      <c r="AP60" s="462">
        <f t="shared" ca="1" si="43"/>
        <v>0</v>
      </c>
      <c r="AQ60" s="462">
        <f t="shared" ca="1" si="43"/>
        <v>0</v>
      </c>
      <c r="AR60" s="462">
        <f t="shared" ca="1" si="43"/>
        <v>0</v>
      </c>
      <c r="AS60" s="462">
        <f t="shared" ca="1" si="43"/>
        <v>0</v>
      </c>
      <c r="AT60" s="462">
        <f t="shared" ca="1" si="43"/>
        <v>0</v>
      </c>
      <c r="AU60" s="462">
        <f t="shared" ca="1" si="43"/>
        <v>0</v>
      </c>
      <c r="AV60" s="462">
        <f t="shared" ca="1" si="43"/>
        <v>0</v>
      </c>
      <c r="AW60" s="462">
        <f t="shared" ca="1" si="43"/>
        <v>0</v>
      </c>
      <c r="AX60" s="462">
        <f t="shared" ca="1" si="43"/>
        <v>0</v>
      </c>
      <c r="AY60" s="462">
        <f t="shared" ca="1" si="43"/>
        <v>0</v>
      </c>
      <c r="AZ60" s="462">
        <f t="shared" ca="1" si="43"/>
        <v>0</v>
      </c>
      <c r="BA60" s="462">
        <f t="shared" ca="1" si="43"/>
        <v>0</v>
      </c>
      <c r="BB60" s="462">
        <f t="shared" ca="1" si="43"/>
        <v>0</v>
      </c>
      <c r="BC60" s="462">
        <f t="shared" ca="1" si="43"/>
        <v>0</v>
      </c>
      <c r="BD60" s="462">
        <f t="shared" ca="1" si="43"/>
        <v>0</v>
      </c>
      <c r="BE60" s="462">
        <f t="shared" ca="1" si="43"/>
        <v>0</v>
      </c>
      <c r="BF60" s="462">
        <f t="shared" ca="1" si="43"/>
        <v>0</v>
      </c>
      <c r="BG60" s="462">
        <f t="shared" ca="1" si="43"/>
        <v>0</v>
      </c>
      <c r="BH60" s="462">
        <f t="shared" ca="1" si="43"/>
        <v>0</v>
      </c>
      <c r="BI60" s="462">
        <f t="shared" ca="1" si="43"/>
        <v>0</v>
      </c>
      <c r="BJ60" s="462">
        <f t="shared" ca="1" si="43"/>
        <v>0</v>
      </c>
      <c r="BK60" s="462">
        <f t="shared" ca="1" si="43"/>
        <v>0</v>
      </c>
      <c r="BL60" s="462">
        <f t="shared" ca="1" si="43"/>
        <v>0</v>
      </c>
      <c r="BM60" s="462">
        <f t="shared" ca="1" si="43"/>
        <v>0</v>
      </c>
      <c r="BN60" s="462">
        <f t="shared" ca="1" si="43"/>
        <v>0</v>
      </c>
      <c r="BO60" s="462">
        <f t="shared" ca="1" si="43"/>
        <v>0</v>
      </c>
      <c r="BP60" s="462">
        <f t="shared" ref="BP60:CC60" ca="1" si="44">BP56+BP58</f>
        <v>0</v>
      </c>
      <c r="BQ60" s="462">
        <f t="shared" ca="1" si="44"/>
        <v>0</v>
      </c>
      <c r="BR60" s="462">
        <f t="shared" ca="1" si="44"/>
        <v>0</v>
      </c>
      <c r="BS60" s="462">
        <f t="shared" ca="1" si="44"/>
        <v>0</v>
      </c>
      <c r="BT60" s="462">
        <f t="shared" ca="1" si="44"/>
        <v>0</v>
      </c>
      <c r="BU60" s="462">
        <f t="shared" ca="1" si="44"/>
        <v>0</v>
      </c>
      <c r="BV60" s="462">
        <f t="shared" ca="1" si="44"/>
        <v>0</v>
      </c>
      <c r="BW60" s="462">
        <f t="shared" ca="1" si="44"/>
        <v>0</v>
      </c>
      <c r="BX60" s="462">
        <f t="shared" ca="1" si="44"/>
        <v>0</v>
      </c>
      <c r="BY60" s="462">
        <f t="shared" ca="1" si="44"/>
        <v>0</v>
      </c>
      <c r="BZ60" s="462">
        <f t="shared" ca="1" si="44"/>
        <v>0</v>
      </c>
      <c r="CA60" s="462">
        <f t="shared" ca="1" si="44"/>
        <v>0</v>
      </c>
      <c r="CB60" s="462">
        <f t="shared" ca="1" si="44"/>
        <v>0</v>
      </c>
      <c r="CC60" s="462">
        <f t="shared" ca="1" si="44"/>
        <v>0</v>
      </c>
      <c r="CD60" s="225"/>
    </row>
    <row r="61" spans="1:82">
      <c r="A61" s="218"/>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227"/>
    </row>
    <row r="62" spans="1:82">
      <c r="A62" s="216" t="s">
        <v>106</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227"/>
    </row>
    <row r="63" spans="1:82">
      <c r="A63" s="219" t="s">
        <v>209</v>
      </c>
      <c r="B63" s="388">
        <f>-Inputs!C10</f>
        <v>0</v>
      </c>
      <c r="C63" s="388">
        <f>-Inputs!D10</f>
        <v>0</v>
      </c>
      <c r="D63" s="388">
        <f>-Inputs!E10</f>
        <v>0</v>
      </c>
      <c r="E63" s="388">
        <f>-Inputs!F10</f>
        <v>0</v>
      </c>
      <c r="F63" s="388">
        <f>-Inputs!G10</f>
        <v>0</v>
      </c>
      <c r="G63" s="388">
        <f>-Inputs!H10</f>
        <v>0</v>
      </c>
      <c r="H63" s="388">
        <f>-Inputs!I10</f>
        <v>0</v>
      </c>
      <c r="I63" s="388">
        <f>-Inputs!J10</f>
        <v>0</v>
      </c>
      <c r="J63" s="388">
        <f>-Inputs!K10</f>
        <v>0</v>
      </c>
      <c r="K63" s="388">
        <f>-Inputs!L10</f>
        <v>0</v>
      </c>
      <c r="L63" s="388">
        <f>-Inputs!M10</f>
        <v>0</v>
      </c>
      <c r="M63" s="388">
        <f>-Inputs!N10</f>
        <v>0</v>
      </c>
      <c r="N63" s="388">
        <f>-Inputs!O10</f>
        <v>0</v>
      </c>
      <c r="O63" s="388">
        <f>-Inputs!P10</f>
        <v>0</v>
      </c>
      <c r="P63" s="388">
        <f>-Inputs!Q10</f>
        <v>0</v>
      </c>
      <c r="Q63" s="388">
        <f>-Inputs!R10</f>
        <v>0</v>
      </c>
      <c r="R63" s="388">
        <f>-Inputs!S10</f>
        <v>0</v>
      </c>
      <c r="S63" s="388">
        <f>-Inputs!T10</f>
        <v>0</v>
      </c>
      <c r="T63" s="388">
        <f>-Inputs!U10</f>
        <v>0</v>
      </c>
      <c r="U63" s="388">
        <f>-Inputs!V10</f>
        <v>0</v>
      </c>
      <c r="V63" s="388">
        <f>-Inputs!W10</f>
        <v>0</v>
      </c>
      <c r="W63" s="388">
        <f>-Inputs!X10</f>
        <v>0</v>
      </c>
      <c r="X63" s="388">
        <f>-Inputs!Y10</f>
        <v>0</v>
      </c>
      <c r="Y63" s="388">
        <f>-Inputs!Z10</f>
        <v>0</v>
      </c>
      <c r="Z63" s="388">
        <f>-Inputs!AA10</f>
        <v>0</v>
      </c>
      <c r="AA63" s="388">
        <f>-Inputs!AB10</f>
        <v>0</v>
      </c>
      <c r="AB63" s="388">
        <f>-Inputs!AC10</f>
        <v>0</v>
      </c>
      <c r="AC63" s="388">
        <f>-Inputs!AD10</f>
        <v>0</v>
      </c>
      <c r="AD63" s="388">
        <f>-Inputs!AE10</f>
        <v>0</v>
      </c>
      <c r="AE63" s="388">
        <f>-Inputs!AF10</f>
        <v>0</v>
      </c>
      <c r="AF63" s="388">
        <f>-Inputs!AG10</f>
        <v>0</v>
      </c>
      <c r="AG63" s="388">
        <f>-Inputs!AH10</f>
        <v>0</v>
      </c>
      <c r="AH63" s="388">
        <f>-Inputs!AI10</f>
        <v>0</v>
      </c>
      <c r="AI63" s="388">
        <f>-Inputs!AJ10</f>
        <v>0</v>
      </c>
      <c r="AJ63" s="388">
        <f>-Inputs!AK10</f>
        <v>0</v>
      </c>
      <c r="AK63" s="388">
        <f>-Inputs!AL10</f>
        <v>0</v>
      </c>
      <c r="AL63" s="388">
        <f>-Inputs!AM10</f>
        <v>0</v>
      </c>
      <c r="AM63" s="388">
        <f>-Inputs!AN10</f>
        <v>0</v>
      </c>
      <c r="AN63" s="388">
        <f>-Inputs!AO10</f>
        <v>0</v>
      </c>
      <c r="AO63" s="388">
        <f>-Inputs!AP10</f>
        <v>0</v>
      </c>
      <c r="AP63" s="388">
        <f>-Inputs!AQ10</f>
        <v>0</v>
      </c>
      <c r="AQ63" s="388">
        <f>-Inputs!AR10</f>
        <v>0</v>
      </c>
      <c r="AR63" s="388">
        <f>-Inputs!AS10</f>
        <v>0</v>
      </c>
      <c r="AS63" s="388">
        <f>-Inputs!AT10</f>
        <v>0</v>
      </c>
      <c r="AT63" s="388">
        <f>-Inputs!AU10</f>
        <v>0</v>
      </c>
      <c r="AU63" s="388">
        <f>-Inputs!AV10</f>
        <v>0</v>
      </c>
      <c r="AV63" s="388">
        <f>-Inputs!AW10</f>
        <v>0</v>
      </c>
      <c r="AW63" s="388">
        <f>-Inputs!AX10</f>
        <v>0</v>
      </c>
      <c r="AX63" s="388">
        <f>-Inputs!AY10</f>
        <v>0</v>
      </c>
      <c r="AY63" s="388">
        <f>-Inputs!AZ10</f>
        <v>0</v>
      </c>
      <c r="AZ63" s="388">
        <f>-Inputs!BA10</f>
        <v>0</v>
      </c>
      <c r="BA63" s="388">
        <f>-Inputs!BB10</f>
        <v>0</v>
      </c>
      <c r="BB63" s="388">
        <f>-Inputs!BC10</f>
        <v>0</v>
      </c>
      <c r="BC63" s="388">
        <f>-Inputs!BD10</f>
        <v>0</v>
      </c>
      <c r="BD63" s="388">
        <f>-Inputs!BE10</f>
        <v>0</v>
      </c>
      <c r="BE63" s="388">
        <f>-Inputs!BF10</f>
        <v>0</v>
      </c>
      <c r="BF63" s="388">
        <f>-Inputs!BG10</f>
        <v>0</v>
      </c>
      <c r="BG63" s="388">
        <f>-Inputs!BH10</f>
        <v>0</v>
      </c>
      <c r="BH63" s="388">
        <f>-Inputs!BI10</f>
        <v>0</v>
      </c>
      <c r="BI63" s="388">
        <f>-Inputs!BJ10</f>
        <v>0</v>
      </c>
      <c r="BJ63" s="388">
        <f>-Inputs!BK10</f>
        <v>0</v>
      </c>
      <c r="BK63" s="388">
        <f>-Inputs!BL10</f>
        <v>0</v>
      </c>
      <c r="BL63" s="388">
        <f>-Inputs!BM10</f>
        <v>0</v>
      </c>
      <c r="BM63" s="388">
        <f>-Inputs!BN10</f>
        <v>0</v>
      </c>
      <c r="BN63" s="388">
        <f>-Inputs!BO10</f>
        <v>0</v>
      </c>
      <c r="BO63" s="388">
        <f>-Inputs!BP10</f>
        <v>0</v>
      </c>
      <c r="BP63" s="388">
        <f>-Inputs!BQ10</f>
        <v>0</v>
      </c>
      <c r="BQ63" s="388">
        <f>-Inputs!BR10</f>
        <v>0</v>
      </c>
      <c r="BR63" s="388">
        <f>-Inputs!BS10</f>
        <v>0</v>
      </c>
      <c r="BS63" s="388">
        <f>-Inputs!BT10</f>
        <v>0</v>
      </c>
      <c r="BT63" s="388">
        <f>-Inputs!BU10</f>
        <v>0</v>
      </c>
      <c r="BU63" s="388">
        <f>-Inputs!BV10</f>
        <v>0</v>
      </c>
      <c r="BV63" s="388">
        <f>-Inputs!BW10</f>
        <v>0</v>
      </c>
      <c r="BW63" s="388">
        <f>-Inputs!BX10</f>
        <v>0</v>
      </c>
      <c r="BX63" s="388">
        <f>-Inputs!BY10</f>
        <v>0</v>
      </c>
      <c r="BY63" s="388">
        <f>-Inputs!BZ10</f>
        <v>0</v>
      </c>
      <c r="BZ63" s="388">
        <f>-Inputs!CA10</f>
        <v>0</v>
      </c>
      <c r="CA63" s="388">
        <f>-Inputs!CB10</f>
        <v>0</v>
      </c>
      <c r="CB63" s="388">
        <f>-Inputs!CC10</f>
        <v>0</v>
      </c>
      <c r="CC63" s="388">
        <f>-Inputs!CD10</f>
        <v>0</v>
      </c>
      <c r="CD63" s="225"/>
    </row>
    <row r="64" spans="1:82">
      <c r="A64" s="222" t="s">
        <v>107</v>
      </c>
      <c r="B64" s="388">
        <f>-Inputs!C21</f>
        <v>0</v>
      </c>
      <c r="C64" s="388">
        <f>-Inputs!D21</f>
        <v>0</v>
      </c>
      <c r="D64" s="388">
        <f>-Inputs!E21</f>
        <v>0</v>
      </c>
      <c r="E64" s="388">
        <f>-Inputs!F21</f>
        <v>0</v>
      </c>
      <c r="F64" s="388">
        <f>-Inputs!G21</f>
        <v>0</v>
      </c>
      <c r="G64" s="388">
        <f>-Inputs!H21</f>
        <v>0</v>
      </c>
      <c r="H64" s="388">
        <f>-Inputs!I21</f>
        <v>0</v>
      </c>
      <c r="I64" s="388">
        <f>-Inputs!J21</f>
        <v>0</v>
      </c>
      <c r="J64" s="388">
        <f>-Inputs!K21</f>
        <v>0</v>
      </c>
      <c r="K64" s="388">
        <f>-Inputs!L21</f>
        <v>0</v>
      </c>
      <c r="L64" s="388">
        <f>-Inputs!M21</f>
        <v>0</v>
      </c>
      <c r="M64" s="388">
        <f>-Inputs!N21</f>
        <v>0</v>
      </c>
      <c r="N64" s="388">
        <f>-Inputs!O21</f>
        <v>0</v>
      </c>
      <c r="O64" s="388">
        <f>-Inputs!P21</f>
        <v>0</v>
      </c>
      <c r="P64" s="388">
        <f>-Inputs!Q21</f>
        <v>0</v>
      </c>
      <c r="Q64" s="388">
        <f>-Inputs!R21</f>
        <v>0</v>
      </c>
      <c r="R64" s="388">
        <f>-Inputs!S21</f>
        <v>0</v>
      </c>
      <c r="S64" s="388">
        <f>-Inputs!T21</f>
        <v>0</v>
      </c>
      <c r="T64" s="388">
        <f>-Inputs!U21</f>
        <v>0</v>
      </c>
      <c r="U64" s="388">
        <f>-Inputs!V21</f>
        <v>0</v>
      </c>
      <c r="V64" s="388">
        <f>-Inputs!W21</f>
        <v>0</v>
      </c>
      <c r="W64" s="388">
        <f>-Inputs!X21</f>
        <v>0</v>
      </c>
      <c r="X64" s="388">
        <f>-Inputs!Y21</f>
        <v>0</v>
      </c>
      <c r="Y64" s="388">
        <f>-Inputs!Z21</f>
        <v>0</v>
      </c>
      <c r="Z64" s="388">
        <f>-Inputs!AA21</f>
        <v>0</v>
      </c>
      <c r="AA64" s="388">
        <f>-Inputs!AB21</f>
        <v>0</v>
      </c>
      <c r="AB64" s="388">
        <f>-Inputs!AC21</f>
        <v>0</v>
      </c>
      <c r="AC64" s="388">
        <f>-Inputs!AD21</f>
        <v>0</v>
      </c>
      <c r="AD64" s="388">
        <f>-Inputs!AE21</f>
        <v>0</v>
      </c>
      <c r="AE64" s="388">
        <f>-Inputs!AF21</f>
        <v>0</v>
      </c>
      <c r="AF64" s="388">
        <f>-Inputs!AG21</f>
        <v>0</v>
      </c>
      <c r="AG64" s="388">
        <f>-Inputs!AH21</f>
        <v>0</v>
      </c>
      <c r="AH64" s="388">
        <f>-Inputs!AI21</f>
        <v>0</v>
      </c>
      <c r="AI64" s="388">
        <f>-Inputs!AJ21</f>
        <v>0</v>
      </c>
      <c r="AJ64" s="388">
        <f>-Inputs!AK21</f>
        <v>0</v>
      </c>
      <c r="AK64" s="388">
        <f>-Inputs!AL21</f>
        <v>0</v>
      </c>
      <c r="AL64" s="388">
        <f>-Inputs!AM21</f>
        <v>0</v>
      </c>
      <c r="AM64" s="388">
        <f>-Inputs!AN21</f>
        <v>0</v>
      </c>
      <c r="AN64" s="388">
        <f>-Inputs!AO21</f>
        <v>0</v>
      </c>
      <c r="AO64" s="388">
        <f>-Inputs!AP21</f>
        <v>0</v>
      </c>
      <c r="AP64" s="388">
        <f>-Inputs!AQ21</f>
        <v>0</v>
      </c>
      <c r="AQ64" s="388">
        <f>-Inputs!AR21</f>
        <v>0</v>
      </c>
      <c r="AR64" s="388">
        <f>-Inputs!AS21</f>
        <v>0</v>
      </c>
      <c r="AS64" s="388">
        <f>-Inputs!AT21</f>
        <v>0</v>
      </c>
      <c r="AT64" s="388">
        <f>-Inputs!AU21</f>
        <v>0</v>
      </c>
      <c r="AU64" s="388">
        <f>-Inputs!AV21</f>
        <v>0</v>
      </c>
      <c r="AV64" s="388">
        <f>-Inputs!AW21</f>
        <v>0</v>
      </c>
      <c r="AW64" s="388">
        <f>-Inputs!AX21</f>
        <v>0</v>
      </c>
      <c r="AX64" s="388">
        <f>-Inputs!AY21</f>
        <v>0</v>
      </c>
      <c r="AY64" s="388">
        <f>-Inputs!AZ21</f>
        <v>0</v>
      </c>
      <c r="AZ64" s="388">
        <f>-Inputs!BA21</f>
        <v>0</v>
      </c>
      <c r="BA64" s="388">
        <f>-Inputs!BB21</f>
        <v>0</v>
      </c>
      <c r="BB64" s="388">
        <f>-Inputs!BC21</f>
        <v>0</v>
      </c>
      <c r="BC64" s="388">
        <f>-Inputs!BD21</f>
        <v>0</v>
      </c>
      <c r="BD64" s="388">
        <f>-Inputs!BE21</f>
        <v>0</v>
      </c>
      <c r="BE64" s="388">
        <f>-Inputs!BF21</f>
        <v>0</v>
      </c>
      <c r="BF64" s="388">
        <f>-Inputs!BG21</f>
        <v>0</v>
      </c>
      <c r="BG64" s="388">
        <f>-Inputs!BH21</f>
        <v>0</v>
      </c>
      <c r="BH64" s="388">
        <f>-Inputs!BI21</f>
        <v>0</v>
      </c>
      <c r="BI64" s="388">
        <f>-Inputs!BJ21</f>
        <v>0</v>
      </c>
      <c r="BJ64" s="388">
        <f>-Inputs!BK21</f>
        <v>0</v>
      </c>
      <c r="BK64" s="388">
        <f>-Inputs!BL21</f>
        <v>0</v>
      </c>
      <c r="BL64" s="388">
        <f>-Inputs!BM21</f>
        <v>0</v>
      </c>
      <c r="BM64" s="388">
        <f>-Inputs!BN21</f>
        <v>0</v>
      </c>
      <c r="BN64" s="388">
        <f>-Inputs!BO21</f>
        <v>0</v>
      </c>
      <c r="BO64" s="388">
        <f>-Inputs!BP21</f>
        <v>0</v>
      </c>
      <c r="BP64" s="388">
        <f>-Inputs!BQ21</f>
        <v>0</v>
      </c>
      <c r="BQ64" s="388">
        <f>-Inputs!BR21</f>
        <v>0</v>
      </c>
      <c r="BR64" s="388">
        <f>-Inputs!BS21</f>
        <v>0</v>
      </c>
      <c r="BS64" s="388">
        <f>-Inputs!BT21</f>
        <v>0</v>
      </c>
      <c r="BT64" s="388">
        <f>-Inputs!BU21</f>
        <v>0</v>
      </c>
      <c r="BU64" s="388">
        <f>-Inputs!BV21</f>
        <v>0</v>
      </c>
      <c r="BV64" s="388">
        <f>-Inputs!BW21</f>
        <v>0</v>
      </c>
      <c r="BW64" s="388">
        <f>-Inputs!BX21</f>
        <v>0</v>
      </c>
      <c r="BX64" s="388">
        <f>-Inputs!BY21</f>
        <v>0</v>
      </c>
      <c r="BY64" s="388">
        <f>-Inputs!BZ21</f>
        <v>0</v>
      </c>
      <c r="BZ64" s="388">
        <f>-Inputs!CA21</f>
        <v>0</v>
      </c>
      <c r="CA64" s="388">
        <f>-Inputs!CB21</f>
        <v>0</v>
      </c>
      <c r="CB64" s="388">
        <f>-Inputs!CC21</f>
        <v>0</v>
      </c>
      <c r="CC64" s="388">
        <f>-Inputs!CD21</f>
        <v>0</v>
      </c>
      <c r="CD64" s="225"/>
    </row>
    <row r="65" spans="1:82">
      <c r="A65" s="219" t="s">
        <v>597</v>
      </c>
      <c r="B65" s="388">
        <f>-Inputs!C22</f>
        <v>-58.724999999999994</v>
      </c>
      <c r="C65" s="388">
        <f>-Inputs!D22</f>
        <v>0</v>
      </c>
      <c r="D65" s="388">
        <f>-Inputs!E22</f>
        <v>0</v>
      </c>
      <c r="E65" s="388">
        <f>-Inputs!F22</f>
        <v>0</v>
      </c>
      <c r="F65" s="388">
        <f>-Inputs!G22</f>
        <v>0</v>
      </c>
      <c r="G65" s="388">
        <f>-Inputs!H22</f>
        <v>0</v>
      </c>
      <c r="H65" s="388">
        <f>-Inputs!I22</f>
        <v>0</v>
      </c>
      <c r="I65" s="388">
        <f>-Inputs!J22</f>
        <v>0</v>
      </c>
      <c r="J65" s="388">
        <f>-Inputs!K22</f>
        <v>0</v>
      </c>
      <c r="K65" s="388">
        <f>-Inputs!L22</f>
        <v>0</v>
      </c>
      <c r="L65" s="388">
        <f>-Inputs!M22</f>
        <v>0</v>
      </c>
      <c r="M65" s="388">
        <f>-Inputs!N22</f>
        <v>0</v>
      </c>
      <c r="N65" s="388">
        <f>-Inputs!O22</f>
        <v>0</v>
      </c>
      <c r="O65" s="388">
        <f>-Inputs!P22</f>
        <v>0</v>
      </c>
      <c r="P65" s="388">
        <f>-Inputs!Q22</f>
        <v>0</v>
      </c>
      <c r="Q65" s="388">
        <f>-Inputs!R22</f>
        <v>0</v>
      </c>
      <c r="R65" s="388">
        <f>-Inputs!S22</f>
        <v>0</v>
      </c>
      <c r="S65" s="388">
        <f>-Inputs!T22</f>
        <v>0</v>
      </c>
      <c r="T65" s="388">
        <f>-Inputs!U22</f>
        <v>0</v>
      </c>
      <c r="U65" s="388">
        <f>-Inputs!V22</f>
        <v>0</v>
      </c>
      <c r="V65" s="388">
        <f>-Inputs!W22</f>
        <v>0</v>
      </c>
      <c r="W65" s="388">
        <f>-Inputs!X22</f>
        <v>0</v>
      </c>
      <c r="X65" s="388">
        <f>-Inputs!Y22</f>
        <v>0</v>
      </c>
      <c r="Y65" s="388">
        <f>-Inputs!Z22</f>
        <v>0</v>
      </c>
      <c r="Z65" s="388">
        <f>-Inputs!AA22</f>
        <v>0</v>
      </c>
      <c r="AA65" s="388">
        <f>-Inputs!AB22</f>
        <v>0</v>
      </c>
      <c r="AB65" s="388">
        <f>-Inputs!AC22</f>
        <v>0</v>
      </c>
      <c r="AC65" s="388">
        <f>-Inputs!AD22</f>
        <v>0</v>
      </c>
      <c r="AD65" s="388">
        <f>-Inputs!AE22</f>
        <v>0</v>
      </c>
      <c r="AE65" s="388">
        <f>-Inputs!AF22</f>
        <v>0</v>
      </c>
      <c r="AF65" s="388">
        <f>-Inputs!AG22</f>
        <v>0</v>
      </c>
      <c r="AG65" s="388">
        <f>-Inputs!AH22</f>
        <v>0</v>
      </c>
      <c r="AH65" s="388">
        <f>-Inputs!AI22</f>
        <v>0</v>
      </c>
      <c r="AI65" s="388">
        <f>-Inputs!AJ22</f>
        <v>0</v>
      </c>
      <c r="AJ65" s="388">
        <f>-Inputs!AK22</f>
        <v>0</v>
      </c>
      <c r="AK65" s="388">
        <f>-Inputs!AL22</f>
        <v>0</v>
      </c>
      <c r="AL65" s="388">
        <f>-Inputs!AM22</f>
        <v>0</v>
      </c>
      <c r="AM65" s="388">
        <f>-Inputs!AN22</f>
        <v>0</v>
      </c>
      <c r="AN65" s="388">
        <f>-Inputs!AO22</f>
        <v>0</v>
      </c>
      <c r="AO65" s="388">
        <f>-Inputs!AP22</f>
        <v>0</v>
      </c>
      <c r="AP65" s="388">
        <f>-Inputs!AQ22</f>
        <v>0</v>
      </c>
      <c r="AQ65" s="388">
        <f>-Inputs!AR22</f>
        <v>0</v>
      </c>
      <c r="AR65" s="388">
        <f>-Inputs!AS22</f>
        <v>0</v>
      </c>
      <c r="AS65" s="388">
        <f>-Inputs!AT22</f>
        <v>0</v>
      </c>
      <c r="AT65" s="388">
        <f>-Inputs!AU22</f>
        <v>0</v>
      </c>
      <c r="AU65" s="388">
        <f>-Inputs!AV22</f>
        <v>0</v>
      </c>
      <c r="AV65" s="388">
        <f>-Inputs!AW22</f>
        <v>0</v>
      </c>
      <c r="AW65" s="388">
        <f>-Inputs!AX22</f>
        <v>0</v>
      </c>
      <c r="AX65" s="388">
        <f>-Inputs!AY22</f>
        <v>0</v>
      </c>
      <c r="AY65" s="388">
        <f>-Inputs!AZ22</f>
        <v>0</v>
      </c>
      <c r="AZ65" s="388">
        <f>-Inputs!BA22</f>
        <v>0</v>
      </c>
      <c r="BA65" s="388">
        <f>-Inputs!BB22</f>
        <v>0</v>
      </c>
      <c r="BB65" s="388">
        <f>-Inputs!BC22</f>
        <v>0</v>
      </c>
      <c r="BC65" s="388">
        <f>-Inputs!BD22</f>
        <v>0</v>
      </c>
      <c r="BD65" s="388">
        <f>-Inputs!BE22</f>
        <v>0</v>
      </c>
      <c r="BE65" s="388">
        <f>-Inputs!BF22</f>
        <v>0</v>
      </c>
      <c r="BF65" s="388">
        <f>-Inputs!BG22</f>
        <v>0</v>
      </c>
      <c r="BG65" s="388">
        <f>-Inputs!BH22</f>
        <v>0</v>
      </c>
      <c r="BH65" s="388">
        <f>-Inputs!BI22</f>
        <v>0</v>
      </c>
      <c r="BI65" s="388">
        <f>-Inputs!BJ22</f>
        <v>0</v>
      </c>
      <c r="BJ65" s="388">
        <f>-Inputs!BK22</f>
        <v>0</v>
      </c>
      <c r="BK65" s="388">
        <f>-Inputs!BL22</f>
        <v>0</v>
      </c>
      <c r="BL65" s="388">
        <f>-Inputs!BM22</f>
        <v>0</v>
      </c>
      <c r="BM65" s="388">
        <f>-Inputs!BN22</f>
        <v>0</v>
      </c>
      <c r="BN65" s="388">
        <f>-Inputs!BO22</f>
        <v>0</v>
      </c>
      <c r="BO65" s="388">
        <f>-Inputs!BP22</f>
        <v>0</v>
      </c>
      <c r="BP65" s="388">
        <f>-Inputs!BQ22</f>
        <v>0</v>
      </c>
      <c r="BQ65" s="388">
        <f>-Inputs!BR22</f>
        <v>0</v>
      </c>
      <c r="BR65" s="388">
        <f>-Inputs!BS22</f>
        <v>0</v>
      </c>
      <c r="BS65" s="388">
        <f>-Inputs!BT22</f>
        <v>0</v>
      </c>
      <c r="BT65" s="388">
        <f>-Inputs!BU22</f>
        <v>0</v>
      </c>
      <c r="BU65" s="388">
        <f>-Inputs!BV22</f>
        <v>0</v>
      </c>
      <c r="BV65" s="388">
        <f>-Inputs!BW22</f>
        <v>0</v>
      </c>
      <c r="BW65" s="388">
        <f>-Inputs!BX22</f>
        <v>0</v>
      </c>
      <c r="BX65" s="388">
        <f>-Inputs!BY22</f>
        <v>0</v>
      </c>
      <c r="BY65" s="388">
        <f>-Inputs!BZ22</f>
        <v>0</v>
      </c>
      <c r="BZ65" s="388">
        <f>-Inputs!CA22</f>
        <v>0</v>
      </c>
      <c r="CA65" s="388">
        <f>-Inputs!CB22</f>
        <v>0</v>
      </c>
      <c r="CB65" s="388">
        <f>-Inputs!CC22</f>
        <v>0</v>
      </c>
      <c r="CC65" s="388">
        <f>-Inputs!CD22</f>
        <v>0</v>
      </c>
      <c r="CD65" s="225"/>
    </row>
    <row r="66" spans="1:82">
      <c r="A66" s="219" t="s">
        <v>598</v>
      </c>
      <c r="B66" s="388">
        <f>-Inputs!C23</f>
        <v>-118.7475</v>
      </c>
      <c r="C66" s="388">
        <f>-Inputs!D23</f>
        <v>0</v>
      </c>
      <c r="D66" s="388">
        <f>-Inputs!E23</f>
        <v>0</v>
      </c>
      <c r="E66" s="388">
        <f>-Inputs!F23</f>
        <v>0</v>
      </c>
      <c r="F66" s="388">
        <f>-Inputs!G23</f>
        <v>0</v>
      </c>
      <c r="G66" s="388">
        <f>-Inputs!H23</f>
        <v>0</v>
      </c>
      <c r="H66" s="388">
        <f>-Inputs!I23</f>
        <v>0</v>
      </c>
      <c r="I66" s="388">
        <f>-Inputs!J23</f>
        <v>0</v>
      </c>
      <c r="J66" s="388">
        <f>-Inputs!K23</f>
        <v>0</v>
      </c>
      <c r="K66" s="388">
        <f>-Inputs!L23</f>
        <v>0</v>
      </c>
      <c r="L66" s="388">
        <f>-Inputs!M23</f>
        <v>0</v>
      </c>
      <c r="M66" s="388">
        <f>-Inputs!N23</f>
        <v>0</v>
      </c>
      <c r="N66" s="388">
        <f>-Inputs!O23</f>
        <v>0</v>
      </c>
      <c r="O66" s="388">
        <f>-Inputs!P23</f>
        <v>0</v>
      </c>
      <c r="P66" s="388">
        <f>-Inputs!Q23</f>
        <v>0</v>
      </c>
      <c r="Q66" s="388">
        <f>-Inputs!R23</f>
        <v>0</v>
      </c>
      <c r="R66" s="388">
        <f>-Inputs!S23</f>
        <v>0</v>
      </c>
      <c r="S66" s="388">
        <f>-Inputs!T23</f>
        <v>0</v>
      </c>
      <c r="T66" s="388">
        <f>-Inputs!U23</f>
        <v>0</v>
      </c>
      <c r="U66" s="388">
        <f>-Inputs!V23</f>
        <v>0</v>
      </c>
      <c r="V66" s="388">
        <f>-Inputs!W23</f>
        <v>0</v>
      </c>
      <c r="W66" s="388">
        <f>-Inputs!X23</f>
        <v>0</v>
      </c>
      <c r="X66" s="388">
        <f>-Inputs!Y23</f>
        <v>0</v>
      </c>
      <c r="Y66" s="388">
        <f>-Inputs!Z23</f>
        <v>0</v>
      </c>
      <c r="Z66" s="388">
        <f>-Inputs!AA23</f>
        <v>0</v>
      </c>
      <c r="AA66" s="388">
        <f>-Inputs!AB23</f>
        <v>0</v>
      </c>
      <c r="AB66" s="388">
        <f>-Inputs!AC23</f>
        <v>0</v>
      </c>
      <c r="AC66" s="388">
        <f>-Inputs!AD23</f>
        <v>0</v>
      </c>
      <c r="AD66" s="388">
        <f>-Inputs!AE23</f>
        <v>0</v>
      </c>
      <c r="AE66" s="388">
        <f>-Inputs!AF23</f>
        <v>0</v>
      </c>
      <c r="AF66" s="388">
        <f>-Inputs!AG23</f>
        <v>0</v>
      </c>
      <c r="AG66" s="388">
        <f>-Inputs!AH23</f>
        <v>0</v>
      </c>
      <c r="AH66" s="388">
        <f>-Inputs!AI23</f>
        <v>0</v>
      </c>
      <c r="AI66" s="388">
        <f>-Inputs!AJ23</f>
        <v>0</v>
      </c>
      <c r="AJ66" s="388">
        <f>-Inputs!AK23</f>
        <v>0</v>
      </c>
      <c r="AK66" s="388">
        <f>-Inputs!AL23</f>
        <v>0</v>
      </c>
      <c r="AL66" s="388">
        <f>-Inputs!AM23</f>
        <v>0</v>
      </c>
      <c r="AM66" s="388">
        <f>-Inputs!AN23</f>
        <v>0</v>
      </c>
      <c r="AN66" s="388">
        <f>-Inputs!AO23</f>
        <v>0</v>
      </c>
      <c r="AO66" s="388">
        <f>-Inputs!AP23</f>
        <v>0</v>
      </c>
      <c r="AP66" s="388">
        <f>-Inputs!AQ23</f>
        <v>0</v>
      </c>
      <c r="AQ66" s="388">
        <f>-Inputs!AR23</f>
        <v>0</v>
      </c>
      <c r="AR66" s="388">
        <f>-Inputs!AS23</f>
        <v>0</v>
      </c>
      <c r="AS66" s="388">
        <f>-Inputs!AT23</f>
        <v>0</v>
      </c>
      <c r="AT66" s="388">
        <f>-Inputs!AU23</f>
        <v>0</v>
      </c>
      <c r="AU66" s="388">
        <f>-Inputs!AV23</f>
        <v>0</v>
      </c>
      <c r="AV66" s="388">
        <f>-Inputs!AW23</f>
        <v>0</v>
      </c>
      <c r="AW66" s="388">
        <f>-Inputs!AX23</f>
        <v>0</v>
      </c>
      <c r="AX66" s="388">
        <f>-Inputs!AY23</f>
        <v>0</v>
      </c>
      <c r="AY66" s="388">
        <f>-Inputs!AZ23</f>
        <v>0</v>
      </c>
      <c r="AZ66" s="388">
        <f>-Inputs!BA23</f>
        <v>0</v>
      </c>
      <c r="BA66" s="388">
        <f>-Inputs!BB23</f>
        <v>0</v>
      </c>
      <c r="BB66" s="388">
        <f>-Inputs!BC23</f>
        <v>0</v>
      </c>
      <c r="BC66" s="388">
        <f>-Inputs!BD23</f>
        <v>0</v>
      </c>
      <c r="BD66" s="388">
        <f>-Inputs!BE23</f>
        <v>0</v>
      </c>
      <c r="BE66" s="388">
        <f>-Inputs!BF23</f>
        <v>0</v>
      </c>
      <c r="BF66" s="388">
        <f>-Inputs!BG23</f>
        <v>0</v>
      </c>
      <c r="BG66" s="388">
        <f>-Inputs!BH23</f>
        <v>0</v>
      </c>
      <c r="BH66" s="388">
        <f>-Inputs!BI23</f>
        <v>0</v>
      </c>
      <c r="BI66" s="388">
        <f>-Inputs!BJ23</f>
        <v>0</v>
      </c>
      <c r="BJ66" s="388">
        <f>-Inputs!BK23</f>
        <v>0</v>
      </c>
      <c r="BK66" s="388">
        <f>-Inputs!BL23</f>
        <v>0</v>
      </c>
      <c r="BL66" s="388">
        <f>-Inputs!BM23</f>
        <v>0</v>
      </c>
      <c r="BM66" s="388">
        <f>-Inputs!BN23</f>
        <v>0</v>
      </c>
      <c r="BN66" s="388">
        <f>-Inputs!BO23</f>
        <v>0</v>
      </c>
      <c r="BO66" s="388">
        <f>-Inputs!BP23</f>
        <v>0</v>
      </c>
      <c r="BP66" s="388">
        <f>-Inputs!BQ23</f>
        <v>0</v>
      </c>
      <c r="BQ66" s="388">
        <f>-Inputs!BR23</f>
        <v>0</v>
      </c>
      <c r="BR66" s="388">
        <f>-Inputs!BS23</f>
        <v>0</v>
      </c>
      <c r="BS66" s="388">
        <f>-Inputs!BT23</f>
        <v>0</v>
      </c>
      <c r="BT66" s="388">
        <f>-Inputs!BU23</f>
        <v>0</v>
      </c>
      <c r="BU66" s="388">
        <f>-Inputs!BV23</f>
        <v>0</v>
      </c>
      <c r="BV66" s="388">
        <f>-Inputs!BW23</f>
        <v>0</v>
      </c>
      <c r="BW66" s="388">
        <f>-Inputs!BX23</f>
        <v>0</v>
      </c>
      <c r="BX66" s="388">
        <f>-Inputs!BY23</f>
        <v>0</v>
      </c>
      <c r="BY66" s="388">
        <f>-Inputs!BZ23</f>
        <v>0</v>
      </c>
      <c r="BZ66" s="388">
        <f>-Inputs!CA23</f>
        <v>0</v>
      </c>
      <c r="CA66" s="388">
        <f>-Inputs!CB23</f>
        <v>0</v>
      </c>
      <c r="CB66" s="388">
        <f>-Inputs!CC23</f>
        <v>0</v>
      </c>
      <c r="CC66" s="388">
        <f>-Inputs!CD23</f>
        <v>0</v>
      </c>
      <c r="CD66" s="225"/>
    </row>
    <row r="67" spans="1:82">
      <c r="A67" s="219" t="s">
        <v>676</v>
      </c>
      <c r="B67" s="388">
        <f>-Inputs!C24-Inputs!C65</f>
        <v>-978.75</v>
      </c>
      <c r="C67" s="388">
        <f>-Inputs!D24-Inputs!D65</f>
        <v>0</v>
      </c>
      <c r="D67" s="388">
        <f>-Inputs!E24-Inputs!E65</f>
        <v>0</v>
      </c>
      <c r="E67" s="388">
        <f>-Inputs!F24-Inputs!F65</f>
        <v>0</v>
      </c>
      <c r="F67" s="388">
        <f>-Inputs!G24-Inputs!G65</f>
        <v>0</v>
      </c>
      <c r="G67" s="388">
        <f>-Inputs!H24-Inputs!H65</f>
        <v>0</v>
      </c>
      <c r="H67" s="388">
        <f>-Inputs!I24-Inputs!I65</f>
        <v>0</v>
      </c>
      <c r="I67" s="388">
        <f>-Inputs!J24-Inputs!J65</f>
        <v>0</v>
      </c>
      <c r="J67" s="388">
        <f>-Inputs!K24-Inputs!K65</f>
        <v>0</v>
      </c>
      <c r="K67" s="388">
        <f>-Inputs!L24-Inputs!L65</f>
        <v>0</v>
      </c>
      <c r="L67" s="388">
        <f>-Inputs!M24-Inputs!M65</f>
        <v>0</v>
      </c>
      <c r="M67" s="388">
        <f>-Inputs!N24-Inputs!N65</f>
        <v>0</v>
      </c>
      <c r="N67" s="388">
        <f>-Inputs!O24-Inputs!O65</f>
        <v>0</v>
      </c>
      <c r="O67" s="388">
        <f>-Inputs!P24-Inputs!P65</f>
        <v>0</v>
      </c>
      <c r="P67" s="388">
        <f>-Inputs!Q24-Inputs!Q65</f>
        <v>0</v>
      </c>
      <c r="Q67" s="388">
        <f>-Inputs!R24-Inputs!R65</f>
        <v>0</v>
      </c>
      <c r="R67" s="388">
        <f>-Inputs!S24-Inputs!S65</f>
        <v>0</v>
      </c>
      <c r="S67" s="388">
        <f>-Inputs!T24-Inputs!T65</f>
        <v>0</v>
      </c>
      <c r="T67" s="388">
        <f>-Inputs!U24-Inputs!U65</f>
        <v>0</v>
      </c>
      <c r="U67" s="388">
        <f>-Inputs!V24-Inputs!V65</f>
        <v>0</v>
      </c>
      <c r="V67" s="388">
        <f>-Inputs!W24-Inputs!W65</f>
        <v>0</v>
      </c>
      <c r="W67" s="388">
        <f>-Inputs!X24-Inputs!X65</f>
        <v>0</v>
      </c>
      <c r="X67" s="388">
        <f>-Inputs!Y24-Inputs!Y65</f>
        <v>0</v>
      </c>
      <c r="Y67" s="388">
        <f>-Inputs!Z24-Inputs!Z65</f>
        <v>0</v>
      </c>
      <c r="Z67" s="388">
        <f>-Inputs!AA24-Inputs!AA65</f>
        <v>0</v>
      </c>
      <c r="AA67" s="388">
        <f>-Inputs!AB24-Inputs!AB65</f>
        <v>0</v>
      </c>
      <c r="AB67" s="388">
        <f>-Inputs!AC24-Inputs!AC65</f>
        <v>0</v>
      </c>
      <c r="AC67" s="388">
        <f>-Inputs!AD24-Inputs!AD65</f>
        <v>0</v>
      </c>
      <c r="AD67" s="388">
        <f>-Inputs!AE24-Inputs!AE65</f>
        <v>0</v>
      </c>
      <c r="AE67" s="388">
        <f>-Inputs!AF24-Inputs!AF65</f>
        <v>0</v>
      </c>
      <c r="AF67" s="388">
        <f>-Inputs!AG24-Inputs!AG65</f>
        <v>0</v>
      </c>
      <c r="AG67" s="388">
        <f>-Inputs!AH24-Inputs!AH65</f>
        <v>0</v>
      </c>
      <c r="AH67" s="388">
        <f>-Inputs!AI24-Inputs!AI65</f>
        <v>0</v>
      </c>
      <c r="AI67" s="388">
        <f>-Inputs!AJ24-Inputs!AJ65</f>
        <v>0</v>
      </c>
      <c r="AJ67" s="388">
        <f>-Inputs!AK24-Inputs!AK65</f>
        <v>0</v>
      </c>
      <c r="AK67" s="388">
        <f>-Inputs!AL24-Inputs!AL65</f>
        <v>0</v>
      </c>
      <c r="AL67" s="388">
        <f>-Inputs!AM24-Inputs!AM65</f>
        <v>0</v>
      </c>
      <c r="AM67" s="388">
        <f>-Inputs!AN24-Inputs!AN65</f>
        <v>0</v>
      </c>
      <c r="AN67" s="388">
        <f>-Inputs!AO24-Inputs!AO65</f>
        <v>0</v>
      </c>
      <c r="AO67" s="388">
        <f>-Inputs!AP24-Inputs!AP65</f>
        <v>0</v>
      </c>
      <c r="AP67" s="388">
        <f>-Inputs!AQ24-Inputs!AQ65</f>
        <v>0</v>
      </c>
      <c r="AQ67" s="388">
        <f>-Inputs!AR24-Inputs!AR65</f>
        <v>0</v>
      </c>
      <c r="AR67" s="388">
        <f>-Inputs!AS24-Inputs!AS65</f>
        <v>0</v>
      </c>
      <c r="AS67" s="388">
        <f>-Inputs!AT24-Inputs!AT65</f>
        <v>0</v>
      </c>
      <c r="AT67" s="388">
        <f>-Inputs!AU24-Inputs!AU65</f>
        <v>0</v>
      </c>
      <c r="AU67" s="388">
        <f>-Inputs!AV24-Inputs!AV65</f>
        <v>0</v>
      </c>
      <c r="AV67" s="388">
        <f>-Inputs!AW24-Inputs!AW65</f>
        <v>0</v>
      </c>
      <c r="AW67" s="388">
        <f>-Inputs!AX24-Inputs!AX65</f>
        <v>0</v>
      </c>
      <c r="AX67" s="388">
        <f>-Inputs!AY24-Inputs!AY65</f>
        <v>0</v>
      </c>
      <c r="AY67" s="388">
        <f>-Inputs!AZ24-Inputs!AZ65</f>
        <v>0</v>
      </c>
      <c r="AZ67" s="388">
        <f>-Inputs!BA24-Inputs!BA65</f>
        <v>0</v>
      </c>
      <c r="BA67" s="388">
        <f>-Inputs!BB24-Inputs!BB65</f>
        <v>0</v>
      </c>
      <c r="BB67" s="388">
        <f>-Inputs!BC24-Inputs!BC65</f>
        <v>0</v>
      </c>
      <c r="BC67" s="388">
        <f>-Inputs!BD24-Inputs!BD65</f>
        <v>0</v>
      </c>
      <c r="BD67" s="388">
        <f>-Inputs!BE24-Inputs!BE65</f>
        <v>0</v>
      </c>
      <c r="BE67" s="388">
        <f>-Inputs!BF24-Inputs!BF65</f>
        <v>0</v>
      </c>
      <c r="BF67" s="388">
        <f>-Inputs!BG24-Inputs!BG65</f>
        <v>0</v>
      </c>
      <c r="BG67" s="388">
        <f>-Inputs!BH24-Inputs!BH65</f>
        <v>0</v>
      </c>
      <c r="BH67" s="388">
        <f>-Inputs!BI24-Inputs!BI65</f>
        <v>0</v>
      </c>
      <c r="BI67" s="388">
        <f>-Inputs!BJ24-Inputs!BJ65</f>
        <v>0</v>
      </c>
      <c r="BJ67" s="388">
        <f>-Inputs!BK24-Inputs!BK65</f>
        <v>0</v>
      </c>
      <c r="BK67" s="388">
        <f>-Inputs!BL24-Inputs!BL65</f>
        <v>0</v>
      </c>
      <c r="BL67" s="388">
        <f>-Inputs!BM24-Inputs!BM65</f>
        <v>0</v>
      </c>
      <c r="BM67" s="388">
        <f>-Inputs!BN24-Inputs!BN65</f>
        <v>0</v>
      </c>
      <c r="BN67" s="388">
        <f>-Inputs!BO24-Inputs!BO65</f>
        <v>0</v>
      </c>
      <c r="BO67" s="388">
        <f>-Inputs!BP24-Inputs!BP65</f>
        <v>0</v>
      </c>
      <c r="BP67" s="388">
        <f>-Inputs!BQ24-Inputs!BQ65</f>
        <v>0</v>
      </c>
      <c r="BQ67" s="388">
        <f>-Inputs!BR24-Inputs!BR65</f>
        <v>0</v>
      </c>
      <c r="BR67" s="388">
        <f>-Inputs!BS24-Inputs!BS65</f>
        <v>0</v>
      </c>
      <c r="BS67" s="388">
        <f>-Inputs!BT24-Inputs!BT65</f>
        <v>0</v>
      </c>
      <c r="BT67" s="388">
        <f>-Inputs!BU24-Inputs!BU65</f>
        <v>0</v>
      </c>
      <c r="BU67" s="388">
        <f>-Inputs!BV24-Inputs!BV65</f>
        <v>0</v>
      </c>
      <c r="BV67" s="388">
        <f>-Inputs!BW24-Inputs!BW65</f>
        <v>0</v>
      </c>
      <c r="BW67" s="388">
        <f>-Inputs!BX24-Inputs!BX65</f>
        <v>0</v>
      </c>
      <c r="BX67" s="388">
        <f>-Inputs!BY24-Inputs!BY65</f>
        <v>0</v>
      </c>
      <c r="BY67" s="388">
        <f>-Inputs!BZ24-Inputs!BZ65</f>
        <v>0</v>
      </c>
      <c r="BZ67" s="388">
        <f>-Inputs!CA24-Inputs!CA65</f>
        <v>0</v>
      </c>
      <c r="CA67" s="388">
        <f>-Inputs!CB24-Inputs!CB65</f>
        <v>0</v>
      </c>
      <c r="CB67" s="388">
        <f>-Inputs!CC24-Inputs!CC65</f>
        <v>0</v>
      </c>
      <c r="CC67" s="388">
        <f>-Inputs!CD24-Inputs!CD65</f>
        <v>0</v>
      </c>
      <c r="CD67" s="225"/>
    </row>
    <row r="68" spans="1:82">
      <c r="A68" s="219" t="s">
        <v>685</v>
      </c>
      <c r="B68" s="388">
        <f>-Inputs!C25</f>
        <v>-150</v>
      </c>
      <c r="C68" s="388">
        <f>-Inputs!D25</f>
        <v>0</v>
      </c>
      <c r="D68" s="388">
        <f>-Inputs!E25</f>
        <v>0</v>
      </c>
      <c r="E68" s="388">
        <f>-Inputs!F25</f>
        <v>0</v>
      </c>
      <c r="F68" s="388">
        <f>-Inputs!G25</f>
        <v>0</v>
      </c>
      <c r="G68" s="388">
        <f>-Inputs!H25</f>
        <v>0</v>
      </c>
      <c r="H68" s="388">
        <f>-Inputs!I25</f>
        <v>0</v>
      </c>
      <c r="I68" s="388">
        <f>-Inputs!J25</f>
        <v>0</v>
      </c>
      <c r="J68" s="388">
        <f>-Inputs!K25</f>
        <v>0</v>
      </c>
      <c r="K68" s="388">
        <f>-Inputs!L25</f>
        <v>0</v>
      </c>
      <c r="L68" s="388">
        <f>-Inputs!M25</f>
        <v>0</v>
      </c>
      <c r="M68" s="388">
        <f>-Inputs!N25</f>
        <v>0</v>
      </c>
      <c r="N68" s="388">
        <f>-Inputs!O25</f>
        <v>0</v>
      </c>
      <c r="O68" s="388">
        <f>-Inputs!P25</f>
        <v>0</v>
      </c>
      <c r="P68" s="388">
        <f>-Inputs!Q25</f>
        <v>0</v>
      </c>
      <c r="Q68" s="388">
        <f>-Inputs!R25</f>
        <v>0</v>
      </c>
      <c r="R68" s="388">
        <f>-Inputs!S25</f>
        <v>0</v>
      </c>
      <c r="S68" s="388">
        <f>-Inputs!T25</f>
        <v>0</v>
      </c>
      <c r="T68" s="388">
        <f>-Inputs!U25</f>
        <v>0</v>
      </c>
      <c r="U68" s="388">
        <f>-Inputs!V25</f>
        <v>0</v>
      </c>
      <c r="V68" s="388">
        <f>-Inputs!W25</f>
        <v>0</v>
      </c>
      <c r="W68" s="388">
        <f>-Inputs!X25</f>
        <v>0</v>
      </c>
      <c r="X68" s="388">
        <f>-Inputs!Y25</f>
        <v>0</v>
      </c>
      <c r="Y68" s="388">
        <f>-Inputs!Z25</f>
        <v>0</v>
      </c>
      <c r="Z68" s="388">
        <f>-Inputs!AA25</f>
        <v>0</v>
      </c>
      <c r="AA68" s="388">
        <f>-Inputs!AB25</f>
        <v>0</v>
      </c>
      <c r="AB68" s="388">
        <f>-Inputs!AC25</f>
        <v>0</v>
      </c>
      <c r="AC68" s="388">
        <f>-Inputs!AD25</f>
        <v>0</v>
      </c>
      <c r="AD68" s="388">
        <f>-Inputs!AE25</f>
        <v>0</v>
      </c>
      <c r="AE68" s="388">
        <f>-Inputs!AF25</f>
        <v>0</v>
      </c>
      <c r="AF68" s="388">
        <f>-Inputs!AG25</f>
        <v>0</v>
      </c>
      <c r="AG68" s="388">
        <f>-Inputs!AH25</f>
        <v>0</v>
      </c>
      <c r="AH68" s="388">
        <f>-Inputs!AI25</f>
        <v>0</v>
      </c>
      <c r="AI68" s="388">
        <f>-Inputs!AJ25</f>
        <v>0</v>
      </c>
      <c r="AJ68" s="388">
        <f>-Inputs!AK25</f>
        <v>0</v>
      </c>
      <c r="AK68" s="388">
        <f>-Inputs!AL25</f>
        <v>0</v>
      </c>
      <c r="AL68" s="388">
        <f>-Inputs!AM25</f>
        <v>0</v>
      </c>
      <c r="AM68" s="388">
        <f>-Inputs!AN25</f>
        <v>0</v>
      </c>
      <c r="AN68" s="388">
        <f>-Inputs!AO25</f>
        <v>0</v>
      </c>
      <c r="AO68" s="388">
        <f>-Inputs!AP25</f>
        <v>0</v>
      </c>
      <c r="AP68" s="388">
        <f>-Inputs!AQ25</f>
        <v>0</v>
      </c>
      <c r="AQ68" s="388">
        <f>-Inputs!AR25</f>
        <v>0</v>
      </c>
      <c r="AR68" s="388">
        <f>-Inputs!AS25</f>
        <v>0</v>
      </c>
      <c r="AS68" s="388">
        <f>-Inputs!AT25</f>
        <v>0</v>
      </c>
      <c r="AT68" s="388">
        <f>-Inputs!AU25</f>
        <v>0</v>
      </c>
      <c r="AU68" s="388">
        <f>-Inputs!AV25</f>
        <v>0</v>
      </c>
      <c r="AV68" s="388">
        <f>-Inputs!AW25</f>
        <v>0</v>
      </c>
      <c r="AW68" s="388">
        <f>-Inputs!AX25</f>
        <v>0</v>
      </c>
      <c r="AX68" s="388">
        <f>-Inputs!AY25</f>
        <v>0</v>
      </c>
      <c r="AY68" s="388">
        <f>-Inputs!AZ25</f>
        <v>0</v>
      </c>
      <c r="AZ68" s="388">
        <f>-Inputs!BA25</f>
        <v>0</v>
      </c>
      <c r="BA68" s="388">
        <f>-Inputs!BB25</f>
        <v>0</v>
      </c>
      <c r="BB68" s="388">
        <f>-Inputs!BC25</f>
        <v>0</v>
      </c>
      <c r="BC68" s="388">
        <f>-Inputs!BD25</f>
        <v>0</v>
      </c>
      <c r="BD68" s="388">
        <f>-Inputs!BE25</f>
        <v>0</v>
      </c>
      <c r="BE68" s="388">
        <f>-Inputs!BF25</f>
        <v>0</v>
      </c>
      <c r="BF68" s="388">
        <f>-Inputs!BG25</f>
        <v>0</v>
      </c>
      <c r="BG68" s="388">
        <f>-Inputs!BH25</f>
        <v>0</v>
      </c>
      <c r="BH68" s="388">
        <f>-Inputs!BI25</f>
        <v>0</v>
      </c>
      <c r="BI68" s="388">
        <f>-Inputs!BJ25</f>
        <v>0</v>
      </c>
      <c r="BJ68" s="388">
        <f>-Inputs!BK25</f>
        <v>0</v>
      </c>
      <c r="BK68" s="388">
        <f>-Inputs!BL25</f>
        <v>0</v>
      </c>
      <c r="BL68" s="388">
        <f>-Inputs!BM25</f>
        <v>0</v>
      </c>
      <c r="BM68" s="388">
        <f>-Inputs!BN25</f>
        <v>0</v>
      </c>
      <c r="BN68" s="388">
        <f>-Inputs!BO25</f>
        <v>0</v>
      </c>
      <c r="BO68" s="388">
        <f>-Inputs!BP25</f>
        <v>0</v>
      </c>
      <c r="BP68" s="388">
        <f>-Inputs!BQ25</f>
        <v>0</v>
      </c>
      <c r="BQ68" s="388">
        <f>-Inputs!BR25</f>
        <v>0</v>
      </c>
      <c r="BR68" s="388">
        <f>-Inputs!BS25</f>
        <v>0</v>
      </c>
      <c r="BS68" s="388">
        <f>-Inputs!BT25</f>
        <v>0</v>
      </c>
      <c r="BT68" s="388">
        <f>-Inputs!BU25</f>
        <v>0</v>
      </c>
      <c r="BU68" s="388">
        <f>-Inputs!BV25</f>
        <v>0</v>
      </c>
      <c r="BV68" s="388">
        <f>-Inputs!BW25</f>
        <v>0</v>
      </c>
      <c r="BW68" s="388">
        <f>-Inputs!BX25</f>
        <v>0</v>
      </c>
      <c r="BX68" s="388">
        <f>-Inputs!BY25</f>
        <v>0</v>
      </c>
      <c r="BY68" s="388">
        <f>-Inputs!BZ25</f>
        <v>0</v>
      </c>
      <c r="BZ68" s="388">
        <f>-Inputs!CA25</f>
        <v>0</v>
      </c>
      <c r="CA68" s="388">
        <f>-Inputs!CB25</f>
        <v>0</v>
      </c>
      <c r="CB68" s="388">
        <f>-Inputs!CC25</f>
        <v>0</v>
      </c>
      <c r="CC68" s="388">
        <f>-Inputs!CD25</f>
        <v>0</v>
      </c>
      <c r="CD68" s="225"/>
    </row>
    <row r="69" spans="1:82">
      <c r="A69" s="219" t="s">
        <v>439</v>
      </c>
      <c r="B69" s="388">
        <f>Inputs!C64</f>
        <v>0</v>
      </c>
      <c r="C69" s="388">
        <f>Inputs!D64</f>
        <v>0</v>
      </c>
      <c r="D69" s="388">
        <f>Inputs!E64</f>
        <v>0</v>
      </c>
      <c r="E69" s="388">
        <f>Inputs!F64</f>
        <v>0</v>
      </c>
      <c r="F69" s="388">
        <f>Inputs!G64</f>
        <v>0</v>
      </c>
      <c r="G69" s="388">
        <f>Inputs!H64</f>
        <v>0</v>
      </c>
      <c r="H69" s="388">
        <f>Inputs!I64</f>
        <v>0</v>
      </c>
      <c r="I69" s="388">
        <f>Inputs!J64</f>
        <v>0</v>
      </c>
      <c r="J69" s="388">
        <f>Inputs!K64</f>
        <v>0</v>
      </c>
      <c r="K69" s="388">
        <f>Inputs!L64</f>
        <v>0</v>
      </c>
      <c r="L69" s="388">
        <f>Inputs!M64</f>
        <v>0</v>
      </c>
      <c r="M69" s="388">
        <f>Inputs!N64</f>
        <v>0</v>
      </c>
      <c r="N69" s="388">
        <f>Inputs!O64</f>
        <v>0</v>
      </c>
      <c r="O69" s="388">
        <f>Inputs!P64</f>
        <v>0</v>
      </c>
      <c r="P69" s="388">
        <f>Inputs!Q64</f>
        <v>0</v>
      </c>
      <c r="Q69" s="388">
        <f>Inputs!R64</f>
        <v>0</v>
      </c>
      <c r="R69" s="388">
        <f>Inputs!S64</f>
        <v>0</v>
      </c>
      <c r="S69" s="388">
        <f>Inputs!T64</f>
        <v>0</v>
      </c>
      <c r="T69" s="388">
        <f>Inputs!U64</f>
        <v>0</v>
      </c>
      <c r="U69" s="388">
        <f>Inputs!V64</f>
        <v>0</v>
      </c>
      <c r="V69" s="388">
        <f>Inputs!W64</f>
        <v>0</v>
      </c>
      <c r="W69" s="388">
        <f>Inputs!X64</f>
        <v>0</v>
      </c>
      <c r="X69" s="388">
        <f>Inputs!Y64</f>
        <v>0</v>
      </c>
      <c r="Y69" s="388">
        <f>Inputs!Z64</f>
        <v>0</v>
      </c>
      <c r="Z69" s="388">
        <f>Inputs!AA64</f>
        <v>0</v>
      </c>
      <c r="AA69" s="388">
        <f>Inputs!AB64</f>
        <v>0</v>
      </c>
      <c r="AB69" s="388">
        <f>Inputs!AC64</f>
        <v>0</v>
      </c>
      <c r="AC69" s="388">
        <f>Inputs!AD64</f>
        <v>0</v>
      </c>
      <c r="AD69" s="388">
        <f>Inputs!AE64</f>
        <v>0</v>
      </c>
      <c r="AE69" s="388">
        <f>Inputs!AF64</f>
        <v>0</v>
      </c>
      <c r="AF69" s="388">
        <f>Inputs!AG64</f>
        <v>0</v>
      </c>
      <c r="AG69" s="388">
        <f>Inputs!AH64</f>
        <v>0</v>
      </c>
      <c r="AH69" s="388">
        <f>Inputs!AI64</f>
        <v>0</v>
      </c>
      <c r="AI69" s="388">
        <f>Inputs!AJ64</f>
        <v>0</v>
      </c>
      <c r="AJ69" s="388">
        <f>Inputs!AK64</f>
        <v>0</v>
      </c>
      <c r="AK69" s="388">
        <f>Inputs!AL64</f>
        <v>0</v>
      </c>
      <c r="AL69" s="388">
        <f>Inputs!AM64</f>
        <v>0</v>
      </c>
      <c r="AM69" s="388">
        <f>Inputs!AN64</f>
        <v>0</v>
      </c>
      <c r="AN69" s="388">
        <f>Inputs!AO64</f>
        <v>0</v>
      </c>
      <c r="AO69" s="388">
        <f>Inputs!AP64</f>
        <v>0</v>
      </c>
      <c r="AP69" s="388">
        <f>Inputs!AQ64</f>
        <v>0</v>
      </c>
      <c r="AQ69" s="388">
        <f>Inputs!AR64</f>
        <v>0</v>
      </c>
      <c r="AR69" s="388">
        <f>Inputs!AS64</f>
        <v>0</v>
      </c>
      <c r="AS69" s="388">
        <f>Inputs!AT64</f>
        <v>0</v>
      </c>
      <c r="AT69" s="388">
        <f>Inputs!AU64</f>
        <v>0</v>
      </c>
      <c r="AU69" s="388">
        <f>Inputs!AV64</f>
        <v>0</v>
      </c>
      <c r="AV69" s="388">
        <f>Inputs!AW64</f>
        <v>0</v>
      </c>
      <c r="AW69" s="388">
        <f>Inputs!AX64</f>
        <v>0</v>
      </c>
      <c r="AX69" s="388">
        <f>Inputs!AY64</f>
        <v>0</v>
      </c>
      <c r="AY69" s="388">
        <f>Inputs!AZ64</f>
        <v>0</v>
      </c>
      <c r="AZ69" s="388">
        <f>Inputs!BA64</f>
        <v>0</v>
      </c>
      <c r="BA69" s="388">
        <f>Inputs!BB64</f>
        <v>0</v>
      </c>
      <c r="BB69" s="388">
        <f>Inputs!BC64</f>
        <v>0</v>
      </c>
      <c r="BC69" s="388">
        <f>Inputs!BD64</f>
        <v>0</v>
      </c>
      <c r="BD69" s="388">
        <f>Inputs!BE64</f>
        <v>0</v>
      </c>
      <c r="BE69" s="388">
        <f>Inputs!BF64</f>
        <v>0</v>
      </c>
      <c r="BF69" s="388">
        <f>Inputs!BG64</f>
        <v>0</v>
      </c>
      <c r="BG69" s="388">
        <f>Inputs!BH64</f>
        <v>0</v>
      </c>
      <c r="BH69" s="388">
        <f>Inputs!BI64</f>
        <v>0</v>
      </c>
      <c r="BI69" s="388">
        <f>Inputs!BJ64</f>
        <v>0</v>
      </c>
      <c r="BJ69" s="388">
        <f>Inputs!BK64</f>
        <v>0</v>
      </c>
      <c r="BK69" s="388">
        <f>Inputs!BL64</f>
        <v>0</v>
      </c>
      <c r="BL69" s="388">
        <f>Inputs!BM64</f>
        <v>0</v>
      </c>
      <c r="BM69" s="388">
        <f>Inputs!BN64</f>
        <v>0</v>
      </c>
      <c r="BN69" s="388">
        <f>Inputs!BO64</f>
        <v>0</v>
      </c>
      <c r="BO69" s="388">
        <f>Inputs!BP64</f>
        <v>0</v>
      </c>
      <c r="BP69" s="388">
        <f>Inputs!BQ64</f>
        <v>0</v>
      </c>
      <c r="BQ69" s="388">
        <f>Inputs!BR64</f>
        <v>0</v>
      </c>
      <c r="BR69" s="388">
        <f>Inputs!BS64</f>
        <v>0</v>
      </c>
      <c r="BS69" s="388">
        <f>Inputs!BT64</f>
        <v>0</v>
      </c>
      <c r="BT69" s="388">
        <f>Inputs!BU64</f>
        <v>0</v>
      </c>
      <c r="BU69" s="388">
        <f>Inputs!BV64</f>
        <v>0</v>
      </c>
      <c r="BV69" s="388">
        <f>Inputs!BW64</f>
        <v>0</v>
      </c>
      <c r="BW69" s="388">
        <f>Inputs!BX64</f>
        <v>0</v>
      </c>
      <c r="BX69" s="388">
        <f>Inputs!BY64</f>
        <v>0</v>
      </c>
      <c r="BY69" s="388">
        <f>Inputs!BZ64</f>
        <v>0</v>
      </c>
      <c r="BZ69" s="388">
        <f>Inputs!CA64</f>
        <v>0</v>
      </c>
      <c r="CA69" s="388">
        <f>Inputs!CB64</f>
        <v>0</v>
      </c>
      <c r="CB69" s="388">
        <f>Inputs!CC64</f>
        <v>0</v>
      </c>
      <c r="CC69" s="388">
        <f>Inputs!CD64</f>
        <v>0</v>
      </c>
      <c r="CD69" s="225"/>
    </row>
    <row r="70" spans="1:82">
      <c r="A70" s="221" t="s">
        <v>108</v>
      </c>
      <c r="B70" s="278">
        <f t="shared" ref="B70:C70" si="45">SUM(B63:B69)</f>
        <v>-1306.2225000000001</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227"/>
    </row>
    <row r="72" spans="1:82">
      <c r="A72" s="219" t="s">
        <v>479</v>
      </c>
      <c r="B72" s="388">
        <f ca="1">-Inputs!C14</f>
        <v>0</v>
      </c>
      <c r="C72" s="388">
        <f ca="1">-Inputs!D14</f>
        <v>0</v>
      </c>
      <c r="D72" s="388">
        <f ca="1">-Inputs!E14</f>
        <v>0</v>
      </c>
      <c r="E72" s="388">
        <f ca="1">-Inputs!F14</f>
        <v>0</v>
      </c>
      <c r="F72" s="388">
        <f ca="1">-Inputs!G14</f>
        <v>0</v>
      </c>
      <c r="G72" s="388">
        <f ca="1">-Inputs!H14</f>
        <v>0</v>
      </c>
      <c r="H72" s="388">
        <f ca="1">-Inputs!I14</f>
        <v>0</v>
      </c>
      <c r="I72" s="388">
        <f ca="1">-Inputs!J14</f>
        <v>0</v>
      </c>
      <c r="J72" s="388">
        <f ca="1">-Inputs!K14</f>
        <v>0</v>
      </c>
      <c r="K72" s="388">
        <f ca="1">-Inputs!L14</f>
        <v>0</v>
      </c>
      <c r="L72" s="388">
        <f ca="1">-Inputs!M14</f>
        <v>0</v>
      </c>
      <c r="M72" s="388">
        <f ca="1">-Inputs!N14</f>
        <v>0</v>
      </c>
      <c r="N72" s="388">
        <f ca="1">-Inputs!O14</f>
        <v>0</v>
      </c>
      <c r="O72" s="388">
        <f ca="1">-Inputs!P14</f>
        <v>0</v>
      </c>
      <c r="P72" s="388">
        <f ca="1">-Inputs!Q14</f>
        <v>0</v>
      </c>
      <c r="Q72" s="388">
        <f ca="1">-Inputs!R14</f>
        <v>0</v>
      </c>
      <c r="R72" s="388">
        <f ca="1">-Inputs!S14</f>
        <v>0</v>
      </c>
      <c r="S72" s="388">
        <f ca="1">-Inputs!T14</f>
        <v>0</v>
      </c>
      <c r="T72" s="388">
        <f ca="1">-Inputs!U14</f>
        <v>0</v>
      </c>
      <c r="U72" s="388">
        <f ca="1">-Inputs!V14</f>
        <v>0</v>
      </c>
      <c r="V72" s="388">
        <f ca="1">-Inputs!W14</f>
        <v>0</v>
      </c>
      <c r="W72" s="388">
        <f ca="1">-Inputs!X14</f>
        <v>0</v>
      </c>
      <c r="X72" s="388">
        <f ca="1">-Inputs!Y14</f>
        <v>0</v>
      </c>
      <c r="Y72" s="388">
        <f ca="1">-Inputs!Z14</f>
        <v>0</v>
      </c>
      <c r="Z72" s="388">
        <f ca="1">-Inputs!AA14</f>
        <v>0</v>
      </c>
      <c r="AA72" s="388">
        <f ca="1">-Inputs!AB14</f>
        <v>0</v>
      </c>
      <c r="AB72" s="388">
        <f ca="1">-Inputs!AC14</f>
        <v>0</v>
      </c>
      <c r="AC72" s="388">
        <f ca="1">-Inputs!AD14</f>
        <v>0</v>
      </c>
      <c r="AD72" s="388">
        <f ca="1">-Inputs!AE14</f>
        <v>0</v>
      </c>
      <c r="AE72" s="388">
        <f ca="1">-Inputs!AF14</f>
        <v>0</v>
      </c>
      <c r="AF72" s="388">
        <f ca="1">-Inputs!AG14</f>
        <v>0</v>
      </c>
      <c r="AG72" s="388">
        <f ca="1">-Inputs!AH14</f>
        <v>0</v>
      </c>
      <c r="AH72" s="388">
        <f ca="1">-Inputs!AI14</f>
        <v>0</v>
      </c>
      <c r="AI72" s="388">
        <f ca="1">-Inputs!AJ14</f>
        <v>0</v>
      </c>
      <c r="AJ72" s="388">
        <f ca="1">-Inputs!AK14</f>
        <v>0</v>
      </c>
      <c r="AK72" s="388">
        <f ca="1">-Inputs!AL14</f>
        <v>0</v>
      </c>
      <c r="AL72" s="388">
        <f ca="1">-Inputs!AM14</f>
        <v>0</v>
      </c>
      <c r="AM72" s="388">
        <f ca="1">-Inputs!AN14</f>
        <v>0</v>
      </c>
      <c r="AN72" s="388">
        <f ca="1">-Inputs!AO14</f>
        <v>0</v>
      </c>
      <c r="AO72" s="388">
        <f ca="1">-Inputs!AP14</f>
        <v>0</v>
      </c>
      <c r="AP72" s="388">
        <f ca="1">-Inputs!AQ14</f>
        <v>0</v>
      </c>
      <c r="AQ72" s="388">
        <f ca="1">-Inputs!AR14</f>
        <v>0</v>
      </c>
      <c r="AR72" s="388">
        <f ca="1">-Inputs!AS14</f>
        <v>0</v>
      </c>
      <c r="AS72" s="388">
        <f ca="1">-Inputs!AT14</f>
        <v>0</v>
      </c>
      <c r="AT72" s="388">
        <f ca="1">-Inputs!AU14</f>
        <v>0</v>
      </c>
      <c r="AU72" s="388">
        <f ca="1">-Inputs!AV14</f>
        <v>0</v>
      </c>
      <c r="AV72" s="388">
        <f ca="1">-Inputs!AW14</f>
        <v>0</v>
      </c>
      <c r="AW72" s="388">
        <f ca="1">-Inputs!AX14</f>
        <v>0</v>
      </c>
      <c r="AX72" s="388">
        <f ca="1">-Inputs!AY14</f>
        <v>0</v>
      </c>
      <c r="AY72" s="388">
        <f ca="1">-Inputs!AZ14</f>
        <v>0</v>
      </c>
      <c r="AZ72" s="388">
        <f ca="1">-Inputs!BA14</f>
        <v>0</v>
      </c>
      <c r="BA72" s="388">
        <f ca="1">-Inputs!BB14</f>
        <v>0</v>
      </c>
      <c r="BB72" s="388">
        <f ca="1">-Inputs!BC14</f>
        <v>0</v>
      </c>
      <c r="BC72" s="388">
        <f ca="1">-Inputs!BD14</f>
        <v>0</v>
      </c>
      <c r="BD72" s="388">
        <f ca="1">-Inputs!BE14</f>
        <v>0</v>
      </c>
      <c r="BE72" s="388">
        <f ca="1">-Inputs!BF14</f>
        <v>0</v>
      </c>
      <c r="BF72" s="388">
        <f ca="1">-Inputs!BG14</f>
        <v>0</v>
      </c>
      <c r="BG72" s="388">
        <f ca="1">-Inputs!BH14</f>
        <v>0</v>
      </c>
      <c r="BH72" s="388">
        <f ca="1">-Inputs!BI14</f>
        <v>0</v>
      </c>
      <c r="BI72" s="388">
        <f ca="1">-Inputs!BJ14</f>
        <v>0</v>
      </c>
      <c r="BJ72" s="388">
        <f ca="1">-Inputs!BK14</f>
        <v>0</v>
      </c>
      <c r="BK72" s="388">
        <f ca="1">-Inputs!BL14</f>
        <v>0</v>
      </c>
      <c r="BL72" s="388">
        <f ca="1">-Inputs!BM14</f>
        <v>0</v>
      </c>
      <c r="BM72" s="388">
        <f ca="1">-Inputs!BN14</f>
        <v>0</v>
      </c>
      <c r="BN72" s="388">
        <f ca="1">-Inputs!BO14</f>
        <v>0</v>
      </c>
      <c r="BO72" s="388">
        <f ca="1">-Inputs!BP14</f>
        <v>0</v>
      </c>
      <c r="BP72" s="388">
        <f ca="1">-Inputs!BQ14</f>
        <v>0</v>
      </c>
      <c r="BQ72" s="388">
        <f ca="1">-Inputs!BR14</f>
        <v>0</v>
      </c>
      <c r="BR72" s="388">
        <f ca="1">-Inputs!BS14</f>
        <v>0</v>
      </c>
      <c r="BS72" s="388">
        <f ca="1">-Inputs!BT14</f>
        <v>0</v>
      </c>
      <c r="BT72" s="388">
        <f ca="1">-Inputs!BU14</f>
        <v>0</v>
      </c>
      <c r="BU72" s="388">
        <f ca="1">-Inputs!BV14</f>
        <v>0</v>
      </c>
      <c r="BV72" s="388">
        <f ca="1">-Inputs!BW14</f>
        <v>0</v>
      </c>
      <c r="BW72" s="388">
        <f ca="1">-Inputs!BX14</f>
        <v>0</v>
      </c>
      <c r="BX72" s="388">
        <f ca="1">-Inputs!BY14</f>
        <v>0</v>
      </c>
      <c r="BY72" s="388">
        <f ca="1">-Inputs!BZ14</f>
        <v>0</v>
      </c>
      <c r="BZ72" s="388">
        <f ca="1">-Inputs!CA14</f>
        <v>0</v>
      </c>
      <c r="CA72" s="388">
        <f ca="1">-Inputs!CB14</f>
        <v>0</v>
      </c>
      <c r="CB72" s="388">
        <f ca="1">-Inputs!CC14</f>
        <v>0</v>
      </c>
      <c r="CC72" s="388">
        <f ca="1">-Inputs!CD14</f>
        <v>0</v>
      </c>
      <c r="CD72" s="225"/>
    </row>
    <row r="73" spans="1:82">
      <c r="A73" s="222" t="s">
        <v>173</v>
      </c>
      <c r="B73" s="388">
        <f ca="1">B64*IF(Welcome!$C$12="Distribution",'LookUp Ranges'!$K$12,IF(Welcome!$C$12="Transmission",'LookUp Ranges'!$K$12,IF(Welcome!$C$12="Power Generation",'LookUp Ranges'!$J$12,0)))</f>
        <v>0</v>
      </c>
      <c r="C73" s="388">
        <f ca="1">C64*IF(Welcome!$C$12="Distribution",'LookUp Ranges'!$K$12,IF(Welcome!$C$12="Transmission",'LookUp Ranges'!$K$12,IF(Welcome!$C$12="Power Generation",'LookUp Ranges'!$J$12,0)))</f>
        <v>0</v>
      </c>
      <c r="D73" s="388">
        <f ca="1">D64*IF(Welcome!$C$12="Distribution",'LookUp Ranges'!$K$12,IF(Welcome!$C$12="Transmission",'LookUp Ranges'!$K$12,IF(Welcome!$C$12="Power Generation",'LookUp Ranges'!$J$12,0)))</f>
        <v>0</v>
      </c>
      <c r="E73" s="388">
        <f ca="1">E64*IF(Welcome!$C$12="Distribution",'LookUp Ranges'!$K$12,IF(Welcome!$C$12="Transmission",'LookUp Ranges'!$K$12,IF(Welcome!$C$12="Power Generation",'LookUp Ranges'!$J$12,0)))</f>
        <v>0</v>
      </c>
      <c r="F73" s="388">
        <f ca="1">F64*IF(Welcome!$C$12="Distribution",'LookUp Ranges'!$K$12,IF(Welcome!$C$12="Transmission",'LookUp Ranges'!$K$12,IF(Welcome!$C$12="Power Generation",'LookUp Ranges'!$J$12,0)))</f>
        <v>0</v>
      </c>
      <c r="G73" s="388">
        <f ca="1">G64*IF(Welcome!$C$12="Distribution",'LookUp Ranges'!$K$12,IF(Welcome!$C$12="Transmission",'LookUp Ranges'!$K$12,IF(Welcome!$C$12="Power Generation",'LookUp Ranges'!$J$12,0)))</f>
        <v>0</v>
      </c>
      <c r="H73" s="388">
        <f ca="1">H64*IF(Welcome!$C$12="Distribution",'LookUp Ranges'!$K$12,IF(Welcome!$C$12="Transmission",'LookUp Ranges'!$K$12,IF(Welcome!$C$12="Power Generation",'LookUp Ranges'!$J$12,0)))</f>
        <v>0</v>
      </c>
      <c r="I73" s="388">
        <f ca="1">I64*IF(Welcome!$C$12="Distribution",'LookUp Ranges'!$K$12,IF(Welcome!$C$12="Transmission",'LookUp Ranges'!$K$12,IF(Welcome!$C$12="Power Generation",'LookUp Ranges'!$J$12,0)))</f>
        <v>0</v>
      </c>
      <c r="J73" s="388">
        <f ca="1">J64*IF(Welcome!$C$12="Distribution",'LookUp Ranges'!$K$12,IF(Welcome!$C$12="Transmission",'LookUp Ranges'!$K$12,IF(Welcome!$C$12="Power Generation",'LookUp Ranges'!$J$12,0)))</f>
        <v>0</v>
      </c>
      <c r="K73" s="388">
        <f ca="1">K64*IF(Welcome!$C$12="Distribution",'LookUp Ranges'!$K$12,IF(Welcome!$C$12="Transmission",'LookUp Ranges'!$K$12,IF(Welcome!$C$12="Power Generation",'LookUp Ranges'!$J$12,0)))</f>
        <v>0</v>
      </c>
      <c r="L73" s="388">
        <f ca="1">L64*IF(Welcome!$C$12="Distribution",'LookUp Ranges'!$K$12,IF(Welcome!$C$12="Transmission",'LookUp Ranges'!$K$12,IF(Welcome!$C$12="Power Generation",'LookUp Ranges'!$J$12,0)))</f>
        <v>0</v>
      </c>
      <c r="M73" s="388">
        <f ca="1">M64*IF(Welcome!$C$12="Distribution",'LookUp Ranges'!$K$12,IF(Welcome!$C$12="Transmission",'LookUp Ranges'!$K$12,IF(Welcome!$C$12="Power Generation",'LookUp Ranges'!$J$12,0)))</f>
        <v>0</v>
      </c>
      <c r="N73" s="388">
        <f ca="1">N64*IF(Welcome!$C$12="Distribution",'LookUp Ranges'!$K$12,IF(Welcome!$C$12="Transmission",'LookUp Ranges'!$K$12,IF(Welcome!$C$12="Power Generation",'LookUp Ranges'!$J$12,0)))</f>
        <v>0</v>
      </c>
      <c r="O73" s="388">
        <f ca="1">O64*IF(Welcome!$C$12="Distribution",'LookUp Ranges'!$K$12,IF(Welcome!$C$12="Transmission",'LookUp Ranges'!$K$12,IF(Welcome!$C$12="Power Generation",'LookUp Ranges'!$J$12,0)))</f>
        <v>0</v>
      </c>
      <c r="P73" s="388">
        <f ca="1">P64*IF(Welcome!$C$12="Distribution",'LookUp Ranges'!$K$12,IF(Welcome!$C$12="Transmission",'LookUp Ranges'!$K$12,IF(Welcome!$C$12="Power Generation",'LookUp Ranges'!$J$12,0)))</f>
        <v>0</v>
      </c>
      <c r="Q73" s="388">
        <f ca="1">Q64*IF(Welcome!$C$12="Distribution",'LookUp Ranges'!$K$12,IF(Welcome!$C$12="Transmission",'LookUp Ranges'!$K$12,IF(Welcome!$C$12="Power Generation",'LookUp Ranges'!$J$12,0)))</f>
        <v>0</v>
      </c>
      <c r="R73" s="388">
        <f ca="1">R64*IF(Welcome!$C$12="Distribution",'LookUp Ranges'!$K$12,IF(Welcome!$C$12="Transmission",'LookUp Ranges'!$K$12,IF(Welcome!$C$12="Power Generation",'LookUp Ranges'!$J$12,0)))</f>
        <v>0</v>
      </c>
      <c r="S73" s="388">
        <f ca="1">S64*IF(Welcome!$C$12="Distribution",'LookUp Ranges'!$K$12,IF(Welcome!$C$12="Transmission",'LookUp Ranges'!$K$12,IF(Welcome!$C$12="Power Generation",'LookUp Ranges'!$J$12,0)))</f>
        <v>0</v>
      </c>
      <c r="T73" s="388">
        <f ca="1">T64*IF(Welcome!$C$12="Distribution",'LookUp Ranges'!$K$12,IF(Welcome!$C$12="Transmission",'LookUp Ranges'!$K$12,IF(Welcome!$C$12="Power Generation",'LookUp Ranges'!$J$12,0)))</f>
        <v>0</v>
      </c>
      <c r="U73" s="388">
        <f ca="1">U64*IF(Welcome!$C$12="Distribution",'LookUp Ranges'!$K$12,IF(Welcome!$C$12="Transmission",'LookUp Ranges'!$K$12,IF(Welcome!$C$12="Power Generation",'LookUp Ranges'!$J$12,0)))</f>
        <v>0</v>
      </c>
      <c r="V73" s="388">
        <f ca="1">V64*IF(Welcome!$C$12="Distribution",'LookUp Ranges'!$K$12,IF(Welcome!$C$12="Transmission",'LookUp Ranges'!$K$12,IF(Welcome!$C$12="Power Generation",'LookUp Ranges'!$J$12,0)))</f>
        <v>0</v>
      </c>
      <c r="W73" s="388">
        <f ca="1">W64*IF(Welcome!$C$12="Distribution",'LookUp Ranges'!$K$12,IF(Welcome!$C$12="Transmission",'LookUp Ranges'!$K$12,IF(Welcome!$C$12="Power Generation",'LookUp Ranges'!$J$12,0)))</f>
        <v>0</v>
      </c>
      <c r="X73" s="388">
        <f ca="1">X64*IF(Welcome!$C$12="Distribution",'LookUp Ranges'!$K$12,IF(Welcome!$C$12="Transmission",'LookUp Ranges'!$K$12,IF(Welcome!$C$12="Power Generation",'LookUp Ranges'!$J$12,0)))</f>
        <v>0</v>
      </c>
      <c r="Y73" s="388">
        <f ca="1">Y64*IF(Welcome!$C$12="Distribution",'LookUp Ranges'!$K$12,IF(Welcome!$C$12="Transmission",'LookUp Ranges'!$K$12,IF(Welcome!$C$12="Power Generation",'LookUp Ranges'!$J$12,0)))</f>
        <v>0</v>
      </c>
      <c r="Z73" s="388">
        <f ca="1">Z64*IF(Welcome!$C$12="Distribution",'LookUp Ranges'!$K$12,IF(Welcome!$C$12="Transmission",'LookUp Ranges'!$K$12,IF(Welcome!$C$12="Power Generation",'LookUp Ranges'!$J$12,0)))</f>
        <v>0</v>
      </c>
      <c r="AA73" s="388">
        <f ca="1">AA64*IF(Welcome!$C$12="Distribution",'LookUp Ranges'!$K$12,IF(Welcome!$C$12="Transmission",'LookUp Ranges'!$K$12,IF(Welcome!$C$12="Power Generation",'LookUp Ranges'!$J$12,0)))</f>
        <v>0</v>
      </c>
      <c r="AB73" s="388">
        <f ca="1">AB64*IF(Welcome!$C$12="Distribution",'LookUp Ranges'!$K$12,IF(Welcome!$C$12="Transmission",'LookUp Ranges'!$K$12,IF(Welcome!$C$12="Power Generation",'LookUp Ranges'!$J$12,0)))</f>
        <v>0</v>
      </c>
      <c r="AC73" s="388">
        <f ca="1">AC64*IF(Welcome!$C$12="Distribution",'LookUp Ranges'!$K$12,IF(Welcome!$C$12="Transmission",'LookUp Ranges'!$K$12,IF(Welcome!$C$12="Power Generation",'LookUp Ranges'!$J$12,0)))</f>
        <v>0</v>
      </c>
      <c r="AD73" s="388">
        <f ca="1">AD64*IF(Welcome!$C$12="Distribution",'LookUp Ranges'!$K$12,IF(Welcome!$C$12="Transmission",'LookUp Ranges'!$K$12,IF(Welcome!$C$12="Power Generation",'LookUp Ranges'!$J$12,0)))</f>
        <v>0</v>
      </c>
      <c r="AE73" s="388">
        <f ca="1">AE64*IF(Welcome!$C$12="Distribution",'LookUp Ranges'!$K$12,IF(Welcome!$C$12="Transmission",'LookUp Ranges'!$K$12,IF(Welcome!$C$12="Power Generation",'LookUp Ranges'!$J$12,0)))</f>
        <v>0</v>
      </c>
      <c r="AF73" s="388">
        <f ca="1">AF64*IF(Welcome!$C$12="Distribution",'LookUp Ranges'!$K$12,IF(Welcome!$C$12="Transmission",'LookUp Ranges'!$K$12,IF(Welcome!$C$12="Power Generation",'LookUp Ranges'!$J$12,0)))</f>
        <v>0</v>
      </c>
      <c r="AG73" s="388">
        <f ca="1">AG64*IF(Welcome!$C$12="Distribution",'LookUp Ranges'!$K$12,IF(Welcome!$C$12="Transmission",'LookUp Ranges'!$K$12,IF(Welcome!$C$12="Power Generation",'LookUp Ranges'!$J$12,0)))</f>
        <v>0</v>
      </c>
      <c r="AH73" s="388">
        <f ca="1">AH64*IF(Welcome!$C$12="Distribution",'LookUp Ranges'!$K$12,IF(Welcome!$C$12="Transmission",'LookUp Ranges'!$K$12,IF(Welcome!$C$12="Power Generation",'LookUp Ranges'!$J$12,0)))</f>
        <v>0</v>
      </c>
      <c r="AI73" s="388">
        <f ca="1">AI64*IF(Welcome!$C$12="Distribution",'LookUp Ranges'!$K$12,IF(Welcome!$C$12="Transmission",'LookUp Ranges'!$K$12,IF(Welcome!$C$12="Power Generation",'LookUp Ranges'!$J$12,0)))</f>
        <v>0</v>
      </c>
      <c r="AJ73" s="388">
        <f ca="1">AJ64*IF(Welcome!$C$12="Distribution",'LookUp Ranges'!$K$12,IF(Welcome!$C$12="Transmission",'LookUp Ranges'!$K$12,IF(Welcome!$C$12="Power Generation",'LookUp Ranges'!$J$12,0)))</f>
        <v>0</v>
      </c>
      <c r="AK73" s="388">
        <f ca="1">AK64*IF(Welcome!$C$12="Distribution",'LookUp Ranges'!$K$12,IF(Welcome!$C$12="Transmission",'LookUp Ranges'!$K$12,IF(Welcome!$C$12="Power Generation",'LookUp Ranges'!$J$12,0)))</f>
        <v>0</v>
      </c>
      <c r="AL73" s="388">
        <f ca="1">AL64*IF(Welcome!$C$12="Distribution",'LookUp Ranges'!$K$12,IF(Welcome!$C$12="Transmission",'LookUp Ranges'!$K$12,IF(Welcome!$C$12="Power Generation",'LookUp Ranges'!$J$12,0)))</f>
        <v>0</v>
      </c>
      <c r="AM73" s="388">
        <f ca="1">AM64*IF(Welcome!$C$12="Distribution",'LookUp Ranges'!$K$12,IF(Welcome!$C$12="Transmission",'LookUp Ranges'!$K$12,IF(Welcome!$C$12="Power Generation",'LookUp Ranges'!$J$12,0)))</f>
        <v>0</v>
      </c>
      <c r="AN73" s="388">
        <f ca="1">AN64*IF(Welcome!$C$12="Distribution",'LookUp Ranges'!$K$12,IF(Welcome!$C$12="Transmission",'LookUp Ranges'!$K$12,IF(Welcome!$C$12="Power Generation",'LookUp Ranges'!$J$12,0)))</f>
        <v>0</v>
      </c>
      <c r="AO73" s="388">
        <f ca="1">AO64*IF(Welcome!$C$12="Distribution",'LookUp Ranges'!$K$12,IF(Welcome!$C$12="Transmission",'LookUp Ranges'!$K$12,IF(Welcome!$C$12="Power Generation",'LookUp Ranges'!$J$12,0)))</f>
        <v>0</v>
      </c>
      <c r="AP73" s="388">
        <f ca="1">AP64*IF(Welcome!$C$12="Distribution",'LookUp Ranges'!$K$12,IF(Welcome!$C$12="Transmission",'LookUp Ranges'!$K$12,IF(Welcome!$C$12="Power Generation",'LookUp Ranges'!$J$12,0)))</f>
        <v>0</v>
      </c>
      <c r="AQ73" s="388">
        <f ca="1">AQ64*IF(Welcome!$C$12="Distribution",'LookUp Ranges'!$K$12,IF(Welcome!$C$12="Transmission",'LookUp Ranges'!$K$12,IF(Welcome!$C$12="Power Generation",'LookUp Ranges'!$J$12,0)))</f>
        <v>0</v>
      </c>
      <c r="AR73" s="388">
        <f ca="1">AR64*IF(Welcome!$C$12="Distribution",'LookUp Ranges'!$K$12,IF(Welcome!$C$12="Transmission",'LookUp Ranges'!$K$12,IF(Welcome!$C$12="Power Generation",'LookUp Ranges'!$J$12,0)))</f>
        <v>0</v>
      </c>
      <c r="AS73" s="388">
        <f ca="1">AS64*IF(Welcome!$C$12="Distribution",'LookUp Ranges'!$K$12,IF(Welcome!$C$12="Transmission",'LookUp Ranges'!$K$12,IF(Welcome!$C$12="Power Generation",'LookUp Ranges'!$J$12,0)))</f>
        <v>0</v>
      </c>
      <c r="AT73" s="388">
        <f ca="1">AT64*IF(Welcome!$C$12="Distribution",'LookUp Ranges'!$K$12,IF(Welcome!$C$12="Transmission",'LookUp Ranges'!$K$12,IF(Welcome!$C$12="Power Generation",'LookUp Ranges'!$J$12,0)))</f>
        <v>0</v>
      </c>
      <c r="AU73" s="388">
        <f ca="1">AU64*IF(Welcome!$C$12="Distribution",'LookUp Ranges'!$K$12,IF(Welcome!$C$12="Transmission",'LookUp Ranges'!$K$12,IF(Welcome!$C$12="Power Generation",'LookUp Ranges'!$J$12,0)))</f>
        <v>0</v>
      </c>
      <c r="AV73" s="388">
        <f ca="1">AV64*IF(Welcome!$C$12="Distribution",'LookUp Ranges'!$K$12,IF(Welcome!$C$12="Transmission",'LookUp Ranges'!$K$12,IF(Welcome!$C$12="Power Generation",'LookUp Ranges'!$J$12,0)))</f>
        <v>0</v>
      </c>
      <c r="AW73" s="388">
        <f ca="1">AW64*IF(Welcome!$C$12="Distribution",'LookUp Ranges'!$K$12,IF(Welcome!$C$12="Transmission",'LookUp Ranges'!$K$12,IF(Welcome!$C$12="Power Generation",'LookUp Ranges'!$J$12,0)))</f>
        <v>0</v>
      </c>
      <c r="AX73" s="388">
        <f ca="1">AX64*IF(Welcome!$C$12="Distribution",'LookUp Ranges'!$K$12,IF(Welcome!$C$12="Transmission",'LookUp Ranges'!$K$12,IF(Welcome!$C$12="Power Generation",'LookUp Ranges'!$J$12,0)))</f>
        <v>0</v>
      </c>
      <c r="AY73" s="388">
        <f ca="1">AY64*IF(Welcome!$C$12="Distribution",'LookUp Ranges'!$K$12,IF(Welcome!$C$12="Transmission",'LookUp Ranges'!$K$12,IF(Welcome!$C$12="Power Generation",'LookUp Ranges'!$J$12,0)))</f>
        <v>0</v>
      </c>
      <c r="AZ73" s="388">
        <f ca="1">AZ64*IF(Welcome!$C$12="Distribution",'LookUp Ranges'!$K$12,IF(Welcome!$C$12="Transmission",'LookUp Ranges'!$K$12,IF(Welcome!$C$12="Power Generation",'LookUp Ranges'!$J$12,0)))</f>
        <v>0</v>
      </c>
      <c r="BA73" s="388">
        <f ca="1">BA64*IF(Welcome!$C$12="Distribution",'LookUp Ranges'!$K$12,IF(Welcome!$C$12="Transmission",'LookUp Ranges'!$K$12,IF(Welcome!$C$12="Power Generation",'LookUp Ranges'!$J$12,0)))</f>
        <v>0</v>
      </c>
      <c r="BB73" s="388">
        <f ca="1">BB64*IF(Welcome!$C$12="Distribution",'LookUp Ranges'!$K$12,IF(Welcome!$C$12="Transmission",'LookUp Ranges'!$K$12,IF(Welcome!$C$12="Power Generation",'LookUp Ranges'!$J$12,0)))</f>
        <v>0</v>
      </c>
      <c r="BC73" s="388">
        <f ca="1">BC64*IF(Welcome!$C$12="Distribution",'LookUp Ranges'!$K$12,IF(Welcome!$C$12="Transmission",'LookUp Ranges'!$K$12,IF(Welcome!$C$12="Power Generation",'LookUp Ranges'!$J$12,0)))</f>
        <v>0</v>
      </c>
      <c r="BD73" s="388">
        <f ca="1">BD64*IF(Welcome!$C$12="Distribution",'LookUp Ranges'!$K$12,IF(Welcome!$C$12="Transmission",'LookUp Ranges'!$K$12,IF(Welcome!$C$12="Power Generation",'LookUp Ranges'!$J$12,0)))</f>
        <v>0</v>
      </c>
      <c r="BE73" s="388">
        <f ca="1">BE64*IF(Welcome!$C$12="Distribution",'LookUp Ranges'!$K$12,IF(Welcome!$C$12="Transmission",'LookUp Ranges'!$K$12,IF(Welcome!$C$12="Power Generation",'LookUp Ranges'!$J$12,0)))</f>
        <v>0</v>
      </c>
      <c r="BF73" s="388">
        <f ca="1">BF64*IF(Welcome!$C$12="Distribution",'LookUp Ranges'!$K$12,IF(Welcome!$C$12="Transmission",'LookUp Ranges'!$K$12,IF(Welcome!$C$12="Power Generation",'LookUp Ranges'!$J$12,0)))</f>
        <v>0</v>
      </c>
      <c r="BG73" s="388">
        <f ca="1">BG64*IF(Welcome!$C$12="Distribution",'LookUp Ranges'!$K$12,IF(Welcome!$C$12="Transmission",'LookUp Ranges'!$K$12,IF(Welcome!$C$12="Power Generation",'LookUp Ranges'!$J$12,0)))</f>
        <v>0</v>
      </c>
      <c r="BH73" s="388">
        <f ca="1">BH64*IF(Welcome!$C$12="Distribution",'LookUp Ranges'!$K$12,IF(Welcome!$C$12="Transmission",'LookUp Ranges'!$K$12,IF(Welcome!$C$12="Power Generation",'LookUp Ranges'!$J$12,0)))</f>
        <v>0</v>
      </c>
      <c r="BI73" s="388">
        <f ca="1">BI64*IF(Welcome!$C$12="Distribution",'LookUp Ranges'!$K$12,IF(Welcome!$C$12="Transmission",'LookUp Ranges'!$K$12,IF(Welcome!$C$12="Power Generation",'LookUp Ranges'!$J$12,0)))</f>
        <v>0</v>
      </c>
      <c r="BJ73" s="388">
        <f ca="1">BJ64*IF(Welcome!$C$12="Distribution",'LookUp Ranges'!$K$12,IF(Welcome!$C$12="Transmission",'LookUp Ranges'!$K$12,IF(Welcome!$C$12="Power Generation",'LookUp Ranges'!$J$12,0)))</f>
        <v>0</v>
      </c>
      <c r="BK73" s="388">
        <f ca="1">BK64*IF(Welcome!$C$12="Distribution",'LookUp Ranges'!$K$12,IF(Welcome!$C$12="Transmission",'LookUp Ranges'!$K$12,IF(Welcome!$C$12="Power Generation",'LookUp Ranges'!$J$12,0)))</f>
        <v>0</v>
      </c>
      <c r="BL73" s="388">
        <f ca="1">BL64*IF(Welcome!$C$12="Distribution",'LookUp Ranges'!$K$12,IF(Welcome!$C$12="Transmission",'LookUp Ranges'!$K$12,IF(Welcome!$C$12="Power Generation",'LookUp Ranges'!$J$12,0)))</f>
        <v>0</v>
      </c>
      <c r="BM73" s="388">
        <f ca="1">BM64*IF(Welcome!$C$12="Distribution",'LookUp Ranges'!$K$12,IF(Welcome!$C$12="Transmission",'LookUp Ranges'!$K$12,IF(Welcome!$C$12="Power Generation",'LookUp Ranges'!$J$12,0)))</f>
        <v>0</v>
      </c>
      <c r="BN73" s="388">
        <f ca="1">BN64*IF(Welcome!$C$12="Distribution",'LookUp Ranges'!$K$12,IF(Welcome!$C$12="Transmission",'LookUp Ranges'!$K$12,IF(Welcome!$C$12="Power Generation",'LookUp Ranges'!$J$12,0)))</f>
        <v>0</v>
      </c>
      <c r="BO73" s="388">
        <f ca="1">BO64*IF(Welcome!$C$12="Distribution",'LookUp Ranges'!$K$12,IF(Welcome!$C$12="Transmission",'LookUp Ranges'!$K$12,IF(Welcome!$C$12="Power Generation",'LookUp Ranges'!$J$12,0)))</f>
        <v>0</v>
      </c>
      <c r="BP73" s="388">
        <f ca="1">BP64*IF(Welcome!$C$12="Distribution",'LookUp Ranges'!$K$12,IF(Welcome!$C$12="Transmission",'LookUp Ranges'!$K$12,IF(Welcome!$C$12="Power Generation",'LookUp Ranges'!$J$12,0)))</f>
        <v>0</v>
      </c>
      <c r="BQ73" s="388">
        <f ca="1">BQ64*IF(Welcome!$C$12="Distribution",'LookUp Ranges'!$K$12,IF(Welcome!$C$12="Transmission",'LookUp Ranges'!$K$12,IF(Welcome!$C$12="Power Generation",'LookUp Ranges'!$J$12,0)))</f>
        <v>0</v>
      </c>
      <c r="BR73" s="388">
        <f ca="1">BR64*IF(Welcome!$C$12="Distribution",'LookUp Ranges'!$K$12,IF(Welcome!$C$12="Transmission",'LookUp Ranges'!$K$12,IF(Welcome!$C$12="Power Generation",'LookUp Ranges'!$J$12,0)))</f>
        <v>0</v>
      </c>
      <c r="BS73" s="388">
        <f ca="1">BS64*IF(Welcome!$C$12="Distribution",'LookUp Ranges'!$K$12,IF(Welcome!$C$12="Transmission",'LookUp Ranges'!$K$12,IF(Welcome!$C$12="Power Generation",'LookUp Ranges'!$J$12,0)))</f>
        <v>0</v>
      </c>
      <c r="BT73" s="388">
        <f ca="1">BT64*IF(Welcome!$C$12="Distribution",'LookUp Ranges'!$K$12,IF(Welcome!$C$12="Transmission",'LookUp Ranges'!$K$12,IF(Welcome!$C$12="Power Generation",'LookUp Ranges'!$J$12,0)))</f>
        <v>0</v>
      </c>
      <c r="BU73" s="388">
        <f ca="1">BU64*IF(Welcome!$C$12="Distribution",'LookUp Ranges'!$K$12,IF(Welcome!$C$12="Transmission",'LookUp Ranges'!$K$12,IF(Welcome!$C$12="Power Generation",'LookUp Ranges'!$J$12,0)))</f>
        <v>0</v>
      </c>
      <c r="BV73" s="388">
        <f ca="1">BV64*IF(Welcome!$C$12="Distribution",'LookUp Ranges'!$K$12,IF(Welcome!$C$12="Transmission",'LookUp Ranges'!$K$12,IF(Welcome!$C$12="Power Generation",'LookUp Ranges'!$J$12,0)))</f>
        <v>0</v>
      </c>
      <c r="BW73" s="388">
        <f ca="1">BW64*IF(Welcome!$C$12="Distribution",'LookUp Ranges'!$K$12,IF(Welcome!$C$12="Transmission",'LookUp Ranges'!$K$12,IF(Welcome!$C$12="Power Generation",'LookUp Ranges'!$J$12,0)))</f>
        <v>0</v>
      </c>
      <c r="BX73" s="388">
        <f ca="1">BX64*IF(Welcome!$C$12="Distribution",'LookUp Ranges'!$K$12,IF(Welcome!$C$12="Transmission",'LookUp Ranges'!$K$12,IF(Welcome!$C$12="Power Generation",'LookUp Ranges'!$J$12,0)))</f>
        <v>0</v>
      </c>
      <c r="BY73" s="388">
        <f ca="1">BY64*IF(Welcome!$C$12="Distribution",'LookUp Ranges'!$K$12,IF(Welcome!$C$12="Transmission",'LookUp Ranges'!$K$12,IF(Welcome!$C$12="Power Generation",'LookUp Ranges'!$J$12,0)))</f>
        <v>0</v>
      </c>
      <c r="BZ73" s="388">
        <f ca="1">BZ64*IF(Welcome!$C$12="Distribution",'LookUp Ranges'!$K$12,IF(Welcome!$C$12="Transmission",'LookUp Ranges'!$K$12,IF(Welcome!$C$12="Power Generation",'LookUp Ranges'!$J$12,0)))</f>
        <v>0</v>
      </c>
      <c r="CA73" s="388">
        <f ca="1">CA64*IF(Welcome!$C$12="Distribution",'LookUp Ranges'!$K$12,IF(Welcome!$C$12="Transmission",'LookUp Ranges'!$K$12,IF(Welcome!$C$12="Power Generation",'LookUp Ranges'!$J$12,0)))</f>
        <v>0</v>
      </c>
      <c r="CB73" s="388">
        <f ca="1">CB64*IF(Welcome!$C$12="Distribution",'LookUp Ranges'!$K$12,IF(Welcome!$C$12="Transmission",'LookUp Ranges'!$K$12,IF(Welcome!$C$12="Power Generation",'LookUp Ranges'!$J$12,0)))</f>
        <v>0</v>
      </c>
      <c r="CC73" s="388">
        <f ca="1">CC64*IF(Welcome!$C$12="Distribution",'LookUp Ranges'!$K$12,IF(Welcome!$C$12="Transmission",'LookUp Ranges'!$K$12,IF(Welcome!$C$12="Power Generation",'LookUp Ranges'!$J$12,0)))</f>
        <v>0</v>
      </c>
      <c r="CD73" s="225"/>
    </row>
    <row r="74" spans="1:82">
      <c r="A74" s="219" t="s">
        <v>675</v>
      </c>
      <c r="B74" s="388">
        <f ca="1">(B67+B65)*IF(Welcome!$C$12="Distribution",('LookUp Ranges'!$F$12+'LookUp Ranges'!$I$12),IF(Welcome!$C$12="Transmission",('LookUp Ranges'!$H$12+'LookUp Ranges'!$F$12),IF(Welcome!$C$12="Power Generation",('LookUp Ranges'!$G$12+'LookUp Ranges'!$F$12),'LookUp Ranges'!$F$12)))</f>
        <v>-17.637074999999999</v>
      </c>
      <c r="C74" s="388">
        <f ca="1">(C67+C65)*IF(Welcome!$C$12="Distribution",('LookUp Ranges'!$F$12+'LookUp Ranges'!$I$12),IF(Welcome!$C$12="Transmission",('LookUp Ranges'!$H$12+'LookUp Ranges'!$F$12),IF(Welcome!$C$12="Power Generation",('LookUp Ranges'!$G$12+'LookUp Ranges'!$F$12),'LookUp Ranges'!$F$12)))</f>
        <v>0</v>
      </c>
      <c r="D74" s="388">
        <f ca="1">(D67+D65)*IF(Welcome!$C$12="Distribution",('LookUp Ranges'!$F$12+'LookUp Ranges'!$I$12),IF(Welcome!$C$12="Transmission",('LookUp Ranges'!$H$12+'LookUp Ranges'!$F$12),IF(Welcome!$C$12="Power Generation",('LookUp Ranges'!$G$12+'LookUp Ranges'!$F$12),'LookUp Ranges'!$F$12)))</f>
        <v>0</v>
      </c>
      <c r="E74" s="388">
        <f ca="1">(E67+E65)*IF(Welcome!$C$12="Distribution",('LookUp Ranges'!$F$12+'LookUp Ranges'!$I$12),IF(Welcome!$C$12="Transmission",('LookUp Ranges'!$H$12+'LookUp Ranges'!$F$12),IF(Welcome!$C$12="Power Generation",('LookUp Ranges'!$G$12+'LookUp Ranges'!$F$12),'LookUp Ranges'!$F$12)))</f>
        <v>0</v>
      </c>
      <c r="F74" s="388">
        <f ca="1">(F67+F65)*IF(Welcome!$C$12="Distribution",('LookUp Ranges'!$F$12+'LookUp Ranges'!$I$12),IF(Welcome!$C$12="Transmission",('LookUp Ranges'!$H$12+'LookUp Ranges'!$F$12),IF(Welcome!$C$12="Power Generation",('LookUp Ranges'!$G$12+'LookUp Ranges'!$F$12),'LookUp Ranges'!$F$12)))</f>
        <v>0</v>
      </c>
      <c r="G74" s="388">
        <f ca="1">(G67+G65)*IF(Welcome!$C$12="Distribution",('LookUp Ranges'!$F$12+'LookUp Ranges'!$I$12),IF(Welcome!$C$12="Transmission",('LookUp Ranges'!$H$12+'LookUp Ranges'!$F$12),IF(Welcome!$C$12="Power Generation",('LookUp Ranges'!$G$12+'LookUp Ranges'!$F$12),'LookUp Ranges'!$F$12)))</f>
        <v>0</v>
      </c>
      <c r="H74" s="388">
        <f ca="1">(H67+H65)*IF(Welcome!$C$12="Distribution",('LookUp Ranges'!$F$12+'LookUp Ranges'!$I$12),IF(Welcome!$C$12="Transmission",('LookUp Ranges'!$H$12+'LookUp Ranges'!$F$12),IF(Welcome!$C$12="Power Generation",('LookUp Ranges'!$G$12+'LookUp Ranges'!$F$12),'LookUp Ranges'!$F$12)))</f>
        <v>0</v>
      </c>
      <c r="I74" s="388">
        <f ca="1">(I67+I65)*IF(Welcome!$C$12="Distribution",('LookUp Ranges'!$F$12+'LookUp Ranges'!$I$12),IF(Welcome!$C$12="Transmission",('LookUp Ranges'!$H$12+'LookUp Ranges'!$F$12),IF(Welcome!$C$12="Power Generation",('LookUp Ranges'!$G$12+'LookUp Ranges'!$F$12),'LookUp Ranges'!$F$12)))</f>
        <v>0</v>
      </c>
      <c r="J74" s="388">
        <f ca="1">(J67+J65)*IF(Welcome!$C$12="Distribution",('LookUp Ranges'!$F$12+'LookUp Ranges'!$I$12),IF(Welcome!$C$12="Transmission",('LookUp Ranges'!$H$12+'LookUp Ranges'!$F$12),IF(Welcome!$C$12="Power Generation",('LookUp Ranges'!$G$12+'LookUp Ranges'!$F$12),'LookUp Ranges'!$F$12)))</f>
        <v>0</v>
      </c>
      <c r="K74" s="388">
        <f ca="1">(K67+K65)*IF(Welcome!$C$12="Distribution",('LookUp Ranges'!$F$12+'LookUp Ranges'!$I$12),IF(Welcome!$C$12="Transmission",('LookUp Ranges'!$H$12+'LookUp Ranges'!$F$12),IF(Welcome!$C$12="Power Generation",('LookUp Ranges'!$G$12+'LookUp Ranges'!$F$12),'LookUp Ranges'!$F$12)))</f>
        <v>0</v>
      </c>
      <c r="L74" s="388">
        <f ca="1">(L67+L65)*IF(Welcome!$C$12="Distribution",('LookUp Ranges'!$F$12+'LookUp Ranges'!$I$12),IF(Welcome!$C$12="Transmission",('LookUp Ranges'!$H$12+'LookUp Ranges'!$F$12),IF(Welcome!$C$12="Power Generation",('LookUp Ranges'!$G$12+'LookUp Ranges'!$F$12),'LookUp Ranges'!$F$12)))</f>
        <v>0</v>
      </c>
      <c r="M74" s="388">
        <f ca="1">(M67+M65)*IF(Welcome!$C$12="Distribution",('LookUp Ranges'!$F$12+'LookUp Ranges'!$I$12),IF(Welcome!$C$12="Transmission",('LookUp Ranges'!$H$12+'LookUp Ranges'!$F$12),IF(Welcome!$C$12="Power Generation",('LookUp Ranges'!$G$12+'LookUp Ranges'!$F$12),'LookUp Ranges'!$F$12)))</f>
        <v>0</v>
      </c>
      <c r="N74" s="388">
        <f ca="1">(N67+N65)*IF(Welcome!$C$12="Distribution",('LookUp Ranges'!$F$12+'LookUp Ranges'!$I$12),IF(Welcome!$C$12="Transmission",('LookUp Ranges'!$H$12+'LookUp Ranges'!$F$12),IF(Welcome!$C$12="Power Generation",('LookUp Ranges'!$G$12+'LookUp Ranges'!$F$12),'LookUp Ranges'!$F$12)))</f>
        <v>0</v>
      </c>
      <c r="O74" s="388">
        <f ca="1">(O67+O65)*IF(Welcome!$C$12="Distribution",('LookUp Ranges'!$F$12+'LookUp Ranges'!$I$12),IF(Welcome!$C$12="Transmission",('LookUp Ranges'!$H$12+'LookUp Ranges'!$F$12),IF(Welcome!$C$12="Power Generation",('LookUp Ranges'!$G$12+'LookUp Ranges'!$F$12),'LookUp Ranges'!$F$12)))</f>
        <v>0</v>
      </c>
      <c r="P74" s="388">
        <f ca="1">(P67+P65)*IF(Welcome!$C$12="Distribution",('LookUp Ranges'!$F$12+'LookUp Ranges'!$I$12),IF(Welcome!$C$12="Transmission",('LookUp Ranges'!$H$12+'LookUp Ranges'!$F$12),IF(Welcome!$C$12="Power Generation",('LookUp Ranges'!$G$12+'LookUp Ranges'!$F$12),'LookUp Ranges'!$F$12)))</f>
        <v>0</v>
      </c>
      <c r="Q74" s="388">
        <f ca="1">(Q67+Q65)*IF(Welcome!$C$12="Distribution",('LookUp Ranges'!$F$12+'LookUp Ranges'!$I$12),IF(Welcome!$C$12="Transmission",('LookUp Ranges'!$H$12+'LookUp Ranges'!$F$12),IF(Welcome!$C$12="Power Generation",('LookUp Ranges'!$G$12+'LookUp Ranges'!$F$12),'LookUp Ranges'!$F$12)))</f>
        <v>0</v>
      </c>
      <c r="R74" s="388">
        <f ca="1">(R67+R65)*IF(Welcome!$C$12="Distribution",('LookUp Ranges'!$F$12+'LookUp Ranges'!$I$12),IF(Welcome!$C$12="Transmission",('LookUp Ranges'!$H$12+'LookUp Ranges'!$F$12),IF(Welcome!$C$12="Power Generation",('LookUp Ranges'!$G$12+'LookUp Ranges'!$F$12),'LookUp Ranges'!$F$12)))</f>
        <v>0</v>
      </c>
      <c r="S74" s="388">
        <f ca="1">(S67+S65)*IF(Welcome!$C$12="Distribution",('LookUp Ranges'!$F$12+'LookUp Ranges'!$I$12),IF(Welcome!$C$12="Transmission",('LookUp Ranges'!$H$12+'LookUp Ranges'!$F$12),IF(Welcome!$C$12="Power Generation",('LookUp Ranges'!$G$12+'LookUp Ranges'!$F$12),'LookUp Ranges'!$F$12)))</f>
        <v>0</v>
      </c>
      <c r="T74" s="388">
        <f ca="1">(T67+T65)*IF(Welcome!$C$12="Distribution",('LookUp Ranges'!$F$12+'LookUp Ranges'!$I$12),IF(Welcome!$C$12="Transmission",('LookUp Ranges'!$H$12+'LookUp Ranges'!$F$12),IF(Welcome!$C$12="Power Generation",('LookUp Ranges'!$G$12+'LookUp Ranges'!$F$12),'LookUp Ranges'!$F$12)))</f>
        <v>0</v>
      </c>
      <c r="U74" s="388">
        <f ca="1">(U67+U65)*IF(Welcome!$C$12="Distribution",('LookUp Ranges'!$F$12+'LookUp Ranges'!$I$12),IF(Welcome!$C$12="Transmission",('LookUp Ranges'!$H$12+'LookUp Ranges'!$F$12),IF(Welcome!$C$12="Power Generation",('LookUp Ranges'!$G$12+'LookUp Ranges'!$F$12),'LookUp Ranges'!$F$12)))</f>
        <v>0</v>
      </c>
      <c r="V74" s="388">
        <f ca="1">(V67+V65)*IF(Welcome!$C$12="Distribution",('LookUp Ranges'!$F$12+'LookUp Ranges'!$I$12),IF(Welcome!$C$12="Transmission",('LookUp Ranges'!$H$12+'LookUp Ranges'!$F$12),IF(Welcome!$C$12="Power Generation",('LookUp Ranges'!$G$12+'LookUp Ranges'!$F$12),'LookUp Ranges'!$F$12)))</f>
        <v>0</v>
      </c>
      <c r="W74" s="388">
        <f ca="1">(W67+W65)*IF(Welcome!$C$12="Distribution",('LookUp Ranges'!$F$12+'LookUp Ranges'!$I$12),IF(Welcome!$C$12="Transmission",('LookUp Ranges'!$H$12+'LookUp Ranges'!$F$12),IF(Welcome!$C$12="Power Generation",('LookUp Ranges'!$G$12+'LookUp Ranges'!$F$12),'LookUp Ranges'!$F$12)))</f>
        <v>0</v>
      </c>
      <c r="X74" s="388">
        <f ca="1">(X67+X65)*IF(Welcome!$C$12="Distribution",('LookUp Ranges'!$F$12+'LookUp Ranges'!$I$12),IF(Welcome!$C$12="Transmission",('LookUp Ranges'!$H$12+'LookUp Ranges'!$F$12),IF(Welcome!$C$12="Power Generation",('LookUp Ranges'!$G$12+'LookUp Ranges'!$F$12),'LookUp Ranges'!$F$12)))</f>
        <v>0</v>
      </c>
      <c r="Y74" s="388">
        <f ca="1">(Y67+Y65)*IF(Welcome!$C$12="Distribution",('LookUp Ranges'!$F$12+'LookUp Ranges'!$I$12),IF(Welcome!$C$12="Transmission",('LookUp Ranges'!$H$12+'LookUp Ranges'!$F$12),IF(Welcome!$C$12="Power Generation",('LookUp Ranges'!$G$12+'LookUp Ranges'!$F$12),'LookUp Ranges'!$F$12)))</f>
        <v>0</v>
      </c>
      <c r="Z74" s="388">
        <f ca="1">(Z67+Z65)*IF(Welcome!$C$12="Distribution",('LookUp Ranges'!$F$12+'LookUp Ranges'!$I$12),IF(Welcome!$C$12="Transmission",('LookUp Ranges'!$H$12+'LookUp Ranges'!$F$12),IF(Welcome!$C$12="Power Generation",('LookUp Ranges'!$G$12+'LookUp Ranges'!$F$12),'LookUp Ranges'!$F$12)))</f>
        <v>0</v>
      </c>
      <c r="AA74" s="388">
        <f ca="1">(AA67+AA65)*IF(Welcome!$C$12="Distribution",('LookUp Ranges'!$F$12+'LookUp Ranges'!$I$12),IF(Welcome!$C$12="Transmission",('LookUp Ranges'!$H$12+'LookUp Ranges'!$F$12),IF(Welcome!$C$12="Power Generation",('LookUp Ranges'!$G$12+'LookUp Ranges'!$F$12),'LookUp Ranges'!$F$12)))</f>
        <v>0</v>
      </c>
      <c r="AB74" s="388">
        <f ca="1">(AB67+AB65)*IF(Welcome!$C$12="Distribution",('LookUp Ranges'!$F$12+'LookUp Ranges'!$I$12),IF(Welcome!$C$12="Transmission",('LookUp Ranges'!$H$12+'LookUp Ranges'!$F$12),IF(Welcome!$C$12="Power Generation",('LookUp Ranges'!$G$12+'LookUp Ranges'!$F$12),'LookUp Ranges'!$F$12)))</f>
        <v>0</v>
      </c>
      <c r="AC74" s="388">
        <f ca="1">(AC67+AC65)*IF(Welcome!$C$12="Distribution",('LookUp Ranges'!$F$12+'LookUp Ranges'!$I$12),IF(Welcome!$C$12="Transmission",('LookUp Ranges'!$H$12+'LookUp Ranges'!$F$12),IF(Welcome!$C$12="Power Generation",('LookUp Ranges'!$G$12+'LookUp Ranges'!$F$12),'LookUp Ranges'!$F$12)))</f>
        <v>0</v>
      </c>
      <c r="AD74" s="388">
        <f ca="1">(AD67+AD65)*IF(Welcome!$C$12="Distribution",('LookUp Ranges'!$F$12+'LookUp Ranges'!$I$12),IF(Welcome!$C$12="Transmission",('LookUp Ranges'!$H$12+'LookUp Ranges'!$F$12),IF(Welcome!$C$12="Power Generation",('LookUp Ranges'!$G$12+'LookUp Ranges'!$F$12),'LookUp Ranges'!$F$12)))</f>
        <v>0</v>
      </c>
      <c r="AE74" s="388">
        <f ca="1">(AE67+AE65)*IF(Welcome!$C$12="Distribution",('LookUp Ranges'!$F$12+'LookUp Ranges'!$I$12),IF(Welcome!$C$12="Transmission",('LookUp Ranges'!$H$12+'LookUp Ranges'!$F$12),IF(Welcome!$C$12="Power Generation",('LookUp Ranges'!$G$12+'LookUp Ranges'!$F$12),'LookUp Ranges'!$F$12)))</f>
        <v>0</v>
      </c>
      <c r="AF74" s="388">
        <f ca="1">(AF67+AF65)*IF(Welcome!$C$12="Distribution",('LookUp Ranges'!$F$12+'LookUp Ranges'!$I$12),IF(Welcome!$C$12="Transmission",('LookUp Ranges'!$H$12+'LookUp Ranges'!$F$12),IF(Welcome!$C$12="Power Generation",('LookUp Ranges'!$G$12+'LookUp Ranges'!$F$12),'LookUp Ranges'!$F$12)))</f>
        <v>0</v>
      </c>
      <c r="AG74" s="388">
        <f ca="1">(AG67+AG65)*IF(Welcome!$C$12="Distribution",('LookUp Ranges'!$F$12+'LookUp Ranges'!$I$12),IF(Welcome!$C$12="Transmission",('LookUp Ranges'!$H$12+'LookUp Ranges'!$F$12),IF(Welcome!$C$12="Power Generation",('LookUp Ranges'!$G$12+'LookUp Ranges'!$F$12),'LookUp Ranges'!$F$12)))</f>
        <v>0</v>
      </c>
      <c r="AH74" s="388">
        <f ca="1">(AH67+AH65)*IF(Welcome!$C$12="Distribution",('LookUp Ranges'!$F$12+'LookUp Ranges'!$I$12),IF(Welcome!$C$12="Transmission",('LookUp Ranges'!$H$12+'LookUp Ranges'!$F$12),IF(Welcome!$C$12="Power Generation",('LookUp Ranges'!$G$12+'LookUp Ranges'!$F$12),'LookUp Ranges'!$F$12)))</f>
        <v>0</v>
      </c>
      <c r="AI74" s="388">
        <f ca="1">(AI67+AI65)*IF(Welcome!$C$12="Distribution",('LookUp Ranges'!$F$12+'LookUp Ranges'!$I$12),IF(Welcome!$C$12="Transmission",('LookUp Ranges'!$H$12+'LookUp Ranges'!$F$12),IF(Welcome!$C$12="Power Generation",('LookUp Ranges'!$G$12+'LookUp Ranges'!$F$12),'LookUp Ranges'!$F$12)))</f>
        <v>0</v>
      </c>
      <c r="AJ74" s="388">
        <f ca="1">(AJ67+AJ65)*IF(Welcome!$C$12="Distribution",('LookUp Ranges'!$F$12+'LookUp Ranges'!$I$12),IF(Welcome!$C$12="Transmission",('LookUp Ranges'!$H$12+'LookUp Ranges'!$F$12),IF(Welcome!$C$12="Power Generation",('LookUp Ranges'!$G$12+'LookUp Ranges'!$F$12),'LookUp Ranges'!$F$12)))</f>
        <v>0</v>
      </c>
      <c r="AK74" s="388">
        <f ca="1">(AK67+AK65)*IF(Welcome!$C$12="Distribution",('LookUp Ranges'!$F$12+'LookUp Ranges'!$I$12),IF(Welcome!$C$12="Transmission",('LookUp Ranges'!$H$12+'LookUp Ranges'!$F$12),IF(Welcome!$C$12="Power Generation",('LookUp Ranges'!$G$12+'LookUp Ranges'!$F$12),'LookUp Ranges'!$F$12)))</f>
        <v>0</v>
      </c>
      <c r="AL74" s="388">
        <f ca="1">(AL67+AL65)*IF(Welcome!$C$12="Distribution",('LookUp Ranges'!$F$12+'LookUp Ranges'!$I$12),IF(Welcome!$C$12="Transmission",('LookUp Ranges'!$H$12+'LookUp Ranges'!$F$12),IF(Welcome!$C$12="Power Generation",('LookUp Ranges'!$G$12+'LookUp Ranges'!$F$12),'LookUp Ranges'!$F$12)))</f>
        <v>0</v>
      </c>
      <c r="AM74" s="388">
        <f ca="1">(AM67+AM65)*IF(Welcome!$C$12="Distribution",('LookUp Ranges'!$F$12+'LookUp Ranges'!$I$12),IF(Welcome!$C$12="Transmission",('LookUp Ranges'!$H$12+'LookUp Ranges'!$F$12),IF(Welcome!$C$12="Power Generation",('LookUp Ranges'!$G$12+'LookUp Ranges'!$F$12),'LookUp Ranges'!$F$12)))</f>
        <v>0</v>
      </c>
      <c r="AN74" s="388">
        <f ca="1">(AN67+AN65)*IF(Welcome!$C$12="Distribution",('LookUp Ranges'!$F$12+'LookUp Ranges'!$I$12),IF(Welcome!$C$12="Transmission",('LookUp Ranges'!$H$12+'LookUp Ranges'!$F$12),IF(Welcome!$C$12="Power Generation",('LookUp Ranges'!$G$12+'LookUp Ranges'!$F$12),'LookUp Ranges'!$F$12)))</f>
        <v>0</v>
      </c>
      <c r="AO74" s="388">
        <f ca="1">(AO67+AO65)*IF(Welcome!$C$12="Distribution",('LookUp Ranges'!$F$12+'LookUp Ranges'!$I$12),IF(Welcome!$C$12="Transmission",('LookUp Ranges'!$H$12+'LookUp Ranges'!$F$12),IF(Welcome!$C$12="Power Generation",('LookUp Ranges'!$G$12+'LookUp Ranges'!$F$12),'LookUp Ranges'!$F$12)))</f>
        <v>0</v>
      </c>
      <c r="AP74" s="388">
        <f ca="1">(AP67+AP65)*IF(Welcome!$C$12="Distribution",('LookUp Ranges'!$F$12+'LookUp Ranges'!$I$12),IF(Welcome!$C$12="Transmission",('LookUp Ranges'!$H$12+'LookUp Ranges'!$F$12),IF(Welcome!$C$12="Power Generation",('LookUp Ranges'!$G$12+'LookUp Ranges'!$F$12),'LookUp Ranges'!$F$12)))</f>
        <v>0</v>
      </c>
      <c r="AQ74" s="388">
        <f ca="1">(AQ67+AQ65)*IF(Welcome!$C$12="Distribution",('LookUp Ranges'!$F$12+'LookUp Ranges'!$I$12),IF(Welcome!$C$12="Transmission",('LookUp Ranges'!$H$12+'LookUp Ranges'!$F$12),IF(Welcome!$C$12="Power Generation",('LookUp Ranges'!$G$12+'LookUp Ranges'!$F$12),'LookUp Ranges'!$F$12)))</f>
        <v>0</v>
      </c>
      <c r="AR74" s="388">
        <f ca="1">(AR67+AR65)*IF(Welcome!$C$12="Distribution",('LookUp Ranges'!$F$12+'LookUp Ranges'!$I$12),IF(Welcome!$C$12="Transmission",('LookUp Ranges'!$H$12+'LookUp Ranges'!$F$12),IF(Welcome!$C$12="Power Generation",('LookUp Ranges'!$G$12+'LookUp Ranges'!$F$12),'LookUp Ranges'!$F$12)))</f>
        <v>0</v>
      </c>
      <c r="AS74" s="388">
        <f ca="1">(AS67+AS65)*IF(Welcome!$C$12="Distribution",('LookUp Ranges'!$F$12+'LookUp Ranges'!$I$12),IF(Welcome!$C$12="Transmission",('LookUp Ranges'!$H$12+'LookUp Ranges'!$F$12),IF(Welcome!$C$12="Power Generation",('LookUp Ranges'!$G$12+'LookUp Ranges'!$F$12),'LookUp Ranges'!$F$12)))</f>
        <v>0</v>
      </c>
      <c r="AT74" s="388">
        <f ca="1">(AT67+AT65)*IF(Welcome!$C$12="Distribution",('LookUp Ranges'!$F$12+'LookUp Ranges'!$I$12),IF(Welcome!$C$12="Transmission",('LookUp Ranges'!$H$12+'LookUp Ranges'!$F$12),IF(Welcome!$C$12="Power Generation",('LookUp Ranges'!$G$12+'LookUp Ranges'!$F$12),'LookUp Ranges'!$F$12)))</f>
        <v>0</v>
      </c>
      <c r="AU74" s="388">
        <f ca="1">(AU67+AU65)*IF(Welcome!$C$12="Distribution",('LookUp Ranges'!$F$12+'LookUp Ranges'!$I$12),IF(Welcome!$C$12="Transmission",('LookUp Ranges'!$H$12+'LookUp Ranges'!$F$12),IF(Welcome!$C$12="Power Generation",('LookUp Ranges'!$G$12+'LookUp Ranges'!$F$12),'LookUp Ranges'!$F$12)))</f>
        <v>0</v>
      </c>
      <c r="AV74" s="388">
        <f ca="1">(AV67+AV65)*IF(Welcome!$C$12="Distribution",('LookUp Ranges'!$F$12+'LookUp Ranges'!$I$12),IF(Welcome!$C$12="Transmission",('LookUp Ranges'!$H$12+'LookUp Ranges'!$F$12),IF(Welcome!$C$12="Power Generation",('LookUp Ranges'!$G$12+'LookUp Ranges'!$F$12),'LookUp Ranges'!$F$12)))</f>
        <v>0</v>
      </c>
      <c r="AW74" s="388">
        <f ca="1">(AW67+AW65)*IF(Welcome!$C$12="Distribution",('LookUp Ranges'!$F$12+'LookUp Ranges'!$I$12),IF(Welcome!$C$12="Transmission",('LookUp Ranges'!$H$12+'LookUp Ranges'!$F$12),IF(Welcome!$C$12="Power Generation",('LookUp Ranges'!$G$12+'LookUp Ranges'!$F$12),'LookUp Ranges'!$F$12)))</f>
        <v>0</v>
      </c>
      <c r="AX74" s="388">
        <f ca="1">(AX67+AX65)*IF(Welcome!$C$12="Distribution",('LookUp Ranges'!$F$12+'LookUp Ranges'!$I$12),IF(Welcome!$C$12="Transmission",('LookUp Ranges'!$H$12+'LookUp Ranges'!$F$12),IF(Welcome!$C$12="Power Generation",('LookUp Ranges'!$G$12+'LookUp Ranges'!$F$12),'LookUp Ranges'!$F$12)))</f>
        <v>0</v>
      </c>
      <c r="AY74" s="388">
        <f ca="1">(AY67+AY65)*IF(Welcome!$C$12="Distribution",('LookUp Ranges'!$F$12+'LookUp Ranges'!$I$12),IF(Welcome!$C$12="Transmission",('LookUp Ranges'!$H$12+'LookUp Ranges'!$F$12),IF(Welcome!$C$12="Power Generation",('LookUp Ranges'!$G$12+'LookUp Ranges'!$F$12),'LookUp Ranges'!$F$12)))</f>
        <v>0</v>
      </c>
      <c r="AZ74" s="388">
        <f ca="1">(AZ67+AZ65)*IF(Welcome!$C$12="Distribution",('LookUp Ranges'!$F$12+'LookUp Ranges'!$I$12),IF(Welcome!$C$12="Transmission",('LookUp Ranges'!$H$12+'LookUp Ranges'!$F$12),IF(Welcome!$C$12="Power Generation",('LookUp Ranges'!$G$12+'LookUp Ranges'!$F$12),'LookUp Ranges'!$F$12)))</f>
        <v>0</v>
      </c>
      <c r="BA74" s="388">
        <f ca="1">(BA67+BA65)*IF(Welcome!$C$12="Distribution",('LookUp Ranges'!$F$12+'LookUp Ranges'!$I$12),IF(Welcome!$C$12="Transmission",('LookUp Ranges'!$H$12+'LookUp Ranges'!$F$12),IF(Welcome!$C$12="Power Generation",('LookUp Ranges'!$G$12+'LookUp Ranges'!$F$12),'LookUp Ranges'!$F$12)))</f>
        <v>0</v>
      </c>
      <c r="BB74" s="388">
        <f ca="1">(BB67+BB65)*IF(Welcome!$C$12="Distribution",('LookUp Ranges'!$F$12+'LookUp Ranges'!$I$12),IF(Welcome!$C$12="Transmission",('LookUp Ranges'!$H$12+'LookUp Ranges'!$F$12),IF(Welcome!$C$12="Power Generation",('LookUp Ranges'!$G$12+'LookUp Ranges'!$F$12),'LookUp Ranges'!$F$12)))</f>
        <v>0</v>
      </c>
      <c r="BC74" s="388">
        <f ca="1">(BC67+BC65)*IF(Welcome!$C$12="Distribution",('LookUp Ranges'!$F$12+'LookUp Ranges'!$I$12),IF(Welcome!$C$12="Transmission",('LookUp Ranges'!$H$12+'LookUp Ranges'!$F$12),IF(Welcome!$C$12="Power Generation",('LookUp Ranges'!$G$12+'LookUp Ranges'!$F$12),'LookUp Ranges'!$F$12)))</f>
        <v>0</v>
      </c>
      <c r="BD74" s="388">
        <f ca="1">(BD67+BD65)*IF(Welcome!$C$12="Distribution",('LookUp Ranges'!$F$12+'LookUp Ranges'!$I$12),IF(Welcome!$C$12="Transmission",('LookUp Ranges'!$H$12+'LookUp Ranges'!$F$12),IF(Welcome!$C$12="Power Generation",('LookUp Ranges'!$G$12+'LookUp Ranges'!$F$12),'LookUp Ranges'!$F$12)))</f>
        <v>0</v>
      </c>
      <c r="BE74" s="388">
        <f ca="1">(BE67+BE65)*IF(Welcome!$C$12="Distribution",('LookUp Ranges'!$F$12+'LookUp Ranges'!$I$12),IF(Welcome!$C$12="Transmission",('LookUp Ranges'!$H$12+'LookUp Ranges'!$F$12),IF(Welcome!$C$12="Power Generation",('LookUp Ranges'!$G$12+'LookUp Ranges'!$F$12),'LookUp Ranges'!$F$12)))</f>
        <v>0</v>
      </c>
      <c r="BF74" s="388">
        <f ca="1">(BF67+BF65)*IF(Welcome!$C$12="Distribution",('LookUp Ranges'!$F$12+'LookUp Ranges'!$I$12),IF(Welcome!$C$12="Transmission",('LookUp Ranges'!$H$12+'LookUp Ranges'!$F$12),IF(Welcome!$C$12="Power Generation",('LookUp Ranges'!$G$12+'LookUp Ranges'!$F$12),'LookUp Ranges'!$F$12)))</f>
        <v>0</v>
      </c>
      <c r="BG74" s="388">
        <f ca="1">(BG67+BG65)*IF(Welcome!$C$12="Distribution",('LookUp Ranges'!$F$12+'LookUp Ranges'!$I$12),IF(Welcome!$C$12="Transmission",('LookUp Ranges'!$H$12+'LookUp Ranges'!$F$12),IF(Welcome!$C$12="Power Generation",('LookUp Ranges'!$G$12+'LookUp Ranges'!$F$12),'LookUp Ranges'!$F$12)))</f>
        <v>0</v>
      </c>
      <c r="BH74" s="388">
        <f ca="1">(BH67+BH65)*IF(Welcome!$C$12="Distribution",('LookUp Ranges'!$F$12+'LookUp Ranges'!$I$12),IF(Welcome!$C$12="Transmission",('LookUp Ranges'!$H$12+'LookUp Ranges'!$F$12),IF(Welcome!$C$12="Power Generation",('LookUp Ranges'!$G$12+'LookUp Ranges'!$F$12),'LookUp Ranges'!$F$12)))</f>
        <v>0</v>
      </c>
      <c r="BI74" s="388">
        <f ca="1">(BI67+BI65)*IF(Welcome!$C$12="Distribution",('LookUp Ranges'!$F$12+'LookUp Ranges'!$I$12),IF(Welcome!$C$12="Transmission",('LookUp Ranges'!$H$12+'LookUp Ranges'!$F$12),IF(Welcome!$C$12="Power Generation",('LookUp Ranges'!$G$12+'LookUp Ranges'!$F$12),'LookUp Ranges'!$F$12)))</f>
        <v>0</v>
      </c>
      <c r="BJ74" s="388">
        <f ca="1">(BJ67+BJ65)*IF(Welcome!$C$12="Distribution",('LookUp Ranges'!$F$12+'LookUp Ranges'!$I$12),IF(Welcome!$C$12="Transmission",('LookUp Ranges'!$H$12+'LookUp Ranges'!$F$12),IF(Welcome!$C$12="Power Generation",('LookUp Ranges'!$G$12+'LookUp Ranges'!$F$12),'LookUp Ranges'!$F$12)))</f>
        <v>0</v>
      </c>
      <c r="BK74" s="388">
        <f ca="1">(BK67+BK65)*IF(Welcome!$C$12="Distribution",('LookUp Ranges'!$F$12+'LookUp Ranges'!$I$12),IF(Welcome!$C$12="Transmission",('LookUp Ranges'!$H$12+'LookUp Ranges'!$F$12),IF(Welcome!$C$12="Power Generation",('LookUp Ranges'!$G$12+'LookUp Ranges'!$F$12),'LookUp Ranges'!$F$12)))</f>
        <v>0</v>
      </c>
      <c r="BL74" s="388">
        <f ca="1">(BL67+BL65)*IF(Welcome!$C$12="Distribution",('LookUp Ranges'!$F$12+'LookUp Ranges'!$I$12),IF(Welcome!$C$12="Transmission",('LookUp Ranges'!$H$12+'LookUp Ranges'!$F$12),IF(Welcome!$C$12="Power Generation",('LookUp Ranges'!$G$12+'LookUp Ranges'!$F$12),'LookUp Ranges'!$F$12)))</f>
        <v>0</v>
      </c>
      <c r="BM74" s="388">
        <f ca="1">(BM67+BM65)*IF(Welcome!$C$12="Distribution",('LookUp Ranges'!$F$12+'LookUp Ranges'!$I$12),IF(Welcome!$C$12="Transmission",('LookUp Ranges'!$H$12+'LookUp Ranges'!$F$12),IF(Welcome!$C$12="Power Generation",('LookUp Ranges'!$G$12+'LookUp Ranges'!$F$12),'LookUp Ranges'!$F$12)))</f>
        <v>0</v>
      </c>
      <c r="BN74" s="388">
        <f ca="1">(BN67+BN65)*IF(Welcome!$C$12="Distribution",('LookUp Ranges'!$F$12+'LookUp Ranges'!$I$12),IF(Welcome!$C$12="Transmission",('LookUp Ranges'!$H$12+'LookUp Ranges'!$F$12),IF(Welcome!$C$12="Power Generation",('LookUp Ranges'!$G$12+'LookUp Ranges'!$F$12),'LookUp Ranges'!$F$12)))</f>
        <v>0</v>
      </c>
      <c r="BO74" s="388">
        <f ca="1">(BO67+BO65)*IF(Welcome!$C$12="Distribution",('LookUp Ranges'!$F$12+'LookUp Ranges'!$I$12),IF(Welcome!$C$12="Transmission",('LookUp Ranges'!$H$12+'LookUp Ranges'!$F$12),IF(Welcome!$C$12="Power Generation",('LookUp Ranges'!$G$12+'LookUp Ranges'!$F$12),'LookUp Ranges'!$F$12)))</f>
        <v>0</v>
      </c>
      <c r="BP74" s="388">
        <f ca="1">(BP67+BP65)*IF(Welcome!$C$12="Distribution",('LookUp Ranges'!$F$12+'LookUp Ranges'!$I$12),IF(Welcome!$C$12="Transmission",('LookUp Ranges'!$H$12+'LookUp Ranges'!$F$12),IF(Welcome!$C$12="Power Generation",('LookUp Ranges'!$G$12+'LookUp Ranges'!$F$12),'LookUp Ranges'!$F$12)))</f>
        <v>0</v>
      </c>
      <c r="BQ74" s="388">
        <f ca="1">(BQ67+BQ65)*IF(Welcome!$C$12="Distribution",('LookUp Ranges'!$F$12+'LookUp Ranges'!$I$12),IF(Welcome!$C$12="Transmission",('LookUp Ranges'!$H$12+'LookUp Ranges'!$F$12),IF(Welcome!$C$12="Power Generation",('LookUp Ranges'!$G$12+'LookUp Ranges'!$F$12),'LookUp Ranges'!$F$12)))</f>
        <v>0</v>
      </c>
      <c r="BR74" s="388">
        <f ca="1">(BR67+BR65)*IF(Welcome!$C$12="Distribution",('LookUp Ranges'!$F$12+'LookUp Ranges'!$I$12),IF(Welcome!$C$12="Transmission",('LookUp Ranges'!$H$12+'LookUp Ranges'!$F$12),IF(Welcome!$C$12="Power Generation",('LookUp Ranges'!$G$12+'LookUp Ranges'!$F$12),'LookUp Ranges'!$F$12)))</f>
        <v>0</v>
      </c>
      <c r="BS74" s="388">
        <f ca="1">(BS67+BS65)*IF(Welcome!$C$12="Distribution",('LookUp Ranges'!$F$12+'LookUp Ranges'!$I$12),IF(Welcome!$C$12="Transmission",('LookUp Ranges'!$H$12+'LookUp Ranges'!$F$12),IF(Welcome!$C$12="Power Generation",('LookUp Ranges'!$G$12+'LookUp Ranges'!$F$12),'LookUp Ranges'!$F$12)))</f>
        <v>0</v>
      </c>
      <c r="BT74" s="388">
        <f ca="1">(BT67+BT65)*IF(Welcome!$C$12="Distribution",('LookUp Ranges'!$F$12+'LookUp Ranges'!$I$12),IF(Welcome!$C$12="Transmission",('LookUp Ranges'!$H$12+'LookUp Ranges'!$F$12),IF(Welcome!$C$12="Power Generation",('LookUp Ranges'!$G$12+'LookUp Ranges'!$F$12),'LookUp Ranges'!$F$12)))</f>
        <v>0</v>
      </c>
      <c r="BU74" s="388">
        <f ca="1">(BU67+BU65)*IF(Welcome!$C$12="Distribution",('LookUp Ranges'!$F$12+'LookUp Ranges'!$I$12),IF(Welcome!$C$12="Transmission",('LookUp Ranges'!$H$12+'LookUp Ranges'!$F$12),IF(Welcome!$C$12="Power Generation",('LookUp Ranges'!$G$12+'LookUp Ranges'!$F$12),'LookUp Ranges'!$F$12)))</f>
        <v>0</v>
      </c>
      <c r="BV74" s="388">
        <f ca="1">(BV67+BV65)*IF(Welcome!$C$12="Distribution",('LookUp Ranges'!$F$12+'LookUp Ranges'!$I$12),IF(Welcome!$C$12="Transmission",('LookUp Ranges'!$H$12+'LookUp Ranges'!$F$12),IF(Welcome!$C$12="Power Generation",('LookUp Ranges'!$G$12+'LookUp Ranges'!$F$12),'LookUp Ranges'!$F$12)))</f>
        <v>0</v>
      </c>
      <c r="BW74" s="388">
        <f ca="1">(BW67+BW65)*IF(Welcome!$C$12="Distribution",('LookUp Ranges'!$F$12+'LookUp Ranges'!$I$12),IF(Welcome!$C$12="Transmission",('LookUp Ranges'!$H$12+'LookUp Ranges'!$F$12),IF(Welcome!$C$12="Power Generation",('LookUp Ranges'!$G$12+'LookUp Ranges'!$F$12),'LookUp Ranges'!$F$12)))</f>
        <v>0</v>
      </c>
      <c r="BX74" s="388">
        <f ca="1">(BX67+BX65)*IF(Welcome!$C$12="Distribution",('LookUp Ranges'!$F$12+'LookUp Ranges'!$I$12),IF(Welcome!$C$12="Transmission",('LookUp Ranges'!$H$12+'LookUp Ranges'!$F$12),IF(Welcome!$C$12="Power Generation",('LookUp Ranges'!$G$12+'LookUp Ranges'!$F$12),'LookUp Ranges'!$F$12)))</f>
        <v>0</v>
      </c>
      <c r="BY74" s="388">
        <f ca="1">(BY67+BY65)*IF(Welcome!$C$12="Distribution",('LookUp Ranges'!$F$12+'LookUp Ranges'!$I$12),IF(Welcome!$C$12="Transmission",('LookUp Ranges'!$H$12+'LookUp Ranges'!$F$12),IF(Welcome!$C$12="Power Generation",('LookUp Ranges'!$G$12+'LookUp Ranges'!$F$12),'LookUp Ranges'!$F$12)))</f>
        <v>0</v>
      </c>
      <c r="BZ74" s="388">
        <f ca="1">(BZ67+BZ65)*IF(Welcome!$C$12="Distribution",('LookUp Ranges'!$F$12+'LookUp Ranges'!$I$12),IF(Welcome!$C$12="Transmission",('LookUp Ranges'!$H$12+'LookUp Ranges'!$F$12),IF(Welcome!$C$12="Power Generation",('LookUp Ranges'!$G$12+'LookUp Ranges'!$F$12),'LookUp Ranges'!$F$12)))</f>
        <v>0</v>
      </c>
      <c r="CA74" s="388">
        <f ca="1">(CA67+CA65)*IF(Welcome!$C$12="Distribution",('LookUp Ranges'!$F$12+'LookUp Ranges'!$I$12),IF(Welcome!$C$12="Transmission",('LookUp Ranges'!$H$12+'LookUp Ranges'!$F$12),IF(Welcome!$C$12="Power Generation",('LookUp Ranges'!$G$12+'LookUp Ranges'!$F$12),'LookUp Ranges'!$F$12)))</f>
        <v>0</v>
      </c>
      <c r="CB74" s="388">
        <f ca="1">(CB67+CB65)*IF(Welcome!$C$12="Distribution",('LookUp Ranges'!$F$12+'LookUp Ranges'!$I$12),IF(Welcome!$C$12="Transmission",('LookUp Ranges'!$H$12+'LookUp Ranges'!$F$12),IF(Welcome!$C$12="Power Generation",('LookUp Ranges'!$G$12+'LookUp Ranges'!$F$12),'LookUp Ranges'!$F$12)))</f>
        <v>0</v>
      </c>
      <c r="CC74" s="388">
        <f ca="1">(CC67+CC65)*IF(Welcome!$C$12="Distribution",('LookUp Ranges'!$F$12+'LookUp Ranges'!$I$12),IF(Welcome!$C$12="Transmission",('LookUp Ranges'!$H$12+'LookUp Ranges'!$F$12),IF(Welcome!$C$12="Power Generation",('LookUp Ranges'!$G$12+'LookUp Ranges'!$F$12),'LookUp Ranges'!$F$12)))</f>
        <v>0</v>
      </c>
      <c r="CD74" s="225"/>
    </row>
    <row r="75" spans="1:82">
      <c r="A75" s="219" t="s">
        <v>679</v>
      </c>
      <c r="B75" s="388">
        <f ca="1">B68*IF(Welcome!$C$12="Distribution",('LookUp Ranges'!$F$12+'LookUp Ranges'!$I$12),IF(Welcome!$C$12="Transmission",('LookUp Ranges'!$H$12+'LookUp Ranges'!$F$12),IF(Welcome!$C$12="Power Generation",('LookUp Ranges'!$G$12+'LookUp Ranges'!$F$12),'LookUp Ranges'!$F$12)))</f>
        <v>-2.5500000000000003</v>
      </c>
      <c r="C75" s="388">
        <f ca="1">C68*IF(Welcome!$C$12="Distribution",('LookUp Ranges'!$F$12+'LookUp Ranges'!$I$12),IF(Welcome!$C$12="Transmission",('LookUp Ranges'!$H$12+'LookUp Ranges'!$F$12),IF(Welcome!$C$12="Power Generation",('LookUp Ranges'!$G$12+'LookUp Ranges'!$F$12),'LookUp Ranges'!$F$12)))</f>
        <v>0</v>
      </c>
      <c r="D75" s="388">
        <f ca="1">D68*IF(Welcome!$C$12="Distribution",('LookUp Ranges'!$F$12+'LookUp Ranges'!$I$12),IF(Welcome!$C$12="Transmission",('LookUp Ranges'!$H$12+'LookUp Ranges'!$F$12),IF(Welcome!$C$12="Power Generation",('LookUp Ranges'!$G$12+'LookUp Ranges'!$F$12),'LookUp Ranges'!$F$12)))</f>
        <v>0</v>
      </c>
      <c r="E75" s="388">
        <f ca="1">E68*IF(Welcome!$C$12="Distribution",('LookUp Ranges'!$F$12+'LookUp Ranges'!$I$12),IF(Welcome!$C$12="Transmission",('LookUp Ranges'!$H$12+'LookUp Ranges'!$F$12),IF(Welcome!$C$12="Power Generation",('LookUp Ranges'!$G$12+'LookUp Ranges'!$F$12),'LookUp Ranges'!$F$12)))</f>
        <v>0</v>
      </c>
      <c r="F75" s="388">
        <f ca="1">F68*IF(Welcome!$C$12="Distribution",('LookUp Ranges'!$F$12+'LookUp Ranges'!$I$12),IF(Welcome!$C$12="Transmission",('LookUp Ranges'!$H$12+'LookUp Ranges'!$F$12),IF(Welcome!$C$12="Power Generation",('LookUp Ranges'!$G$12+'LookUp Ranges'!$F$12),'LookUp Ranges'!$F$12)))</f>
        <v>0</v>
      </c>
      <c r="G75" s="388">
        <f ca="1">G68*IF(Welcome!$C$12="Distribution",('LookUp Ranges'!$F$12+'LookUp Ranges'!$I$12),IF(Welcome!$C$12="Transmission",('LookUp Ranges'!$H$12+'LookUp Ranges'!$F$12),IF(Welcome!$C$12="Power Generation",('LookUp Ranges'!$G$12+'LookUp Ranges'!$F$12),'LookUp Ranges'!$F$12)))</f>
        <v>0</v>
      </c>
      <c r="H75" s="388">
        <f ca="1">H68*IF(Welcome!$C$12="Distribution",('LookUp Ranges'!$F$12+'LookUp Ranges'!$I$12),IF(Welcome!$C$12="Transmission",('LookUp Ranges'!$H$12+'LookUp Ranges'!$F$12),IF(Welcome!$C$12="Power Generation",('LookUp Ranges'!$G$12+'LookUp Ranges'!$F$12),'LookUp Ranges'!$F$12)))</f>
        <v>0</v>
      </c>
      <c r="I75" s="388">
        <f ca="1">I68*IF(Welcome!$C$12="Distribution",('LookUp Ranges'!$F$12+'LookUp Ranges'!$I$12),IF(Welcome!$C$12="Transmission",('LookUp Ranges'!$H$12+'LookUp Ranges'!$F$12),IF(Welcome!$C$12="Power Generation",('LookUp Ranges'!$G$12+'LookUp Ranges'!$F$12),'LookUp Ranges'!$F$12)))</f>
        <v>0</v>
      </c>
      <c r="J75" s="388">
        <f ca="1">J68*IF(Welcome!$C$12="Distribution",('LookUp Ranges'!$F$12+'LookUp Ranges'!$I$12),IF(Welcome!$C$12="Transmission",('LookUp Ranges'!$H$12+'LookUp Ranges'!$F$12),IF(Welcome!$C$12="Power Generation",('LookUp Ranges'!$G$12+'LookUp Ranges'!$F$12),'LookUp Ranges'!$F$12)))</f>
        <v>0</v>
      </c>
      <c r="K75" s="388">
        <f ca="1">K68*IF(Welcome!$C$12="Distribution",('LookUp Ranges'!$F$12+'LookUp Ranges'!$I$12),IF(Welcome!$C$12="Transmission",('LookUp Ranges'!$H$12+'LookUp Ranges'!$F$12),IF(Welcome!$C$12="Power Generation",('LookUp Ranges'!$G$12+'LookUp Ranges'!$F$12),'LookUp Ranges'!$F$12)))</f>
        <v>0</v>
      </c>
      <c r="L75" s="388">
        <f ca="1">L68*IF(Welcome!$C$12="Distribution",('LookUp Ranges'!$F$12+'LookUp Ranges'!$I$12),IF(Welcome!$C$12="Transmission",('LookUp Ranges'!$H$12+'LookUp Ranges'!$F$12),IF(Welcome!$C$12="Power Generation",('LookUp Ranges'!$G$12+'LookUp Ranges'!$F$12),'LookUp Ranges'!$F$12)))</f>
        <v>0</v>
      </c>
      <c r="M75" s="388">
        <f ca="1">M68*IF(Welcome!$C$12="Distribution",('LookUp Ranges'!$F$12+'LookUp Ranges'!$I$12),IF(Welcome!$C$12="Transmission",('LookUp Ranges'!$H$12+'LookUp Ranges'!$F$12),IF(Welcome!$C$12="Power Generation",('LookUp Ranges'!$G$12+'LookUp Ranges'!$F$12),'LookUp Ranges'!$F$12)))</f>
        <v>0</v>
      </c>
      <c r="N75" s="388">
        <f ca="1">N68*IF(Welcome!$C$12="Distribution",('LookUp Ranges'!$F$12+'LookUp Ranges'!$I$12),IF(Welcome!$C$12="Transmission",('LookUp Ranges'!$H$12+'LookUp Ranges'!$F$12),IF(Welcome!$C$12="Power Generation",('LookUp Ranges'!$G$12+'LookUp Ranges'!$F$12),'LookUp Ranges'!$F$12)))</f>
        <v>0</v>
      </c>
      <c r="O75" s="388">
        <f ca="1">O68*IF(Welcome!$C$12="Distribution",('LookUp Ranges'!$F$12+'LookUp Ranges'!$I$12),IF(Welcome!$C$12="Transmission",('LookUp Ranges'!$H$12+'LookUp Ranges'!$F$12),IF(Welcome!$C$12="Power Generation",('LookUp Ranges'!$G$12+'LookUp Ranges'!$F$12),'LookUp Ranges'!$F$12)))</f>
        <v>0</v>
      </c>
      <c r="P75" s="388">
        <f ca="1">P68*IF(Welcome!$C$12="Distribution",('LookUp Ranges'!$F$12+'LookUp Ranges'!$I$12),IF(Welcome!$C$12="Transmission",('LookUp Ranges'!$H$12+'LookUp Ranges'!$F$12),IF(Welcome!$C$12="Power Generation",('LookUp Ranges'!$G$12+'LookUp Ranges'!$F$12),'LookUp Ranges'!$F$12)))</f>
        <v>0</v>
      </c>
      <c r="Q75" s="388">
        <f ca="1">Q68*IF(Welcome!$C$12="Distribution",('LookUp Ranges'!$F$12+'LookUp Ranges'!$I$12),IF(Welcome!$C$12="Transmission",('LookUp Ranges'!$H$12+'LookUp Ranges'!$F$12),IF(Welcome!$C$12="Power Generation",('LookUp Ranges'!$G$12+'LookUp Ranges'!$F$12),'LookUp Ranges'!$F$12)))</f>
        <v>0</v>
      </c>
      <c r="R75" s="388">
        <f ca="1">R68*IF(Welcome!$C$12="Distribution",('LookUp Ranges'!$F$12+'LookUp Ranges'!$I$12),IF(Welcome!$C$12="Transmission",('LookUp Ranges'!$H$12+'LookUp Ranges'!$F$12),IF(Welcome!$C$12="Power Generation",('LookUp Ranges'!$G$12+'LookUp Ranges'!$F$12),'LookUp Ranges'!$F$12)))</f>
        <v>0</v>
      </c>
      <c r="S75" s="388">
        <f ca="1">S68*IF(Welcome!$C$12="Distribution",('LookUp Ranges'!$F$12+'LookUp Ranges'!$I$12),IF(Welcome!$C$12="Transmission",('LookUp Ranges'!$H$12+'LookUp Ranges'!$F$12),IF(Welcome!$C$12="Power Generation",('LookUp Ranges'!$G$12+'LookUp Ranges'!$F$12),'LookUp Ranges'!$F$12)))</f>
        <v>0</v>
      </c>
      <c r="T75" s="388">
        <f ca="1">T68*IF(Welcome!$C$12="Distribution",('LookUp Ranges'!$F$12+'LookUp Ranges'!$I$12),IF(Welcome!$C$12="Transmission",('LookUp Ranges'!$H$12+'LookUp Ranges'!$F$12),IF(Welcome!$C$12="Power Generation",('LookUp Ranges'!$G$12+'LookUp Ranges'!$F$12),'LookUp Ranges'!$F$12)))</f>
        <v>0</v>
      </c>
      <c r="U75" s="388">
        <f ca="1">U68*IF(Welcome!$C$12="Distribution",('LookUp Ranges'!$F$12+'LookUp Ranges'!$I$12),IF(Welcome!$C$12="Transmission",('LookUp Ranges'!$H$12+'LookUp Ranges'!$F$12),IF(Welcome!$C$12="Power Generation",('LookUp Ranges'!$G$12+'LookUp Ranges'!$F$12),'LookUp Ranges'!$F$12)))</f>
        <v>0</v>
      </c>
      <c r="V75" s="388">
        <f ca="1">V68*IF(Welcome!$C$12="Distribution",('LookUp Ranges'!$F$12+'LookUp Ranges'!$I$12),IF(Welcome!$C$12="Transmission",('LookUp Ranges'!$H$12+'LookUp Ranges'!$F$12),IF(Welcome!$C$12="Power Generation",('LookUp Ranges'!$G$12+'LookUp Ranges'!$F$12),'LookUp Ranges'!$F$12)))</f>
        <v>0</v>
      </c>
      <c r="W75" s="388">
        <f ca="1">W68*IF(Welcome!$C$12="Distribution",('LookUp Ranges'!$F$12+'LookUp Ranges'!$I$12),IF(Welcome!$C$12="Transmission",('LookUp Ranges'!$H$12+'LookUp Ranges'!$F$12),IF(Welcome!$C$12="Power Generation",('LookUp Ranges'!$G$12+'LookUp Ranges'!$F$12),'LookUp Ranges'!$F$12)))</f>
        <v>0</v>
      </c>
      <c r="X75" s="388">
        <f ca="1">X68*IF(Welcome!$C$12="Distribution",('LookUp Ranges'!$F$12+'LookUp Ranges'!$I$12),IF(Welcome!$C$12="Transmission",('LookUp Ranges'!$H$12+'LookUp Ranges'!$F$12),IF(Welcome!$C$12="Power Generation",('LookUp Ranges'!$G$12+'LookUp Ranges'!$F$12),'LookUp Ranges'!$F$12)))</f>
        <v>0</v>
      </c>
      <c r="Y75" s="388">
        <f ca="1">Y68*IF(Welcome!$C$12="Distribution",('LookUp Ranges'!$F$12+'LookUp Ranges'!$I$12),IF(Welcome!$C$12="Transmission",('LookUp Ranges'!$H$12+'LookUp Ranges'!$F$12),IF(Welcome!$C$12="Power Generation",('LookUp Ranges'!$G$12+'LookUp Ranges'!$F$12),'LookUp Ranges'!$F$12)))</f>
        <v>0</v>
      </c>
      <c r="Z75" s="388">
        <f ca="1">Z68*IF(Welcome!$C$12="Distribution",('LookUp Ranges'!$F$12+'LookUp Ranges'!$I$12),IF(Welcome!$C$12="Transmission",('LookUp Ranges'!$H$12+'LookUp Ranges'!$F$12),IF(Welcome!$C$12="Power Generation",('LookUp Ranges'!$G$12+'LookUp Ranges'!$F$12),'LookUp Ranges'!$F$12)))</f>
        <v>0</v>
      </c>
      <c r="AA75" s="388">
        <f ca="1">AA68*IF(Welcome!$C$12="Distribution",('LookUp Ranges'!$F$12+'LookUp Ranges'!$I$12),IF(Welcome!$C$12="Transmission",('LookUp Ranges'!$H$12+'LookUp Ranges'!$F$12),IF(Welcome!$C$12="Power Generation",('LookUp Ranges'!$G$12+'LookUp Ranges'!$F$12),'LookUp Ranges'!$F$12)))</f>
        <v>0</v>
      </c>
      <c r="AB75" s="388">
        <f ca="1">AB68*IF(Welcome!$C$12="Distribution",('LookUp Ranges'!$F$12+'LookUp Ranges'!$I$12),IF(Welcome!$C$12="Transmission",('LookUp Ranges'!$H$12+'LookUp Ranges'!$F$12),IF(Welcome!$C$12="Power Generation",('LookUp Ranges'!$G$12+'LookUp Ranges'!$F$12),'LookUp Ranges'!$F$12)))</f>
        <v>0</v>
      </c>
      <c r="AC75" s="388">
        <f ca="1">AC68*IF(Welcome!$C$12="Distribution",('LookUp Ranges'!$F$12+'LookUp Ranges'!$I$12),IF(Welcome!$C$12="Transmission",('LookUp Ranges'!$H$12+'LookUp Ranges'!$F$12),IF(Welcome!$C$12="Power Generation",('LookUp Ranges'!$G$12+'LookUp Ranges'!$F$12),'LookUp Ranges'!$F$12)))</f>
        <v>0</v>
      </c>
      <c r="AD75" s="388">
        <f ca="1">AD68*IF(Welcome!$C$12="Distribution",('LookUp Ranges'!$F$12+'LookUp Ranges'!$I$12),IF(Welcome!$C$12="Transmission",('LookUp Ranges'!$H$12+'LookUp Ranges'!$F$12),IF(Welcome!$C$12="Power Generation",('LookUp Ranges'!$G$12+'LookUp Ranges'!$F$12),'LookUp Ranges'!$F$12)))</f>
        <v>0</v>
      </c>
      <c r="AE75" s="388">
        <f ca="1">AE68*IF(Welcome!$C$12="Distribution",('LookUp Ranges'!$F$12+'LookUp Ranges'!$I$12),IF(Welcome!$C$12="Transmission",('LookUp Ranges'!$H$12+'LookUp Ranges'!$F$12),IF(Welcome!$C$12="Power Generation",('LookUp Ranges'!$G$12+'LookUp Ranges'!$F$12),'LookUp Ranges'!$F$12)))</f>
        <v>0</v>
      </c>
      <c r="AF75" s="388">
        <f ca="1">AF68*IF(Welcome!$C$12="Distribution",('LookUp Ranges'!$F$12+'LookUp Ranges'!$I$12),IF(Welcome!$C$12="Transmission",('LookUp Ranges'!$H$12+'LookUp Ranges'!$F$12),IF(Welcome!$C$12="Power Generation",('LookUp Ranges'!$G$12+'LookUp Ranges'!$F$12),'LookUp Ranges'!$F$12)))</f>
        <v>0</v>
      </c>
      <c r="AG75" s="388">
        <f ca="1">AG68*IF(Welcome!$C$12="Distribution",('LookUp Ranges'!$F$12+'LookUp Ranges'!$I$12),IF(Welcome!$C$12="Transmission",('LookUp Ranges'!$H$12+'LookUp Ranges'!$F$12),IF(Welcome!$C$12="Power Generation",('LookUp Ranges'!$G$12+'LookUp Ranges'!$F$12),'LookUp Ranges'!$F$12)))</f>
        <v>0</v>
      </c>
      <c r="AH75" s="388">
        <f ca="1">AH68*IF(Welcome!$C$12="Distribution",('LookUp Ranges'!$F$12+'LookUp Ranges'!$I$12),IF(Welcome!$C$12="Transmission",('LookUp Ranges'!$H$12+'LookUp Ranges'!$F$12),IF(Welcome!$C$12="Power Generation",('LookUp Ranges'!$G$12+'LookUp Ranges'!$F$12),'LookUp Ranges'!$F$12)))</f>
        <v>0</v>
      </c>
      <c r="AI75" s="388">
        <f ca="1">AI68*IF(Welcome!$C$12="Distribution",('LookUp Ranges'!$F$12+'LookUp Ranges'!$I$12),IF(Welcome!$C$12="Transmission",('LookUp Ranges'!$H$12+'LookUp Ranges'!$F$12),IF(Welcome!$C$12="Power Generation",('LookUp Ranges'!$G$12+'LookUp Ranges'!$F$12),'LookUp Ranges'!$F$12)))</f>
        <v>0</v>
      </c>
      <c r="AJ75" s="388">
        <f ca="1">AJ68*IF(Welcome!$C$12="Distribution",('LookUp Ranges'!$F$12+'LookUp Ranges'!$I$12),IF(Welcome!$C$12="Transmission",('LookUp Ranges'!$H$12+'LookUp Ranges'!$F$12),IF(Welcome!$C$12="Power Generation",('LookUp Ranges'!$G$12+'LookUp Ranges'!$F$12),'LookUp Ranges'!$F$12)))</f>
        <v>0</v>
      </c>
      <c r="AK75" s="388">
        <f ca="1">AK68*IF(Welcome!$C$12="Distribution",('LookUp Ranges'!$F$12+'LookUp Ranges'!$I$12),IF(Welcome!$C$12="Transmission",('LookUp Ranges'!$H$12+'LookUp Ranges'!$F$12),IF(Welcome!$C$12="Power Generation",('LookUp Ranges'!$G$12+'LookUp Ranges'!$F$12),'LookUp Ranges'!$F$12)))</f>
        <v>0</v>
      </c>
      <c r="AL75" s="388">
        <f ca="1">AL68*IF(Welcome!$C$12="Distribution",('LookUp Ranges'!$F$12+'LookUp Ranges'!$I$12),IF(Welcome!$C$12="Transmission",('LookUp Ranges'!$H$12+'LookUp Ranges'!$F$12),IF(Welcome!$C$12="Power Generation",('LookUp Ranges'!$G$12+'LookUp Ranges'!$F$12),'LookUp Ranges'!$F$12)))</f>
        <v>0</v>
      </c>
      <c r="AM75" s="388">
        <f ca="1">AM68*IF(Welcome!$C$12="Distribution",('LookUp Ranges'!$F$12+'LookUp Ranges'!$I$12),IF(Welcome!$C$12="Transmission",('LookUp Ranges'!$H$12+'LookUp Ranges'!$F$12),IF(Welcome!$C$12="Power Generation",('LookUp Ranges'!$G$12+'LookUp Ranges'!$F$12),'LookUp Ranges'!$F$12)))</f>
        <v>0</v>
      </c>
      <c r="AN75" s="388">
        <f ca="1">AN68*IF(Welcome!$C$12="Distribution",('LookUp Ranges'!$F$12+'LookUp Ranges'!$I$12),IF(Welcome!$C$12="Transmission",('LookUp Ranges'!$H$12+'LookUp Ranges'!$F$12),IF(Welcome!$C$12="Power Generation",('LookUp Ranges'!$G$12+'LookUp Ranges'!$F$12),'LookUp Ranges'!$F$12)))</f>
        <v>0</v>
      </c>
      <c r="AO75" s="388">
        <f ca="1">AO68*IF(Welcome!$C$12="Distribution",('LookUp Ranges'!$F$12+'LookUp Ranges'!$I$12),IF(Welcome!$C$12="Transmission",('LookUp Ranges'!$H$12+'LookUp Ranges'!$F$12),IF(Welcome!$C$12="Power Generation",('LookUp Ranges'!$G$12+'LookUp Ranges'!$F$12),'LookUp Ranges'!$F$12)))</f>
        <v>0</v>
      </c>
      <c r="AP75" s="388">
        <f ca="1">AP68*IF(Welcome!$C$12="Distribution",('LookUp Ranges'!$F$12+'LookUp Ranges'!$I$12),IF(Welcome!$C$12="Transmission",('LookUp Ranges'!$H$12+'LookUp Ranges'!$F$12),IF(Welcome!$C$12="Power Generation",('LookUp Ranges'!$G$12+'LookUp Ranges'!$F$12),'LookUp Ranges'!$F$12)))</f>
        <v>0</v>
      </c>
      <c r="AQ75" s="388">
        <f ca="1">AQ68*IF(Welcome!$C$12="Distribution",('LookUp Ranges'!$F$12+'LookUp Ranges'!$I$12),IF(Welcome!$C$12="Transmission",('LookUp Ranges'!$H$12+'LookUp Ranges'!$F$12),IF(Welcome!$C$12="Power Generation",('LookUp Ranges'!$G$12+'LookUp Ranges'!$F$12),'LookUp Ranges'!$F$12)))</f>
        <v>0</v>
      </c>
      <c r="AR75" s="388">
        <f ca="1">AR68*IF(Welcome!$C$12="Distribution",('LookUp Ranges'!$F$12+'LookUp Ranges'!$I$12),IF(Welcome!$C$12="Transmission",('LookUp Ranges'!$H$12+'LookUp Ranges'!$F$12),IF(Welcome!$C$12="Power Generation",('LookUp Ranges'!$G$12+'LookUp Ranges'!$F$12),'LookUp Ranges'!$F$12)))</f>
        <v>0</v>
      </c>
      <c r="AS75" s="388">
        <f ca="1">AS68*IF(Welcome!$C$12="Distribution",('LookUp Ranges'!$F$12+'LookUp Ranges'!$I$12),IF(Welcome!$C$12="Transmission",('LookUp Ranges'!$H$12+'LookUp Ranges'!$F$12),IF(Welcome!$C$12="Power Generation",('LookUp Ranges'!$G$12+'LookUp Ranges'!$F$12),'LookUp Ranges'!$F$12)))</f>
        <v>0</v>
      </c>
      <c r="AT75" s="388">
        <f ca="1">AT68*IF(Welcome!$C$12="Distribution",('LookUp Ranges'!$F$12+'LookUp Ranges'!$I$12),IF(Welcome!$C$12="Transmission",('LookUp Ranges'!$H$12+'LookUp Ranges'!$F$12),IF(Welcome!$C$12="Power Generation",('LookUp Ranges'!$G$12+'LookUp Ranges'!$F$12),'LookUp Ranges'!$F$12)))</f>
        <v>0</v>
      </c>
      <c r="AU75" s="388">
        <f ca="1">AU68*IF(Welcome!$C$12="Distribution",('LookUp Ranges'!$F$12+'LookUp Ranges'!$I$12),IF(Welcome!$C$12="Transmission",('LookUp Ranges'!$H$12+'LookUp Ranges'!$F$12),IF(Welcome!$C$12="Power Generation",('LookUp Ranges'!$G$12+'LookUp Ranges'!$F$12),'LookUp Ranges'!$F$12)))</f>
        <v>0</v>
      </c>
      <c r="AV75" s="388">
        <f ca="1">AV68*IF(Welcome!$C$12="Distribution",('LookUp Ranges'!$F$12+'LookUp Ranges'!$I$12),IF(Welcome!$C$12="Transmission",('LookUp Ranges'!$H$12+'LookUp Ranges'!$F$12),IF(Welcome!$C$12="Power Generation",('LookUp Ranges'!$G$12+'LookUp Ranges'!$F$12),'LookUp Ranges'!$F$12)))</f>
        <v>0</v>
      </c>
      <c r="AW75" s="388">
        <f ca="1">AW68*IF(Welcome!$C$12="Distribution",('LookUp Ranges'!$F$12+'LookUp Ranges'!$I$12),IF(Welcome!$C$12="Transmission",('LookUp Ranges'!$H$12+'LookUp Ranges'!$F$12),IF(Welcome!$C$12="Power Generation",('LookUp Ranges'!$G$12+'LookUp Ranges'!$F$12),'LookUp Ranges'!$F$12)))</f>
        <v>0</v>
      </c>
      <c r="AX75" s="388">
        <f ca="1">AX68*IF(Welcome!$C$12="Distribution",('LookUp Ranges'!$F$12+'LookUp Ranges'!$I$12),IF(Welcome!$C$12="Transmission",('LookUp Ranges'!$H$12+'LookUp Ranges'!$F$12),IF(Welcome!$C$12="Power Generation",('LookUp Ranges'!$G$12+'LookUp Ranges'!$F$12),'LookUp Ranges'!$F$12)))</f>
        <v>0</v>
      </c>
      <c r="AY75" s="388">
        <f ca="1">AY68*IF(Welcome!$C$12="Distribution",('LookUp Ranges'!$F$12+'LookUp Ranges'!$I$12),IF(Welcome!$C$12="Transmission",('LookUp Ranges'!$H$12+'LookUp Ranges'!$F$12),IF(Welcome!$C$12="Power Generation",('LookUp Ranges'!$G$12+'LookUp Ranges'!$F$12),'LookUp Ranges'!$F$12)))</f>
        <v>0</v>
      </c>
      <c r="AZ75" s="388">
        <f ca="1">AZ68*IF(Welcome!$C$12="Distribution",('LookUp Ranges'!$F$12+'LookUp Ranges'!$I$12),IF(Welcome!$C$12="Transmission",('LookUp Ranges'!$H$12+'LookUp Ranges'!$F$12),IF(Welcome!$C$12="Power Generation",('LookUp Ranges'!$G$12+'LookUp Ranges'!$F$12),'LookUp Ranges'!$F$12)))</f>
        <v>0</v>
      </c>
      <c r="BA75" s="388">
        <f ca="1">BA68*IF(Welcome!$C$12="Distribution",('LookUp Ranges'!$F$12+'LookUp Ranges'!$I$12),IF(Welcome!$C$12="Transmission",('LookUp Ranges'!$H$12+'LookUp Ranges'!$F$12),IF(Welcome!$C$12="Power Generation",('LookUp Ranges'!$G$12+'LookUp Ranges'!$F$12),'LookUp Ranges'!$F$12)))</f>
        <v>0</v>
      </c>
      <c r="BB75" s="388">
        <f ca="1">BB68*IF(Welcome!$C$12="Distribution",('LookUp Ranges'!$F$12+'LookUp Ranges'!$I$12),IF(Welcome!$C$12="Transmission",('LookUp Ranges'!$H$12+'LookUp Ranges'!$F$12),IF(Welcome!$C$12="Power Generation",('LookUp Ranges'!$G$12+'LookUp Ranges'!$F$12),'LookUp Ranges'!$F$12)))</f>
        <v>0</v>
      </c>
      <c r="BC75" s="388">
        <f ca="1">BC68*IF(Welcome!$C$12="Distribution",('LookUp Ranges'!$F$12+'LookUp Ranges'!$I$12),IF(Welcome!$C$12="Transmission",('LookUp Ranges'!$H$12+'LookUp Ranges'!$F$12),IF(Welcome!$C$12="Power Generation",('LookUp Ranges'!$G$12+'LookUp Ranges'!$F$12),'LookUp Ranges'!$F$12)))</f>
        <v>0</v>
      </c>
      <c r="BD75" s="388">
        <f ca="1">BD68*IF(Welcome!$C$12="Distribution",('LookUp Ranges'!$F$12+'LookUp Ranges'!$I$12),IF(Welcome!$C$12="Transmission",('LookUp Ranges'!$H$12+'LookUp Ranges'!$F$12),IF(Welcome!$C$12="Power Generation",('LookUp Ranges'!$G$12+'LookUp Ranges'!$F$12),'LookUp Ranges'!$F$12)))</f>
        <v>0</v>
      </c>
      <c r="BE75" s="388">
        <f ca="1">BE68*IF(Welcome!$C$12="Distribution",('LookUp Ranges'!$F$12+'LookUp Ranges'!$I$12),IF(Welcome!$C$12="Transmission",('LookUp Ranges'!$H$12+'LookUp Ranges'!$F$12),IF(Welcome!$C$12="Power Generation",('LookUp Ranges'!$G$12+'LookUp Ranges'!$F$12),'LookUp Ranges'!$F$12)))</f>
        <v>0</v>
      </c>
      <c r="BF75" s="388">
        <f ca="1">BF68*IF(Welcome!$C$12="Distribution",('LookUp Ranges'!$F$12+'LookUp Ranges'!$I$12),IF(Welcome!$C$12="Transmission",('LookUp Ranges'!$H$12+'LookUp Ranges'!$F$12),IF(Welcome!$C$12="Power Generation",('LookUp Ranges'!$G$12+'LookUp Ranges'!$F$12),'LookUp Ranges'!$F$12)))</f>
        <v>0</v>
      </c>
      <c r="BG75" s="388">
        <f ca="1">BG68*IF(Welcome!$C$12="Distribution",('LookUp Ranges'!$F$12+'LookUp Ranges'!$I$12),IF(Welcome!$C$12="Transmission",('LookUp Ranges'!$H$12+'LookUp Ranges'!$F$12),IF(Welcome!$C$12="Power Generation",('LookUp Ranges'!$G$12+'LookUp Ranges'!$F$12),'LookUp Ranges'!$F$12)))</f>
        <v>0</v>
      </c>
      <c r="BH75" s="388">
        <f ca="1">BH68*IF(Welcome!$C$12="Distribution",('LookUp Ranges'!$F$12+'LookUp Ranges'!$I$12),IF(Welcome!$C$12="Transmission",('LookUp Ranges'!$H$12+'LookUp Ranges'!$F$12),IF(Welcome!$C$12="Power Generation",('LookUp Ranges'!$G$12+'LookUp Ranges'!$F$12),'LookUp Ranges'!$F$12)))</f>
        <v>0</v>
      </c>
      <c r="BI75" s="388">
        <f ca="1">BI68*IF(Welcome!$C$12="Distribution",('LookUp Ranges'!$F$12+'LookUp Ranges'!$I$12),IF(Welcome!$C$12="Transmission",('LookUp Ranges'!$H$12+'LookUp Ranges'!$F$12),IF(Welcome!$C$12="Power Generation",('LookUp Ranges'!$G$12+'LookUp Ranges'!$F$12),'LookUp Ranges'!$F$12)))</f>
        <v>0</v>
      </c>
      <c r="BJ75" s="388">
        <f ca="1">BJ68*IF(Welcome!$C$12="Distribution",('LookUp Ranges'!$F$12+'LookUp Ranges'!$I$12),IF(Welcome!$C$12="Transmission",('LookUp Ranges'!$H$12+'LookUp Ranges'!$F$12),IF(Welcome!$C$12="Power Generation",('LookUp Ranges'!$G$12+'LookUp Ranges'!$F$12),'LookUp Ranges'!$F$12)))</f>
        <v>0</v>
      </c>
      <c r="BK75" s="388">
        <f ca="1">BK68*IF(Welcome!$C$12="Distribution",('LookUp Ranges'!$F$12+'LookUp Ranges'!$I$12),IF(Welcome!$C$12="Transmission",('LookUp Ranges'!$H$12+'LookUp Ranges'!$F$12),IF(Welcome!$C$12="Power Generation",('LookUp Ranges'!$G$12+'LookUp Ranges'!$F$12),'LookUp Ranges'!$F$12)))</f>
        <v>0</v>
      </c>
      <c r="BL75" s="388">
        <f ca="1">BL68*IF(Welcome!$C$12="Distribution",('LookUp Ranges'!$F$12+'LookUp Ranges'!$I$12),IF(Welcome!$C$12="Transmission",('LookUp Ranges'!$H$12+'LookUp Ranges'!$F$12),IF(Welcome!$C$12="Power Generation",('LookUp Ranges'!$G$12+'LookUp Ranges'!$F$12),'LookUp Ranges'!$F$12)))</f>
        <v>0</v>
      </c>
      <c r="BM75" s="388">
        <f ca="1">BM68*IF(Welcome!$C$12="Distribution",('LookUp Ranges'!$F$12+'LookUp Ranges'!$I$12),IF(Welcome!$C$12="Transmission",('LookUp Ranges'!$H$12+'LookUp Ranges'!$F$12),IF(Welcome!$C$12="Power Generation",('LookUp Ranges'!$G$12+'LookUp Ranges'!$F$12),'LookUp Ranges'!$F$12)))</f>
        <v>0</v>
      </c>
      <c r="BN75" s="388">
        <f ca="1">BN68*IF(Welcome!$C$12="Distribution",('LookUp Ranges'!$F$12+'LookUp Ranges'!$I$12),IF(Welcome!$C$12="Transmission",('LookUp Ranges'!$H$12+'LookUp Ranges'!$F$12),IF(Welcome!$C$12="Power Generation",('LookUp Ranges'!$G$12+'LookUp Ranges'!$F$12),'LookUp Ranges'!$F$12)))</f>
        <v>0</v>
      </c>
      <c r="BO75" s="388">
        <f ca="1">BO68*IF(Welcome!$C$12="Distribution",('LookUp Ranges'!$F$12+'LookUp Ranges'!$I$12),IF(Welcome!$C$12="Transmission",('LookUp Ranges'!$H$12+'LookUp Ranges'!$F$12),IF(Welcome!$C$12="Power Generation",('LookUp Ranges'!$G$12+'LookUp Ranges'!$F$12),'LookUp Ranges'!$F$12)))</f>
        <v>0</v>
      </c>
      <c r="BP75" s="388">
        <f ca="1">BP68*IF(Welcome!$C$12="Distribution",('LookUp Ranges'!$F$12+'LookUp Ranges'!$I$12),IF(Welcome!$C$12="Transmission",('LookUp Ranges'!$H$12+'LookUp Ranges'!$F$12),IF(Welcome!$C$12="Power Generation",('LookUp Ranges'!$G$12+'LookUp Ranges'!$F$12),'LookUp Ranges'!$F$12)))</f>
        <v>0</v>
      </c>
      <c r="BQ75" s="388">
        <f ca="1">BQ68*IF(Welcome!$C$12="Distribution",('LookUp Ranges'!$F$12+'LookUp Ranges'!$I$12),IF(Welcome!$C$12="Transmission",('LookUp Ranges'!$H$12+'LookUp Ranges'!$F$12),IF(Welcome!$C$12="Power Generation",('LookUp Ranges'!$G$12+'LookUp Ranges'!$F$12),'LookUp Ranges'!$F$12)))</f>
        <v>0</v>
      </c>
      <c r="BR75" s="388">
        <f ca="1">BR68*IF(Welcome!$C$12="Distribution",('LookUp Ranges'!$F$12+'LookUp Ranges'!$I$12),IF(Welcome!$C$12="Transmission",('LookUp Ranges'!$H$12+'LookUp Ranges'!$F$12),IF(Welcome!$C$12="Power Generation",('LookUp Ranges'!$G$12+'LookUp Ranges'!$F$12),'LookUp Ranges'!$F$12)))</f>
        <v>0</v>
      </c>
      <c r="BS75" s="388">
        <f ca="1">BS68*IF(Welcome!$C$12="Distribution",('LookUp Ranges'!$F$12+'LookUp Ranges'!$I$12),IF(Welcome!$C$12="Transmission",('LookUp Ranges'!$H$12+'LookUp Ranges'!$F$12),IF(Welcome!$C$12="Power Generation",('LookUp Ranges'!$G$12+'LookUp Ranges'!$F$12),'LookUp Ranges'!$F$12)))</f>
        <v>0</v>
      </c>
      <c r="BT75" s="388">
        <f ca="1">BT68*IF(Welcome!$C$12="Distribution",('LookUp Ranges'!$F$12+'LookUp Ranges'!$I$12),IF(Welcome!$C$12="Transmission",('LookUp Ranges'!$H$12+'LookUp Ranges'!$F$12),IF(Welcome!$C$12="Power Generation",('LookUp Ranges'!$G$12+'LookUp Ranges'!$F$12),'LookUp Ranges'!$F$12)))</f>
        <v>0</v>
      </c>
      <c r="BU75" s="388">
        <f ca="1">BU68*IF(Welcome!$C$12="Distribution",('LookUp Ranges'!$F$12+'LookUp Ranges'!$I$12),IF(Welcome!$C$12="Transmission",('LookUp Ranges'!$H$12+'LookUp Ranges'!$F$12),IF(Welcome!$C$12="Power Generation",('LookUp Ranges'!$G$12+'LookUp Ranges'!$F$12),'LookUp Ranges'!$F$12)))</f>
        <v>0</v>
      </c>
      <c r="BV75" s="388">
        <f ca="1">BV68*IF(Welcome!$C$12="Distribution",('LookUp Ranges'!$F$12+'LookUp Ranges'!$I$12),IF(Welcome!$C$12="Transmission",('LookUp Ranges'!$H$12+'LookUp Ranges'!$F$12),IF(Welcome!$C$12="Power Generation",('LookUp Ranges'!$G$12+'LookUp Ranges'!$F$12),'LookUp Ranges'!$F$12)))</f>
        <v>0</v>
      </c>
      <c r="BW75" s="388">
        <f ca="1">BW68*IF(Welcome!$C$12="Distribution",('LookUp Ranges'!$F$12+'LookUp Ranges'!$I$12),IF(Welcome!$C$12="Transmission",('LookUp Ranges'!$H$12+'LookUp Ranges'!$F$12),IF(Welcome!$C$12="Power Generation",('LookUp Ranges'!$G$12+'LookUp Ranges'!$F$12),'LookUp Ranges'!$F$12)))</f>
        <v>0</v>
      </c>
      <c r="BX75" s="388">
        <f ca="1">BX68*IF(Welcome!$C$12="Distribution",('LookUp Ranges'!$F$12+'LookUp Ranges'!$I$12),IF(Welcome!$C$12="Transmission",('LookUp Ranges'!$H$12+'LookUp Ranges'!$F$12),IF(Welcome!$C$12="Power Generation",('LookUp Ranges'!$G$12+'LookUp Ranges'!$F$12),'LookUp Ranges'!$F$12)))</f>
        <v>0</v>
      </c>
      <c r="BY75" s="388">
        <f ca="1">BY68*IF(Welcome!$C$12="Distribution",('LookUp Ranges'!$F$12+'LookUp Ranges'!$I$12),IF(Welcome!$C$12="Transmission",('LookUp Ranges'!$H$12+'LookUp Ranges'!$F$12),IF(Welcome!$C$12="Power Generation",('LookUp Ranges'!$G$12+'LookUp Ranges'!$F$12),'LookUp Ranges'!$F$12)))</f>
        <v>0</v>
      </c>
      <c r="BZ75" s="388">
        <f ca="1">BZ68*IF(Welcome!$C$12="Distribution",('LookUp Ranges'!$F$12+'LookUp Ranges'!$I$12),IF(Welcome!$C$12="Transmission",('LookUp Ranges'!$H$12+'LookUp Ranges'!$F$12),IF(Welcome!$C$12="Power Generation",('LookUp Ranges'!$G$12+'LookUp Ranges'!$F$12),'LookUp Ranges'!$F$12)))</f>
        <v>0</v>
      </c>
      <c r="CA75" s="388">
        <f ca="1">CA68*IF(Welcome!$C$12="Distribution",('LookUp Ranges'!$F$12+'LookUp Ranges'!$I$12),IF(Welcome!$C$12="Transmission",('LookUp Ranges'!$H$12+'LookUp Ranges'!$F$12),IF(Welcome!$C$12="Power Generation",('LookUp Ranges'!$G$12+'LookUp Ranges'!$F$12),'LookUp Ranges'!$F$12)))</f>
        <v>0</v>
      </c>
      <c r="CB75" s="388">
        <f ca="1">CB68*IF(Welcome!$C$12="Distribution",('LookUp Ranges'!$F$12+'LookUp Ranges'!$I$12),IF(Welcome!$C$12="Transmission",('LookUp Ranges'!$H$12+'LookUp Ranges'!$F$12),IF(Welcome!$C$12="Power Generation",('LookUp Ranges'!$G$12+'LookUp Ranges'!$F$12),'LookUp Ranges'!$F$12)))</f>
        <v>0</v>
      </c>
      <c r="CC75" s="388">
        <f ca="1">CC68*IF(Welcome!$C$12="Distribution",('LookUp Ranges'!$F$12+'LookUp Ranges'!$I$12),IF(Welcome!$C$12="Transmission",('LookUp Ranges'!$H$12+'LookUp Ranges'!$F$12),IF(Welcome!$C$12="Power Generation",('LookUp Ranges'!$G$12+'LookUp Ranges'!$F$12),'LookUp Ranges'!$F$12)))</f>
        <v>0</v>
      </c>
      <c r="CD75" s="225"/>
    </row>
    <row r="76" spans="1:82">
      <c r="A76" s="219" t="s">
        <v>440</v>
      </c>
      <c r="B76" s="388">
        <f ca="1">B69*IF(Welcome!$C$12="Distribution",('LookUp Ranges'!$F$12+'LookUp Ranges'!$I$12),IF(Welcome!$C$12="Transmission",('LookUp Ranges'!$H$12+'LookUp Ranges'!$F$12),IF(Welcome!$C$12="Power Generation",('LookUp Ranges'!$G$12+'LookUp Ranges'!$F$12),'LookUp Ranges'!$F$12)))</f>
        <v>0</v>
      </c>
      <c r="C76" s="388">
        <f ca="1">C69*IF(Welcome!$C$12="Distribution",('LookUp Ranges'!$F$12+'LookUp Ranges'!$I$12),IF(Welcome!$C$12="Transmission",('LookUp Ranges'!$H$12+'LookUp Ranges'!$F$12),IF(Welcome!$C$12="Power Generation",('LookUp Ranges'!$G$12+'LookUp Ranges'!$F$12),'LookUp Ranges'!$F$12)))</f>
        <v>0</v>
      </c>
      <c r="D76" s="388">
        <f ca="1">D69*IF(Welcome!$C$12="Distribution",('LookUp Ranges'!$F$12+'LookUp Ranges'!$I$12),IF(Welcome!$C$12="Transmission",('LookUp Ranges'!$H$12+'LookUp Ranges'!$F$12),IF(Welcome!$C$12="Power Generation",('LookUp Ranges'!$G$12+'LookUp Ranges'!$F$12),'LookUp Ranges'!$F$12)))</f>
        <v>0</v>
      </c>
      <c r="E76" s="388">
        <f ca="1">E69*IF(Welcome!$C$12="Distribution",('LookUp Ranges'!$F$12+'LookUp Ranges'!$I$12),IF(Welcome!$C$12="Transmission",('LookUp Ranges'!$H$12+'LookUp Ranges'!$F$12),IF(Welcome!$C$12="Power Generation",('LookUp Ranges'!$G$12+'LookUp Ranges'!$F$12),'LookUp Ranges'!$F$12)))</f>
        <v>0</v>
      </c>
      <c r="F76" s="388">
        <f ca="1">F69*IF(Welcome!$C$12="Distribution",('LookUp Ranges'!$F$12+'LookUp Ranges'!$I$12),IF(Welcome!$C$12="Transmission",('LookUp Ranges'!$H$12+'LookUp Ranges'!$F$12),IF(Welcome!$C$12="Power Generation",('LookUp Ranges'!$G$12+'LookUp Ranges'!$F$12),'LookUp Ranges'!$F$12)))</f>
        <v>0</v>
      </c>
      <c r="G76" s="388">
        <f ca="1">G69*IF(Welcome!$C$12="Distribution",('LookUp Ranges'!$F$12+'LookUp Ranges'!$I$12),IF(Welcome!$C$12="Transmission",('LookUp Ranges'!$H$12+'LookUp Ranges'!$F$12),IF(Welcome!$C$12="Power Generation",('LookUp Ranges'!$G$12+'LookUp Ranges'!$F$12),'LookUp Ranges'!$F$12)))</f>
        <v>0</v>
      </c>
      <c r="H76" s="388">
        <f ca="1">H69*IF(Welcome!$C$12="Distribution",('LookUp Ranges'!$F$12+'LookUp Ranges'!$I$12),IF(Welcome!$C$12="Transmission",('LookUp Ranges'!$H$12+'LookUp Ranges'!$F$12),IF(Welcome!$C$12="Power Generation",('LookUp Ranges'!$G$12+'LookUp Ranges'!$F$12),'LookUp Ranges'!$F$12)))</f>
        <v>0</v>
      </c>
      <c r="I76" s="388">
        <f ca="1">I69*IF(Welcome!$C$12="Distribution",('LookUp Ranges'!$F$12+'LookUp Ranges'!$I$12),IF(Welcome!$C$12="Transmission",('LookUp Ranges'!$H$12+'LookUp Ranges'!$F$12),IF(Welcome!$C$12="Power Generation",('LookUp Ranges'!$G$12+'LookUp Ranges'!$F$12),'LookUp Ranges'!$F$12)))</f>
        <v>0</v>
      </c>
      <c r="J76" s="388">
        <f ca="1">J69*IF(Welcome!$C$12="Distribution",('LookUp Ranges'!$F$12+'LookUp Ranges'!$I$12),IF(Welcome!$C$12="Transmission",('LookUp Ranges'!$H$12+'LookUp Ranges'!$F$12),IF(Welcome!$C$12="Power Generation",('LookUp Ranges'!$G$12+'LookUp Ranges'!$F$12),'LookUp Ranges'!$F$12)))</f>
        <v>0</v>
      </c>
      <c r="K76" s="388">
        <f ca="1">K69*IF(Welcome!$C$12="Distribution",('LookUp Ranges'!$F$12+'LookUp Ranges'!$I$12),IF(Welcome!$C$12="Transmission",('LookUp Ranges'!$H$12+'LookUp Ranges'!$F$12),IF(Welcome!$C$12="Power Generation",('LookUp Ranges'!$G$12+'LookUp Ranges'!$F$12),'LookUp Ranges'!$F$12)))</f>
        <v>0</v>
      </c>
      <c r="L76" s="388">
        <f ca="1">L69*IF(Welcome!$C$12="Distribution",('LookUp Ranges'!$F$12+'LookUp Ranges'!$I$12),IF(Welcome!$C$12="Transmission",('LookUp Ranges'!$H$12+'LookUp Ranges'!$F$12),IF(Welcome!$C$12="Power Generation",('LookUp Ranges'!$G$12+'LookUp Ranges'!$F$12),'LookUp Ranges'!$F$12)))</f>
        <v>0</v>
      </c>
      <c r="M76" s="388">
        <f ca="1">M69*IF(Welcome!$C$12="Distribution",('LookUp Ranges'!$F$12+'LookUp Ranges'!$I$12),IF(Welcome!$C$12="Transmission",('LookUp Ranges'!$H$12+'LookUp Ranges'!$F$12),IF(Welcome!$C$12="Power Generation",('LookUp Ranges'!$G$12+'LookUp Ranges'!$F$12),'LookUp Ranges'!$F$12)))</f>
        <v>0</v>
      </c>
      <c r="N76" s="388">
        <f ca="1">N69*IF(Welcome!$C$12="Distribution",('LookUp Ranges'!$F$12+'LookUp Ranges'!$I$12),IF(Welcome!$C$12="Transmission",('LookUp Ranges'!$H$12+'LookUp Ranges'!$F$12),IF(Welcome!$C$12="Power Generation",('LookUp Ranges'!$G$12+'LookUp Ranges'!$F$12),'LookUp Ranges'!$F$12)))</f>
        <v>0</v>
      </c>
      <c r="O76" s="388">
        <f ca="1">O69*IF(Welcome!$C$12="Distribution",('LookUp Ranges'!$F$12+'LookUp Ranges'!$I$12),IF(Welcome!$C$12="Transmission",('LookUp Ranges'!$H$12+'LookUp Ranges'!$F$12),IF(Welcome!$C$12="Power Generation",('LookUp Ranges'!$G$12+'LookUp Ranges'!$F$12),'LookUp Ranges'!$F$12)))</f>
        <v>0</v>
      </c>
      <c r="P76" s="388">
        <f ca="1">P69*IF(Welcome!$C$12="Distribution",('LookUp Ranges'!$F$12+'LookUp Ranges'!$I$12),IF(Welcome!$C$12="Transmission",('LookUp Ranges'!$H$12+'LookUp Ranges'!$F$12),IF(Welcome!$C$12="Power Generation",('LookUp Ranges'!$G$12+'LookUp Ranges'!$F$12),'LookUp Ranges'!$F$12)))</f>
        <v>0</v>
      </c>
      <c r="Q76" s="388">
        <f ca="1">Q69*IF(Welcome!$C$12="Distribution",('LookUp Ranges'!$F$12+'LookUp Ranges'!$I$12),IF(Welcome!$C$12="Transmission",('LookUp Ranges'!$H$12+'LookUp Ranges'!$F$12),IF(Welcome!$C$12="Power Generation",('LookUp Ranges'!$G$12+'LookUp Ranges'!$F$12),'LookUp Ranges'!$F$12)))</f>
        <v>0</v>
      </c>
      <c r="R76" s="388">
        <f ca="1">R69*IF(Welcome!$C$12="Distribution",('LookUp Ranges'!$F$12+'LookUp Ranges'!$I$12),IF(Welcome!$C$12="Transmission",('LookUp Ranges'!$H$12+'LookUp Ranges'!$F$12),IF(Welcome!$C$12="Power Generation",('LookUp Ranges'!$G$12+'LookUp Ranges'!$F$12),'LookUp Ranges'!$F$12)))</f>
        <v>0</v>
      </c>
      <c r="S76" s="388">
        <f ca="1">S69*IF(Welcome!$C$12="Distribution",('LookUp Ranges'!$F$12+'LookUp Ranges'!$I$12),IF(Welcome!$C$12="Transmission",('LookUp Ranges'!$H$12+'LookUp Ranges'!$F$12),IF(Welcome!$C$12="Power Generation",('LookUp Ranges'!$G$12+'LookUp Ranges'!$F$12),'LookUp Ranges'!$F$12)))</f>
        <v>0</v>
      </c>
      <c r="T76" s="388">
        <f ca="1">T69*IF(Welcome!$C$12="Distribution",('LookUp Ranges'!$F$12+'LookUp Ranges'!$I$12),IF(Welcome!$C$12="Transmission",('LookUp Ranges'!$H$12+'LookUp Ranges'!$F$12),IF(Welcome!$C$12="Power Generation",('LookUp Ranges'!$G$12+'LookUp Ranges'!$F$12),'LookUp Ranges'!$F$12)))</f>
        <v>0</v>
      </c>
      <c r="U76" s="388">
        <f ca="1">U69*IF(Welcome!$C$12="Distribution",('LookUp Ranges'!$F$12+'LookUp Ranges'!$I$12),IF(Welcome!$C$12="Transmission",('LookUp Ranges'!$H$12+'LookUp Ranges'!$F$12),IF(Welcome!$C$12="Power Generation",('LookUp Ranges'!$G$12+'LookUp Ranges'!$F$12),'LookUp Ranges'!$F$12)))</f>
        <v>0</v>
      </c>
      <c r="V76" s="388">
        <f ca="1">V69*IF(Welcome!$C$12="Distribution",('LookUp Ranges'!$F$12+'LookUp Ranges'!$I$12),IF(Welcome!$C$12="Transmission",('LookUp Ranges'!$H$12+'LookUp Ranges'!$F$12),IF(Welcome!$C$12="Power Generation",('LookUp Ranges'!$G$12+'LookUp Ranges'!$F$12),'LookUp Ranges'!$F$12)))</f>
        <v>0</v>
      </c>
      <c r="W76" s="388">
        <f ca="1">W69*IF(Welcome!$C$12="Distribution",('LookUp Ranges'!$F$12+'LookUp Ranges'!$I$12),IF(Welcome!$C$12="Transmission",('LookUp Ranges'!$H$12+'LookUp Ranges'!$F$12),IF(Welcome!$C$12="Power Generation",('LookUp Ranges'!$G$12+'LookUp Ranges'!$F$12),'LookUp Ranges'!$F$12)))</f>
        <v>0</v>
      </c>
      <c r="X76" s="388">
        <f ca="1">X69*IF(Welcome!$C$12="Distribution",('LookUp Ranges'!$F$12+'LookUp Ranges'!$I$12),IF(Welcome!$C$12="Transmission",('LookUp Ranges'!$H$12+'LookUp Ranges'!$F$12),IF(Welcome!$C$12="Power Generation",('LookUp Ranges'!$G$12+'LookUp Ranges'!$F$12),'LookUp Ranges'!$F$12)))</f>
        <v>0</v>
      </c>
      <c r="Y76" s="388">
        <f ca="1">Y69*IF(Welcome!$C$12="Distribution",('LookUp Ranges'!$F$12+'LookUp Ranges'!$I$12),IF(Welcome!$C$12="Transmission",('LookUp Ranges'!$H$12+'LookUp Ranges'!$F$12),IF(Welcome!$C$12="Power Generation",('LookUp Ranges'!$G$12+'LookUp Ranges'!$F$12),'LookUp Ranges'!$F$12)))</f>
        <v>0</v>
      </c>
      <c r="Z76" s="388">
        <f ca="1">Z69*IF(Welcome!$C$12="Distribution",('LookUp Ranges'!$F$12+'LookUp Ranges'!$I$12),IF(Welcome!$C$12="Transmission",('LookUp Ranges'!$H$12+'LookUp Ranges'!$F$12),IF(Welcome!$C$12="Power Generation",('LookUp Ranges'!$G$12+'LookUp Ranges'!$F$12),'LookUp Ranges'!$F$12)))</f>
        <v>0</v>
      </c>
      <c r="AA76" s="388">
        <f ca="1">AA69*IF(Welcome!$C$12="Distribution",('LookUp Ranges'!$F$12+'LookUp Ranges'!$I$12),IF(Welcome!$C$12="Transmission",('LookUp Ranges'!$H$12+'LookUp Ranges'!$F$12),IF(Welcome!$C$12="Power Generation",('LookUp Ranges'!$G$12+'LookUp Ranges'!$F$12),'LookUp Ranges'!$F$12)))</f>
        <v>0</v>
      </c>
      <c r="AB76" s="388">
        <f ca="1">AB69*IF(Welcome!$C$12="Distribution",('LookUp Ranges'!$F$12+'LookUp Ranges'!$I$12),IF(Welcome!$C$12="Transmission",('LookUp Ranges'!$H$12+'LookUp Ranges'!$F$12),IF(Welcome!$C$12="Power Generation",('LookUp Ranges'!$G$12+'LookUp Ranges'!$F$12),'LookUp Ranges'!$F$12)))</f>
        <v>0</v>
      </c>
      <c r="AC76" s="388">
        <f ca="1">AC69*IF(Welcome!$C$12="Distribution",('LookUp Ranges'!$F$12+'LookUp Ranges'!$I$12),IF(Welcome!$C$12="Transmission",('LookUp Ranges'!$H$12+'LookUp Ranges'!$F$12),IF(Welcome!$C$12="Power Generation",('LookUp Ranges'!$G$12+'LookUp Ranges'!$F$12),'LookUp Ranges'!$F$12)))</f>
        <v>0</v>
      </c>
      <c r="AD76" s="388">
        <f ca="1">AD69*IF(Welcome!$C$12="Distribution",('LookUp Ranges'!$F$12+'LookUp Ranges'!$I$12),IF(Welcome!$C$12="Transmission",('LookUp Ranges'!$H$12+'LookUp Ranges'!$F$12),IF(Welcome!$C$12="Power Generation",('LookUp Ranges'!$G$12+'LookUp Ranges'!$F$12),'LookUp Ranges'!$F$12)))</f>
        <v>0</v>
      </c>
      <c r="AE76" s="388">
        <f ca="1">AE69*IF(Welcome!$C$12="Distribution",('LookUp Ranges'!$F$12+'LookUp Ranges'!$I$12),IF(Welcome!$C$12="Transmission",('LookUp Ranges'!$H$12+'LookUp Ranges'!$F$12),IF(Welcome!$C$12="Power Generation",('LookUp Ranges'!$G$12+'LookUp Ranges'!$F$12),'LookUp Ranges'!$F$12)))</f>
        <v>0</v>
      </c>
      <c r="AF76" s="388">
        <f ca="1">AF69*IF(Welcome!$C$12="Distribution",('LookUp Ranges'!$F$12+'LookUp Ranges'!$I$12),IF(Welcome!$C$12="Transmission",('LookUp Ranges'!$H$12+'LookUp Ranges'!$F$12),IF(Welcome!$C$12="Power Generation",('LookUp Ranges'!$G$12+'LookUp Ranges'!$F$12),'LookUp Ranges'!$F$12)))</f>
        <v>0</v>
      </c>
      <c r="AG76" s="388">
        <f ca="1">AG69*IF(Welcome!$C$12="Distribution",('LookUp Ranges'!$F$12+'LookUp Ranges'!$I$12),IF(Welcome!$C$12="Transmission",('LookUp Ranges'!$H$12+'LookUp Ranges'!$F$12),IF(Welcome!$C$12="Power Generation",('LookUp Ranges'!$G$12+'LookUp Ranges'!$F$12),'LookUp Ranges'!$F$12)))</f>
        <v>0</v>
      </c>
      <c r="AH76" s="388">
        <f ca="1">AH69*IF(Welcome!$C$12="Distribution",('LookUp Ranges'!$F$12+'LookUp Ranges'!$I$12),IF(Welcome!$C$12="Transmission",('LookUp Ranges'!$H$12+'LookUp Ranges'!$F$12),IF(Welcome!$C$12="Power Generation",('LookUp Ranges'!$G$12+'LookUp Ranges'!$F$12),'LookUp Ranges'!$F$12)))</f>
        <v>0</v>
      </c>
      <c r="AI76" s="388">
        <f ca="1">AI69*IF(Welcome!$C$12="Distribution",('LookUp Ranges'!$F$12+'LookUp Ranges'!$I$12),IF(Welcome!$C$12="Transmission",('LookUp Ranges'!$H$12+'LookUp Ranges'!$F$12),IF(Welcome!$C$12="Power Generation",('LookUp Ranges'!$G$12+'LookUp Ranges'!$F$12),'LookUp Ranges'!$F$12)))</f>
        <v>0</v>
      </c>
      <c r="AJ76" s="388">
        <f ca="1">AJ69*IF(Welcome!$C$12="Distribution",('LookUp Ranges'!$F$12+'LookUp Ranges'!$I$12),IF(Welcome!$C$12="Transmission",('LookUp Ranges'!$H$12+'LookUp Ranges'!$F$12),IF(Welcome!$C$12="Power Generation",('LookUp Ranges'!$G$12+'LookUp Ranges'!$F$12),'LookUp Ranges'!$F$12)))</f>
        <v>0</v>
      </c>
      <c r="AK76" s="388">
        <f ca="1">AK69*IF(Welcome!$C$12="Distribution",('LookUp Ranges'!$F$12+'LookUp Ranges'!$I$12),IF(Welcome!$C$12="Transmission",('LookUp Ranges'!$H$12+'LookUp Ranges'!$F$12),IF(Welcome!$C$12="Power Generation",('LookUp Ranges'!$G$12+'LookUp Ranges'!$F$12),'LookUp Ranges'!$F$12)))</f>
        <v>0</v>
      </c>
      <c r="AL76" s="388">
        <f ca="1">AL69*IF(Welcome!$C$12="Distribution",('LookUp Ranges'!$F$12+'LookUp Ranges'!$I$12),IF(Welcome!$C$12="Transmission",('LookUp Ranges'!$H$12+'LookUp Ranges'!$F$12),IF(Welcome!$C$12="Power Generation",('LookUp Ranges'!$G$12+'LookUp Ranges'!$F$12),'LookUp Ranges'!$F$12)))</f>
        <v>0</v>
      </c>
      <c r="AM76" s="388">
        <f ca="1">AM69*IF(Welcome!$C$12="Distribution",('LookUp Ranges'!$F$12+'LookUp Ranges'!$I$12),IF(Welcome!$C$12="Transmission",('LookUp Ranges'!$H$12+'LookUp Ranges'!$F$12),IF(Welcome!$C$12="Power Generation",('LookUp Ranges'!$G$12+'LookUp Ranges'!$F$12),'LookUp Ranges'!$F$12)))</f>
        <v>0</v>
      </c>
      <c r="AN76" s="388">
        <f ca="1">AN69*IF(Welcome!$C$12="Distribution",('LookUp Ranges'!$F$12+'LookUp Ranges'!$I$12),IF(Welcome!$C$12="Transmission",('LookUp Ranges'!$H$12+'LookUp Ranges'!$F$12),IF(Welcome!$C$12="Power Generation",('LookUp Ranges'!$G$12+'LookUp Ranges'!$F$12),'LookUp Ranges'!$F$12)))</f>
        <v>0</v>
      </c>
      <c r="AO76" s="388">
        <f ca="1">AO69*IF(Welcome!$C$12="Distribution",('LookUp Ranges'!$F$12+'LookUp Ranges'!$I$12),IF(Welcome!$C$12="Transmission",('LookUp Ranges'!$H$12+'LookUp Ranges'!$F$12),IF(Welcome!$C$12="Power Generation",('LookUp Ranges'!$G$12+'LookUp Ranges'!$F$12),'LookUp Ranges'!$F$12)))</f>
        <v>0</v>
      </c>
      <c r="AP76" s="388">
        <f ca="1">AP69*IF(Welcome!$C$12="Distribution",('LookUp Ranges'!$F$12+'LookUp Ranges'!$I$12),IF(Welcome!$C$12="Transmission",('LookUp Ranges'!$H$12+'LookUp Ranges'!$F$12),IF(Welcome!$C$12="Power Generation",('LookUp Ranges'!$G$12+'LookUp Ranges'!$F$12),'LookUp Ranges'!$F$12)))</f>
        <v>0</v>
      </c>
      <c r="AQ76" s="388">
        <f ca="1">AQ69*IF(Welcome!$C$12="Distribution",('LookUp Ranges'!$F$12+'LookUp Ranges'!$I$12),IF(Welcome!$C$12="Transmission",('LookUp Ranges'!$H$12+'LookUp Ranges'!$F$12),IF(Welcome!$C$12="Power Generation",('LookUp Ranges'!$G$12+'LookUp Ranges'!$F$12),'LookUp Ranges'!$F$12)))</f>
        <v>0</v>
      </c>
      <c r="AR76" s="388">
        <f ca="1">AR69*IF(Welcome!$C$12="Distribution",('LookUp Ranges'!$F$12+'LookUp Ranges'!$I$12),IF(Welcome!$C$12="Transmission",('LookUp Ranges'!$H$12+'LookUp Ranges'!$F$12),IF(Welcome!$C$12="Power Generation",('LookUp Ranges'!$G$12+'LookUp Ranges'!$F$12),'LookUp Ranges'!$F$12)))</f>
        <v>0</v>
      </c>
      <c r="AS76" s="388">
        <f ca="1">AS69*IF(Welcome!$C$12="Distribution",('LookUp Ranges'!$F$12+'LookUp Ranges'!$I$12),IF(Welcome!$C$12="Transmission",('LookUp Ranges'!$H$12+'LookUp Ranges'!$F$12),IF(Welcome!$C$12="Power Generation",('LookUp Ranges'!$G$12+'LookUp Ranges'!$F$12),'LookUp Ranges'!$F$12)))</f>
        <v>0</v>
      </c>
      <c r="AT76" s="388">
        <f ca="1">AT69*IF(Welcome!$C$12="Distribution",('LookUp Ranges'!$F$12+'LookUp Ranges'!$I$12),IF(Welcome!$C$12="Transmission",('LookUp Ranges'!$H$12+'LookUp Ranges'!$F$12),IF(Welcome!$C$12="Power Generation",('LookUp Ranges'!$G$12+'LookUp Ranges'!$F$12),'LookUp Ranges'!$F$12)))</f>
        <v>0</v>
      </c>
      <c r="AU76" s="388">
        <f ca="1">AU69*IF(Welcome!$C$12="Distribution",('LookUp Ranges'!$F$12+'LookUp Ranges'!$I$12),IF(Welcome!$C$12="Transmission",('LookUp Ranges'!$H$12+'LookUp Ranges'!$F$12),IF(Welcome!$C$12="Power Generation",('LookUp Ranges'!$G$12+'LookUp Ranges'!$F$12),'LookUp Ranges'!$F$12)))</f>
        <v>0</v>
      </c>
      <c r="AV76" s="388">
        <f ca="1">AV69*IF(Welcome!$C$12="Distribution",('LookUp Ranges'!$F$12+'LookUp Ranges'!$I$12),IF(Welcome!$C$12="Transmission",('LookUp Ranges'!$H$12+'LookUp Ranges'!$F$12),IF(Welcome!$C$12="Power Generation",('LookUp Ranges'!$G$12+'LookUp Ranges'!$F$12),'LookUp Ranges'!$F$12)))</f>
        <v>0</v>
      </c>
      <c r="AW76" s="388">
        <f ca="1">AW69*IF(Welcome!$C$12="Distribution",('LookUp Ranges'!$F$12+'LookUp Ranges'!$I$12),IF(Welcome!$C$12="Transmission",('LookUp Ranges'!$H$12+'LookUp Ranges'!$F$12),IF(Welcome!$C$12="Power Generation",('LookUp Ranges'!$G$12+'LookUp Ranges'!$F$12),'LookUp Ranges'!$F$12)))</f>
        <v>0</v>
      </c>
      <c r="AX76" s="388">
        <f ca="1">AX69*IF(Welcome!$C$12="Distribution",('LookUp Ranges'!$F$12+'LookUp Ranges'!$I$12),IF(Welcome!$C$12="Transmission",('LookUp Ranges'!$H$12+'LookUp Ranges'!$F$12),IF(Welcome!$C$12="Power Generation",('LookUp Ranges'!$G$12+'LookUp Ranges'!$F$12),'LookUp Ranges'!$F$12)))</f>
        <v>0</v>
      </c>
      <c r="AY76" s="388">
        <f ca="1">AY69*IF(Welcome!$C$12="Distribution",('LookUp Ranges'!$F$12+'LookUp Ranges'!$I$12),IF(Welcome!$C$12="Transmission",('LookUp Ranges'!$H$12+'LookUp Ranges'!$F$12),IF(Welcome!$C$12="Power Generation",('LookUp Ranges'!$G$12+'LookUp Ranges'!$F$12),'LookUp Ranges'!$F$12)))</f>
        <v>0</v>
      </c>
      <c r="AZ76" s="388">
        <f ca="1">AZ69*IF(Welcome!$C$12="Distribution",('LookUp Ranges'!$F$12+'LookUp Ranges'!$I$12),IF(Welcome!$C$12="Transmission",('LookUp Ranges'!$H$12+'LookUp Ranges'!$F$12),IF(Welcome!$C$12="Power Generation",('LookUp Ranges'!$G$12+'LookUp Ranges'!$F$12),'LookUp Ranges'!$F$12)))</f>
        <v>0</v>
      </c>
      <c r="BA76" s="388">
        <f ca="1">BA69*IF(Welcome!$C$12="Distribution",('LookUp Ranges'!$F$12+'LookUp Ranges'!$I$12),IF(Welcome!$C$12="Transmission",('LookUp Ranges'!$H$12+'LookUp Ranges'!$F$12),IF(Welcome!$C$12="Power Generation",('LookUp Ranges'!$G$12+'LookUp Ranges'!$F$12),'LookUp Ranges'!$F$12)))</f>
        <v>0</v>
      </c>
      <c r="BB76" s="388">
        <f ca="1">BB69*IF(Welcome!$C$12="Distribution",('LookUp Ranges'!$F$12+'LookUp Ranges'!$I$12),IF(Welcome!$C$12="Transmission",('LookUp Ranges'!$H$12+'LookUp Ranges'!$F$12),IF(Welcome!$C$12="Power Generation",('LookUp Ranges'!$G$12+'LookUp Ranges'!$F$12),'LookUp Ranges'!$F$12)))</f>
        <v>0</v>
      </c>
      <c r="BC76" s="388">
        <f ca="1">BC69*IF(Welcome!$C$12="Distribution",('LookUp Ranges'!$F$12+'LookUp Ranges'!$I$12),IF(Welcome!$C$12="Transmission",('LookUp Ranges'!$H$12+'LookUp Ranges'!$F$12),IF(Welcome!$C$12="Power Generation",('LookUp Ranges'!$G$12+'LookUp Ranges'!$F$12),'LookUp Ranges'!$F$12)))</f>
        <v>0</v>
      </c>
      <c r="BD76" s="388">
        <f ca="1">BD69*IF(Welcome!$C$12="Distribution",('LookUp Ranges'!$F$12+'LookUp Ranges'!$I$12),IF(Welcome!$C$12="Transmission",('LookUp Ranges'!$H$12+'LookUp Ranges'!$F$12),IF(Welcome!$C$12="Power Generation",('LookUp Ranges'!$G$12+'LookUp Ranges'!$F$12),'LookUp Ranges'!$F$12)))</f>
        <v>0</v>
      </c>
      <c r="BE76" s="388">
        <f ca="1">BE69*IF(Welcome!$C$12="Distribution",('LookUp Ranges'!$F$12+'LookUp Ranges'!$I$12),IF(Welcome!$C$12="Transmission",('LookUp Ranges'!$H$12+'LookUp Ranges'!$F$12),IF(Welcome!$C$12="Power Generation",('LookUp Ranges'!$G$12+'LookUp Ranges'!$F$12),'LookUp Ranges'!$F$12)))</f>
        <v>0</v>
      </c>
      <c r="BF76" s="388">
        <f ca="1">BF69*IF(Welcome!$C$12="Distribution",('LookUp Ranges'!$F$12+'LookUp Ranges'!$I$12),IF(Welcome!$C$12="Transmission",('LookUp Ranges'!$H$12+'LookUp Ranges'!$F$12),IF(Welcome!$C$12="Power Generation",('LookUp Ranges'!$G$12+'LookUp Ranges'!$F$12),'LookUp Ranges'!$F$12)))</f>
        <v>0</v>
      </c>
      <c r="BG76" s="388">
        <f ca="1">BG69*IF(Welcome!$C$12="Distribution",('LookUp Ranges'!$F$12+'LookUp Ranges'!$I$12),IF(Welcome!$C$12="Transmission",('LookUp Ranges'!$H$12+'LookUp Ranges'!$F$12),IF(Welcome!$C$12="Power Generation",('LookUp Ranges'!$G$12+'LookUp Ranges'!$F$12),'LookUp Ranges'!$F$12)))</f>
        <v>0</v>
      </c>
      <c r="BH76" s="388">
        <f ca="1">BH69*IF(Welcome!$C$12="Distribution",('LookUp Ranges'!$F$12+'LookUp Ranges'!$I$12),IF(Welcome!$C$12="Transmission",('LookUp Ranges'!$H$12+'LookUp Ranges'!$F$12),IF(Welcome!$C$12="Power Generation",('LookUp Ranges'!$G$12+'LookUp Ranges'!$F$12),'LookUp Ranges'!$F$12)))</f>
        <v>0</v>
      </c>
      <c r="BI76" s="388">
        <f ca="1">BI69*IF(Welcome!$C$12="Distribution",('LookUp Ranges'!$F$12+'LookUp Ranges'!$I$12),IF(Welcome!$C$12="Transmission",('LookUp Ranges'!$H$12+'LookUp Ranges'!$F$12),IF(Welcome!$C$12="Power Generation",('LookUp Ranges'!$G$12+'LookUp Ranges'!$F$12),'LookUp Ranges'!$F$12)))</f>
        <v>0</v>
      </c>
      <c r="BJ76" s="388">
        <f ca="1">BJ69*IF(Welcome!$C$12="Distribution",('LookUp Ranges'!$F$12+'LookUp Ranges'!$I$12),IF(Welcome!$C$12="Transmission",('LookUp Ranges'!$H$12+'LookUp Ranges'!$F$12),IF(Welcome!$C$12="Power Generation",('LookUp Ranges'!$G$12+'LookUp Ranges'!$F$12),'LookUp Ranges'!$F$12)))</f>
        <v>0</v>
      </c>
      <c r="BK76" s="388">
        <f ca="1">BK69*IF(Welcome!$C$12="Distribution",('LookUp Ranges'!$F$12+'LookUp Ranges'!$I$12),IF(Welcome!$C$12="Transmission",('LookUp Ranges'!$H$12+'LookUp Ranges'!$F$12),IF(Welcome!$C$12="Power Generation",('LookUp Ranges'!$G$12+'LookUp Ranges'!$F$12),'LookUp Ranges'!$F$12)))</f>
        <v>0</v>
      </c>
      <c r="BL76" s="388">
        <f ca="1">BL69*IF(Welcome!$C$12="Distribution",('LookUp Ranges'!$F$12+'LookUp Ranges'!$I$12),IF(Welcome!$C$12="Transmission",('LookUp Ranges'!$H$12+'LookUp Ranges'!$F$12),IF(Welcome!$C$12="Power Generation",('LookUp Ranges'!$G$12+'LookUp Ranges'!$F$12),'LookUp Ranges'!$F$12)))</f>
        <v>0</v>
      </c>
      <c r="BM76" s="388">
        <f ca="1">BM69*IF(Welcome!$C$12="Distribution",('LookUp Ranges'!$F$12+'LookUp Ranges'!$I$12),IF(Welcome!$C$12="Transmission",('LookUp Ranges'!$H$12+'LookUp Ranges'!$F$12),IF(Welcome!$C$12="Power Generation",('LookUp Ranges'!$G$12+'LookUp Ranges'!$F$12),'LookUp Ranges'!$F$12)))</f>
        <v>0</v>
      </c>
      <c r="BN76" s="388">
        <f ca="1">BN69*IF(Welcome!$C$12="Distribution",('LookUp Ranges'!$F$12+'LookUp Ranges'!$I$12),IF(Welcome!$C$12="Transmission",('LookUp Ranges'!$H$12+'LookUp Ranges'!$F$12),IF(Welcome!$C$12="Power Generation",('LookUp Ranges'!$G$12+'LookUp Ranges'!$F$12),'LookUp Ranges'!$F$12)))</f>
        <v>0</v>
      </c>
      <c r="BO76" s="388">
        <f ca="1">BO69*IF(Welcome!$C$12="Distribution",('LookUp Ranges'!$F$12+'LookUp Ranges'!$I$12),IF(Welcome!$C$12="Transmission",('LookUp Ranges'!$H$12+'LookUp Ranges'!$F$12),IF(Welcome!$C$12="Power Generation",('LookUp Ranges'!$G$12+'LookUp Ranges'!$F$12),'LookUp Ranges'!$F$12)))</f>
        <v>0</v>
      </c>
      <c r="BP76" s="388">
        <f ca="1">BP69*IF(Welcome!$C$12="Distribution",('LookUp Ranges'!$F$12+'LookUp Ranges'!$I$12),IF(Welcome!$C$12="Transmission",('LookUp Ranges'!$H$12+'LookUp Ranges'!$F$12),IF(Welcome!$C$12="Power Generation",('LookUp Ranges'!$G$12+'LookUp Ranges'!$F$12),'LookUp Ranges'!$F$12)))</f>
        <v>0</v>
      </c>
      <c r="BQ76" s="388">
        <f ca="1">BQ69*IF(Welcome!$C$12="Distribution",('LookUp Ranges'!$F$12+'LookUp Ranges'!$I$12),IF(Welcome!$C$12="Transmission",('LookUp Ranges'!$H$12+'LookUp Ranges'!$F$12),IF(Welcome!$C$12="Power Generation",('LookUp Ranges'!$G$12+'LookUp Ranges'!$F$12),'LookUp Ranges'!$F$12)))</f>
        <v>0</v>
      </c>
      <c r="BR76" s="388">
        <f ca="1">BR69*IF(Welcome!$C$12="Distribution",('LookUp Ranges'!$F$12+'LookUp Ranges'!$I$12),IF(Welcome!$C$12="Transmission",('LookUp Ranges'!$H$12+'LookUp Ranges'!$F$12),IF(Welcome!$C$12="Power Generation",('LookUp Ranges'!$G$12+'LookUp Ranges'!$F$12),'LookUp Ranges'!$F$12)))</f>
        <v>0</v>
      </c>
      <c r="BS76" s="388">
        <f ca="1">BS69*IF(Welcome!$C$12="Distribution",('LookUp Ranges'!$F$12+'LookUp Ranges'!$I$12),IF(Welcome!$C$12="Transmission",('LookUp Ranges'!$H$12+'LookUp Ranges'!$F$12),IF(Welcome!$C$12="Power Generation",('LookUp Ranges'!$G$12+'LookUp Ranges'!$F$12),'LookUp Ranges'!$F$12)))</f>
        <v>0</v>
      </c>
      <c r="BT76" s="388">
        <f ca="1">BT69*IF(Welcome!$C$12="Distribution",('LookUp Ranges'!$F$12+'LookUp Ranges'!$I$12),IF(Welcome!$C$12="Transmission",('LookUp Ranges'!$H$12+'LookUp Ranges'!$F$12),IF(Welcome!$C$12="Power Generation",('LookUp Ranges'!$G$12+'LookUp Ranges'!$F$12),'LookUp Ranges'!$F$12)))</f>
        <v>0</v>
      </c>
      <c r="BU76" s="388">
        <f ca="1">BU69*IF(Welcome!$C$12="Distribution",('LookUp Ranges'!$F$12+'LookUp Ranges'!$I$12),IF(Welcome!$C$12="Transmission",('LookUp Ranges'!$H$12+'LookUp Ranges'!$F$12),IF(Welcome!$C$12="Power Generation",('LookUp Ranges'!$G$12+'LookUp Ranges'!$F$12),'LookUp Ranges'!$F$12)))</f>
        <v>0</v>
      </c>
      <c r="BV76" s="388">
        <f ca="1">BV69*IF(Welcome!$C$12="Distribution",('LookUp Ranges'!$F$12+'LookUp Ranges'!$I$12),IF(Welcome!$C$12="Transmission",('LookUp Ranges'!$H$12+'LookUp Ranges'!$F$12),IF(Welcome!$C$12="Power Generation",('LookUp Ranges'!$G$12+'LookUp Ranges'!$F$12),'LookUp Ranges'!$F$12)))</f>
        <v>0</v>
      </c>
      <c r="BW76" s="388">
        <f ca="1">BW69*IF(Welcome!$C$12="Distribution",('LookUp Ranges'!$F$12+'LookUp Ranges'!$I$12),IF(Welcome!$C$12="Transmission",('LookUp Ranges'!$H$12+'LookUp Ranges'!$F$12),IF(Welcome!$C$12="Power Generation",('LookUp Ranges'!$G$12+'LookUp Ranges'!$F$12),'LookUp Ranges'!$F$12)))</f>
        <v>0</v>
      </c>
      <c r="BX76" s="388">
        <f ca="1">BX69*IF(Welcome!$C$12="Distribution",('LookUp Ranges'!$F$12+'LookUp Ranges'!$I$12),IF(Welcome!$C$12="Transmission",('LookUp Ranges'!$H$12+'LookUp Ranges'!$F$12),IF(Welcome!$C$12="Power Generation",('LookUp Ranges'!$G$12+'LookUp Ranges'!$F$12),'LookUp Ranges'!$F$12)))</f>
        <v>0</v>
      </c>
      <c r="BY76" s="388">
        <f ca="1">BY69*IF(Welcome!$C$12="Distribution",('LookUp Ranges'!$F$12+'LookUp Ranges'!$I$12),IF(Welcome!$C$12="Transmission",('LookUp Ranges'!$H$12+'LookUp Ranges'!$F$12),IF(Welcome!$C$12="Power Generation",('LookUp Ranges'!$G$12+'LookUp Ranges'!$F$12),'LookUp Ranges'!$F$12)))</f>
        <v>0</v>
      </c>
      <c r="BZ76" s="388">
        <f ca="1">BZ69*IF(Welcome!$C$12="Distribution",('LookUp Ranges'!$F$12+'LookUp Ranges'!$I$12),IF(Welcome!$C$12="Transmission",('LookUp Ranges'!$H$12+'LookUp Ranges'!$F$12),IF(Welcome!$C$12="Power Generation",('LookUp Ranges'!$G$12+'LookUp Ranges'!$F$12),'LookUp Ranges'!$F$12)))</f>
        <v>0</v>
      </c>
      <c r="CA76" s="388">
        <f ca="1">CA69*IF(Welcome!$C$12="Distribution",('LookUp Ranges'!$F$12+'LookUp Ranges'!$I$12),IF(Welcome!$C$12="Transmission",('LookUp Ranges'!$H$12+'LookUp Ranges'!$F$12),IF(Welcome!$C$12="Power Generation",('LookUp Ranges'!$G$12+'LookUp Ranges'!$F$12),'LookUp Ranges'!$F$12)))</f>
        <v>0</v>
      </c>
      <c r="CB76" s="388">
        <f ca="1">CB69*IF(Welcome!$C$12="Distribution",('LookUp Ranges'!$F$12+'LookUp Ranges'!$I$12),IF(Welcome!$C$12="Transmission",('LookUp Ranges'!$H$12+'LookUp Ranges'!$F$12),IF(Welcome!$C$12="Power Generation",('LookUp Ranges'!$G$12+'LookUp Ranges'!$F$12),'LookUp Ranges'!$F$12)))</f>
        <v>0</v>
      </c>
      <c r="CC76" s="388">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-20.187075</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228"/>
    </row>
    <row r="79" spans="1:82">
      <c r="A79" s="223" t="s">
        <v>399</v>
      </c>
      <c r="B79" s="388">
        <f>Inputs!C26</f>
        <v>0</v>
      </c>
      <c r="C79" s="388">
        <f>Inputs!D26</f>
        <v>0</v>
      </c>
      <c r="D79" s="388">
        <f>Inputs!E26</f>
        <v>0</v>
      </c>
      <c r="E79" s="388">
        <f>Inputs!F26</f>
        <v>0</v>
      </c>
      <c r="F79" s="388">
        <f>Inputs!G26</f>
        <v>0</v>
      </c>
      <c r="G79" s="388">
        <f>Inputs!H26</f>
        <v>0</v>
      </c>
      <c r="H79" s="388">
        <f>Inputs!I26</f>
        <v>0</v>
      </c>
      <c r="I79" s="388">
        <f>Inputs!J26</f>
        <v>0</v>
      </c>
      <c r="J79" s="388">
        <f>Inputs!K26</f>
        <v>0</v>
      </c>
      <c r="K79" s="388">
        <f>Inputs!L26</f>
        <v>0</v>
      </c>
      <c r="L79" s="388">
        <f>Inputs!M26</f>
        <v>0</v>
      </c>
      <c r="M79" s="388">
        <f>Inputs!N26</f>
        <v>0</v>
      </c>
      <c r="N79" s="388">
        <f>Inputs!O26</f>
        <v>0</v>
      </c>
      <c r="O79" s="388">
        <f>Inputs!P26</f>
        <v>0</v>
      </c>
      <c r="P79" s="388">
        <f>Inputs!Q26</f>
        <v>0</v>
      </c>
      <c r="Q79" s="388">
        <f>Inputs!R26</f>
        <v>0</v>
      </c>
      <c r="R79" s="388">
        <f>Inputs!S26</f>
        <v>0</v>
      </c>
      <c r="S79" s="388">
        <f>Inputs!T26</f>
        <v>0</v>
      </c>
      <c r="T79" s="388">
        <f>Inputs!U26</f>
        <v>0</v>
      </c>
      <c r="U79" s="388">
        <f>Inputs!V26</f>
        <v>0</v>
      </c>
      <c r="V79" s="388">
        <f>Inputs!W26</f>
        <v>0</v>
      </c>
      <c r="W79" s="388">
        <f>Inputs!X26</f>
        <v>0</v>
      </c>
      <c r="X79" s="388">
        <f>Inputs!Y26</f>
        <v>0</v>
      </c>
      <c r="Y79" s="388">
        <f>Inputs!Z26</f>
        <v>0</v>
      </c>
      <c r="Z79" s="388">
        <f>Inputs!AA26</f>
        <v>0</v>
      </c>
      <c r="AA79" s="388">
        <f>Inputs!AB26</f>
        <v>0</v>
      </c>
      <c r="AB79" s="388">
        <f>Inputs!AC26</f>
        <v>0</v>
      </c>
      <c r="AC79" s="388">
        <f>Inputs!AD26</f>
        <v>0</v>
      </c>
      <c r="AD79" s="388">
        <f>Inputs!AE26</f>
        <v>0</v>
      </c>
      <c r="AE79" s="388">
        <f>Inputs!AF26</f>
        <v>0</v>
      </c>
      <c r="AF79" s="388">
        <f>Inputs!AG26</f>
        <v>0</v>
      </c>
      <c r="AG79" s="388">
        <f>Inputs!AH26</f>
        <v>0</v>
      </c>
      <c r="AH79" s="388">
        <f>Inputs!AI26</f>
        <v>0</v>
      </c>
      <c r="AI79" s="388">
        <f>Inputs!AJ26</f>
        <v>0</v>
      </c>
      <c r="AJ79" s="388">
        <f>Inputs!AK26</f>
        <v>0</v>
      </c>
      <c r="AK79" s="388">
        <f>Inputs!AL26</f>
        <v>0</v>
      </c>
      <c r="AL79" s="388">
        <f>Inputs!AM26</f>
        <v>0</v>
      </c>
      <c r="AM79" s="388">
        <f>Inputs!AN26</f>
        <v>0</v>
      </c>
      <c r="AN79" s="388">
        <f>Inputs!AO26</f>
        <v>0</v>
      </c>
      <c r="AO79" s="388">
        <f>Inputs!AP26</f>
        <v>0</v>
      </c>
      <c r="AP79" s="388">
        <f>Inputs!AQ26</f>
        <v>0</v>
      </c>
      <c r="AQ79" s="388">
        <f>Inputs!AR26</f>
        <v>0</v>
      </c>
      <c r="AR79" s="388">
        <f>Inputs!AS26</f>
        <v>0</v>
      </c>
      <c r="AS79" s="388">
        <f>Inputs!AT26</f>
        <v>0</v>
      </c>
      <c r="AT79" s="388">
        <f>Inputs!AU26</f>
        <v>0</v>
      </c>
      <c r="AU79" s="388">
        <f>Inputs!AV26</f>
        <v>0</v>
      </c>
      <c r="AV79" s="388">
        <f>Inputs!AW26</f>
        <v>0</v>
      </c>
      <c r="AW79" s="388">
        <f>Inputs!AX26</f>
        <v>0</v>
      </c>
      <c r="AX79" s="388">
        <f>Inputs!AY26</f>
        <v>0</v>
      </c>
      <c r="AY79" s="388">
        <f>Inputs!AZ26</f>
        <v>0</v>
      </c>
      <c r="AZ79" s="388">
        <f>Inputs!BA26</f>
        <v>0</v>
      </c>
      <c r="BA79" s="388">
        <f>Inputs!BB26</f>
        <v>0</v>
      </c>
      <c r="BB79" s="388">
        <f>Inputs!BC26</f>
        <v>0</v>
      </c>
      <c r="BC79" s="388">
        <f>Inputs!BD26</f>
        <v>0</v>
      </c>
      <c r="BD79" s="388">
        <f>Inputs!BE26</f>
        <v>0</v>
      </c>
      <c r="BE79" s="388">
        <f>Inputs!BF26</f>
        <v>0</v>
      </c>
      <c r="BF79" s="388">
        <f>Inputs!BG26</f>
        <v>0</v>
      </c>
      <c r="BG79" s="388">
        <f>Inputs!BH26</f>
        <v>0</v>
      </c>
      <c r="BH79" s="388">
        <f>Inputs!BI26</f>
        <v>0</v>
      </c>
      <c r="BI79" s="388">
        <f>Inputs!BJ26</f>
        <v>0</v>
      </c>
      <c r="BJ79" s="388">
        <f>Inputs!BK26</f>
        <v>0</v>
      </c>
      <c r="BK79" s="388">
        <f>Inputs!BL26</f>
        <v>0</v>
      </c>
      <c r="BL79" s="388">
        <f>Inputs!BM26</f>
        <v>0</v>
      </c>
      <c r="BM79" s="388">
        <f>Inputs!BN26</f>
        <v>0</v>
      </c>
      <c r="BN79" s="388">
        <f>Inputs!BO26</f>
        <v>0</v>
      </c>
      <c r="BO79" s="388">
        <f>Inputs!BP26</f>
        <v>0</v>
      </c>
      <c r="BP79" s="388">
        <f>Inputs!BQ26</f>
        <v>0</v>
      </c>
      <c r="BQ79" s="388">
        <f>Inputs!BR26</f>
        <v>0</v>
      </c>
      <c r="BR79" s="388">
        <f>Inputs!BS26</f>
        <v>0</v>
      </c>
      <c r="BS79" s="388">
        <f>Inputs!BT26</f>
        <v>0</v>
      </c>
      <c r="BT79" s="388">
        <f>Inputs!BU26</f>
        <v>0</v>
      </c>
      <c r="BU79" s="388">
        <f>Inputs!BV26</f>
        <v>0</v>
      </c>
      <c r="BV79" s="388">
        <f>Inputs!BW26</f>
        <v>0</v>
      </c>
      <c r="BW79" s="388">
        <f>Inputs!BX26</f>
        <v>0</v>
      </c>
      <c r="BX79" s="388">
        <f>Inputs!BY26</f>
        <v>0</v>
      </c>
      <c r="BY79" s="388">
        <f>Inputs!BZ26</f>
        <v>0</v>
      </c>
      <c r="BZ79" s="388">
        <f>Inputs!CA26</f>
        <v>0</v>
      </c>
      <c r="CA79" s="388">
        <f>Inputs!CB26</f>
        <v>0</v>
      </c>
      <c r="CB79" s="388">
        <f>Inputs!CC26</f>
        <v>0</v>
      </c>
      <c r="CC79" s="388">
        <f>Inputs!CD26</f>
        <v>0</v>
      </c>
      <c r="CD79" s="225"/>
    </row>
    <row r="80" spans="1:82" s="220" customFormat="1">
      <c r="A80" s="497" t="s">
        <v>547</v>
      </c>
      <c r="B80" s="467">
        <f>IF($B$2="Sensitivity: Company Labor",(B63+B72)*$E$2,IF($B$2="Sensitivity: Warehouse Materials",(B64+B73)*$E$2,IF($B$2="Sensitivity: Total Project",(B70+B77+B83+B84+B85)*$E$2,IF($B$2="Sensitivity: Other Materials",(B67+B65+B74)*$E$2,IF($B$2="Sensitivity: Non-Company Labor",(B68+B75)*$E$2,0)))))</f>
        <v>0</v>
      </c>
      <c r="C80" s="467">
        <f t="shared" ref="C80" si="51">IF($B$2="Sensitivity: Company Labor",(C63+C72)*$E$2,IF($B$2="Sensitivity: Warehouse Materials",(C64+C73)*$E$2,IF($B$2="Sensitivity: Total Project",(C70+C77+C83+C84+C85)*$E$2,IF($B$2="Sensitivity: Other Materials",(C67+C65+C74)*$E$2,IF($B$2="Sensitivity: Non-Company Labor",(C68+C75)*$E$2,0)))))</f>
        <v>0</v>
      </c>
      <c r="D80" s="467">
        <f t="shared" ref="D80:BO80" si="52">IF($B$2="Sensitivity: Company Labor",(D63+D72)*$E$2,IF($B$2="Sensitivity: Warehouse Materials",(D64+D73)*$E$2,IF($B$2="Sensitivity: Total Project",(D70+D77+D83+D84+D85)*$E$2,IF($B$2="Sensitivity: Other Materials",(D67+D65+D74)*$E$2,IF($B$2="Sensitivity: Non-Company Labor",(D68+D75)*$E$2,0)))))</f>
        <v>0</v>
      </c>
      <c r="E80" s="467">
        <f t="shared" si="52"/>
        <v>0</v>
      </c>
      <c r="F80" s="467">
        <f t="shared" si="52"/>
        <v>0</v>
      </c>
      <c r="G80" s="467">
        <f t="shared" si="52"/>
        <v>0</v>
      </c>
      <c r="H80" s="467">
        <f t="shared" si="52"/>
        <v>0</v>
      </c>
      <c r="I80" s="467">
        <f t="shared" si="52"/>
        <v>0</v>
      </c>
      <c r="J80" s="467">
        <f t="shared" si="52"/>
        <v>0</v>
      </c>
      <c r="K80" s="467">
        <f t="shared" si="52"/>
        <v>0</v>
      </c>
      <c r="L80" s="467">
        <f t="shared" si="52"/>
        <v>0</v>
      </c>
      <c r="M80" s="467">
        <f t="shared" si="52"/>
        <v>0</v>
      </c>
      <c r="N80" s="467">
        <f t="shared" si="52"/>
        <v>0</v>
      </c>
      <c r="O80" s="467">
        <f t="shared" si="52"/>
        <v>0</v>
      </c>
      <c r="P80" s="467">
        <f t="shared" si="52"/>
        <v>0</v>
      </c>
      <c r="Q80" s="467">
        <f t="shared" si="52"/>
        <v>0</v>
      </c>
      <c r="R80" s="467">
        <f t="shared" si="52"/>
        <v>0</v>
      </c>
      <c r="S80" s="467">
        <f t="shared" si="52"/>
        <v>0</v>
      </c>
      <c r="T80" s="467">
        <f t="shared" si="52"/>
        <v>0</v>
      </c>
      <c r="U80" s="467">
        <f t="shared" si="52"/>
        <v>0</v>
      </c>
      <c r="V80" s="467">
        <f t="shared" si="52"/>
        <v>0</v>
      </c>
      <c r="W80" s="467">
        <f t="shared" si="52"/>
        <v>0</v>
      </c>
      <c r="X80" s="467">
        <f t="shared" si="52"/>
        <v>0</v>
      </c>
      <c r="Y80" s="467">
        <f t="shared" si="52"/>
        <v>0</v>
      </c>
      <c r="Z80" s="467">
        <f t="shared" si="52"/>
        <v>0</v>
      </c>
      <c r="AA80" s="467">
        <f t="shared" si="52"/>
        <v>0</v>
      </c>
      <c r="AB80" s="467">
        <f t="shared" si="52"/>
        <v>0</v>
      </c>
      <c r="AC80" s="467">
        <f t="shared" si="52"/>
        <v>0</v>
      </c>
      <c r="AD80" s="467">
        <f t="shared" si="52"/>
        <v>0</v>
      </c>
      <c r="AE80" s="467">
        <f t="shared" si="52"/>
        <v>0</v>
      </c>
      <c r="AF80" s="467">
        <f t="shared" si="52"/>
        <v>0</v>
      </c>
      <c r="AG80" s="467">
        <f t="shared" si="52"/>
        <v>0</v>
      </c>
      <c r="AH80" s="467">
        <f t="shared" si="52"/>
        <v>0</v>
      </c>
      <c r="AI80" s="467">
        <f t="shared" si="52"/>
        <v>0</v>
      </c>
      <c r="AJ80" s="467">
        <f t="shared" si="52"/>
        <v>0</v>
      </c>
      <c r="AK80" s="467">
        <f t="shared" si="52"/>
        <v>0</v>
      </c>
      <c r="AL80" s="467">
        <f t="shared" si="52"/>
        <v>0</v>
      </c>
      <c r="AM80" s="467">
        <f t="shared" si="52"/>
        <v>0</v>
      </c>
      <c r="AN80" s="467">
        <f t="shared" si="52"/>
        <v>0</v>
      </c>
      <c r="AO80" s="467">
        <f t="shared" si="52"/>
        <v>0</v>
      </c>
      <c r="AP80" s="467">
        <f t="shared" si="52"/>
        <v>0</v>
      </c>
      <c r="AQ80" s="467">
        <f t="shared" si="52"/>
        <v>0</v>
      </c>
      <c r="AR80" s="467">
        <f t="shared" si="52"/>
        <v>0</v>
      </c>
      <c r="AS80" s="467">
        <f t="shared" si="52"/>
        <v>0</v>
      </c>
      <c r="AT80" s="467">
        <f t="shared" si="52"/>
        <v>0</v>
      </c>
      <c r="AU80" s="467">
        <f t="shared" si="52"/>
        <v>0</v>
      </c>
      <c r="AV80" s="467">
        <f t="shared" si="52"/>
        <v>0</v>
      </c>
      <c r="AW80" s="467">
        <f t="shared" si="52"/>
        <v>0</v>
      </c>
      <c r="AX80" s="467">
        <f t="shared" si="52"/>
        <v>0</v>
      </c>
      <c r="AY80" s="467">
        <f t="shared" si="52"/>
        <v>0</v>
      </c>
      <c r="AZ80" s="467">
        <f t="shared" si="52"/>
        <v>0</v>
      </c>
      <c r="BA80" s="467">
        <f t="shared" si="52"/>
        <v>0</v>
      </c>
      <c r="BB80" s="467">
        <f t="shared" si="52"/>
        <v>0</v>
      </c>
      <c r="BC80" s="467">
        <f t="shared" si="52"/>
        <v>0</v>
      </c>
      <c r="BD80" s="467">
        <f t="shared" si="52"/>
        <v>0</v>
      </c>
      <c r="BE80" s="467">
        <f t="shared" si="52"/>
        <v>0</v>
      </c>
      <c r="BF80" s="467">
        <f t="shared" si="52"/>
        <v>0</v>
      </c>
      <c r="BG80" s="467">
        <f t="shared" si="52"/>
        <v>0</v>
      </c>
      <c r="BH80" s="467">
        <f t="shared" si="52"/>
        <v>0</v>
      </c>
      <c r="BI80" s="467">
        <f t="shared" si="52"/>
        <v>0</v>
      </c>
      <c r="BJ80" s="467">
        <f t="shared" si="52"/>
        <v>0</v>
      </c>
      <c r="BK80" s="467">
        <f t="shared" si="52"/>
        <v>0</v>
      </c>
      <c r="BL80" s="467">
        <f t="shared" si="52"/>
        <v>0</v>
      </c>
      <c r="BM80" s="467">
        <f t="shared" si="52"/>
        <v>0</v>
      </c>
      <c r="BN80" s="467">
        <f t="shared" si="52"/>
        <v>0</v>
      </c>
      <c r="BO80" s="467">
        <f t="shared" si="52"/>
        <v>0</v>
      </c>
      <c r="BP80" s="467">
        <f t="shared" ref="BP80:CC80" si="53">IF($B$2="Sensitivity: Company Labor",(BP63+BP72)*$E$2,IF($B$2="Sensitivity: Warehouse Materials",(BP64+BP73)*$E$2,IF($B$2="Sensitivity: Total Project",(BP70+BP77+BP83+BP84+BP85)*$E$2,IF($B$2="Sensitivity: Other Materials",(BP67+BP65+BP74)*$E$2,IF($B$2="Sensitivity: Non-Company Labor",(BP68+BP75)*$E$2,0)))))</f>
        <v>0</v>
      </c>
      <c r="BQ80" s="467">
        <f t="shared" si="53"/>
        <v>0</v>
      </c>
      <c r="BR80" s="467">
        <f t="shared" si="53"/>
        <v>0</v>
      </c>
      <c r="BS80" s="467">
        <f t="shared" si="53"/>
        <v>0</v>
      </c>
      <c r="BT80" s="467">
        <f t="shared" si="53"/>
        <v>0</v>
      </c>
      <c r="BU80" s="467">
        <f t="shared" si="53"/>
        <v>0</v>
      </c>
      <c r="BV80" s="467">
        <f t="shared" si="53"/>
        <v>0</v>
      </c>
      <c r="BW80" s="467">
        <f t="shared" si="53"/>
        <v>0</v>
      </c>
      <c r="BX80" s="467">
        <f t="shared" si="53"/>
        <v>0</v>
      </c>
      <c r="BY80" s="467">
        <f t="shared" si="53"/>
        <v>0</v>
      </c>
      <c r="BZ80" s="467">
        <f t="shared" si="53"/>
        <v>0</v>
      </c>
      <c r="CA80" s="467">
        <f t="shared" si="53"/>
        <v>0</v>
      </c>
      <c r="CB80" s="467">
        <f t="shared" si="53"/>
        <v>0</v>
      </c>
      <c r="CC80" s="467">
        <f t="shared" si="53"/>
        <v>0</v>
      </c>
      <c r="CD80" s="467"/>
    </row>
    <row r="81" spans="1:82" s="498" customFormat="1" ht="15.75">
      <c r="A81" s="221" t="s">
        <v>109</v>
      </c>
      <c r="B81" s="463">
        <f ca="1">IF(SUM(B70:V70,B77:V77,B79:V79)&lt;&gt;0,(B70+B77+B79+B80),0)</f>
        <v>-1326.4095750000001</v>
      </c>
      <c r="C81" s="463">
        <f t="shared" ref="C81" ca="1" si="54">C70+C77+C79+C80</f>
        <v>0</v>
      </c>
      <c r="D81" s="463">
        <f t="shared" ref="D81:BO81" ca="1" si="55">D70+D77+D79+D80</f>
        <v>0</v>
      </c>
      <c r="E81" s="463">
        <f t="shared" ca="1" si="55"/>
        <v>0</v>
      </c>
      <c r="F81" s="463">
        <f t="shared" ca="1" si="55"/>
        <v>0</v>
      </c>
      <c r="G81" s="463">
        <f t="shared" ca="1" si="55"/>
        <v>0</v>
      </c>
      <c r="H81" s="463">
        <f t="shared" ca="1" si="55"/>
        <v>0</v>
      </c>
      <c r="I81" s="463">
        <f t="shared" ca="1" si="55"/>
        <v>0</v>
      </c>
      <c r="J81" s="463">
        <f t="shared" ca="1" si="55"/>
        <v>0</v>
      </c>
      <c r="K81" s="463">
        <f t="shared" ca="1" si="55"/>
        <v>0</v>
      </c>
      <c r="L81" s="463">
        <f t="shared" ca="1" si="55"/>
        <v>0</v>
      </c>
      <c r="M81" s="463">
        <f t="shared" ca="1" si="55"/>
        <v>0</v>
      </c>
      <c r="N81" s="463">
        <f t="shared" ca="1" si="55"/>
        <v>0</v>
      </c>
      <c r="O81" s="463">
        <f t="shared" ca="1" si="55"/>
        <v>0</v>
      </c>
      <c r="P81" s="463">
        <f t="shared" ca="1" si="55"/>
        <v>0</v>
      </c>
      <c r="Q81" s="463">
        <f t="shared" ca="1" si="55"/>
        <v>0</v>
      </c>
      <c r="R81" s="463">
        <f t="shared" ca="1" si="55"/>
        <v>0</v>
      </c>
      <c r="S81" s="463">
        <f t="shared" ca="1" si="55"/>
        <v>0</v>
      </c>
      <c r="T81" s="463">
        <f t="shared" ca="1" si="55"/>
        <v>0</v>
      </c>
      <c r="U81" s="463">
        <f t="shared" ca="1" si="55"/>
        <v>0</v>
      </c>
      <c r="V81" s="463">
        <f t="shared" ca="1" si="55"/>
        <v>0</v>
      </c>
      <c r="W81" s="463">
        <f t="shared" ca="1" si="55"/>
        <v>0</v>
      </c>
      <c r="X81" s="463">
        <f t="shared" ca="1" si="55"/>
        <v>0</v>
      </c>
      <c r="Y81" s="463">
        <f t="shared" ca="1" si="55"/>
        <v>0</v>
      </c>
      <c r="Z81" s="463">
        <f t="shared" ca="1" si="55"/>
        <v>0</v>
      </c>
      <c r="AA81" s="463">
        <f t="shared" ca="1" si="55"/>
        <v>0</v>
      </c>
      <c r="AB81" s="463">
        <f t="shared" ca="1" si="55"/>
        <v>0</v>
      </c>
      <c r="AC81" s="463">
        <f t="shared" ca="1" si="55"/>
        <v>0</v>
      </c>
      <c r="AD81" s="463">
        <f t="shared" ca="1" si="55"/>
        <v>0</v>
      </c>
      <c r="AE81" s="463">
        <f t="shared" ca="1" si="55"/>
        <v>0</v>
      </c>
      <c r="AF81" s="463">
        <f t="shared" ca="1" si="55"/>
        <v>0</v>
      </c>
      <c r="AG81" s="463">
        <f t="shared" ca="1" si="55"/>
        <v>0</v>
      </c>
      <c r="AH81" s="463">
        <f t="shared" ca="1" si="55"/>
        <v>0</v>
      </c>
      <c r="AI81" s="463">
        <f t="shared" ca="1" si="55"/>
        <v>0</v>
      </c>
      <c r="AJ81" s="463">
        <f t="shared" ca="1" si="55"/>
        <v>0</v>
      </c>
      <c r="AK81" s="463">
        <f t="shared" ca="1" si="55"/>
        <v>0</v>
      </c>
      <c r="AL81" s="463">
        <f t="shared" ca="1" si="55"/>
        <v>0</v>
      </c>
      <c r="AM81" s="463">
        <f t="shared" ca="1" si="55"/>
        <v>0</v>
      </c>
      <c r="AN81" s="463">
        <f t="shared" ca="1" si="55"/>
        <v>0</v>
      </c>
      <c r="AO81" s="463">
        <f t="shared" ca="1" si="55"/>
        <v>0</v>
      </c>
      <c r="AP81" s="463">
        <f t="shared" ca="1" si="55"/>
        <v>0</v>
      </c>
      <c r="AQ81" s="463">
        <f t="shared" ca="1" si="55"/>
        <v>0</v>
      </c>
      <c r="AR81" s="463">
        <f t="shared" ca="1" si="55"/>
        <v>0</v>
      </c>
      <c r="AS81" s="463">
        <f t="shared" ca="1" si="55"/>
        <v>0</v>
      </c>
      <c r="AT81" s="463">
        <f t="shared" ca="1" si="55"/>
        <v>0</v>
      </c>
      <c r="AU81" s="463">
        <f t="shared" ca="1" si="55"/>
        <v>0</v>
      </c>
      <c r="AV81" s="463">
        <f t="shared" ca="1" si="55"/>
        <v>0</v>
      </c>
      <c r="AW81" s="463">
        <f t="shared" ca="1" si="55"/>
        <v>0</v>
      </c>
      <c r="AX81" s="463">
        <f t="shared" ca="1" si="55"/>
        <v>0</v>
      </c>
      <c r="AY81" s="463">
        <f t="shared" ca="1" si="55"/>
        <v>0</v>
      </c>
      <c r="AZ81" s="463">
        <f t="shared" ca="1" si="55"/>
        <v>0</v>
      </c>
      <c r="BA81" s="463">
        <f t="shared" ca="1" si="55"/>
        <v>0</v>
      </c>
      <c r="BB81" s="463">
        <f t="shared" ca="1" si="55"/>
        <v>0</v>
      </c>
      <c r="BC81" s="463">
        <f t="shared" ca="1" si="55"/>
        <v>0</v>
      </c>
      <c r="BD81" s="463">
        <f t="shared" ca="1" si="55"/>
        <v>0</v>
      </c>
      <c r="BE81" s="463">
        <f t="shared" ca="1" si="55"/>
        <v>0</v>
      </c>
      <c r="BF81" s="463">
        <f t="shared" ca="1" si="55"/>
        <v>0</v>
      </c>
      <c r="BG81" s="463">
        <f t="shared" ca="1" si="55"/>
        <v>0</v>
      </c>
      <c r="BH81" s="463">
        <f t="shared" ca="1" si="55"/>
        <v>0</v>
      </c>
      <c r="BI81" s="463">
        <f t="shared" ca="1" si="55"/>
        <v>0</v>
      </c>
      <c r="BJ81" s="463">
        <f t="shared" ca="1" si="55"/>
        <v>0</v>
      </c>
      <c r="BK81" s="463">
        <f t="shared" ca="1" si="55"/>
        <v>0</v>
      </c>
      <c r="BL81" s="463">
        <f t="shared" ca="1" si="55"/>
        <v>0</v>
      </c>
      <c r="BM81" s="463">
        <f t="shared" ca="1" si="55"/>
        <v>0</v>
      </c>
      <c r="BN81" s="463">
        <f t="shared" ca="1" si="55"/>
        <v>0</v>
      </c>
      <c r="BO81" s="463">
        <f t="shared" ca="1" si="55"/>
        <v>0</v>
      </c>
      <c r="BP81" s="463">
        <f t="shared" ref="BP81:CC81" ca="1" si="56">BP70+BP77+BP79+BP80</f>
        <v>0</v>
      </c>
      <c r="BQ81" s="463">
        <f t="shared" ca="1" si="56"/>
        <v>0</v>
      </c>
      <c r="BR81" s="463">
        <f t="shared" ca="1" si="56"/>
        <v>0</v>
      </c>
      <c r="BS81" s="463">
        <f t="shared" ca="1" si="56"/>
        <v>0</v>
      </c>
      <c r="BT81" s="463">
        <f t="shared" ca="1" si="56"/>
        <v>0</v>
      </c>
      <c r="BU81" s="463">
        <f t="shared" ca="1" si="56"/>
        <v>0</v>
      </c>
      <c r="BV81" s="463">
        <f t="shared" ca="1" si="56"/>
        <v>0</v>
      </c>
      <c r="BW81" s="463">
        <f t="shared" ca="1" si="56"/>
        <v>0</v>
      </c>
      <c r="BX81" s="463">
        <f t="shared" ca="1" si="56"/>
        <v>0</v>
      </c>
      <c r="BY81" s="463">
        <f t="shared" ca="1" si="56"/>
        <v>0</v>
      </c>
      <c r="BZ81" s="463">
        <f t="shared" ca="1" si="56"/>
        <v>0</v>
      </c>
      <c r="CA81" s="463">
        <f t="shared" ca="1" si="56"/>
        <v>0</v>
      </c>
      <c r="CB81" s="463">
        <f t="shared" ca="1" si="56"/>
        <v>0</v>
      </c>
      <c r="CC81" s="463">
        <f t="shared" ca="1" si="56"/>
        <v>0</v>
      </c>
      <c r="CD81" s="228"/>
    </row>
    <row r="82" spans="1:82">
      <c r="A82" s="218"/>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227"/>
    </row>
    <row r="83" spans="1:82">
      <c r="A83" s="217" t="s">
        <v>110</v>
      </c>
      <c r="B83" s="388">
        <f>-Inputs!C28</f>
        <v>0</v>
      </c>
      <c r="C83" s="388">
        <f>-Inputs!D28</f>
        <v>0</v>
      </c>
      <c r="D83" s="388">
        <f>-Inputs!E28</f>
        <v>0</v>
      </c>
      <c r="E83" s="388">
        <f>-Inputs!F28</f>
        <v>0</v>
      </c>
      <c r="F83" s="388">
        <f>-Inputs!G28</f>
        <v>0</v>
      </c>
      <c r="G83" s="388">
        <f>-Inputs!H28</f>
        <v>0</v>
      </c>
      <c r="H83" s="388">
        <f>-Inputs!I28</f>
        <v>0</v>
      </c>
      <c r="I83" s="388">
        <f>-Inputs!J28</f>
        <v>0</v>
      </c>
      <c r="J83" s="388">
        <f>-Inputs!K28</f>
        <v>0</v>
      </c>
      <c r="K83" s="388">
        <f>-Inputs!L28</f>
        <v>0</v>
      </c>
      <c r="L83" s="388">
        <f>-Inputs!M28</f>
        <v>0</v>
      </c>
      <c r="M83" s="388">
        <f>-Inputs!N28</f>
        <v>0</v>
      </c>
      <c r="N83" s="388">
        <f>-Inputs!O28</f>
        <v>0</v>
      </c>
      <c r="O83" s="388">
        <f>-Inputs!P28</f>
        <v>0</v>
      </c>
      <c r="P83" s="388">
        <f>-Inputs!Q28</f>
        <v>0</v>
      </c>
      <c r="Q83" s="388">
        <f>-Inputs!R28</f>
        <v>0</v>
      </c>
      <c r="R83" s="388">
        <f>-Inputs!S28</f>
        <v>0</v>
      </c>
      <c r="S83" s="388">
        <f>-Inputs!T28</f>
        <v>0</v>
      </c>
      <c r="T83" s="388">
        <f>-Inputs!U28</f>
        <v>0</v>
      </c>
      <c r="U83" s="388">
        <f>-Inputs!V28</f>
        <v>0</v>
      </c>
      <c r="V83" s="388">
        <f>-Inputs!W28</f>
        <v>0</v>
      </c>
      <c r="W83" s="388">
        <f>-Inputs!X28</f>
        <v>0</v>
      </c>
      <c r="X83" s="388">
        <f>-Inputs!Y28</f>
        <v>0</v>
      </c>
      <c r="Y83" s="388">
        <f>-Inputs!Z28</f>
        <v>0</v>
      </c>
      <c r="Z83" s="388">
        <f>-Inputs!AA28</f>
        <v>0</v>
      </c>
      <c r="AA83" s="388">
        <f>-Inputs!AB28</f>
        <v>0</v>
      </c>
      <c r="AB83" s="388">
        <f>-Inputs!AC28</f>
        <v>0</v>
      </c>
      <c r="AC83" s="388">
        <f>-Inputs!AD28</f>
        <v>0</v>
      </c>
      <c r="AD83" s="388">
        <f>-Inputs!AE28</f>
        <v>0</v>
      </c>
      <c r="AE83" s="388">
        <f>-Inputs!AF28</f>
        <v>0</v>
      </c>
      <c r="AF83" s="388">
        <f>-Inputs!AG28</f>
        <v>0</v>
      </c>
      <c r="AG83" s="388">
        <f>-Inputs!AH28</f>
        <v>0</v>
      </c>
      <c r="AH83" s="388">
        <f>-Inputs!AI28</f>
        <v>0</v>
      </c>
      <c r="AI83" s="388">
        <f>-Inputs!AJ28</f>
        <v>0</v>
      </c>
      <c r="AJ83" s="388">
        <f>-Inputs!AK28</f>
        <v>0</v>
      </c>
      <c r="AK83" s="388">
        <f>-Inputs!AL28</f>
        <v>0</v>
      </c>
      <c r="AL83" s="388">
        <f>-Inputs!AM28</f>
        <v>0</v>
      </c>
      <c r="AM83" s="388">
        <f>-Inputs!AN28</f>
        <v>0</v>
      </c>
      <c r="AN83" s="388">
        <f>-Inputs!AO28</f>
        <v>0</v>
      </c>
      <c r="AO83" s="388">
        <f>-Inputs!AP28</f>
        <v>0</v>
      </c>
      <c r="AP83" s="388">
        <f>-Inputs!AQ28</f>
        <v>0</v>
      </c>
      <c r="AQ83" s="388">
        <f>-Inputs!AR28</f>
        <v>0</v>
      </c>
      <c r="AR83" s="388">
        <f>-Inputs!AS28</f>
        <v>0</v>
      </c>
      <c r="AS83" s="388">
        <f>-Inputs!AT28</f>
        <v>0</v>
      </c>
      <c r="AT83" s="388">
        <f>-Inputs!AU28</f>
        <v>0</v>
      </c>
      <c r="AU83" s="388">
        <f>-Inputs!AV28</f>
        <v>0</v>
      </c>
      <c r="AV83" s="388">
        <f>-Inputs!AW28</f>
        <v>0</v>
      </c>
      <c r="AW83" s="388">
        <f>-Inputs!AX28</f>
        <v>0</v>
      </c>
      <c r="AX83" s="388">
        <f>-Inputs!AY28</f>
        <v>0</v>
      </c>
      <c r="AY83" s="388">
        <f>-Inputs!AZ28</f>
        <v>0</v>
      </c>
      <c r="AZ83" s="388">
        <f>-Inputs!BA28</f>
        <v>0</v>
      </c>
      <c r="BA83" s="388">
        <f>-Inputs!BB28</f>
        <v>0</v>
      </c>
      <c r="BB83" s="388">
        <f>-Inputs!BC28</f>
        <v>0</v>
      </c>
      <c r="BC83" s="388">
        <f>-Inputs!BD28</f>
        <v>0</v>
      </c>
      <c r="BD83" s="388">
        <f>-Inputs!BE28</f>
        <v>0</v>
      </c>
      <c r="BE83" s="388">
        <f>-Inputs!BF28</f>
        <v>0</v>
      </c>
      <c r="BF83" s="388">
        <f>-Inputs!BG28</f>
        <v>0</v>
      </c>
      <c r="BG83" s="388">
        <f>-Inputs!BH28</f>
        <v>0</v>
      </c>
      <c r="BH83" s="388">
        <f>-Inputs!BI28</f>
        <v>0</v>
      </c>
      <c r="BI83" s="388">
        <f>-Inputs!BJ28</f>
        <v>0</v>
      </c>
      <c r="BJ83" s="388">
        <f>-Inputs!BK28</f>
        <v>0</v>
      </c>
      <c r="BK83" s="388">
        <f>-Inputs!BL28</f>
        <v>0</v>
      </c>
      <c r="BL83" s="388">
        <f>-Inputs!BM28</f>
        <v>0</v>
      </c>
      <c r="BM83" s="388">
        <f>-Inputs!BN28</f>
        <v>0</v>
      </c>
      <c r="BN83" s="388">
        <f>-Inputs!BO28</f>
        <v>0</v>
      </c>
      <c r="BO83" s="388">
        <f>-Inputs!BP28</f>
        <v>0</v>
      </c>
      <c r="BP83" s="388">
        <f>-Inputs!BQ28</f>
        <v>0</v>
      </c>
      <c r="BQ83" s="388">
        <f>-Inputs!BR28</f>
        <v>0</v>
      </c>
      <c r="BR83" s="388">
        <f>-Inputs!BS28</f>
        <v>0</v>
      </c>
      <c r="BS83" s="388">
        <f>-Inputs!BT28</f>
        <v>0</v>
      </c>
      <c r="BT83" s="388">
        <f>-Inputs!BU28</f>
        <v>0</v>
      </c>
      <c r="BU83" s="388">
        <f>-Inputs!BV28</f>
        <v>0</v>
      </c>
      <c r="BV83" s="388">
        <f>-Inputs!BW28</f>
        <v>0</v>
      </c>
      <c r="BW83" s="388">
        <f>-Inputs!BX28</f>
        <v>0</v>
      </c>
      <c r="BX83" s="388">
        <f>-Inputs!BY28</f>
        <v>0</v>
      </c>
      <c r="BY83" s="388">
        <f>-Inputs!BZ28</f>
        <v>0</v>
      </c>
      <c r="BZ83" s="388">
        <f>-Inputs!CA28</f>
        <v>0</v>
      </c>
      <c r="CA83" s="388">
        <f>-Inputs!CB28</f>
        <v>0</v>
      </c>
      <c r="CB83" s="388">
        <f>-Inputs!CC28</f>
        <v>0</v>
      </c>
      <c r="CC83" s="388">
        <f>-Inputs!CD28</f>
        <v>0</v>
      </c>
      <c r="CD83" s="225"/>
    </row>
    <row r="84" spans="1:82">
      <c r="A84" s="217" t="s">
        <v>400</v>
      </c>
      <c r="B84" s="388">
        <f>-Inputs!C27</f>
        <v>0</v>
      </c>
      <c r="C84" s="388">
        <f>-Inputs!D27</f>
        <v>0</v>
      </c>
      <c r="D84" s="388">
        <f>-Inputs!E27</f>
        <v>0</v>
      </c>
      <c r="E84" s="388">
        <f>-Inputs!F27</f>
        <v>0</v>
      </c>
      <c r="F84" s="388">
        <f>-Inputs!G27</f>
        <v>0</v>
      </c>
      <c r="G84" s="388">
        <f>-Inputs!H27</f>
        <v>0</v>
      </c>
      <c r="H84" s="388">
        <f>-Inputs!I27</f>
        <v>0</v>
      </c>
      <c r="I84" s="388">
        <f>-Inputs!J27</f>
        <v>0</v>
      </c>
      <c r="J84" s="388">
        <f>-Inputs!K27</f>
        <v>0</v>
      </c>
      <c r="K84" s="388">
        <f>-Inputs!L27</f>
        <v>0</v>
      </c>
      <c r="L84" s="388">
        <f>-Inputs!M27</f>
        <v>0</v>
      </c>
      <c r="M84" s="388">
        <f>-Inputs!N27</f>
        <v>0</v>
      </c>
      <c r="N84" s="388">
        <f>-Inputs!O27</f>
        <v>0</v>
      </c>
      <c r="O84" s="388">
        <f>-Inputs!P27</f>
        <v>0</v>
      </c>
      <c r="P84" s="388">
        <f>-Inputs!Q27</f>
        <v>0</v>
      </c>
      <c r="Q84" s="388">
        <f>-Inputs!R27</f>
        <v>0</v>
      </c>
      <c r="R84" s="388">
        <f>-Inputs!S27</f>
        <v>0</v>
      </c>
      <c r="S84" s="388">
        <f>-Inputs!T27</f>
        <v>0</v>
      </c>
      <c r="T84" s="388">
        <f>-Inputs!U27</f>
        <v>0</v>
      </c>
      <c r="U84" s="388">
        <f>-Inputs!V27</f>
        <v>0</v>
      </c>
      <c r="V84" s="388">
        <f>-Inputs!W27</f>
        <v>0</v>
      </c>
      <c r="W84" s="388">
        <f>-Inputs!X27</f>
        <v>0</v>
      </c>
      <c r="X84" s="388">
        <f>-Inputs!Y27</f>
        <v>0</v>
      </c>
      <c r="Y84" s="388">
        <f>-Inputs!Z27</f>
        <v>0</v>
      </c>
      <c r="Z84" s="388">
        <f>-Inputs!AA27</f>
        <v>0</v>
      </c>
      <c r="AA84" s="388">
        <f>-Inputs!AB27</f>
        <v>0</v>
      </c>
      <c r="AB84" s="388">
        <f>-Inputs!AC27</f>
        <v>0</v>
      </c>
      <c r="AC84" s="388">
        <f>-Inputs!AD27</f>
        <v>0</v>
      </c>
      <c r="AD84" s="388">
        <f>-Inputs!AE27</f>
        <v>0</v>
      </c>
      <c r="AE84" s="388">
        <f>-Inputs!AF27</f>
        <v>0</v>
      </c>
      <c r="AF84" s="388">
        <f>-Inputs!AG27</f>
        <v>0</v>
      </c>
      <c r="AG84" s="388">
        <f>-Inputs!AH27</f>
        <v>0</v>
      </c>
      <c r="AH84" s="388">
        <f>-Inputs!AI27</f>
        <v>0</v>
      </c>
      <c r="AI84" s="388">
        <f>-Inputs!AJ27</f>
        <v>0</v>
      </c>
      <c r="AJ84" s="388">
        <f>-Inputs!AK27</f>
        <v>0</v>
      </c>
      <c r="AK84" s="388">
        <f>-Inputs!AL27</f>
        <v>0</v>
      </c>
      <c r="AL84" s="388">
        <f>-Inputs!AM27</f>
        <v>0</v>
      </c>
      <c r="AM84" s="388">
        <f>-Inputs!AN27</f>
        <v>0</v>
      </c>
      <c r="AN84" s="388">
        <f>-Inputs!AO27</f>
        <v>0</v>
      </c>
      <c r="AO84" s="388">
        <f>-Inputs!AP27</f>
        <v>0</v>
      </c>
      <c r="AP84" s="388">
        <f>-Inputs!AQ27</f>
        <v>0</v>
      </c>
      <c r="AQ84" s="388">
        <f>-Inputs!AR27</f>
        <v>0</v>
      </c>
      <c r="AR84" s="388">
        <f>-Inputs!AS27</f>
        <v>0</v>
      </c>
      <c r="AS84" s="388">
        <f>-Inputs!AT27</f>
        <v>0</v>
      </c>
      <c r="AT84" s="388">
        <f>-Inputs!AU27</f>
        <v>0</v>
      </c>
      <c r="AU84" s="388">
        <f>-Inputs!AV27</f>
        <v>0</v>
      </c>
      <c r="AV84" s="388">
        <f>-Inputs!AW27</f>
        <v>0</v>
      </c>
      <c r="AW84" s="388">
        <f>-Inputs!AX27</f>
        <v>0</v>
      </c>
      <c r="AX84" s="388">
        <f>-Inputs!AY27</f>
        <v>0</v>
      </c>
      <c r="AY84" s="388">
        <f>-Inputs!AZ27</f>
        <v>0</v>
      </c>
      <c r="AZ84" s="388">
        <f>-Inputs!BA27</f>
        <v>0</v>
      </c>
      <c r="BA84" s="388">
        <f>-Inputs!BB27</f>
        <v>0</v>
      </c>
      <c r="BB84" s="388">
        <f>-Inputs!BC27</f>
        <v>0</v>
      </c>
      <c r="BC84" s="388">
        <f>-Inputs!BD27</f>
        <v>0</v>
      </c>
      <c r="BD84" s="388">
        <f>-Inputs!BE27</f>
        <v>0</v>
      </c>
      <c r="BE84" s="388">
        <f>-Inputs!BF27</f>
        <v>0</v>
      </c>
      <c r="BF84" s="388">
        <f>-Inputs!BG27</f>
        <v>0</v>
      </c>
      <c r="BG84" s="388">
        <f>-Inputs!BH27</f>
        <v>0</v>
      </c>
      <c r="BH84" s="388">
        <f>-Inputs!BI27</f>
        <v>0</v>
      </c>
      <c r="BI84" s="388">
        <f>-Inputs!BJ27</f>
        <v>0</v>
      </c>
      <c r="BJ84" s="388">
        <f>-Inputs!BK27</f>
        <v>0</v>
      </c>
      <c r="BK84" s="388">
        <f>-Inputs!BL27</f>
        <v>0</v>
      </c>
      <c r="BL84" s="388">
        <f>-Inputs!BM27</f>
        <v>0</v>
      </c>
      <c r="BM84" s="388">
        <f>-Inputs!BN27</f>
        <v>0</v>
      </c>
      <c r="BN84" s="388">
        <f>-Inputs!BO27</f>
        <v>0</v>
      </c>
      <c r="BO84" s="388">
        <f>-Inputs!BP27</f>
        <v>0</v>
      </c>
      <c r="BP84" s="388">
        <f>-Inputs!BQ27</f>
        <v>0</v>
      </c>
      <c r="BQ84" s="388">
        <f>-Inputs!BR27</f>
        <v>0</v>
      </c>
      <c r="BR84" s="388">
        <f>-Inputs!BS27</f>
        <v>0</v>
      </c>
      <c r="BS84" s="388">
        <f>-Inputs!BT27</f>
        <v>0</v>
      </c>
      <c r="BT84" s="388">
        <f>-Inputs!BU27</f>
        <v>0</v>
      </c>
      <c r="BU84" s="388">
        <f>-Inputs!BV27</f>
        <v>0</v>
      </c>
      <c r="BV84" s="388">
        <f>-Inputs!BW27</f>
        <v>0</v>
      </c>
      <c r="BW84" s="388">
        <f>-Inputs!BX27</f>
        <v>0</v>
      </c>
      <c r="BX84" s="388">
        <f>-Inputs!BY27</f>
        <v>0</v>
      </c>
      <c r="BY84" s="388">
        <f>-Inputs!BZ27</f>
        <v>0</v>
      </c>
      <c r="BZ84" s="388">
        <f>-Inputs!CA27</f>
        <v>0</v>
      </c>
      <c r="CA84" s="388">
        <f>-Inputs!CB27</f>
        <v>0</v>
      </c>
      <c r="CB84" s="388">
        <f>-Inputs!CC27</f>
        <v>0</v>
      </c>
      <c r="CC84" s="388">
        <f>-Inputs!CD27</f>
        <v>0</v>
      </c>
      <c r="CD84" s="225"/>
    </row>
    <row r="85" spans="1:82">
      <c r="A85" s="218" t="s">
        <v>111</v>
      </c>
      <c r="B85" s="458">
        <f t="shared" ref="B85:AG85" ca="1" si="57">IF(AND(B4&lt;&gt;"",C4=""),RetireValue,0)</f>
        <v>0</v>
      </c>
      <c r="C85" s="458">
        <f t="shared" ca="1" si="57"/>
        <v>0</v>
      </c>
      <c r="D85" s="458">
        <f t="shared" ca="1" si="57"/>
        <v>0</v>
      </c>
      <c r="E85" s="458">
        <f t="shared" ca="1" si="57"/>
        <v>0</v>
      </c>
      <c r="F85" s="458">
        <f t="shared" ca="1" si="57"/>
        <v>0</v>
      </c>
      <c r="G85" s="458">
        <f t="shared" ca="1" si="57"/>
        <v>0</v>
      </c>
      <c r="H85" s="458">
        <f t="shared" ca="1" si="57"/>
        <v>0</v>
      </c>
      <c r="I85" s="458">
        <f t="shared" ca="1" si="57"/>
        <v>0</v>
      </c>
      <c r="J85" s="458">
        <f t="shared" ca="1" si="57"/>
        <v>0</v>
      </c>
      <c r="K85" s="458">
        <f t="shared" ca="1" si="57"/>
        <v>0</v>
      </c>
      <c r="L85" s="458">
        <f t="shared" ca="1" si="57"/>
        <v>0</v>
      </c>
      <c r="M85" s="458">
        <f t="shared" ca="1" si="57"/>
        <v>0</v>
      </c>
      <c r="N85" s="458">
        <f t="shared" ca="1" si="57"/>
        <v>0</v>
      </c>
      <c r="O85" s="458">
        <f t="shared" ca="1" si="57"/>
        <v>0</v>
      </c>
      <c r="P85" s="458">
        <f t="shared" ca="1" si="57"/>
        <v>0</v>
      </c>
      <c r="Q85" s="458">
        <f t="shared" ca="1" si="57"/>
        <v>0</v>
      </c>
      <c r="R85" s="458">
        <f t="shared" ca="1" si="57"/>
        <v>0</v>
      </c>
      <c r="S85" s="458">
        <f t="shared" ca="1" si="57"/>
        <v>0</v>
      </c>
      <c r="T85" s="458">
        <f t="shared" ca="1" si="57"/>
        <v>0</v>
      </c>
      <c r="U85" s="458">
        <f t="shared" ca="1" si="57"/>
        <v>0</v>
      </c>
      <c r="V85" s="458">
        <f t="shared" ca="1" si="57"/>
        <v>0</v>
      </c>
      <c r="W85" s="458">
        <f t="shared" ca="1" si="57"/>
        <v>0</v>
      </c>
      <c r="X85" s="458">
        <f t="shared" ca="1" si="57"/>
        <v>0</v>
      </c>
      <c r="Y85" s="458">
        <f t="shared" ca="1" si="57"/>
        <v>0</v>
      </c>
      <c r="Z85" s="458">
        <f t="shared" ca="1" si="57"/>
        <v>0</v>
      </c>
      <c r="AA85" s="458">
        <f t="shared" ca="1" si="57"/>
        <v>0</v>
      </c>
      <c r="AB85" s="458">
        <f t="shared" ca="1" si="57"/>
        <v>0</v>
      </c>
      <c r="AC85" s="458">
        <f t="shared" ca="1" si="57"/>
        <v>0</v>
      </c>
      <c r="AD85" s="458">
        <f t="shared" ca="1" si="57"/>
        <v>0</v>
      </c>
      <c r="AE85" s="458">
        <f t="shared" ca="1" si="57"/>
        <v>0</v>
      </c>
      <c r="AF85" s="458">
        <f t="shared" ca="1" si="57"/>
        <v>0</v>
      </c>
      <c r="AG85" s="458">
        <f t="shared" ca="1" si="57"/>
        <v>0</v>
      </c>
      <c r="AH85" s="458">
        <f t="shared" ref="AH85:BM85" ca="1" si="58">IF(AND(AH4&lt;&gt;"",AI4=""),RetireValue,0)</f>
        <v>0</v>
      </c>
      <c r="AI85" s="458">
        <f t="shared" ca="1" si="58"/>
        <v>0</v>
      </c>
      <c r="AJ85" s="458">
        <f t="shared" ca="1" si="58"/>
        <v>0</v>
      </c>
      <c r="AK85" s="458">
        <f t="shared" ca="1" si="58"/>
        <v>0</v>
      </c>
      <c r="AL85" s="458">
        <f t="shared" ca="1" si="58"/>
        <v>0</v>
      </c>
      <c r="AM85" s="458">
        <f t="shared" ca="1" si="58"/>
        <v>0</v>
      </c>
      <c r="AN85" s="458">
        <f t="shared" ca="1" si="58"/>
        <v>0</v>
      </c>
      <c r="AO85" s="458">
        <f t="shared" ca="1" si="58"/>
        <v>0</v>
      </c>
      <c r="AP85" s="458">
        <f t="shared" ca="1" si="58"/>
        <v>0</v>
      </c>
      <c r="AQ85" s="458">
        <f t="shared" ca="1" si="58"/>
        <v>0</v>
      </c>
      <c r="AR85" s="458">
        <f t="shared" ca="1" si="58"/>
        <v>0</v>
      </c>
      <c r="AS85" s="458">
        <f t="shared" ca="1" si="58"/>
        <v>0</v>
      </c>
      <c r="AT85" s="458">
        <f t="shared" ca="1" si="58"/>
        <v>0</v>
      </c>
      <c r="AU85" s="458">
        <f t="shared" ca="1" si="58"/>
        <v>0</v>
      </c>
      <c r="AV85" s="458">
        <f t="shared" ca="1" si="58"/>
        <v>0</v>
      </c>
      <c r="AW85" s="458">
        <f t="shared" ca="1" si="58"/>
        <v>0</v>
      </c>
      <c r="AX85" s="458">
        <f t="shared" ca="1" si="58"/>
        <v>0</v>
      </c>
      <c r="AY85" s="458">
        <f t="shared" ca="1" si="58"/>
        <v>0</v>
      </c>
      <c r="AZ85" s="458">
        <f t="shared" ca="1" si="58"/>
        <v>0</v>
      </c>
      <c r="BA85" s="458">
        <f t="shared" ca="1" si="58"/>
        <v>0</v>
      </c>
      <c r="BB85" s="458">
        <f t="shared" ca="1" si="58"/>
        <v>0</v>
      </c>
      <c r="BC85" s="458">
        <f t="shared" ca="1" si="58"/>
        <v>0</v>
      </c>
      <c r="BD85" s="458">
        <f t="shared" ca="1" si="58"/>
        <v>0</v>
      </c>
      <c r="BE85" s="458">
        <f t="shared" ca="1" si="58"/>
        <v>0</v>
      </c>
      <c r="BF85" s="458">
        <f t="shared" ca="1" si="58"/>
        <v>0</v>
      </c>
      <c r="BG85" s="458">
        <f t="shared" ca="1" si="58"/>
        <v>0</v>
      </c>
      <c r="BH85" s="458">
        <f t="shared" ca="1" si="58"/>
        <v>0</v>
      </c>
      <c r="BI85" s="458">
        <f t="shared" ca="1" si="58"/>
        <v>0</v>
      </c>
      <c r="BJ85" s="458">
        <f t="shared" ca="1" si="58"/>
        <v>0</v>
      </c>
      <c r="BK85" s="458">
        <f t="shared" ca="1" si="58"/>
        <v>0</v>
      </c>
      <c r="BL85" s="458">
        <f t="shared" ca="1" si="58"/>
        <v>0</v>
      </c>
      <c r="BM85" s="458">
        <f t="shared" ca="1" si="58"/>
        <v>0</v>
      </c>
      <c r="BN85" s="458">
        <f t="shared" ref="BN85:CC85" ca="1" si="59">IF(AND(BN4&lt;&gt;"",BO4=""),RetireValue,0)</f>
        <v>0</v>
      </c>
      <c r="BO85" s="458">
        <f t="shared" ca="1" si="59"/>
        <v>0</v>
      </c>
      <c r="BP85" s="458">
        <f t="shared" ca="1" si="59"/>
        <v>0</v>
      </c>
      <c r="BQ85" s="458">
        <f t="shared" ca="1" si="59"/>
        <v>0</v>
      </c>
      <c r="BR85" s="458">
        <f t="shared" ca="1" si="59"/>
        <v>0</v>
      </c>
      <c r="BS85" s="458">
        <f t="shared" ca="1" si="59"/>
        <v>0</v>
      </c>
      <c r="BT85" s="458">
        <f t="shared" ca="1" si="59"/>
        <v>0</v>
      </c>
      <c r="BU85" s="458">
        <f t="shared" ca="1" si="59"/>
        <v>0</v>
      </c>
      <c r="BV85" s="458">
        <f t="shared" ca="1" si="59"/>
        <v>0</v>
      </c>
      <c r="BW85" s="458">
        <f t="shared" ca="1" si="59"/>
        <v>0</v>
      </c>
      <c r="BX85" s="458">
        <f t="shared" ca="1" si="59"/>
        <v>0</v>
      </c>
      <c r="BY85" s="458">
        <f t="shared" ca="1" si="59"/>
        <v>0</v>
      </c>
      <c r="BZ85" s="458">
        <f t="shared" ca="1" si="59"/>
        <v>0</v>
      </c>
      <c r="CA85" s="458">
        <f t="shared" ca="1" si="59"/>
        <v>0</v>
      </c>
      <c r="CB85" s="458">
        <f t="shared" ca="1" si="59"/>
        <v>0</v>
      </c>
      <c r="CC85" s="458">
        <f t="shared" ca="1" si="59"/>
        <v>0</v>
      </c>
      <c r="CD85" s="225"/>
    </row>
    <row r="86" spans="1:82">
      <c r="A86" s="218"/>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227"/>
    </row>
    <row r="87" spans="1:82">
      <c r="A87" s="216" t="s">
        <v>112</v>
      </c>
      <c r="B87" s="463">
        <f t="shared" ref="B87:C87" ca="1" si="60">B60+B81+SUM(B83:B85)</f>
        <v>-1308.2588632090967</v>
      </c>
      <c r="C87" s="463">
        <f t="shared" ca="1" si="60"/>
        <v>36.084559406035936</v>
      </c>
      <c r="D87" s="463">
        <f t="shared" ref="D87:BO87" ca="1" si="61">D60+D81+SUM(D83:D85)</f>
        <v>33.322716968454223</v>
      </c>
      <c r="E87" s="463">
        <f t="shared" ca="1" si="61"/>
        <v>30.777583327236009</v>
      </c>
      <c r="F87" s="463">
        <f t="shared" ca="1" si="61"/>
        <v>28.418200082900796</v>
      </c>
      <c r="G87" s="463">
        <f t="shared" ca="1" si="61"/>
        <v>26.244567235448571</v>
      </c>
      <c r="H87" s="463">
        <f t="shared" ca="1" si="61"/>
        <v>24.230886118645614</v>
      </c>
      <c r="I87" s="463">
        <f t="shared" ca="1" si="61"/>
        <v>22.377156732491898</v>
      </c>
      <c r="J87" s="463">
        <f t="shared" ca="1" si="61"/>
        <v>22.102305719843685</v>
      </c>
      <c r="K87" s="463">
        <f t="shared" ca="1" si="61"/>
        <v>22.131878968753718</v>
      </c>
      <c r="L87" s="463">
        <f t="shared" ca="1" si="61"/>
        <v>22.17177168415725</v>
      </c>
      <c r="M87" s="463">
        <f t="shared" ca="1" si="61"/>
        <v>22.201344933067283</v>
      </c>
      <c r="N87" s="463">
        <f t="shared" ca="1" si="61"/>
        <v>22.241237648470829</v>
      </c>
      <c r="O87" s="463">
        <f t="shared" ca="1" si="61"/>
        <v>22.270810897380862</v>
      </c>
      <c r="P87" s="463">
        <f t="shared" ca="1" si="61"/>
        <v>22.310703612784394</v>
      </c>
      <c r="Q87" s="463">
        <f t="shared" ca="1" si="61"/>
        <v>22.340276861694427</v>
      </c>
      <c r="R87" s="463">
        <f t="shared" ca="1" si="61"/>
        <v>22.380169577097973</v>
      </c>
      <c r="S87" s="463">
        <f t="shared" ca="1" si="61"/>
        <v>22.409742826007999</v>
      </c>
      <c r="T87" s="463">
        <f t="shared" ca="1" si="61"/>
        <v>22.449635541411538</v>
      </c>
      <c r="U87" s="463">
        <f t="shared" ca="1" si="61"/>
        <v>22.479208790321572</v>
      </c>
      <c r="V87" s="463">
        <f t="shared" ca="1" si="61"/>
        <v>11.007736632225857</v>
      </c>
      <c r="W87" s="463">
        <f t="shared" ca="1" si="61"/>
        <v>-0.46889525911660707</v>
      </c>
      <c r="X87" s="463">
        <f t="shared" ca="1" si="61"/>
        <v>-0.43416227695981974</v>
      </c>
      <c r="Y87" s="463">
        <f t="shared" ca="1" si="61"/>
        <v>-0.39942929480303674</v>
      </c>
      <c r="Z87" s="463">
        <f t="shared" ca="1" si="61"/>
        <v>-0.36469631264624947</v>
      </c>
      <c r="AA87" s="463">
        <f t="shared" ca="1" si="61"/>
        <v>-0.32996333048946647</v>
      </c>
      <c r="AB87" s="463">
        <f t="shared" ca="1" si="61"/>
        <v>-0.29523034833267914</v>
      </c>
      <c r="AC87" s="463">
        <f t="shared" ca="1" si="61"/>
        <v>-0.26049736617589181</v>
      </c>
      <c r="AD87" s="463">
        <f t="shared" ca="1" si="61"/>
        <v>-0.22576438401910887</v>
      </c>
      <c r="AE87" s="463">
        <f t="shared" ca="1" si="61"/>
        <v>-0.19103140186232154</v>
      </c>
      <c r="AF87" s="463">
        <f t="shared" ca="1" si="61"/>
        <v>-0.15629841970553424</v>
      </c>
      <c r="AG87" s="463">
        <f t="shared" ca="1" si="61"/>
        <v>-0.12156543754875127</v>
      </c>
      <c r="AH87" s="463">
        <f t="shared" ca="1" si="61"/>
        <v>-8.6832455391963936E-2</v>
      </c>
      <c r="AI87" s="463">
        <f t="shared" ca="1" si="61"/>
        <v>-5.2099473235176628E-2</v>
      </c>
      <c r="AJ87" s="463">
        <f t="shared" ca="1" si="61"/>
        <v>-1.7366491078393657E-2</v>
      </c>
      <c r="AK87" s="463">
        <f t="shared" ca="1" si="61"/>
        <v>0</v>
      </c>
      <c r="AL87" s="463">
        <f t="shared" ca="1" si="61"/>
        <v>0</v>
      </c>
      <c r="AM87" s="463">
        <f t="shared" ca="1" si="61"/>
        <v>0</v>
      </c>
      <c r="AN87" s="463">
        <f t="shared" ca="1" si="61"/>
        <v>0</v>
      </c>
      <c r="AO87" s="463">
        <f t="shared" ca="1" si="61"/>
        <v>0</v>
      </c>
      <c r="AP87" s="463">
        <f t="shared" ca="1" si="61"/>
        <v>0</v>
      </c>
      <c r="AQ87" s="463">
        <f t="shared" ca="1" si="61"/>
        <v>0</v>
      </c>
      <c r="AR87" s="463">
        <f t="shared" ca="1" si="61"/>
        <v>0</v>
      </c>
      <c r="AS87" s="463">
        <f t="shared" ca="1" si="61"/>
        <v>0</v>
      </c>
      <c r="AT87" s="463">
        <f t="shared" ca="1" si="61"/>
        <v>0</v>
      </c>
      <c r="AU87" s="463">
        <f t="shared" ca="1" si="61"/>
        <v>0</v>
      </c>
      <c r="AV87" s="463">
        <f t="shared" ca="1" si="61"/>
        <v>0</v>
      </c>
      <c r="AW87" s="463">
        <f t="shared" ca="1" si="61"/>
        <v>0</v>
      </c>
      <c r="AX87" s="463">
        <f t="shared" ca="1" si="61"/>
        <v>0</v>
      </c>
      <c r="AY87" s="463">
        <f t="shared" ca="1" si="61"/>
        <v>0</v>
      </c>
      <c r="AZ87" s="463">
        <f t="shared" ca="1" si="61"/>
        <v>0</v>
      </c>
      <c r="BA87" s="463">
        <f t="shared" ca="1" si="61"/>
        <v>0</v>
      </c>
      <c r="BB87" s="463">
        <f t="shared" ca="1" si="61"/>
        <v>0</v>
      </c>
      <c r="BC87" s="463">
        <f t="shared" ca="1" si="61"/>
        <v>0</v>
      </c>
      <c r="BD87" s="463">
        <f t="shared" ca="1" si="61"/>
        <v>0</v>
      </c>
      <c r="BE87" s="463">
        <f t="shared" ca="1" si="61"/>
        <v>0</v>
      </c>
      <c r="BF87" s="463">
        <f t="shared" ca="1" si="61"/>
        <v>0</v>
      </c>
      <c r="BG87" s="463">
        <f t="shared" ca="1" si="61"/>
        <v>0</v>
      </c>
      <c r="BH87" s="463">
        <f t="shared" ca="1" si="61"/>
        <v>0</v>
      </c>
      <c r="BI87" s="463">
        <f t="shared" ca="1" si="61"/>
        <v>0</v>
      </c>
      <c r="BJ87" s="463">
        <f t="shared" ca="1" si="61"/>
        <v>0</v>
      </c>
      <c r="BK87" s="463">
        <f t="shared" ca="1" si="61"/>
        <v>0</v>
      </c>
      <c r="BL87" s="463">
        <f t="shared" ca="1" si="61"/>
        <v>0</v>
      </c>
      <c r="BM87" s="463">
        <f t="shared" ca="1" si="61"/>
        <v>0</v>
      </c>
      <c r="BN87" s="463">
        <f t="shared" ca="1" si="61"/>
        <v>0</v>
      </c>
      <c r="BO87" s="463">
        <f t="shared" ca="1" si="61"/>
        <v>0</v>
      </c>
      <c r="BP87" s="463">
        <f t="shared" ref="BP87:CC87" ca="1" si="62">BP60+BP81+SUM(BP83:BP85)</f>
        <v>0</v>
      </c>
      <c r="BQ87" s="463">
        <f t="shared" ca="1" si="62"/>
        <v>0</v>
      </c>
      <c r="BR87" s="463">
        <f t="shared" ca="1" si="62"/>
        <v>0</v>
      </c>
      <c r="BS87" s="463">
        <f t="shared" ca="1" si="62"/>
        <v>0</v>
      </c>
      <c r="BT87" s="463">
        <f t="shared" ca="1" si="62"/>
        <v>0</v>
      </c>
      <c r="BU87" s="463">
        <f t="shared" ca="1" si="62"/>
        <v>0</v>
      </c>
      <c r="BV87" s="463">
        <f t="shared" ca="1" si="62"/>
        <v>0</v>
      </c>
      <c r="BW87" s="463">
        <f t="shared" ca="1" si="62"/>
        <v>0</v>
      </c>
      <c r="BX87" s="463">
        <f t="shared" ca="1" si="62"/>
        <v>0</v>
      </c>
      <c r="BY87" s="463">
        <f t="shared" ca="1" si="62"/>
        <v>0</v>
      </c>
      <c r="BZ87" s="463">
        <f t="shared" ca="1" si="62"/>
        <v>0</v>
      </c>
      <c r="CA87" s="463">
        <f t="shared" ca="1" si="62"/>
        <v>0</v>
      </c>
      <c r="CB87" s="463">
        <f t="shared" ca="1" si="62"/>
        <v>0</v>
      </c>
      <c r="CC87" s="463">
        <f t="shared" ca="1" si="62"/>
        <v>0</v>
      </c>
      <c r="CD87" s="228"/>
    </row>
    <row r="88" spans="1:82">
      <c r="A88" s="218"/>
      <c r="B88" s="465">
        <f ca="1">-B81-B83-B51</f>
        <v>1307.4608667857144</v>
      </c>
      <c r="C88" s="465">
        <f t="shared" ref="C88" ca="1" si="63">B88-C81-C83-C51</f>
        <v>1269.563450357143</v>
      </c>
      <c r="D88" s="465">
        <f t="shared" ref="D88" ca="1" si="64">C88-D81-D83-D51</f>
        <v>1231.6660339285716</v>
      </c>
      <c r="E88" s="465">
        <f t="shared" ref="E88" ca="1" si="65">D88-E81-E83-E51</f>
        <v>1193.7686175000001</v>
      </c>
      <c r="F88" s="465">
        <f t="shared" ref="F88" ca="1" si="66">E88-F81-F83-F51</f>
        <v>1155.8712010714287</v>
      </c>
      <c r="G88" s="465">
        <f t="shared" ref="G88" ca="1" si="67">F88-G81-G83-G51</f>
        <v>1117.9737846428573</v>
      </c>
      <c r="H88" s="465">
        <f t="shared" ref="H88" ca="1" si="68">G88-H81-H83-H51</f>
        <v>1080.0763682142858</v>
      </c>
      <c r="I88" s="465">
        <f t="shared" ref="I88" ca="1" si="69">H88-I81-I83-I51</f>
        <v>1042.1789517857144</v>
      </c>
      <c r="J88" s="465">
        <f t="shared" ref="J88" ca="1" si="70">I88-J81-J83-J51</f>
        <v>1004.281535357143</v>
      </c>
      <c r="K88" s="465">
        <f t="shared" ref="K88" ca="1" si="71">J88-K81-K83-K51</f>
        <v>966.38411892857152</v>
      </c>
      <c r="L88" s="465">
        <f t="shared" ref="L88" ca="1" si="72">K88-L81-L83-L51</f>
        <v>928.48670250000009</v>
      </c>
      <c r="M88" s="465">
        <f t="shared" ref="M88" ca="1" si="73">L88-M81-M83-M51</f>
        <v>890.58928607142866</v>
      </c>
      <c r="N88" s="465">
        <f t="shared" ref="N88" ca="1" si="74">M88-N81-N83-N51</f>
        <v>852.69186964285723</v>
      </c>
      <c r="O88" s="465">
        <f t="shared" ref="O88" ca="1" si="75">N88-O81-O83-O51</f>
        <v>814.7944532142858</v>
      </c>
      <c r="P88" s="465">
        <f t="shared" ref="P88" ca="1" si="76">O88-P81-P83-P51</f>
        <v>776.89703678571436</v>
      </c>
      <c r="Q88" s="465">
        <f t="shared" ref="Q88" ca="1" si="77">P88-Q81-Q83-Q51</f>
        <v>738.99962035714293</v>
      </c>
      <c r="R88" s="465">
        <f t="shared" ref="R88" ca="1" si="78">Q88-R81-R83-R51</f>
        <v>701.1022039285715</v>
      </c>
      <c r="S88" s="465">
        <f t="shared" ref="S88" ca="1" si="79">R88-S81-S83-S51</f>
        <v>663.20478750000007</v>
      </c>
      <c r="T88" s="465">
        <f t="shared" ref="T88" ca="1" si="80">S88-T81-T83-T51</f>
        <v>625.30737107142863</v>
      </c>
      <c r="U88" s="465">
        <f t="shared" ref="U88" ca="1" si="81">T88-U81-U83-U51</f>
        <v>587.4099546428572</v>
      </c>
      <c r="V88" s="465">
        <f t="shared" ref="V88" ca="1" si="82">U88-V81-V83-V51</f>
        <v>549.51253821428577</v>
      </c>
      <c r="W88" s="465">
        <f t="shared" ref="W88" ca="1" si="83">V88-W81-W83-W51</f>
        <v>511.61512178571434</v>
      </c>
      <c r="X88" s="465">
        <f t="shared" ref="X88" ca="1" si="84">W88-X81-X83-X51</f>
        <v>473.7177053571429</v>
      </c>
      <c r="Y88" s="465">
        <f t="shared" ref="Y88" ca="1" si="85">X88-Y81-Y83-Y51</f>
        <v>435.82028892857147</v>
      </c>
      <c r="Z88" s="465">
        <f t="shared" ref="Z88" ca="1" si="86">Y88-Z81-Z83-Z51</f>
        <v>397.92287250000004</v>
      </c>
      <c r="AA88" s="465">
        <f t="shared" ref="AA88" ca="1" si="87">Z88-AA81-AA83-AA51</f>
        <v>360.02545607142861</v>
      </c>
      <c r="AB88" s="465">
        <f t="shared" ref="AB88" ca="1" si="88">AA88-AB81-AB83-AB51</f>
        <v>322.12803964285717</v>
      </c>
      <c r="AC88" s="465">
        <f t="shared" ref="AC88" ca="1" si="89">AB88-AC81-AC83-AC51</f>
        <v>284.23062321428574</v>
      </c>
      <c r="AD88" s="465">
        <f t="shared" ref="AD88" ca="1" si="90">AC88-AD81-AD83-AD51</f>
        <v>246.33320678571431</v>
      </c>
      <c r="AE88" s="465">
        <f t="shared" ref="AE88" ca="1" si="91">AD88-AE81-AE83-AE51</f>
        <v>208.43579035714288</v>
      </c>
      <c r="AF88" s="465">
        <f t="shared" ref="AF88" ca="1" si="92">AE88-AF81-AF83-AF51</f>
        <v>170.53837392857145</v>
      </c>
      <c r="AG88" s="465">
        <f t="shared" ref="AG88" ca="1" si="93">AF88-AG81-AG83-AG51</f>
        <v>132.64095750000001</v>
      </c>
      <c r="AH88" s="465">
        <f t="shared" ref="AH88" ca="1" si="94">AG88-AH81-AH83-AH51</f>
        <v>94.743541071428581</v>
      </c>
      <c r="AI88" s="465">
        <f t="shared" ref="AI88" ca="1" si="95">AH88-AI81-AI83-AI51</f>
        <v>56.846124642857149</v>
      </c>
      <c r="AJ88" s="465">
        <f t="shared" ref="AJ88" ca="1" si="96">AI88-AJ81-AJ83-AJ51</f>
        <v>18.948708214285716</v>
      </c>
      <c r="AK88" s="465">
        <f t="shared" ref="AK88" ca="1" si="97">AJ88-AK81-AK83-AK51</f>
        <v>0</v>
      </c>
      <c r="AL88" s="465">
        <f t="shared" ref="AL88" ca="1" si="98">AK88-AL81-AL83-AL51</f>
        <v>0</v>
      </c>
      <c r="AM88" s="465">
        <f t="shared" ref="AM88" ca="1" si="99">AL88-AM81-AM83-AM51</f>
        <v>0</v>
      </c>
      <c r="AN88" s="465">
        <f t="shared" ref="AN88" ca="1" si="100">AM88-AN81-AN83-AN51</f>
        <v>0</v>
      </c>
      <c r="AO88" s="465">
        <f t="shared" ref="AO88" ca="1" si="101">AN88-AO81-AO83-AO51</f>
        <v>0</v>
      </c>
      <c r="AP88" s="465">
        <f t="shared" ref="AP88" ca="1" si="102">AO88-AP81-AP83-AP51</f>
        <v>0</v>
      </c>
      <c r="AQ88" s="465">
        <f t="shared" ref="AQ88" ca="1" si="103">AP88-AQ81-AQ83-AQ51</f>
        <v>0</v>
      </c>
      <c r="AR88" s="465">
        <f t="shared" ref="AR88" ca="1" si="104">AQ88-AR81-AR83-AR51</f>
        <v>0</v>
      </c>
      <c r="AS88" s="465">
        <f t="shared" ref="AS88" ca="1" si="105">AR88-AS81-AS83-AS51</f>
        <v>0</v>
      </c>
      <c r="AT88" s="465">
        <f t="shared" ref="AT88" ca="1" si="106">AS88-AT81-AT83-AT51</f>
        <v>0</v>
      </c>
      <c r="AU88" s="465">
        <f t="shared" ref="AU88" ca="1" si="107">AT88-AU81-AU83-AU51</f>
        <v>0</v>
      </c>
      <c r="AV88" s="465">
        <f t="shared" ref="AV88" ca="1" si="108">AU88-AV81-AV83-AV51</f>
        <v>0</v>
      </c>
      <c r="AW88" s="465">
        <f t="shared" ref="AW88" ca="1" si="109">AV88-AW81-AW83-AW51</f>
        <v>0</v>
      </c>
      <c r="AX88" s="465">
        <f t="shared" ref="AX88" ca="1" si="110">AW88-AX81-AX83-AX51</f>
        <v>0</v>
      </c>
      <c r="AY88" s="465">
        <f t="shared" ref="AY88" ca="1" si="111">AX88-AY81-AY83-AY51</f>
        <v>0</v>
      </c>
      <c r="AZ88" s="465">
        <f t="shared" ref="AZ88" ca="1" si="112">AY88-AZ81-AZ83-AZ51</f>
        <v>0</v>
      </c>
      <c r="BA88" s="465">
        <f t="shared" ref="BA88" ca="1" si="113">AZ88-BA81-BA83-BA51</f>
        <v>0</v>
      </c>
      <c r="BB88" s="465">
        <f t="shared" ref="BB88" ca="1" si="114">BA88-BB81-BB83-BB51</f>
        <v>0</v>
      </c>
      <c r="BC88" s="465">
        <f t="shared" ref="BC88" ca="1" si="115">BB88-BC81-BC83-BC51</f>
        <v>0</v>
      </c>
      <c r="BD88" s="465">
        <f t="shared" ref="BD88" ca="1" si="116">BC88-BD81-BD83-BD51</f>
        <v>0</v>
      </c>
      <c r="BE88" s="465">
        <f t="shared" ref="BE88" ca="1" si="117">BD88-BE81-BE83-BE51</f>
        <v>0</v>
      </c>
      <c r="BF88" s="465">
        <f t="shared" ref="BF88" ca="1" si="118">BE88-BF81-BF83-BF51</f>
        <v>0</v>
      </c>
      <c r="BG88" s="465">
        <f t="shared" ref="BG88" ca="1" si="119">BF88-BG81-BG83-BG51</f>
        <v>0</v>
      </c>
      <c r="BH88" s="465">
        <f t="shared" ref="BH88" ca="1" si="120">BG88-BH81-BH83-BH51</f>
        <v>0</v>
      </c>
      <c r="BI88" s="465">
        <f t="shared" ref="BI88" ca="1" si="121">BH88-BI81-BI83-BI51</f>
        <v>0</v>
      </c>
      <c r="BJ88" s="465">
        <f t="shared" ref="BJ88" ca="1" si="122">BI88-BJ81-BJ83-BJ51</f>
        <v>0</v>
      </c>
      <c r="BK88" s="465">
        <f t="shared" ref="BK88" ca="1" si="123">BJ88-BK81-BK83-BK51</f>
        <v>0</v>
      </c>
      <c r="BL88" s="465">
        <f t="shared" ref="BL88" ca="1" si="124">BK88-BL81-BL83-BL51</f>
        <v>0</v>
      </c>
      <c r="BM88" s="465">
        <f t="shared" ref="BM88" ca="1" si="125">BL88-BM81-BM83-BM51</f>
        <v>0</v>
      </c>
      <c r="BN88" s="465">
        <f t="shared" ref="BN88" ca="1" si="126">BM88-BN81-BN83-BN51</f>
        <v>0</v>
      </c>
      <c r="BO88" s="465">
        <f t="shared" ref="BO88" ca="1" si="127">BN88-BO81-BO83-BO51</f>
        <v>0</v>
      </c>
      <c r="BP88" s="465">
        <f t="shared" ref="BP88" ca="1" si="128">BO88-BP81-BP83-BP51</f>
        <v>0</v>
      </c>
      <c r="BQ88" s="465">
        <f t="shared" ref="BQ88" ca="1" si="129">BP88-BQ81-BQ83-BQ51</f>
        <v>0</v>
      </c>
      <c r="BR88" s="465">
        <f t="shared" ref="BR88" ca="1" si="130">BQ88-BR81-BR83-BR51</f>
        <v>0</v>
      </c>
      <c r="BS88" s="465">
        <f t="shared" ref="BS88" ca="1" si="131">BR88-BS81-BS83-BS51</f>
        <v>0</v>
      </c>
      <c r="BT88" s="465">
        <f t="shared" ref="BT88" ca="1" si="132">BS88-BT81-BT83-BT51</f>
        <v>0</v>
      </c>
      <c r="BU88" s="465">
        <f t="shared" ref="BU88" ca="1" si="133">BT88-BU81-BU83-BU51</f>
        <v>0</v>
      </c>
      <c r="BV88" s="465">
        <f t="shared" ref="BV88" ca="1" si="134">BU88-BV81-BV83-BV51</f>
        <v>0</v>
      </c>
      <c r="BW88" s="465">
        <f t="shared" ref="BW88" ca="1" si="135">BV88-BW81-BW83-BW51</f>
        <v>0</v>
      </c>
      <c r="BX88" s="465">
        <f t="shared" ref="BX88" ca="1" si="136">BW88-BX81-BX83-BX51</f>
        <v>0</v>
      </c>
      <c r="BY88" s="465">
        <f t="shared" ref="BY88" ca="1" si="137">BX88-BY81-BY83-BY51</f>
        <v>0</v>
      </c>
      <c r="BZ88" s="465">
        <f t="shared" ref="BZ88" ca="1" si="138">BY88-BZ81-BZ83-BZ51</f>
        <v>0</v>
      </c>
      <c r="CA88" s="465">
        <f t="shared" ref="CA88" ca="1" si="139">BZ88-CA81-CA83-CA51</f>
        <v>0</v>
      </c>
      <c r="CB88" s="465">
        <f t="shared" ref="CB88" ca="1" si="140">CA88-CB81-CB83-CB51</f>
        <v>0</v>
      </c>
      <c r="CC88" s="465">
        <f t="shared" ref="CC88" ca="1" si="141">CB88-CC81-CC83-CC51</f>
        <v>0</v>
      </c>
      <c r="CD88" s="469"/>
    </row>
    <row r="89" spans="1:82">
      <c r="A89" s="222" t="s">
        <v>450</v>
      </c>
      <c r="B89" s="466">
        <f ca="1">-B81-B83-B51</f>
        <v>1307.4608667857144</v>
      </c>
      <c r="C89" s="466">
        <f t="shared" ref="C89" ca="1" si="142">(B88+C88)/2</f>
        <v>1288.5121585714287</v>
      </c>
      <c r="D89" s="466">
        <f t="shared" ref="D89" ca="1" si="143">(C88+D88)/2</f>
        <v>1250.6147421428573</v>
      </c>
      <c r="E89" s="466">
        <f t="shared" ref="E89" ca="1" si="144">(D88+E88)/2</f>
        <v>1212.7173257142858</v>
      </c>
      <c r="F89" s="466">
        <f t="shared" ref="F89" ca="1" si="145">(E88+F88)/2</f>
        <v>1174.8199092857144</v>
      </c>
      <c r="G89" s="466">
        <f t="shared" ref="G89" ca="1" si="146">(F88+G88)/2</f>
        <v>1136.922492857143</v>
      </c>
      <c r="H89" s="466">
        <f t="shared" ref="H89" ca="1" si="147">(G88+H88)/2</f>
        <v>1099.0250764285715</v>
      </c>
      <c r="I89" s="466">
        <f t="shared" ref="I89" ca="1" si="148">(H88+I88)/2</f>
        <v>1061.1276600000001</v>
      </c>
      <c r="J89" s="466">
        <f t="shared" ref="J89" ca="1" si="149">(I88+J88)/2</f>
        <v>1023.2302435714287</v>
      </c>
      <c r="K89" s="466">
        <f t="shared" ref="K89" ca="1" si="150">(J88+K88)/2</f>
        <v>985.33282714285724</v>
      </c>
      <c r="L89" s="466">
        <f t="shared" ref="L89" ca="1" si="151">(K88+L88)/2</f>
        <v>947.43541071428581</v>
      </c>
      <c r="M89" s="466">
        <f t="shared" ref="M89" ca="1" si="152">(L88+M88)/2</f>
        <v>909.53799428571438</v>
      </c>
      <c r="N89" s="466">
        <f t="shared" ref="N89" ca="1" si="153">(M88+N88)/2</f>
        <v>871.64057785714294</v>
      </c>
      <c r="O89" s="466">
        <f t="shared" ref="O89" ca="1" si="154">(N88+O88)/2</f>
        <v>833.74316142857151</v>
      </c>
      <c r="P89" s="466">
        <f t="shared" ref="P89" ca="1" si="155">(O88+P88)/2</f>
        <v>795.84574500000008</v>
      </c>
      <c r="Q89" s="466">
        <f t="shared" ref="Q89" ca="1" si="156">(P88+Q88)/2</f>
        <v>757.94832857142865</v>
      </c>
      <c r="R89" s="466">
        <f t="shared" ref="R89" ca="1" si="157">(Q88+R88)/2</f>
        <v>720.05091214285721</v>
      </c>
      <c r="S89" s="466">
        <f t="shared" ref="S89" ca="1" si="158">(R88+S88)/2</f>
        <v>682.15349571428578</v>
      </c>
      <c r="T89" s="466">
        <f t="shared" ref="T89" ca="1" si="159">(S88+T88)/2</f>
        <v>644.25607928571435</v>
      </c>
      <c r="U89" s="466">
        <f t="shared" ref="U89" ca="1" si="160">(T88+U88)/2</f>
        <v>606.35866285714292</v>
      </c>
      <c r="V89" s="466">
        <f t="shared" ref="V89" ca="1" si="161">(U88+V88)/2</f>
        <v>568.46124642857149</v>
      </c>
      <c r="W89" s="466">
        <f t="shared" ref="W89" ca="1" si="162">(V88+W88)/2</f>
        <v>530.56383000000005</v>
      </c>
      <c r="X89" s="466">
        <f t="shared" ref="X89" ca="1" si="163">(W88+X88)/2</f>
        <v>492.66641357142862</v>
      </c>
      <c r="Y89" s="466">
        <f t="shared" ref="Y89" ca="1" si="164">(X88+Y88)/2</f>
        <v>454.76899714285719</v>
      </c>
      <c r="Z89" s="466">
        <f t="shared" ref="Z89" ca="1" si="165">(Y88+Z88)/2</f>
        <v>416.87158071428576</v>
      </c>
      <c r="AA89" s="466">
        <f t="shared" ref="AA89" ca="1" si="166">(Z88+AA88)/2</f>
        <v>378.97416428571432</v>
      </c>
      <c r="AB89" s="466">
        <f t="shared" ref="AB89" ca="1" si="167">(AA88+AB88)/2</f>
        <v>341.07674785714289</v>
      </c>
      <c r="AC89" s="466">
        <f t="shared" ref="AC89" ca="1" si="168">(AB88+AC88)/2</f>
        <v>303.17933142857146</v>
      </c>
      <c r="AD89" s="466">
        <f t="shared" ref="AD89" ca="1" si="169">(AC88+AD88)/2</f>
        <v>265.28191500000003</v>
      </c>
      <c r="AE89" s="466">
        <f t="shared" ref="AE89" ca="1" si="170">(AD88+AE88)/2</f>
        <v>227.38449857142859</v>
      </c>
      <c r="AF89" s="466">
        <f t="shared" ref="AF89" ca="1" si="171">(AE88+AF88)/2</f>
        <v>189.48708214285716</v>
      </c>
      <c r="AG89" s="466">
        <f t="shared" ref="AG89" ca="1" si="172">(AF88+AG88)/2</f>
        <v>151.58966571428573</v>
      </c>
      <c r="AH89" s="466">
        <f t="shared" ref="AH89" ca="1" si="173">(AG88+AH88)/2</f>
        <v>113.6922492857143</v>
      </c>
      <c r="AI89" s="466">
        <f t="shared" ref="AI89" ca="1" si="174">(AH88+AI88)/2</f>
        <v>75.794832857142865</v>
      </c>
      <c r="AJ89" s="466">
        <f t="shared" ref="AJ89" ca="1" si="175">(AI88+AJ88)/2</f>
        <v>37.897416428571432</v>
      </c>
      <c r="AK89" s="466">
        <f t="shared" ref="AK89" ca="1" si="176">(AJ88+AK88)/2</f>
        <v>9.4743541071428581</v>
      </c>
      <c r="AL89" s="466">
        <f t="shared" ref="AL89" ca="1" si="177">(AK88+AL88)/2</f>
        <v>0</v>
      </c>
      <c r="AM89" s="466">
        <f t="shared" ref="AM89" ca="1" si="178">(AL88+AM88)/2</f>
        <v>0</v>
      </c>
      <c r="AN89" s="466">
        <f t="shared" ref="AN89" ca="1" si="179">(AM88+AN88)/2</f>
        <v>0</v>
      </c>
      <c r="AO89" s="466">
        <f t="shared" ref="AO89" ca="1" si="180">(AN88+AO88)/2</f>
        <v>0</v>
      </c>
      <c r="AP89" s="466">
        <f t="shared" ref="AP89" ca="1" si="181">(AO88+AP88)/2</f>
        <v>0</v>
      </c>
      <c r="AQ89" s="466">
        <f t="shared" ref="AQ89" ca="1" si="182">(AP88+AQ88)/2</f>
        <v>0</v>
      </c>
      <c r="AR89" s="466">
        <f t="shared" ref="AR89" ca="1" si="183">(AQ88+AR88)/2</f>
        <v>0</v>
      </c>
      <c r="AS89" s="466">
        <f t="shared" ref="AS89" ca="1" si="184">(AR88+AS88)/2</f>
        <v>0</v>
      </c>
      <c r="AT89" s="466">
        <f t="shared" ref="AT89" ca="1" si="185">(AS88+AT88)/2</f>
        <v>0</v>
      </c>
      <c r="AU89" s="466">
        <f t="shared" ref="AU89" ca="1" si="186">(AT88+AU88)/2</f>
        <v>0</v>
      </c>
      <c r="AV89" s="466">
        <f t="shared" ref="AV89" ca="1" si="187">(AU88+AV88)/2</f>
        <v>0</v>
      </c>
      <c r="AW89" s="466">
        <f t="shared" ref="AW89" ca="1" si="188">(AV88+AW88)/2</f>
        <v>0</v>
      </c>
      <c r="AX89" s="466">
        <f t="shared" ref="AX89" ca="1" si="189">(AW88+AX88)/2</f>
        <v>0</v>
      </c>
      <c r="AY89" s="466">
        <f t="shared" ref="AY89" ca="1" si="190">(AX88+AY88)/2</f>
        <v>0</v>
      </c>
      <c r="AZ89" s="466">
        <f t="shared" ref="AZ89" ca="1" si="191">(AY88+AZ88)/2</f>
        <v>0</v>
      </c>
      <c r="BA89" s="466">
        <f t="shared" ref="BA89" ca="1" si="192">(AZ88+BA88)/2</f>
        <v>0</v>
      </c>
      <c r="BB89" s="466">
        <f t="shared" ref="BB89" ca="1" si="193">(BA88+BB88)/2</f>
        <v>0</v>
      </c>
      <c r="BC89" s="466">
        <f t="shared" ref="BC89" ca="1" si="194">(BB88+BC88)/2</f>
        <v>0</v>
      </c>
      <c r="BD89" s="466">
        <f t="shared" ref="BD89" ca="1" si="195">(BC88+BD88)/2</f>
        <v>0</v>
      </c>
      <c r="BE89" s="466">
        <f t="shared" ref="BE89" ca="1" si="196">(BD88+BE88)/2</f>
        <v>0</v>
      </c>
      <c r="BF89" s="466">
        <f t="shared" ref="BF89" ca="1" si="197">(BE88+BF88)/2</f>
        <v>0</v>
      </c>
      <c r="BG89" s="466">
        <f t="shared" ref="BG89" ca="1" si="198">(BF88+BG88)/2</f>
        <v>0</v>
      </c>
      <c r="BH89" s="466">
        <f t="shared" ref="BH89" ca="1" si="199">(BG88+BH88)/2</f>
        <v>0</v>
      </c>
      <c r="BI89" s="466">
        <f t="shared" ref="BI89" ca="1" si="200">(BH88+BI88)/2</f>
        <v>0</v>
      </c>
      <c r="BJ89" s="466">
        <f t="shared" ref="BJ89" ca="1" si="201">(BI88+BJ88)/2</f>
        <v>0</v>
      </c>
      <c r="BK89" s="466">
        <f t="shared" ref="BK89" ca="1" si="202">(BJ88+BK88)/2</f>
        <v>0</v>
      </c>
      <c r="BL89" s="466">
        <f t="shared" ref="BL89" ca="1" si="203">(BK88+BL88)/2</f>
        <v>0</v>
      </c>
      <c r="BM89" s="466">
        <f t="shared" ref="BM89" ca="1" si="204">(BL88+BM88)/2</f>
        <v>0</v>
      </c>
      <c r="BN89" s="466">
        <f t="shared" ref="BN89" ca="1" si="205">(BM88+BN88)/2</f>
        <v>0</v>
      </c>
      <c r="BO89" s="466">
        <f t="shared" ref="BO89" ca="1" si="206">(BN88+BO88)/2</f>
        <v>0</v>
      </c>
      <c r="BP89" s="466">
        <f t="shared" ref="BP89" ca="1" si="207">(BO88+BP88)/2</f>
        <v>0</v>
      </c>
      <c r="BQ89" s="466">
        <f t="shared" ref="BQ89" ca="1" si="208">(BP88+BQ88)/2</f>
        <v>0</v>
      </c>
      <c r="BR89" s="466">
        <f t="shared" ref="BR89" ca="1" si="209">(BQ88+BR88)/2</f>
        <v>0</v>
      </c>
      <c r="BS89" s="466">
        <f t="shared" ref="BS89" ca="1" si="210">(BR88+BS88)/2</f>
        <v>0</v>
      </c>
      <c r="BT89" s="466">
        <f t="shared" ref="BT89" ca="1" si="211">(BS88+BT88)/2</f>
        <v>0</v>
      </c>
      <c r="BU89" s="466">
        <f t="shared" ref="BU89" ca="1" si="212">(BT88+BU88)/2</f>
        <v>0</v>
      </c>
      <c r="BV89" s="466">
        <f t="shared" ref="BV89" ca="1" si="213">(BU88+BV88)/2</f>
        <v>0</v>
      </c>
      <c r="BW89" s="466">
        <f t="shared" ref="BW89" ca="1" si="214">(BV88+BW88)/2</f>
        <v>0</v>
      </c>
      <c r="BX89" s="466">
        <f t="shared" ref="BX89" ca="1" si="215">(BW88+BX88)/2</f>
        <v>0</v>
      </c>
      <c r="BY89" s="466">
        <f t="shared" ref="BY89" ca="1" si="216">(BX88+BY88)/2</f>
        <v>0</v>
      </c>
      <c r="BZ89" s="466">
        <f t="shared" ref="BZ89" ca="1" si="217">(BY88+BZ88)/2</f>
        <v>0</v>
      </c>
      <c r="CA89" s="466">
        <f t="shared" ref="CA89" ca="1" si="218">(BZ88+CA88)/2</f>
        <v>0</v>
      </c>
      <c r="CB89" s="466">
        <f t="shared" ref="CB89" ca="1" si="219">(CA88+CB88)/2</f>
        <v>0</v>
      </c>
      <c r="CC89" s="466">
        <f t="shared" ref="CC89" ca="1" si="220">(CB88+CC88)/2</f>
        <v>0</v>
      </c>
      <c r="CD89" s="469"/>
    </row>
    <row r="109" spans="1:1">
      <c r="A109" s="556" t="s">
        <v>681</v>
      </c>
    </row>
    <row r="110" spans="1:1">
      <c r="A110" s="582" t="s">
        <v>680</v>
      </c>
    </row>
    <row r="111" spans="1:1">
      <c r="A111" s="556" t="s">
        <v>682</v>
      </c>
    </row>
    <row r="112" spans="1:1">
      <c r="A112" s="556" t="s">
        <v>683</v>
      </c>
    </row>
    <row r="113" spans="1:1">
      <c r="A113" s="215" t="s">
        <v>652</v>
      </c>
    </row>
    <row r="114" spans="1:1">
      <c r="A114" s="556"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1" customWidth="1"/>
    <col min="2" max="2" width="9.375" style="391" customWidth="1"/>
    <col min="3" max="42" width="11.25" style="391" customWidth="1"/>
    <col min="43" max="82" width="9" style="391" customWidth="1"/>
    <col min="83" max="83" width="2.875" style="391" customWidth="1"/>
    <col min="84" max="16384" width="9" style="391"/>
  </cols>
  <sheetData>
    <row r="1" spans="1:83">
      <c r="A1" s="387" t="s">
        <v>531</v>
      </c>
      <c r="B1" s="387"/>
      <c r="C1" s="387"/>
      <c r="D1" s="387"/>
      <c r="E1" s="387"/>
      <c r="F1" s="387"/>
      <c r="G1" s="387"/>
      <c r="H1" s="387"/>
    </row>
    <row r="2" spans="1:83" ht="18.75">
      <c r="A2" s="682" t="s">
        <v>600</v>
      </c>
      <c r="B2" s="682"/>
    </row>
    <row r="3" spans="1:83">
      <c r="A3" s="683" t="s">
        <v>495</v>
      </c>
      <c r="B3" s="683"/>
    </row>
    <row r="4" spans="1:83">
      <c r="B4" s="393"/>
      <c r="C4" s="428">
        <f>Inputs!C7</f>
        <v>2014</v>
      </c>
      <c r="D4" s="428">
        <f ca="1">IF(COUNT($C$4:C4)&gt;=(Inservice-FirstYear+Depreciation!$C$1),"",C$4+1)</f>
        <v>2015</v>
      </c>
      <c r="E4" s="428">
        <f ca="1">IF(COUNT($C$4:D4)&gt;=(Inservice-FirstYear+Depreciation!$C$1),"",D$4+1)</f>
        <v>2016</v>
      </c>
      <c r="F4" s="428">
        <f ca="1">IF(COUNT($C$4:E4)&gt;=(Inservice-FirstYear+Depreciation!$C$1),"",E$4+1)</f>
        <v>2017</v>
      </c>
      <c r="G4" s="428">
        <f ca="1">IF(COUNT($C$4:F4)&gt;=(Inservice-FirstYear+Depreciation!$C$1),"",F$4+1)</f>
        <v>2018</v>
      </c>
      <c r="H4" s="428">
        <f ca="1">IF(COUNT($C$4:G4)&gt;=(Inservice-FirstYear+Depreciation!$C$1),"",G$4+1)</f>
        <v>2019</v>
      </c>
      <c r="I4" s="428">
        <f ca="1">IF(COUNT($C$4:H4)&gt;=(Inservice-FirstYear+Depreciation!$C$1),"",H$4+1)</f>
        <v>2020</v>
      </c>
      <c r="J4" s="428">
        <f ca="1">IF(COUNT($C$4:I4)&gt;=(Inservice-FirstYear+Depreciation!$C$1),"",I$4+1)</f>
        <v>2021</v>
      </c>
      <c r="K4" s="428">
        <f ca="1">IF(COUNT($C$4:J4)&gt;=(Inservice-FirstYear+Depreciation!$C$1),"",J$4+1)</f>
        <v>2022</v>
      </c>
      <c r="L4" s="428">
        <f ca="1">IF(COUNT($C$4:K4)&gt;=(Inservice-FirstYear+Depreciation!$C$1),"",K$4+1)</f>
        <v>2023</v>
      </c>
      <c r="M4" s="428">
        <f ca="1">IF(COUNT($C$4:L4)&gt;=(Inservice-FirstYear+Depreciation!$C$1),"",L$4+1)</f>
        <v>2024</v>
      </c>
      <c r="N4" s="428">
        <f ca="1">IF(COUNT($C$4:M4)&gt;=(Inservice-FirstYear+Depreciation!$C$1),"",M$4+1)</f>
        <v>2025</v>
      </c>
      <c r="O4" s="428">
        <f ca="1">IF(COUNT($C$4:N4)&gt;=(Inservice-FirstYear+Depreciation!$C$1),"",N$4+1)</f>
        <v>2026</v>
      </c>
      <c r="P4" s="428">
        <f ca="1">IF(COUNT($C$4:O4)&gt;=(Inservice-FirstYear+Depreciation!$C$1),"",O$4+1)</f>
        <v>2027</v>
      </c>
      <c r="Q4" s="428">
        <f ca="1">IF(COUNT($C$4:P4)&gt;=(Inservice-FirstYear+Depreciation!$C$1),"",P$4+1)</f>
        <v>2028</v>
      </c>
      <c r="R4" s="428">
        <f ca="1">IF(COUNT($C$4:Q4)&gt;=(Inservice-FirstYear+Depreciation!$C$1),"",Q$4+1)</f>
        <v>2029</v>
      </c>
      <c r="S4" s="428">
        <f ca="1">IF(COUNT($C$4:R4)&gt;=(Inservice-FirstYear+Depreciation!$C$1),"",R$4+1)</f>
        <v>2030</v>
      </c>
      <c r="T4" s="428">
        <f ca="1">IF(COUNT($C$4:S4)&gt;=(Inservice-FirstYear+Depreciation!$C$1),"",S$4+1)</f>
        <v>2031</v>
      </c>
      <c r="U4" s="428">
        <f ca="1">IF(COUNT($C$4:T4)&gt;=(Inservice-FirstYear+Depreciation!$C$1),"",T$4+1)</f>
        <v>2032</v>
      </c>
      <c r="V4" s="428">
        <f ca="1">IF(COUNT($C$4:U4)&gt;=(Inservice-FirstYear+Depreciation!$C$1),"",U$4+1)</f>
        <v>2033</v>
      </c>
      <c r="W4" s="428">
        <f ca="1">IF(COUNT($C$4:V4)&gt;=(Inservice-FirstYear+Depreciation!$C$1),"",V$4+1)</f>
        <v>2034</v>
      </c>
      <c r="X4" s="428">
        <f ca="1">IF(COUNT($C$4:W4)&gt;=(Inservice-FirstYear+Depreciation!$C$1),"",W$4+1)</f>
        <v>2035</v>
      </c>
      <c r="Y4" s="428">
        <f ca="1">IF(COUNT($C$4:X4)&gt;=(Inservice-FirstYear+Depreciation!$C$1),"",X$4+1)</f>
        <v>2036</v>
      </c>
      <c r="Z4" s="428">
        <f ca="1">IF(COUNT($C$4:Y4)&gt;=(Inservice-FirstYear+Depreciation!$C$1),"",Y$4+1)</f>
        <v>2037</v>
      </c>
      <c r="AA4" s="428">
        <f ca="1">IF(COUNT($C$4:Z4)&gt;=(Inservice-FirstYear+Depreciation!$C$1),"",Z$4+1)</f>
        <v>2038</v>
      </c>
      <c r="AB4" s="428">
        <f ca="1">IF(COUNT($C$4:AA4)&gt;=(Inservice-FirstYear+Depreciation!$C$1),"",AA$4+1)</f>
        <v>2039</v>
      </c>
      <c r="AC4" s="428">
        <f ca="1">IF(COUNT($C$4:AB4)&gt;=(Inservice-FirstYear+Depreciation!$C$1),"",AB$4+1)</f>
        <v>2040</v>
      </c>
      <c r="AD4" s="428">
        <f ca="1">IF(COUNT($C$4:AC4)&gt;=(Inservice-FirstYear+Depreciation!$C$1),"",AC$4+1)</f>
        <v>2041</v>
      </c>
      <c r="AE4" s="428">
        <f ca="1">IF(COUNT($C$4:AD4)&gt;=(Inservice-FirstYear+Depreciation!$C$1),"",AD$4+1)</f>
        <v>2042</v>
      </c>
      <c r="AF4" s="428">
        <f ca="1">IF(COUNT($C$4:AE4)&gt;=(Inservice-FirstYear+Depreciation!$C$1),"",AE$4+1)</f>
        <v>2043</v>
      </c>
      <c r="AG4" s="428">
        <f ca="1">IF(COUNT($C$4:AF4)&gt;=(Inservice-FirstYear+Depreciation!$C$1),"",AF$4+1)</f>
        <v>2044</v>
      </c>
      <c r="AH4" s="428">
        <f ca="1">IF(COUNT($C$4:AG4)&gt;=(Inservice-FirstYear+Depreciation!$C$1),"",AG$4+1)</f>
        <v>2045</v>
      </c>
      <c r="AI4" s="428">
        <f ca="1">IF(COUNT($C$4:AH4)&gt;=(Inservice-FirstYear+Depreciation!$C$1),"",AH$4+1)</f>
        <v>2046</v>
      </c>
      <c r="AJ4" s="428">
        <f ca="1">IF(COUNT($C$4:AI4)&gt;=(Inservice-FirstYear+Depreciation!$C$1),"",AI$4+1)</f>
        <v>2047</v>
      </c>
      <c r="AK4" s="428">
        <f ca="1">IF(COUNT($C$4:AJ4)&gt;=(Inservice-FirstYear+Depreciation!$C$1),"",AJ$4+1)</f>
        <v>2048</v>
      </c>
      <c r="AL4" s="428" t="str">
        <f ca="1">IF(COUNT($C$4:AK4)&gt;=(Inservice-FirstYear+Depreciation!$C$1),"",AK$4+1)</f>
        <v/>
      </c>
      <c r="AM4" s="428" t="str">
        <f ca="1">IF(COUNT($C$4:AL4)&gt;=(Inservice-FirstYear+Depreciation!$C$1),"",AL$4+1)</f>
        <v/>
      </c>
      <c r="AN4" s="428" t="str">
        <f ca="1">IF(COUNT($C$4:AM4)&gt;=(Inservice-FirstYear+Depreciation!$C$1),"",AM$4+1)</f>
        <v/>
      </c>
      <c r="AO4" s="428" t="str">
        <f ca="1">IF(COUNT($C$4:AN4)&gt;=(Inservice-FirstYear+Depreciation!$C$1),"",AN$4+1)</f>
        <v/>
      </c>
      <c r="AP4" s="428" t="str">
        <f ca="1">IF(COUNT($C$4:AO4)&gt;=(Inservice-FirstYear+Depreciation!$C$1),"",AO$4+1)</f>
        <v/>
      </c>
      <c r="AQ4" s="428" t="str">
        <f ca="1">IF(COUNT($C$4:AP4)&gt;=(Inservice-FirstYear+Depreciation!$C$1),"",AP$4+1)</f>
        <v/>
      </c>
      <c r="AR4" s="428" t="str">
        <f ca="1">IF(COUNT($C$4:AQ4)&gt;=(Inservice-FirstYear+Depreciation!$C$1),"",AQ$4+1)</f>
        <v/>
      </c>
      <c r="AS4" s="428" t="str">
        <f ca="1">IF(COUNT($C$4:AR4)&gt;=(Inservice-FirstYear+Depreciation!$C$1),"",AR$4+1)</f>
        <v/>
      </c>
      <c r="AT4" s="428" t="str">
        <f ca="1">IF(COUNT($C$4:AS4)&gt;=(Inservice-FirstYear+Depreciation!$C$1),"",AS$4+1)</f>
        <v/>
      </c>
      <c r="AU4" s="428" t="str">
        <f ca="1">IF(COUNT($C$4:AT4)&gt;=(Inservice-FirstYear+Depreciation!$C$1),"",AT$4+1)</f>
        <v/>
      </c>
      <c r="AV4" s="428" t="str">
        <f ca="1">IF(COUNT($C$4:AU4)&gt;=(Inservice-FirstYear+Depreciation!$C$1),"",AU$4+1)</f>
        <v/>
      </c>
      <c r="AW4" s="428" t="str">
        <f ca="1">IF(COUNT($C$4:AV4)&gt;=(Inservice-FirstYear+Depreciation!$C$1),"",AV$4+1)</f>
        <v/>
      </c>
      <c r="AX4" s="428" t="str">
        <f ca="1">IF(COUNT($C$4:AW4)&gt;=(Inservice-FirstYear+Depreciation!$C$1),"",AW$4+1)</f>
        <v/>
      </c>
      <c r="AY4" s="428" t="str">
        <f ca="1">IF(COUNT($C$4:AX4)&gt;=(Inservice-FirstYear+Depreciation!$C$1),"",AX$4+1)</f>
        <v/>
      </c>
      <c r="AZ4" s="428" t="str">
        <f ca="1">IF(COUNT($C$4:AY4)&gt;=(Inservice-FirstYear+Depreciation!$C$1),"",AY$4+1)</f>
        <v/>
      </c>
      <c r="BA4" s="428" t="str">
        <f ca="1">IF(COUNT($C$4:AZ4)&gt;=(Inservice-FirstYear+Depreciation!$C$1),"",AZ$4+1)</f>
        <v/>
      </c>
      <c r="BB4" s="428" t="str">
        <f ca="1">IF(COUNT($C$4:BA4)&gt;=(Inservice-FirstYear+Depreciation!$C$1),"",BA$4+1)</f>
        <v/>
      </c>
      <c r="BC4" s="428" t="str">
        <f ca="1">IF(COUNT($C$4:BB4)&gt;=(Inservice-FirstYear+Depreciation!$C$1),"",BB$4+1)</f>
        <v/>
      </c>
      <c r="BD4" s="428" t="str">
        <f ca="1">IF(COUNT($C$4:BC4)&gt;=(Inservice-FirstYear+Depreciation!$C$1),"",BC$4+1)</f>
        <v/>
      </c>
      <c r="BE4" s="428" t="str">
        <f ca="1">IF(COUNT($C$4:BD4)&gt;=(Inservice-FirstYear+Depreciation!$C$1),"",BD$4+1)</f>
        <v/>
      </c>
      <c r="BF4" s="428" t="str">
        <f ca="1">IF(COUNT($C$4:BE4)&gt;=(Inservice-FirstYear+Depreciation!$C$1),"",BE$4+1)</f>
        <v/>
      </c>
      <c r="BG4" s="428" t="str">
        <f ca="1">IF(COUNT($C$4:BF4)&gt;=(Inservice-FirstYear+Depreciation!$C$1),"",BF$4+1)</f>
        <v/>
      </c>
      <c r="BH4" s="428" t="str">
        <f ca="1">IF(COUNT($C$4:BG4)&gt;=(Inservice-FirstYear+Depreciation!$C$1),"",BG$4+1)</f>
        <v/>
      </c>
      <c r="BI4" s="428" t="str">
        <f ca="1">IF(COUNT($C$4:BH4)&gt;=(Inservice-FirstYear+Depreciation!$C$1),"",BH$4+1)</f>
        <v/>
      </c>
      <c r="BJ4" s="428" t="str">
        <f ca="1">IF(COUNT($C$4:BI4)&gt;=(Inservice-FirstYear+Depreciation!$C$1),"",BI$4+1)</f>
        <v/>
      </c>
      <c r="BK4" s="428" t="str">
        <f ca="1">IF(COUNT($C$4:BJ4)&gt;=(Inservice-FirstYear+Depreciation!$C$1),"",BJ$4+1)</f>
        <v/>
      </c>
      <c r="BL4" s="428" t="str">
        <f ca="1">IF(COUNT($C$4:BK4)&gt;=(Inservice-FirstYear+Depreciation!$C$1),"",BK$4+1)</f>
        <v/>
      </c>
      <c r="BM4" s="428" t="str">
        <f ca="1">IF(COUNT($C$4:BL4)&gt;=(Inservice-FirstYear+Depreciation!$C$1),"",BL$4+1)</f>
        <v/>
      </c>
      <c r="BN4" s="428" t="str">
        <f ca="1">IF(COUNT($C$4:BM4)&gt;=(Inservice-FirstYear+Depreciation!$C$1),"",BM$4+1)</f>
        <v/>
      </c>
      <c r="BO4" s="428" t="str">
        <f ca="1">IF(COUNT($C$4:BN4)&gt;=(Inservice-FirstYear+Depreciation!$C$1),"",BN$4+1)</f>
        <v/>
      </c>
      <c r="BP4" s="428" t="str">
        <f ca="1">IF(COUNT($C$4:BO4)&gt;=(Inservice-FirstYear+Depreciation!$C$1),"",BO$4+1)</f>
        <v/>
      </c>
      <c r="BQ4" s="428" t="str">
        <f ca="1">IF(COUNT($C$4:BP4)&gt;=(Inservice-FirstYear+Depreciation!$C$1),"",BP$4+1)</f>
        <v/>
      </c>
      <c r="BR4" s="428" t="str">
        <f ca="1">IF(COUNT($C$4:BQ4)&gt;=(Inservice-FirstYear+Depreciation!$C$1),"",BQ$4+1)</f>
        <v/>
      </c>
      <c r="BS4" s="428" t="str">
        <f ca="1">IF(COUNT($C$4:BR4)&gt;=(Inservice-FirstYear+Depreciation!$C$1),"",BR$4+1)</f>
        <v/>
      </c>
      <c r="BT4" s="428" t="str">
        <f ca="1">IF(COUNT($C$4:BS4)&gt;=(Inservice-FirstYear+Depreciation!$C$1),"",BS$4+1)</f>
        <v/>
      </c>
      <c r="BU4" s="428" t="str">
        <f ca="1">IF(COUNT($C$4:BT4)&gt;=(Inservice-FirstYear+Depreciation!$C$1),"",BT$4+1)</f>
        <v/>
      </c>
      <c r="BV4" s="428" t="str">
        <f ca="1">IF(COUNT($C$4:BU4)&gt;=(Inservice-FirstYear+Depreciation!$C$1),"",BU$4+1)</f>
        <v/>
      </c>
      <c r="BW4" s="428" t="str">
        <f ca="1">IF(COUNT($C$4:BV4)&gt;=(Inservice-FirstYear+Depreciation!$C$1),"",BV$4+1)</f>
        <v/>
      </c>
      <c r="BX4" s="428" t="str">
        <f ca="1">IF(COUNT($C$4:BW4)&gt;=(Inservice-FirstYear+Depreciation!$C$1),"",BW$4+1)</f>
        <v/>
      </c>
      <c r="BY4" s="428" t="str">
        <f ca="1">IF(COUNT($C$4:BX4)&gt;=(Inservice-FirstYear+Depreciation!$C$1),"",BX$4+1)</f>
        <v/>
      </c>
      <c r="BZ4" s="428" t="str">
        <f ca="1">IF(COUNT($C$4:BY4)&gt;=(Inservice-FirstYear+Depreciation!$C$1),"",BY$4+1)</f>
        <v/>
      </c>
      <c r="CA4" s="428" t="str">
        <f ca="1">IF(COUNT($C$4:BZ4)&gt;=(Inservice-FirstYear+Depreciation!$C$1),"",BZ$4+1)</f>
        <v/>
      </c>
      <c r="CB4" s="428" t="str">
        <f ca="1">IF(COUNT($C$4:CA4)&gt;=(Inservice-FirstYear+Depreciation!$C$1),"",CA$4+1)</f>
        <v/>
      </c>
      <c r="CC4" s="428" t="str">
        <f ca="1">IF(COUNT($C$4:CB4)&gt;=(Inservice-FirstYear+Depreciation!$C$1),"",CB$4+1)</f>
        <v/>
      </c>
      <c r="CD4" s="428" t="str">
        <f ca="1">IF(COUNT($C$4:CC4)&gt;=(Inservice-FirstYear+Depreciation!$C$1),"",CC$4+1)</f>
        <v/>
      </c>
      <c r="CE4" s="473"/>
    </row>
    <row r="5" spans="1:83" s="398" customFormat="1">
      <c r="A5" s="394" t="s">
        <v>542</v>
      </c>
      <c r="B5" s="395"/>
      <c r="C5" s="396"/>
      <c r="D5" s="396"/>
      <c r="E5" s="396"/>
      <c r="F5" s="396"/>
      <c r="G5" s="396"/>
      <c r="H5" s="396"/>
      <c r="I5" s="396"/>
      <c r="J5" s="396"/>
      <c r="K5" s="396"/>
      <c r="L5" s="396"/>
      <c r="M5" s="396"/>
      <c r="N5" s="396"/>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row>
    <row r="6" spans="1:83">
      <c r="A6" s="400" t="s">
        <v>496</v>
      </c>
      <c r="C6" s="388">
        <f ca="1">IF(C4&gt;=Inservice,-SUM('PL and CF details'!$B81:B85),0)</f>
        <v>1326.4095750000001</v>
      </c>
      <c r="D6" s="388">
        <f ca="1">IF(D4&gt;=Inservice,-SUM('PL and CF details'!$B81:C85),0)</f>
        <v>1326.4095750000001</v>
      </c>
      <c r="E6" s="388">
        <f ca="1">IF(E4&gt;=Inservice,-SUM('PL and CF details'!$B81:D85),0)</f>
        <v>1326.4095750000001</v>
      </c>
      <c r="F6" s="388">
        <f ca="1">IF(F4&gt;=Inservice,-SUM('PL and CF details'!$B81:E85),0)</f>
        <v>1326.4095750000001</v>
      </c>
      <c r="G6" s="388">
        <f ca="1">IF(G4&gt;=Inservice,-SUM('PL and CF details'!$B81:F85),0)</f>
        <v>1326.4095750000001</v>
      </c>
      <c r="H6" s="388">
        <f ca="1">IF(H4&gt;=Inservice,-SUM('PL and CF details'!$B81:G85),0)</f>
        <v>1326.4095750000001</v>
      </c>
      <c r="I6" s="388">
        <f ca="1">IF(I4&gt;=Inservice,-SUM('PL and CF details'!$B81:H85),0)</f>
        <v>1326.4095750000001</v>
      </c>
      <c r="J6" s="388">
        <f ca="1">IF(J4&gt;=Inservice,-SUM('PL and CF details'!$B81:I85),0)</f>
        <v>1326.4095750000001</v>
      </c>
      <c r="K6" s="388">
        <f ca="1">IF(K4&gt;=Inservice,-SUM('PL and CF details'!$B81:J85),0)</f>
        <v>1326.4095750000001</v>
      </c>
      <c r="L6" s="388">
        <f ca="1">IF(L4&gt;=Inservice,-SUM('PL and CF details'!$B81:K85),0)</f>
        <v>1326.4095750000001</v>
      </c>
      <c r="M6" s="388">
        <f ca="1">IF(M4&gt;=Inservice,-SUM('PL and CF details'!$B81:L85),0)</f>
        <v>1326.4095750000001</v>
      </c>
      <c r="N6" s="388">
        <f ca="1">IF(N4&gt;=Inservice,-SUM('PL and CF details'!$B81:M85),0)</f>
        <v>1326.4095750000001</v>
      </c>
      <c r="O6" s="388">
        <f ca="1">IF(O4&gt;=Inservice,-SUM('PL and CF details'!$B81:N85),0)</f>
        <v>1326.4095750000001</v>
      </c>
      <c r="P6" s="388">
        <f ca="1">IF(P4&gt;=Inservice,-SUM('PL and CF details'!$B81:O85),0)</f>
        <v>1326.4095750000001</v>
      </c>
      <c r="Q6" s="388">
        <f ca="1">IF(Q4&gt;=Inservice,-SUM('PL and CF details'!$B81:P85),0)</f>
        <v>1326.4095750000001</v>
      </c>
      <c r="R6" s="388">
        <f ca="1">IF(R4&gt;=Inservice,-SUM('PL and CF details'!$B81:Q85),0)</f>
        <v>1326.4095750000001</v>
      </c>
      <c r="S6" s="388">
        <f ca="1">IF(S4&gt;=Inservice,-SUM('PL and CF details'!$B81:R85),0)</f>
        <v>1326.4095750000001</v>
      </c>
      <c r="T6" s="388">
        <f ca="1">IF(T4&gt;=Inservice,-SUM('PL and CF details'!$B81:S85),0)</f>
        <v>1326.4095750000001</v>
      </c>
      <c r="U6" s="388">
        <f ca="1">IF(U4&gt;=Inservice,-SUM('PL and CF details'!$B81:T85),0)</f>
        <v>1326.4095750000001</v>
      </c>
      <c r="V6" s="388">
        <f ca="1">IF(V4&gt;=Inservice,-SUM('PL and CF details'!$B81:U85),0)</f>
        <v>1326.4095750000001</v>
      </c>
      <c r="W6" s="388">
        <f ca="1">IF(W4&gt;=Inservice,-SUM('PL and CF details'!$B81:V85),0)</f>
        <v>1326.4095750000001</v>
      </c>
      <c r="X6" s="388">
        <f ca="1">IF(X4&gt;=Inservice,-SUM('PL and CF details'!$B81:W85),0)</f>
        <v>1326.4095750000001</v>
      </c>
      <c r="Y6" s="388">
        <f ca="1">IF(Y4&gt;=Inservice,-SUM('PL and CF details'!$B81:X85),0)</f>
        <v>1326.4095750000001</v>
      </c>
      <c r="Z6" s="388">
        <f ca="1">IF(Z4&gt;=Inservice,-SUM('PL and CF details'!$B81:Y85),0)</f>
        <v>1326.4095750000001</v>
      </c>
      <c r="AA6" s="388">
        <f ca="1">IF(AA4&gt;=Inservice,-SUM('PL and CF details'!$B81:Z85),0)</f>
        <v>1326.4095750000001</v>
      </c>
      <c r="AB6" s="388">
        <f ca="1">IF(AB4&gt;=Inservice,-SUM('PL and CF details'!$B81:AA85),0)</f>
        <v>1326.4095750000001</v>
      </c>
      <c r="AC6" s="388">
        <f ca="1">IF(AC4&gt;=Inservice,-SUM('PL and CF details'!$B81:AB85),0)</f>
        <v>1326.4095750000001</v>
      </c>
      <c r="AD6" s="388">
        <f ca="1">IF(AD4&gt;=Inservice,-SUM('PL and CF details'!$B81:AC85),0)</f>
        <v>1326.4095750000001</v>
      </c>
      <c r="AE6" s="388">
        <f ca="1">IF(AE4&gt;=Inservice,-SUM('PL and CF details'!$B81:AD85),0)</f>
        <v>1326.4095750000001</v>
      </c>
      <c r="AF6" s="388">
        <f ca="1">IF(AF4&gt;=Inservice,-SUM('PL and CF details'!$B81:AE85),0)</f>
        <v>1326.4095750000001</v>
      </c>
      <c r="AG6" s="388">
        <f ca="1">IF(AG4&gt;=Inservice,-SUM('PL and CF details'!$B81:AF85),0)</f>
        <v>1326.4095750000001</v>
      </c>
      <c r="AH6" s="388">
        <f ca="1">IF(AH4&gt;=Inservice,-SUM('PL and CF details'!$B81:AG85),0)</f>
        <v>1326.4095750000001</v>
      </c>
      <c r="AI6" s="388">
        <f ca="1">IF(AI4&gt;=Inservice,-SUM('PL and CF details'!$B81:AH85),0)</f>
        <v>1326.4095750000001</v>
      </c>
      <c r="AJ6" s="388">
        <f ca="1">IF(AJ4&gt;=Inservice,-SUM('PL and CF details'!$B81:AI85),0)</f>
        <v>1326.4095750000001</v>
      </c>
      <c r="AK6" s="388">
        <f ca="1">IF(AK4&gt;=Inservice,-SUM('PL and CF details'!$B81:AJ85),0)</f>
        <v>1326.4095750000001</v>
      </c>
      <c r="AL6" s="388">
        <f ca="1">IF(AL4&gt;=Inservice,-SUM('PL and CF details'!$B81:AK85),0)</f>
        <v>1326.4095750000001</v>
      </c>
      <c r="AM6" s="388">
        <f ca="1">IF(AM4&gt;=Inservice,-SUM('PL and CF details'!$B81:AL85),0)</f>
        <v>1326.4095750000001</v>
      </c>
      <c r="AN6" s="388">
        <f ca="1">IF(AN4&gt;=Inservice,-SUM('PL and CF details'!$B81:AM85),0)</f>
        <v>1326.4095750000001</v>
      </c>
      <c r="AO6" s="388">
        <f ca="1">IF(AO4&gt;=Inservice,-SUM('PL and CF details'!$B81:AN85),0)</f>
        <v>1326.4095750000001</v>
      </c>
      <c r="AP6" s="388">
        <f ca="1">IF(AP4&gt;=Inservice,-SUM('PL and CF details'!$B81:AO85),0)</f>
        <v>1326.4095750000001</v>
      </c>
      <c r="AQ6" s="388">
        <f ca="1">IF(AQ4&gt;=Inservice,-SUM('PL and CF details'!$B81:AP85),0)</f>
        <v>1326.4095750000001</v>
      </c>
      <c r="AR6" s="388">
        <f ca="1">IF(AR4&gt;=Inservice,-SUM('PL and CF details'!$B81:AQ85),0)</f>
        <v>1326.4095750000001</v>
      </c>
      <c r="AS6" s="388">
        <f ca="1">IF(AS4&gt;=Inservice,-SUM('PL and CF details'!$B81:AR85),0)</f>
        <v>1326.4095750000001</v>
      </c>
      <c r="AT6" s="388">
        <f ca="1">IF(AT4&gt;=Inservice,-SUM('PL and CF details'!$B81:AS85),0)</f>
        <v>1326.4095750000001</v>
      </c>
      <c r="AU6" s="388">
        <f ca="1">IF(AU4&gt;=Inservice,-SUM('PL and CF details'!$B81:AT85),0)</f>
        <v>1326.4095750000001</v>
      </c>
      <c r="AV6" s="388">
        <f ca="1">IF(AV4&gt;=Inservice,-SUM('PL and CF details'!$B81:AU85),0)</f>
        <v>1326.4095750000001</v>
      </c>
      <c r="AW6" s="388">
        <f ca="1">IF(AW4&gt;=Inservice,-SUM('PL and CF details'!$B81:AV85),0)</f>
        <v>1326.4095750000001</v>
      </c>
      <c r="AX6" s="388">
        <f ca="1">IF(AX4&gt;=Inservice,-SUM('PL and CF details'!$B81:AW85),0)</f>
        <v>1326.4095750000001</v>
      </c>
      <c r="AY6" s="388">
        <f ca="1">IF(AY4&gt;=Inservice,-SUM('PL and CF details'!$B81:AX85),0)</f>
        <v>1326.4095750000001</v>
      </c>
      <c r="AZ6" s="388">
        <f ca="1">IF(AZ4&gt;=Inservice,-SUM('PL and CF details'!$B81:AY85),0)</f>
        <v>1326.4095750000001</v>
      </c>
      <c r="BA6" s="388">
        <f ca="1">IF(BA4&gt;=Inservice,-SUM('PL and CF details'!$B81:AZ85),0)</f>
        <v>1326.4095750000001</v>
      </c>
      <c r="BB6" s="388">
        <f ca="1">IF(BB4&gt;=Inservice,-SUM('PL and CF details'!$B81:BA85),0)</f>
        <v>1326.4095750000001</v>
      </c>
      <c r="BC6" s="388">
        <f ca="1">IF(BC4&gt;=Inservice,-SUM('PL and CF details'!$B81:BB85),0)</f>
        <v>1326.4095750000001</v>
      </c>
      <c r="BD6" s="388">
        <f ca="1">IF(BD4&gt;=Inservice,-SUM('PL and CF details'!$B81:BC85),0)</f>
        <v>1326.4095750000001</v>
      </c>
      <c r="BE6" s="388">
        <f ca="1">IF(BE4&gt;=Inservice,-SUM('PL and CF details'!$B81:BD85),0)</f>
        <v>1326.4095750000001</v>
      </c>
      <c r="BF6" s="388">
        <f ca="1">IF(BF4&gt;=Inservice,-SUM('PL and CF details'!$B81:BE85),0)</f>
        <v>1326.4095750000001</v>
      </c>
      <c r="BG6" s="388">
        <f ca="1">IF(BG4&gt;=Inservice,-SUM('PL and CF details'!$B81:BF85),0)</f>
        <v>1326.4095750000001</v>
      </c>
      <c r="BH6" s="388">
        <f ca="1">IF(BH4&gt;=Inservice,-SUM('PL and CF details'!$B81:BG85),0)</f>
        <v>1326.4095750000001</v>
      </c>
      <c r="BI6" s="388">
        <f ca="1">IF(BI4&gt;=Inservice,-SUM('PL and CF details'!$B81:BH85),0)</f>
        <v>1326.4095750000001</v>
      </c>
      <c r="BJ6" s="388">
        <f ca="1">IF(BJ4&gt;=Inservice,-SUM('PL and CF details'!$B81:BI85),0)</f>
        <v>1326.4095750000001</v>
      </c>
      <c r="BK6" s="388">
        <f ca="1">IF(BK4&gt;=Inservice,-SUM('PL and CF details'!$B81:BJ85),0)</f>
        <v>1326.4095750000001</v>
      </c>
      <c r="BL6" s="388">
        <f ca="1">IF(BL4&gt;=Inservice,-SUM('PL and CF details'!$B81:BK85),0)</f>
        <v>1326.4095750000001</v>
      </c>
      <c r="BM6" s="388">
        <f ca="1">IF(BM4&gt;=Inservice,-SUM('PL and CF details'!$B81:BL85),0)</f>
        <v>1326.4095750000001</v>
      </c>
      <c r="BN6" s="388">
        <f ca="1">IF(BN4&gt;=Inservice,-SUM('PL and CF details'!$B81:BM85),0)</f>
        <v>1326.4095750000001</v>
      </c>
      <c r="BO6" s="388">
        <f ca="1">IF(BO4&gt;=Inservice,-SUM('PL and CF details'!$B81:BN85),0)</f>
        <v>1326.4095750000001</v>
      </c>
      <c r="BP6" s="388">
        <f ca="1">IF(BP4&gt;=Inservice,-SUM('PL and CF details'!$B81:BO85),0)</f>
        <v>1326.4095750000001</v>
      </c>
      <c r="BQ6" s="388">
        <f ca="1">IF(BQ4&gt;=Inservice,-SUM('PL and CF details'!$B81:BP85),0)</f>
        <v>1326.4095750000001</v>
      </c>
      <c r="BR6" s="388">
        <f ca="1">IF(BR4&gt;=Inservice,-SUM('PL and CF details'!$B81:BQ85),0)</f>
        <v>1326.4095750000001</v>
      </c>
      <c r="BS6" s="388">
        <f ca="1">IF(BS4&gt;=Inservice,-SUM('PL and CF details'!$B81:BR85),0)</f>
        <v>1326.4095750000001</v>
      </c>
      <c r="BT6" s="388">
        <f ca="1">IF(BT4&gt;=Inservice,-SUM('PL and CF details'!$B81:BS85),0)</f>
        <v>1326.4095750000001</v>
      </c>
      <c r="BU6" s="388">
        <f ca="1">IF(BU4&gt;=Inservice,-SUM('PL and CF details'!$B81:BT85),0)</f>
        <v>1326.4095750000001</v>
      </c>
      <c r="BV6" s="388">
        <f ca="1">IF(BV4&gt;=Inservice,-SUM('PL and CF details'!$B81:BU85),0)</f>
        <v>1326.4095750000001</v>
      </c>
      <c r="BW6" s="388">
        <f ca="1">IF(BW4&gt;=Inservice,-SUM('PL and CF details'!$B81:BV85),0)</f>
        <v>1326.4095750000001</v>
      </c>
      <c r="BX6" s="388">
        <f ca="1">IF(BX4&gt;=Inservice,-SUM('PL and CF details'!$B81:BW85),0)</f>
        <v>1326.4095750000001</v>
      </c>
      <c r="BY6" s="388">
        <f ca="1">IF(BY4&gt;=Inservice,-SUM('PL and CF details'!$B81:BX85),0)</f>
        <v>1326.4095750000001</v>
      </c>
      <c r="BZ6" s="388">
        <f ca="1">IF(BZ4&gt;=Inservice,-SUM('PL and CF details'!$B81:BY85),0)</f>
        <v>1326.4095750000001</v>
      </c>
      <c r="CA6" s="388">
        <f ca="1">IF(CA4&gt;=Inservice,-SUM('PL and CF details'!$B81:BZ85),0)</f>
        <v>1326.4095750000001</v>
      </c>
      <c r="CB6" s="388">
        <f ca="1">IF(CB4&gt;=Inservice,-SUM('PL and CF details'!$B81:CA85),0)</f>
        <v>1326.4095750000001</v>
      </c>
      <c r="CC6" s="388">
        <f ca="1">IF(CC4&gt;=Inservice,-SUM('PL and CF details'!$B81:CB85),0)</f>
        <v>1326.4095750000001</v>
      </c>
      <c r="CD6" s="388">
        <f ca="1">IF(CD4&gt;=Inservice,-SUM('PL and CF details'!$B81:CC85),0)</f>
        <v>1326.4095750000001</v>
      </c>
      <c r="CE6" s="388">
        <v>0</v>
      </c>
    </row>
    <row r="7" spans="1:83">
      <c r="A7" s="400" t="s">
        <v>497</v>
      </c>
      <c r="C7" s="388">
        <f>IF(Inservice&lt;=C4,0,-SUM('PL and CF details'!B81:B85))</f>
        <v>0</v>
      </c>
      <c r="D7" s="388">
        <f ca="1">IF(Inservice&lt;=D4,0,-SUM('PL and CF details'!$B81:C85))</f>
        <v>0</v>
      </c>
      <c r="E7" s="388">
        <f ca="1">IF(Inservice&lt;=E4,0,-SUM('PL and CF details'!$B81:D85))</f>
        <v>0</v>
      </c>
      <c r="F7" s="388">
        <f ca="1">IF(Inservice&lt;=F4,0,-SUM('PL and CF details'!$B81:E85))</f>
        <v>0</v>
      </c>
      <c r="G7" s="388">
        <f ca="1">IF(Inservice&lt;=G4,0,-SUM('PL and CF details'!$B81:F85))</f>
        <v>0</v>
      </c>
      <c r="H7" s="388">
        <f ca="1">IF(Inservice&lt;=H4,0,-SUM('PL and CF details'!$B81:G85))</f>
        <v>0</v>
      </c>
      <c r="I7" s="388">
        <f ca="1">IF(Inservice&lt;=I4,0,-SUM('PL and CF details'!$B81:H85))</f>
        <v>0</v>
      </c>
      <c r="J7" s="388">
        <f ca="1">IF(Inservice&lt;=J4,0,-SUM('PL and CF details'!$B81:I85))</f>
        <v>0</v>
      </c>
      <c r="K7" s="388">
        <f ca="1">IF(Inservice&lt;=K4,0,-SUM('PL and CF details'!$B81:J85))</f>
        <v>0</v>
      </c>
      <c r="L7" s="388">
        <f ca="1">IF(Inservice&lt;=L4,0,-SUM('PL and CF details'!$B81:K85))</f>
        <v>0</v>
      </c>
      <c r="M7" s="388">
        <f ca="1">IF(Inservice&lt;=M4,0,-SUM('PL and CF details'!$B81:L85))</f>
        <v>0</v>
      </c>
      <c r="N7" s="388">
        <f ca="1">IF(Inservice&lt;=N4,0,-SUM('PL and CF details'!$B81:M85))</f>
        <v>0</v>
      </c>
      <c r="O7" s="388">
        <f ca="1">IF(Inservice&lt;=O4,0,-SUM('PL and CF details'!$B81:N85))</f>
        <v>0</v>
      </c>
      <c r="P7" s="388">
        <f ca="1">IF(Inservice&lt;=P4,0,-SUM('PL and CF details'!$B81:O85))</f>
        <v>0</v>
      </c>
      <c r="Q7" s="388">
        <f ca="1">IF(Inservice&lt;=Q4,0,-SUM('PL and CF details'!$B81:P85))</f>
        <v>0</v>
      </c>
      <c r="R7" s="388">
        <f ca="1">IF(Inservice&lt;=R4,0,-SUM('PL and CF details'!$B81:Q85))</f>
        <v>0</v>
      </c>
      <c r="S7" s="388">
        <f ca="1">IF(Inservice&lt;=S4,0,-SUM('PL and CF details'!$B81:R85))</f>
        <v>0</v>
      </c>
      <c r="T7" s="388">
        <f ca="1">IF(Inservice&lt;=T4,0,-SUM('PL and CF details'!$B81:S85))</f>
        <v>0</v>
      </c>
      <c r="U7" s="388">
        <f ca="1">IF(Inservice&lt;=U4,0,-SUM('PL and CF details'!$B81:T85))</f>
        <v>0</v>
      </c>
      <c r="V7" s="388">
        <f ca="1">IF(Inservice&lt;=V4,0,-SUM('PL and CF details'!$B81:U85))</f>
        <v>0</v>
      </c>
      <c r="W7" s="388">
        <f ca="1">IF(Inservice&lt;=W4,0,-SUM('PL and CF details'!$B81:V85))</f>
        <v>0</v>
      </c>
      <c r="X7" s="388">
        <f ca="1">IF(Inservice&lt;=X4,0,-SUM('PL and CF details'!$B81:W85))</f>
        <v>0</v>
      </c>
      <c r="Y7" s="388">
        <f ca="1">IF(Inservice&lt;=Y4,0,-SUM('PL and CF details'!$B81:X85))</f>
        <v>0</v>
      </c>
      <c r="Z7" s="388">
        <f ca="1">IF(Inservice&lt;=Z4,0,-SUM('PL and CF details'!$B81:Y85))</f>
        <v>0</v>
      </c>
      <c r="AA7" s="388">
        <f ca="1">IF(Inservice&lt;=AA4,0,-SUM('PL and CF details'!$B81:Z85))</f>
        <v>0</v>
      </c>
      <c r="AB7" s="388">
        <f ca="1">IF(Inservice&lt;=AB4,0,-SUM('PL and CF details'!$B81:AA85))</f>
        <v>0</v>
      </c>
      <c r="AC7" s="388">
        <f ca="1">IF(Inservice&lt;=AC4,0,-SUM('PL and CF details'!$B81:AB85))</f>
        <v>0</v>
      </c>
      <c r="AD7" s="388">
        <f ca="1">IF(Inservice&lt;=AD4,0,-SUM('PL and CF details'!$B81:AC85))</f>
        <v>0</v>
      </c>
      <c r="AE7" s="388">
        <f ca="1">IF(Inservice&lt;=AE4,0,-SUM('PL and CF details'!$B81:AD85))</f>
        <v>0</v>
      </c>
      <c r="AF7" s="388">
        <f ca="1">IF(Inservice&lt;=AF4,0,-SUM('PL and CF details'!$B81:AE85))</f>
        <v>0</v>
      </c>
      <c r="AG7" s="388">
        <f ca="1">IF(Inservice&lt;=AG4,0,-SUM('PL and CF details'!$B81:AF85))</f>
        <v>0</v>
      </c>
      <c r="AH7" s="388">
        <f ca="1">IF(Inservice&lt;=AH4,0,-SUM('PL and CF details'!$B81:AG85))</f>
        <v>0</v>
      </c>
      <c r="AI7" s="388">
        <f ca="1">IF(Inservice&lt;=AI4,0,-SUM('PL and CF details'!$B81:AH85))</f>
        <v>0</v>
      </c>
      <c r="AJ7" s="388">
        <f ca="1">IF(Inservice&lt;=AJ4,0,-SUM('PL and CF details'!$B81:AI85))</f>
        <v>0</v>
      </c>
      <c r="AK7" s="388">
        <f ca="1">IF(Inservice&lt;=AK4,0,-SUM('PL and CF details'!$B81:AJ85))</f>
        <v>0</v>
      </c>
      <c r="AL7" s="388">
        <f ca="1">IF(Inservice&lt;=AL4,0,-SUM('PL and CF details'!$B81:AK85))</f>
        <v>0</v>
      </c>
      <c r="AM7" s="388">
        <f ca="1">IF(Inservice&lt;=AM4,0,-SUM('PL and CF details'!$B81:AL85))</f>
        <v>0</v>
      </c>
      <c r="AN7" s="388">
        <f ca="1">IF(Inservice&lt;=AN4,0,-SUM('PL and CF details'!$B81:AM85))</f>
        <v>0</v>
      </c>
      <c r="AO7" s="388">
        <f ca="1">IF(Inservice&lt;=AO4,0,-SUM('PL and CF details'!$B81:AN85))</f>
        <v>0</v>
      </c>
      <c r="AP7" s="388">
        <f ca="1">IF(Inservice&lt;=AP4,0,-SUM('PL and CF details'!$B81:AO85))</f>
        <v>0</v>
      </c>
      <c r="AQ7" s="388">
        <f ca="1">IF(Inservice&lt;=AQ4,0,-SUM('PL and CF details'!$B81:AP85))</f>
        <v>0</v>
      </c>
      <c r="AR7" s="388">
        <f ca="1">IF(Inservice&lt;=AR4,0,-SUM('PL and CF details'!$B81:AQ85))</f>
        <v>0</v>
      </c>
      <c r="AS7" s="388">
        <f ca="1">IF(Inservice&lt;=AS4,0,-SUM('PL and CF details'!$B81:AR85))</f>
        <v>0</v>
      </c>
      <c r="AT7" s="388">
        <f ca="1">IF(Inservice&lt;=AT4,0,-SUM('PL and CF details'!$B81:AS85))</f>
        <v>0</v>
      </c>
      <c r="AU7" s="388">
        <f ca="1">IF(Inservice&lt;=AU4,0,-SUM('PL and CF details'!$B81:AT85))</f>
        <v>0</v>
      </c>
      <c r="AV7" s="388">
        <f ca="1">IF(Inservice&lt;=AV4,0,-SUM('PL and CF details'!$B81:AU85))</f>
        <v>0</v>
      </c>
      <c r="AW7" s="388">
        <f ca="1">IF(Inservice&lt;=AW4,0,-SUM('PL and CF details'!$B81:AV85))</f>
        <v>0</v>
      </c>
      <c r="AX7" s="388">
        <f ca="1">IF(Inservice&lt;=AX4,0,-SUM('PL and CF details'!$B81:AW85))</f>
        <v>0</v>
      </c>
      <c r="AY7" s="388">
        <f ca="1">IF(Inservice&lt;=AY4,0,-SUM('PL and CF details'!$B81:AX85))</f>
        <v>0</v>
      </c>
      <c r="AZ7" s="388">
        <f ca="1">IF(Inservice&lt;=AZ4,0,-SUM('PL and CF details'!$B81:AY85))</f>
        <v>0</v>
      </c>
      <c r="BA7" s="388">
        <f ca="1">IF(Inservice&lt;=BA4,0,-SUM('PL and CF details'!$B81:AZ85))</f>
        <v>0</v>
      </c>
      <c r="BB7" s="388">
        <f ca="1">IF(Inservice&lt;=BB4,0,-SUM('PL and CF details'!$B81:BA85))</f>
        <v>0</v>
      </c>
      <c r="BC7" s="388">
        <f ca="1">IF(Inservice&lt;=BC4,0,-SUM('PL and CF details'!$B81:BB85))</f>
        <v>0</v>
      </c>
      <c r="BD7" s="388">
        <f ca="1">IF(Inservice&lt;=BD4,0,-SUM('PL and CF details'!$B81:BC85))</f>
        <v>0</v>
      </c>
      <c r="BE7" s="388">
        <f ca="1">IF(Inservice&lt;=BE4,0,-SUM('PL and CF details'!$B81:BD85))</f>
        <v>0</v>
      </c>
      <c r="BF7" s="388">
        <f ca="1">IF(Inservice&lt;=BF4,0,-SUM('PL and CF details'!$B81:BE85))</f>
        <v>0</v>
      </c>
      <c r="BG7" s="388">
        <f ca="1">IF(Inservice&lt;=BG4,0,-SUM('PL and CF details'!$B81:BF85))</f>
        <v>0</v>
      </c>
      <c r="BH7" s="388">
        <f ca="1">IF(Inservice&lt;=BH4,0,-SUM('PL and CF details'!$B81:BG85))</f>
        <v>0</v>
      </c>
      <c r="BI7" s="388">
        <f ca="1">IF(Inservice&lt;=BI4,0,-SUM('PL and CF details'!$B81:BH85))</f>
        <v>0</v>
      </c>
      <c r="BJ7" s="388">
        <f ca="1">IF(Inservice&lt;=BJ4,0,-SUM('PL and CF details'!$B81:BI85))</f>
        <v>0</v>
      </c>
      <c r="BK7" s="388">
        <f ca="1">IF(Inservice&lt;=BK4,0,-SUM('PL and CF details'!$B81:BJ85))</f>
        <v>0</v>
      </c>
      <c r="BL7" s="388">
        <f ca="1">IF(Inservice&lt;=BL4,0,-SUM('PL and CF details'!$B81:BK85))</f>
        <v>0</v>
      </c>
      <c r="BM7" s="388">
        <f ca="1">IF(Inservice&lt;=BM4,0,-SUM('PL and CF details'!$B81:BL85))</f>
        <v>0</v>
      </c>
      <c r="BN7" s="388">
        <f ca="1">IF(Inservice&lt;=BN4,0,-SUM('PL and CF details'!$B81:BM85))</f>
        <v>0</v>
      </c>
      <c r="BO7" s="388">
        <f ca="1">IF(Inservice&lt;=BO4,0,-SUM('PL and CF details'!$B81:BN85))</f>
        <v>0</v>
      </c>
      <c r="BP7" s="388">
        <f ca="1">IF(Inservice&lt;=BP4,0,-SUM('PL and CF details'!$B81:BO85))</f>
        <v>0</v>
      </c>
      <c r="BQ7" s="388">
        <f ca="1">IF(Inservice&lt;=BQ4,0,-SUM('PL and CF details'!$B81:BP85))</f>
        <v>0</v>
      </c>
      <c r="BR7" s="388">
        <f ca="1">IF(Inservice&lt;=BR4,0,-SUM('PL and CF details'!$B81:BQ85))</f>
        <v>0</v>
      </c>
      <c r="BS7" s="388">
        <f ca="1">IF(Inservice&lt;=BS4,0,-SUM('PL and CF details'!$B81:BR85))</f>
        <v>0</v>
      </c>
      <c r="BT7" s="388">
        <f ca="1">IF(Inservice&lt;=BT4,0,-SUM('PL and CF details'!$B81:BS85))</f>
        <v>0</v>
      </c>
      <c r="BU7" s="388">
        <f ca="1">IF(Inservice&lt;=BU4,0,-SUM('PL and CF details'!$B81:BT85))</f>
        <v>0</v>
      </c>
      <c r="BV7" s="388">
        <f ca="1">IF(Inservice&lt;=BV4,0,-SUM('PL and CF details'!$B81:BU85))</f>
        <v>0</v>
      </c>
      <c r="BW7" s="388">
        <f ca="1">IF(Inservice&lt;=BW4,0,-SUM('PL and CF details'!$B81:BV85))</f>
        <v>0</v>
      </c>
      <c r="BX7" s="388">
        <f ca="1">IF(Inservice&lt;=BX4,0,-SUM('PL and CF details'!$B81:BW85))</f>
        <v>0</v>
      </c>
      <c r="BY7" s="388">
        <f ca="1">IF(Inservice&lt;=BY4,0,-SUM('PL and CF details'!$B81:BX85))</f>
        <v>0</v>
      </c>
      <c r="BZ7" s="388">
        <f ca="1">IF(Inservice&lt;=BZ4,0,-SUM('PL and CF details'!$B81:BY85))</f>
        <v>0</v>
      </c>
      <c r="CA7" s="388">
        <f ca="1">IF(Inservice&lt;=CA4,0,-SUM('PL and CF details'!$B81:BZ85))</f>
        <v>0</v>
      </c>
      <c r="CB7" s="388">
        <f ca="1">IF(Inservice&lt;=CB4,0,-SUM('PL and CF details'!$B81:CA85))</f>
        <v>0</v>
      </c>
      <c r="CC7" s="388">
        <f ca="1">IF(Inservice&lt;=CC4,0,-SUM('PL and CF details'!$B81:CB85))</f>
        <v>0</v>
      </c>
      <c r="CD7" s="388">
        <f ca="1">IF(Inservice&lt;=CD4,0,-SUM('PL and CF details'!$B81:CC85))</f>
        <v>0</v>
      </c>
      <c r="CE7" s="388"/>
    </row>
    <row r="8" spans="1:83">
      <c r="A8" s="401" t="s">
        <v>498</v>
      </c>
      <c r="C8" s="388">
        <f ca="1">-'PL and CF details'!B37</f>
        <v>18.948708214285716</v>
      </c>
      <c r="D8" s="388">
        <f ca="1">-'PL and CF details'!C37+C8</f>
        <v>56.846124642857149</v>
      </c>
      <c r="E8" s="388">
        <f ca="1">-'PL and CF details'!D37+D8</f>
        <v>94.743541071428581</v>
      </c>
      <c r="F8" s="388">
        <f ca="1">-'PL and CF details'!E37+E8</f>
        <v>132.64095750000001</v>
      </c>
      <c r="G8" s="388">
        <f ca="1">-'PL and CF details'!F37+F8</f>
        <v>170.53837392857145</v>
      </c>
      <c r="H8" s="388">
        <f ca="1">-'PL and CF details'!G37+G8</f>
        <v>208.43579035714288</v>
      </c>
      <c r="I8" s="388">
        <f ca="1">-'PL and CF details'!H37+H8</f>
        <v>246.33320678571431</v>
      </c>
      <c r="J8" s="388">
        <f ca="1">-'PL and CF details'!I37+I8</f>
        <v>284.23062321428574</v>
      </c>
      <c r="K8" s="388">
        <f ca="1">-'PL and CF details'!J37+J8</f>
        <v>322.12803964285717</v>
      </c>
      <c r="L8" s="388">
        <f ca="1">-'PL and CF details'!K37+K8</f>
        <v>360.02545607142861</v>
      </c>
      <c r="M8" s="388">
        <f ca="1">-'PL and CF details'!L37+L8</f>
        <v>397.92287250000004</v>
      </c>
      <c r="N8" s="388">
        <f ca="1">-'PL and CF details'!M37+M8</f>
        <v>435.82028892857147</v>
      </c>
      <c r="O8" s="388">
        <f ca="1">-'PL and CF details'!N37+N8</f>
        <v>473.7177053571429</v>
      </c>
      <c r="P8" s="388">
        <f ca="1">-'PL and CF details'!O37+O8</f>
        <v>511.61512178571434</v>
      </c>
      <c r="Q8" s="388">
        <f ca="1">-'PL and CF details'!P37+P8</f>
        <v>549.51253821428577</v>
      </c>
      <c r="R8" s="388">
        <f ca="1">-'PL and CF details'!Q37+Q8</f>
        <v>587.4099546428572</v>
      </c>
      <c r="S8" s="388">
        <f ca="1">-'PL and CF details'!R37+R8</f>
        <v>625.30737107142863</v>
      </c>
      <c r="T8" s="388">
        <f ca="1">-'PL and CF details'!S37+S8</f>
        <v>663.20478750000007</v>
      </c>
      <c r="U8" s="388">
        <f ca="1">-'PL and CF details'!T37+T8</f>
        <v>701.1022039285715</v>
      </c>
      <c r="V8" s="388">
        <f ca="1">-'PL and CF details'!U37+U8</f>
        <v>738.99962035714293</v>
      </c>
      <c r="W8" s="388">
        <f ca="1">-'PL and CF details'!V37+V8</f>
        <v>776.89703678571436</v>
      </c>
      <c r="X8" s="388">
        <f ca="1">-'PL and CF details'!W37+W8</f>
        <v>814.7944532142858</v>
      </c>
      <c r="Y8" s="388">
        <f ca="1">-'PL and CF details'!X37+X8</f>
        <v>852.69186964285723</v>
      </c>
      <c r="Z8" s="388">
        <f ca="1">-'PL and CF details'!Y37+Y8</f>
        <v>890.58928607142866</v>
      </c>
      <c r="AA8" s="388">
        <f ca="1">-'PL and CF details'!Z37+Z8</f>
        <v>928.48670250000009</v>
      </c>
      <c r="AB8" s="388">
        <f ca="1">-'PL and CF details'!AA37+AA8</f>
        <v>966.38411892857152</v>
      </c>
      <c r="AC8" s="388">
        <f ca="1">-'PL and CF details'!AB37+AB8</f>
        <v>1004.281535357143</v>
      </c>
      <c r="AD8" s="388">
        <f ca="1">-'PL and CF details'!AC37+AC8</f>
        <v>1042.1789517857144</v>
      </c>
      <c r="AE8" s="388">
        <f ca="1">-'PL and CF details'!AD37+AD8</f>
        <v>1080.0763682142858</v>
      </c>
      <c r="AF8" s="388">
        <f ca="1">-'PL and CF details'!AE37+AE8</f>
        <v>1117.9737846428573</v>
      </c>
      <c r="AG8" s="388">
        <f ca="1">-'PL and CF details'!AF37+AF8</f>
        <v>1155.8712010714287</v>
      </c>
      <c r="AH8" s="388">
        <f ca="1">-'PL and CF details'!AG37+AG8</f>
        <v>1193.7686175000001</v>
      </c>
      <c r="AI8" s="388">
        <f ca="1">-'PL and CF details'!AH37+AH8</f>
        <v>1231.6660339285716</v>
      </c>
      <c r="AJ8" s="388">
        <f ca="1">-'PL and CF details'!AI37+AI8</f>
        <v>1269.563450357143</v>
      </c>
      <c r="AK8" s="388">
        <f ca="1">-'PL and CF details'!AJ37+AJ8</f>
        <v>1307.4608667857144</v>
      </c>
      <c r="AL8" s="388">
        <f ca="1">-'PL and CF details'!AK37+AK8</f>
        <v>1326.4095750000001</v>
      </c>
      <c r="AM8" s="388">
        <f ca="1">-'PL and CF details'!AL37+AL8</f>
        <v>1326.4095750000001</v>
      </c>
      <c r="AN8" s="388">
        <f ca="1">-'PL and CF details'!AM37+AM8</f>
        <v>1326.4095750000001</v>
      </c>
      <c r="AO8" s="388">
        <f ca="1">-'PL and CF details'!AN37+AN8</f>
        <v>1326.4095750000001</v>
      </c>
      <c r="AP8" s="388">
        <f ca="1">-'PL and CF details'!AO37+AO8</f>
        <v>1326.4095750000001</v>
      </c>
      <c r="AQ8" s="388">
        <f ca="1">-'PL and CF details'!AP37+AP8</f>
        <v>1326.4095750000001</v>
      </c>
      <c r="AR8" s="388">
        <f ca="1">-'PL and CF details'!AQ37+AQ8</f>
        <v>1326.4095750000001</v>
      </c>
      <c r="AS8" s="388">
        <f ca="1">-'PL and CF details'!AR37+AR8</f>
        <v>1326.4095750000001</v>
      </c>
      <c r="AT8" s="388">
        <f ca="1">-'PL and CF details'!AS37+AS8</f>
        <v>1326.4095750000001</v>
      </c>
      <c r="AU8" s="388">
        <f ca="1">-'PL and CF details'!AT37+AT8</f>
        <v>1326.4095750000001</v>
      </c>
      <c r="AV8" s="388">
        <f ca="1">-'PL and CF details'!AU37+AU8</f>
        <v>1326.4095750000001</v>
      </c>
      <c r="AW8" s="388">
        <f ca="1">-'PL and CF details'!AV37+AV8</f>
        <v>1326.4095750000001</v>
      </c>
      <c r="AX8" s="388">
        <f ca="1">-'PL and CF details'!AW37+AW8</f>
        <v>1326.4095750000001</v>
      </c>
      <c r="AY8" s="388">
        <f ca="1">-'PL and CF details'!AX37+AX8</f>
        <v>1326.4095750000001</v>
      </c>
      <c r="AZ8" s="388">
        <f ca="1">-'PL and CF details'!AY37+AY8</f>
        <v>1326.4095750000001</v>
      </c>
      <c r="BA8" s="388">
        <f ca="1">-'PL and CF details'!AZ37+AZ8</f>
        <v>1326.4095750000001</v>
      </c>
      <c r="BB8" s="388">
        <f ca="1">-'PL and CF details'!BA37+BA8</f>
        <v>1326.4095750000001</v>
      </c>
      <c r="BC8" s="388">
        <f ca="1">-'PL and CF details'!BB37+BB8</f>
        <v>1326.4095750000001</v>
      </c>
      <c r="BD8" s="388">
        <f ca="1">-'PL and CF details'!BC37+BC8</f>
        <v>1326.4095750000001</v>
      </c>
      <c r="BE8" s="388">
        <f ca="1">-'PL and CF details'!BD37+BD8</f>
        <v>1326.4095750000001</v>
      </c>
      <c r="BF8" s="388">
        <f ca="1">-'PL and CF details'!BE37+BE8</f>
        <v>1326.4095750000001</v>
      </c>
      <c r="BG8" s="388">
        <f ca="1">-'PL and CF details'!BF37+BF8</f>
        <v>1326.4095750000001</v>
      </c>
      <c r="BH8" s="388">
        <f ca="1">-'PL and CF details'!BG37+BG8</f>
        <v>1326.4095750000001</v>
      </c>
      <c r="BI8" s="388">
        <f ca="1">-'PL and CF details'!BH37+BH8</f>
        <v>1326.4095750000001</v>
      </c>
      <c r="BJ8" s="388">
        <f ca="1">-'PL and CF details'!BI37+BI8</f>
        <v>1326.4095750000001</v>
      </c>
      <c r="BK8" s="388">
        <f ca="1">-'PL and CF details'!BJ37+BJ8</f>
        <v>1326.4095750000001</v>
      </c>
      <c r="BL8" s="388">
        <f ca="1">-'PL and CF details'!BK37+BK8</f>
        <v>1326.4095750000001</v>
      </c>
      <c r="BM8" s="388">
        <f ca="1">-'PL and CF details'!BL37+BL8</f>
        <v>1326.4095750000001</v>
      </c>
      <c r="BN8" s="388">
        <f ca="1">-'PL and CF details'!BM37+BM8</f>
        <v>1326.4095750000001</v>
      </c>
      <c r="BO8" s="388">
        <f ca="1">-'PL and CF details'!BN37+BN8</f>
        <v>1326.4095750000001</v>
      </c>
      <c r="BP8" s="388">
        <f ca="1">-'PL and CF details'!BO37+BO8</f>
        <v>1326.4095750000001</v>
      </c>
      <c r="BQ8" s="388">
        <f ca="1">-'PL and CF details'!BP37+BP8</f>
        <v>1326.4095750000001</v>
      </c>
      <c r="BR8" s="388">
        <f ca="1">-'PL and CF details'!BQ37+BQ8</f>
        <v>1326.4095750000001</v>
      </c>
      <c r="BS8" s="388">
        <f ca="1">-'PL and CF details'!BR37+BR8</f>
        <v>1326.4095750000001</v>
      </c>
      <c r="BT8" s="388">
        <f ca="1">-'PL and CF details'!BS37+BS8</f>
        <v>1326.4095750000001</v>
      </c>
      <c r="BU8" s="388">
        <f ca="1">-'PL and CF details'!BT37+BT8</f>
        <v>1326.4095750000001</v>
      </c>
      <c r="BV8" s="388">
        <f ca="1">-'PL and CF details'!BU37+BU8</f>
        <v>1326.4095750000001</v>
      </c>
      <c r="BW8" s="388">
        <f ca="1">-'PL and CF details'!BV37+BV8</f>
        <v>1326.4095750000001</v>
      </c>
      <c r="BX8" s="388">
        <f ca="1">-'PL and CF details'!BW37+BW8</f>
        <v>1326.4095750000001</v>
      </c>
      <c r="BY8" s="388">
        <f ca="1">-'PL and CF details'!BX37+BX8</f>
        <v>1326.4095750000001</v>
      </c>
      <c r="BZ8" s="388">
        <f ca="1">-'PL and CF details'!BY37+BY8</f>
        <v>1326.4095750000001</v>
      </c>
      <c r="CA8" s="388">
        <f ca="1">-'PL and CF details'!BZ37+BZ8</f>
        <v>1326.4095750000001</v>
      </c>
      <c r="CB8" s="388">
        <f ca="1">-'PL and CF details'!CA37+CA8</f>
        <v>1326.4095750000001</v>
      </c>
      <c r="CC8" s="388">
        <f ca="1">-'PL and CF details'!CB37+CB8</f>
        <v>1326.4095750000001</v>
      </c>
      <c r="CD8" s="388">
        <f ca="1">-'PL and CF details'!CC37+CC8</f>
        <v>1326.4095750000001</v>
      </c>
      <c r="CE8" s="388"/>
    </row>
    <row r="9" spans="1:83" s="398" customFormat="1">
      <c r="A9" s="402" t="s">
        <v>499</v>
      </c>
      <c r="C9" s="389">
        <f ca="1">-(Depreciation!C$60-Depreciation!C$34)*BookIncomeTax</f>
        <v>11.977952179955359</v>
      </c>
      <c r="D9" s="389">
        <f ca="1">-((Depreciation!D$60-Depreciation!D$34)*BookIncomeTax)+C9</f>
        <v>34.483971497529325</v>
      </c>
      <c r="E9" s="389">
        <f ca="1">-((Depreciation!E$60-Depreciation!E$34)*BookIncomeTax)+D9</f>
        <v>54.193415395364788</v>
      </c>
      <c r="F9" s="389">
        <f ca="1">-((Depreciation!F$60-Depreciation!F$34)*BookIncomeTax)+E9</f>
        <v>71.322992669825254</v>
      </c>
      <c r="G9" s="389">
        <f ca="1">-((Depreciation!G$60-Depreciation!G$34)*BookIncomeTax)+F9</f>
        <v>86.058453717793725</v>
      </c>
      <c r="H9" s="389">
        <f ca="1">-((Depreciation!H$60-Depreciation!H$34)*BookIncomeTax)+G9</f>
        <v>98.585548936153188</v>
      </c>
      <c r="I9" s="389">
        <f ca="1">-((Depreciation!I$60-Depreciation!I$34)*BookIncomeTax)+H9</f>
        <v>109.0642300555529</v>
      </c>
      <c r="J9" s="389">
        <f ca="1">-((Depreciation!J$60-Depreciation!J$34)*BookIncomeTax)+I9</f>
        <v>117.65444880664211</v>
      </c>
      <c r="K9" s="389">
        <f ca="1">-((Depreciation!K$60-Depreciation!K$34)*BookIncomeTax)+J9</f>
        <v>125.93508356292632</v>
      </c>
      <c r="L9" s="389">
        <f ca="1">-((Depreciation!L$60-Depreciation!L$34)*BookIncomeTax)+K9</f>
        <v>134.21055858596378</v>
      </c>
      <c r="M9" s="389">
        <f ca="1">-((Depreciation!M$60-Depreciation!M$34)*BookIncomeTax)+L9</f>
        <v>142.49119334224801</v>
      </c>
      <c r="N9" s="389">
        <f ca="1">-((Depreciation!N$60-Depreciation!N$34)*BookIncomeTax)+M9</f>
        <v>150.76666836528548</v>
      </c>
      <c r="O9" s="389">
        <f ca="1">-((Depreciation!O$60-Depreciation!O$34)*BookIncomeTax)+N9</f>
        <v>159.04730312156971</v>
      </c>
      <c r="P9" s="389">
        <f ca="1">-((Depreciation!P$60-Depreciation!P$34)*BookIncomeTax)+O9</f>
        <v>167.32277814460718</v>
      </c>
      <c r="Q9" s="389">
        <f ca="1">-((Depreciation!Q$60-Depreciation!Q$34)*BookIncomeTax)+P9</f>
        <v>175.60341290089141</v>
      </c>
      <c r="R9" s="389">
        <f ca="1">-((Depreciation!R$60-Depreciation!R$34)*BookIncomeTax)+Q9</f>
        <v>183.87888792392889</v>
      </c>
      <c r="S9" s="389">
        <f ca="1">-((Depreciation!S$60-Depreciation!S$34)*BookIncomeTax)+R9</f>
        <v>192.15952268021312</v>
      </c>
      <c r="T9" s="389">
        <f ca="1">-((Depreciation!T$60-Depreciation!T$34)*BookIncomeTax)+S9</f>
        <v>200.43499770325059</v>
      </c>
      <c r="U9" s="389">
        <f ca="1">-((Depreciation!U$60-Depreciation!U$34)*BookIncomeTax)+T9</f>
        <v>208.71563245953482</v>
      </c>
      <c r="V9" s="389">
        <f ca="1">-((Depreciation!V$60-Depreciation!V$34)*BookIncomeTax)+U9</f>
        <v>216.99110748257229</v>
      </c>
      <c r="W9" s="389">
        <f ca="1">-((Depreciation!W$60-Depreciation!W$34)*BookIncomeTax)+V9</f>
        <v>213.76037736535724</v>
      </c>
      <c r="X9" s="389">
        <f ca="1">-((Depreciation!X$60-Depreciation!X$34)*BookIncomeTax)+W9</f>
        <v>199.01828237464295</v>
      </c>
      <c r="Y9" s="389">
        <f ca="1">-((Depreciation!Y$60-Depreciation!Y$34)*BookIncomeTax)+X9</f>
        <v>184.27618738392866</v>
      </c>
      <c r="Z9" s="389">
        <f ca="1">-((Depreciation!Z$60-Depreciation!Z$34)*BookIncomeTax)+Y9</f>
        <v>169.53409239321437</v>
      </c>
      <c r="AA9" s="389">
        <f ca="1">-((Depreciation!AA$60-Depreciation!AA$34)*BookIncomeTax)+Z9</f>
        <v>154.79199740250007</v>
      </c>
      <c r="AB9" s="389">
        <f ca="1">-((Depreciation!AB$60-Depreciation!AB$34)*BookIncomeTax)+AA9</f>
        <v>140.04990241178578</v>
      </c>
      <c r="AC9" s="389">
        <f ca="1">-((Depreciation!AC$60-Depreciation!AC$34)*BookIncomeTax)+AB9</f>
        <v>125.30780742107149</v>
      </c>
      <c r="AD9" s="389">
        <f ca="1">-((Depreciation!AD$60-Depreciation!AD$34)*BookIncomeTax)+AC9</f>
        <v>110.56571243035719</v>
      </c>
      <c r="AE9" s="389">
        <f ca="1">-((Depreciation!AE$60-Depreciation!AE$34)*BookIncomeTax)+AD9</f>
        <v>95.823617439642902</v>
      </c>
      <c r="AF9" s="389">
        <f ca="1">-((Depreciation!AF$60-Depreciation!AF$34)*BookIncomeTax)+AE9</f>
        <v>81.081522448928609</v>
      </c>
      <c r="AG9" s="389">
        <f ca="1">-((Depreciation!AG$60-Depreciation!AG$34)*BookIncomeTax)+AF9</f>
        <v>66.339427458214317</v>
      </c>
      <c r="AH9" s="389">
        <f ca="1">-((Depreciation!AH$60-Depreciation!AH$34)*BookIncomeTax)+AG9</f>
        <v>51.597332467500031</v>
      </c>
      <c r="AI9" s="389">
        <f ca="1">-((Depreciation!AI$60-Depreciation!AI$34)*BookIncomeTax)+AH9</f>
        <v>36.855237476785746</v>
      </c>
      <c r="AJ9" s="389">
        <f ca="1">-((Depreciation!AJ$60-Depreciation!AJ$34)*BookIncomeTax)+AI9</f>
        <v>22.11314248607146</v>
      </c>
      <c r="AK9" s="389">
        <f ca="1">-((Depreciation!AK$60-Depreciation!AK$34)*BookIncomeTax)+AJ9</f>
        <v>7.371047495357173</v>
      </c>
      <c r="AL9" s="389">
        <f ca="1">-((Depreciation!AL$60-Depreciation!AL$34)*BookIncomeTax)+AK9</f>
        <v>2.9309887850104133E-14</v>
      </c>
      <c r="AM9" s="389">
        <f ca="1">-((Depreciation!AM$60-Depreciation!AM$34)*BookIncomeTax)+AL9</f>
        <v>2.9309887850104133E-14</v>
      </c>
      <c r="AN9" s="389">
        <f ca="1">-((Depreciation!AN$60-Depreciation!AN$34)*BookIncomeTax)+AM9</f>
        <v>2.9309887850104133E-14</v>
      </c>
      <c r="AO9" s="389">
        <f ca="1">-((Depreciation!AO$60-Depreciation!AO$34)*BookIncomeTax)+AN9</f>
        <v>2.9309887850104133E-14</v>
      </c>
      <c r="AP9" s="389">
        <f ca="1">-((Depreciation!AP$60-Depreciation!AP$34)*BookIncomeTax)+AO9</f>
        <v>2.9309887850104133E-14</v>
      </c>
      <c r="AQ9" s="389">
        <f ca="1">-((Depreciation!AQ$60-Depreciation!AQ$34)*BookIncomeTax)+AP9</f>
        <v>2.9309887850104133E-14</v>
      </c>
      <c r="AR9" s="389">
        <f ca="1">-((Depreciation!AR$60-Depreciation!AR$34)*BookIncomeTax)+AQ9</f>
        <v>2.9309887850104133E-14</v>
      </c>
      <c r="AS9" s="389">
        <f ca="1">-((Depreciation!AS$60-Depreciation!AS$34)*BookIncomeTax)+AR9</f>
        <v>2.9309887850104133E-14</v>
      </c>
      <c r="AT9" s="389">
        <f ca="1">-((Depreciation!AT$60-Depreciation!AT$34)*BookIncomeTax)+AS9</f>
        <v>2.9309887850104133E-14</v>
      </c>
      <c r="AU9" s="389">
        <f ca="1">-((Depreciation!AU$60-Depreciation!AU$34)*BookIncomeTax)+AT9</f>
        <v>2.9309887850104133E-14</v>
      </c>
      <c r="AV9" s="389">
        <f ca="1">-((Depreciation!AV$60-Depreciation!AV$34)*BookIncomeTax)+AU9</f>
        <v>2.9309887850104133E-14</v>
      </c>
      <c r="AW9" s="389">
        <f ca="1">-((Depreciation!AW$60-Depreciation!AW$34)*BookIncomeTax)+AV9</f>
        <v>2.9309887850104133E-14</v>
      </c>
      <c r="AX9" s="389">
        <f ca="1">-((Depreciation!AX$60-Depreciation!AX$34)*BookIncomeTax)+AW9</f>
        <v>2.9309887850104133E-14</v>
      </c>
      <c r="AY9" s="389">
        <f ca="1">-((Depreciation!AY$60-Depreciation!AY$34)*BookIncomeTax)+AX9</f>
        <v>2.9309887850104133E-14</v>
      </c>
      <c r="AZ9" s="389">
        <f ca="1">-((Depreciation!AZ$60-Depreciation!AZ$34)*BookIncomeTax)+AY9</f>
        <v>2.9309887850104133E-14</v>
      </c>
      <c r="BA9" s="389">
        <f ca="1">-((Depreciation!BA$60-Depreciation!BA$34)*BookIncomeTax)+AZ9</f>
        <v>2.9309887850104133E-14</v>
      </c>
      <c r="BB9" s="389">
        <f ca="1">-((Depreciation!BB$60-Depreciation!BB$34)*BookIncomeTax)+BA9</f>
        <v>2.9309887850104133E-14</v>
      </c>
      <c r="BC9" s="389">
        <f ca="1">-((Depreciation!BC$60-Depreciation!BC$34)*BookIncomeTax)+BB9</f>
        <v>2.9309887850104133E-14</v>
      </c>
      <c r="BD9" s="389">
        <f ca="1">-((Depreciation!BD$60-Depreciation!BD$34)*BookIncomeTax)+BC9</f>
        <v>2.9309887850104133E-14</v>
      </c>
      <c r="BE9" s="389">
        <f ca="1">-((Depreciation!BE$60-Depreciation!BE$34)*BookIncomeTax)+BD9</f>
        <v>2.9309887850104133E-14</v>
      </c>
      <c r="BF9" s="389">
        <f ca="1">-((Depreciation!BF$60-Depreciation!BF$34)*BookIncomeTax)+BE9</f>
        <v>2.9309887850104133E-14</v>
      </c>
      <c r="BG9" s="389">
        <f ca="1">-((Depreciation!BG$60-Depreciation!BG$34)*BookIncomeTax)+BF9</f>
        <v>2.9309887850104133E-14</v>
      </c>
      <c r="BH9" s="389">
        <f ca="1">-((Depreciation!BH$60-Depreciation!BH$34)*BookIncomeTax)+BG9</f>
        <v>2.9309887850104133E-14</v>
      </c>
      <c r="BI9" s="389">
        <f ca="1">-((Depreciation!BI$60-Depreciation!BI$34)*BookIncomeTax)+BH9</f>
        <v>2.9309887850104133E-14</v>
      </c>
      <c r="BJ9" s="389">
        <f ca="1">-((Depreciation!BJ$60-Depreciation!BJ$34)*BookIncomeTax)+BI9</f>
        <v>2.9309887850104133E-14</v>
      </c>
      <c r="BK9" s="389">
        <f ca="1">-((Depreciation!BK$60-Depreciation!BK$34)*BookIncomeTax)+BJ9</f>
        <v>2.9309887850104133E-14</v>
      </c>
      <c r="BL9" s="389">
        <f ca="1">-((Depreciation!BL$60-Depreciation!BL$34)*BookIncomeTax)+BK9</f>
        <v>2.9309887850104133E-14</v>
      </c>
      <c r="BM9" s="389">
        <f ca="1">-((Depreciation!BM$60-Depreciation!BM$34)*BookIncomeTax)+BL9</f>
        <v>2.9309887850104133E-14</v>
      </c>
      <c r="BN9" s="389">
        <f ca="1">-((Depreciation!BN$60-Depreciation!BN$34)*BookIncomeTax)+BM9</f>
        <v>2.9309887850104133E-14</v>
      </c>
      <c r="BO9" s="389">
        <f ca="1">-((Depreciation!BO$60-Depreciation!BO$34)*BookIncomeTax)+BN9</f>
        <v>2.9309887850104133E-14</v>
      </c>
      <c r="BP9" s="389">
        <f ca="1">-((Depreciation!BP$60-Depreciation!BP$34)*BookIncomeTax)+BO9</f>
        <v>2.9309887850104133E-14</v>
      </c>
      <c r="BQ9" s="389">
        <f ca="1">-((Depreciation!BQ$60-Depreciation!BQ$34)*BookIncomeTax)+BP9</f>
        <v>2.9309887850104133E-14</v>
      </c>
      <c r="BR9" s="389">
        <f ca="1">-((Depreciation!BR$60-Depreciation!BR$34)*BookIncomeTax)+BQ9</f>
        <v>2.9309887850104133E-14</v>
      </c>
      <c r="BS9" s="389">
        <f ca="1">-((Depreciation!BS$60-Depreciation!BS$34)*BookIncomeTax)+BR9</f>
        <v>2.9309887850104133E-14</v>
      </c>
      <c r="BT9" s="389">
        <f ca="1">-((Depreciation!BT$60-Depreciation!BT$34)*BookIncomeTax)+BS9</f>
        <v>2.9309887850104133E-14</v>
      </c>
      <c r="BU9" s="389">
        <f ca="1">-((Depreciation!BU$60-Depreciation!BU$34)*BookIncomeTax)+BT9</f>
        <v>2.9309887850104133E-14</v>
      </c>
      <c r="BV9" s="389">
        <f ca="1">-((Depreciation!BV$60-Depreciation!BV$34)*BookIncomeTax)+BU9</f>
        <v>2.9309887850104133E-14</v>
      </c>
      <c r="BW9" s="389">
        <f ca="1">-((Depreciation!BW$60-Depreciation!BW$34)*BookIncomeTax)+BV9</f>
        <v>2.9309887850104133E-14</v>
      </c>
      <c r="BX9" s="389">
        <f ca="1">-((Depreciation!BX$60-Depreciation!BX$34)*BookIncomeTax)+BW9</f>
        <v>2.9309887850104133E-14</v>
      </c>
      <c r="BY9" s="389">
        <f ca="1">-((Depreciation!BY$60-Depreciation!BY$34)*BookIncomeTax)+BX9</f>
        <v>2.9309887850104133E-14</v>
      </c>
      <c r="BZ9" s="389">
        <f ca="1">-((Depreciation!BZ$60-Depreciation!BZ$34)*BookIncomeTax)+BY9</f>
        <v>2.9309887850104133E-14</v>
      </c>
      <c r="CA9" s="389">
        <f ca="1">-((Depreciation!CA$60-Depreciation!CA$34)*BookIncomeTax)+BZ9</f>
        <v>2.9309887850104133E-14</v>
      </c>
      <c r="CB9" s="389">
        <f ca="1">-((Depreciation!CB$60-Depreciation!CB$34)*BookIncomeTax)+CA9</f>
        <v>2.9309887850104133E-14</v>
      </c>
      <c r="CC9" s="389">
        <f ca="1">-((Depreciation!CC$60-Depreciation!CC$34)*BookIncomeTax)+CB9</f>
        <v>2.9309887850104133E-14</v>
      </c>
      <c r="CD9" s="389">
        <f ca="1">-((Depreciation!CD$60-Depreciation!CD$34)*BookIncomeTax)+CC9</f>
        <v>2.9309887850104133E-14</v>
      </c>
      <c r="CE9" s="388"/>
    </row>
    <row r="10" spans="1:83">
      <c r="A10" s="403" t="s">
        <v>500</v>
      </c>
      <c r="C10" s="388">
        <f ca="1">C6+C7-C8-C9</f>
        <v>1295.4829146057591</v>
      </c>
      <c r="D10" s="388">
        <f t="shared" ref="D10:BO10" ca="1" si="0">D6+D7-D8-D9</f>
        <v>1235.0794788596136</v>
      </c>
      <c r="E10" s="388">
        <f t="shared" ca="1" si="0"/>
        <v>1177.4726185332067</v>
      </c>
      <c r="F10" s="388">
        <f t="shared" ca="1" si="0"/>
        <v>1122.4456248301749</v>
      </c>
      <c r="G10" s="388">
        <f t="shared" ca="1" si="0"/>
        <v>1069.8127473536349</v>
      </c>
      <c r="H10" s="388">
        <f t="shared" ca="1" si="0"/>
        <v>1019.3882357067041</v>
      </c>
      <c r="I10" s="388">
        <f t="shared" ca="1" si="0"/>
        <v>971.01213815873291</v>
      </c>
      <c r="J10" s="388">
        <f t="shared" ca="1" si="0"/>
        <v>924.52450297907228</v>
      </c>
      <c r="K10" s="388">
        <f t="shared" ca="1" si="0"/>
        <v>878.34645179421659</v>
      </c>
      <c r="L10" s="388">
        <f t="shared" ca="1" si="0"/>
        <v>832.17356034260774</v>
      </c>
      <c r="M10" s="388">
        <f t="shared" ca="1" si="0"/>
        <v>785.99550915775205</v>
      </c>
      <c r="N10" s="388">
        <f t="shared" ca="1" si="0"/>
        <v>739.82261770614321</v>
      </c>
      <c r="O10" s="388">
        <f t="shared" ca="1" si="0"/>
        <v>693.64456652128752</v>
      </c>
      <c r="P10" s="388">
        <f t="shared" ca="1" si="0"/>
        <v>647.47167506967867</v>
      </c>
      <c r="Q10" s="388">
        <f t="shared" ca="1" si="0"/>
        <v>601.29362388482298</v>
      </c>
      <c r="R10" s="388">
        <f t="shared" ca="1" si="0"/>
        <v>555.12073243321402</v>
      </c>
      <c r="S10" s="388">
        <f t="shared" ca="1" si="0"/>
        <v>508.94268124835838</v>
      </c>
      <c r="T10" s="388">
        <f t="shared" ca="1" si="0"/>
        <v>462.76978979674948</v>
      </c>
      <c r="U10" s="388">
        <f t="shared" ca="1" si="0"/>
        <v>416.59173861189379</v>
      </c>
      <c r="V10" s="388">
        <f t="shared" ca="1" si="0"/>
        <v>370.41884716028494</v>
      </c>
      <c r="W10" s="388">
        <f t="shared" ca="1" si="0"/>
        <v>335.7521608489285</v>
      </c>
      <c r="X10" s="388">
        <f t="shared" ca="1" si="0"/>
        <v>312.59683941107141</v>
      </c>
      <c r="Y10" s="388">
        <f t="shared" ca="1" si="0"/>
        <v>289.44151797321422</v>
      </c>
      <c r="Z10" s="388">
        <f t="shared" ca="1" si="0"/>
        <v>266.28619653535713</v>
      </c>
      <c r="AA10" s="388">
        <f t="shared" ca="1" si="0"/>
        <v>243.13087509749997</v>
      </c>
      <c r="AB10" s="388">
        <f t="shared" ca="1" si="0"/>
        <v>219.97555365964283</v>
      </c>
      <c r="AC10" s="388">
        <f t="shared" ca="1" si="0"/>
        <v>196.82023222178569</v>
      </c>
      <c r="AD10" s="388">
        <f t="shared" ca="1" si="0"/>
        <v>173.66491078392855</v>
      </c>
      <c r="AE10" s="388">
        <f t="shared" ca="1" si="0"/>
        <v>150.50958934607141</v>
      </c>
      <c r="AF10" s="388">
        <f t="shared" ca="1" si="0"/>
        <v>127.35426790821427</v>
      </c>
      <c r="AG10" s="388">
        <f t="shared" ca="1" si="0"/>
        <v>104.19894647035713</v>
      </c>
      <c r="AH10" s="388">
        <f t="shared" ca="1" si="0"/>
        <v>81.043625032499989</v>
      </c>
      <c r="AI10" s="388">
        <f t="shared" ca="1" si="0"/>
        <v>57.888303594642835</v>
      </c>
      <c r="AJ10" s="388">
        <f t="shared" ca="1" si="0"/>
        <v>34.732982156785688</v>
      </c>
      <c r="AK10" s="388">
        <f t="shared" ca="1" si="0"/>
        <v>11.577660718928543</v>
      </c>
      <c r="AL10" s="388">
        <f t="shared" ca="1" si="0"/>
        <v>-2.9309887850104133E-14</v>
      </c>
      <c r="AM10" s="388">
        <f t="shared" ca="1" si="0"/>
        <v>-2.9309887850104133E-14</v>
      </c>
      <c r="AN10" s="388">
        <f t="shared" ca="1" si="0"/>
        <v>-2.9309887850104133E-14</v>
      </c>
      <c r="AO10" s="388">
        <f t="shared" ca="1" si="0"/>
        <v>-2.9309887850104133E-14</v>
      </c>
      <c r="AP10" s="388">
        <f t="shared" ca="1" si="0"/>
        <v>-2.9309887850104133E-14</v>
      </c>
      <c r="AQ10" s="388">
        <f t="shared" ca="1" si="0"/>
        <v>-2.9309887850104133E-14</v>
      </c>
      <c r="AR10" s="388">
        <f t="shared" ca="1" si="0"/>
        <v>-2.9309887850104133E-14</v>
      </c>
      <c r="AS10" s="388">
        <f t="shared" ca="1" si="0"/>
        <v>-2.9309887850104133E-14</v>
      </c>
      <c r="AT10" s="388">
        <f t="shared" ca="1" si="0"/>
        <v>-2.9309887850104133E-14</v>
      </c>
      <c r="AU10" s="388">
        <f t="shared" ca="1" si="0"/>
        <v>-2.9309887850104133E-14</v>
      </c>
      <c r="AV10" s="388">
        <f t="shared" ca="1" si="0"/>
        <v>-2.9309887850104133E-14</v>
      </c>
      <c r="AW10" s="388">
        <f t="shared" ca="1" si="0"/>
        <v>-2.9309887850104133E-14</v>
      </c>
      <c r="AX10" s="388">
        <f t="shared" ca="1" si="0"/>
        <v>-2.9309887850104133E-14</v>
      </c>
      <c r="AY10" s="388">
        <f t="shared" ca="1" si="0"/>
        <v>-2.9309887850104133E-14</v>
      </c>
      <c r="AZ10" s="388">
        <f t="shared" ca="1" si="0"/>
        <v>-2.9309887850104133E-14</v>
      </c>
      <c r="BA10" s="388">
        <f t="shared" ca="1" si="0"/>
        <v>-2.9309887850104133E-14</v>
      </c>
      <c r="BB10" s="388">
        <f t="shared" ca="1" si="0"/>
        <v>-2.9309887850104133E-14</v>
      </c>
      <c r="BC10" s="388">
        <f t="shared" ca="1" si="0"/>
        <v>-2.9309887850104133E-14</v>
      </c>
      <c r="BD10" s="388">
        <f t="shared" ca="1" si="0"/>
        <v>-2.9309887850104133E-14</v>
      </c>
      <c r="BE10" s="388">
        <f t="shared" ca="1" si="0"/>
        <v>-2.9309887850104133E-14</v>
      </c>
      <c r="BF10" s="388">
        <f t="shared" ca="1" si="0"/>
        <v>-2.9309887850104133E-14</v>
      </c>
      <c r="BG10" s="388">
        <f t="shared" ca="1" si="0"/>
        <v>-2.9309887850104133E-14</v>
      </c>
      <c r="BH10" s="388">
        <f t="shared" ca="1" si="0"/>
        <v>-2.9309887850104133E-14</v>
      </c>
      <c r="BI10" s="388">
        <f t="shared" ca="1" si="0"/>
        <v>-2.9309887850104133E-14</v>
      </c>
      <c r="BJ10" s="388">
        <f t="shared" ca="1" si="0"/>
        <v>-2.9309887850104133E-14</v>
      </c>
      <c r="BK10" s="388">
        <f t="shared" ca="1" si="0"/>
        <v>-2.9309887850104133E-14</v>
      </c>
      <c r="BL10" s="388">
        <f t="shared" ca="1" si="0"/>
        <v>-2.9309887850104133E-14</v>
      </c>
      <c r="BM10" s="388">
        <f t="shared" ca="1" si="0"/>
        <v>-2.9309887850104133E-14</v>
      </c>
      <c r="BN10" s="388">
        <f t="shared" ca="1" si="0"/>
        <v>-2.9309887850104133E-14</v>
      </c>
      <c r="BO10" s="388">
        <f t="shared" ca="1" si="0"/>
        <v>-2.9309887850104133E-14</v>
      </c>
      <c r="BP10" s="388">
        <f t="shared" ref="BP10:CD10" ca="1" si="1">BP6+BP7-BP8-BP9</f>
        <v>-2.9309887850104133E-14</v>
      </c>
      <c r="BQ10" s="388">
        <f t="shared" ca="1" si="1"/>
        <v>-2.9309887850104133E-14</v>
      </c>
      <c r="BR10" s="388">
        <f t="shared" ca="1" si="1"/>
        <v>-2.9309887850104133E-14</v>
      </c>
      <c r="BS10" s="388">
        <f t="shared" ca="1" si="1"/>
        <v>-2.9309887850104133E-14</v>
      </c>
      <c r="BT10" s="388">
        <f t="shared" ca="1" si="1"/>
        <v>-2.9309887850104133E-14</v>
      </c>
      <c r="BU10" s="388">
        <f t="shared" ca="1" si="1"/>
        <v>-2.9309887850104133E-14</v>
      </c>
      <c r="BV10" s="388">
        <f t="shared" ca="1" si="1"/>
        <v>-2.9309887850104133E-14</v>
      </c>
      <c r="BW10" s="388">
        <f t="shared" ca="1" si="1"/>
        <v>-2.9309887850104133E-14</v>
      </c>
      <c r="BX10" s="388">
        <f t="shared" ca="1" si="1"/>
        <v>-2.9309887850104133E-14</v>
      </c>
      <c r="BY10" s="388">
        <f t="shared" ca="1" si="1"/>
        <v>-2.9309887850104133E-14</v>
      </c>
      <c r="BZ10" s="388">
        <f t="shared" ca="1" si="1"/>
        <v>-2.9309887850104133E-14</v>
      </c>
      <c r="CA10" s="388">
        <f t="shared" ca="1" si="1"/>
        <v>-2.9309887850104133E-14</v>
      </c>
      <c r="CB10" s="388">
        <f t="shared" ca="1" si="1"/>
        <v>-2.9309887850104133E-14</v>
      </c>
      <c r="CC10" s="388">
        <f t="shared" ca="1" si="1"/>
        <v>-2.9309887850104133E-14</v>
      </c>
      <c r="CD10" s="388">
        <f t="shared" ca="1" si="1"/>
        <v>-2.9309887850104133E-14</v>
      </c>
      <c r="CE10" s="388"/>
    </row>
    <row r="11" spans="1:83">
      <c r="A11" s="403"/>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row>
    <row r="12" spans="1:83">
      <c r="A12" s="403" t="s">
        <v>501</v>
      </c>
      <c r="C12" s="389">
        <f ca="1">C10/2</f>
        <v>647.74145730287955</v>
      </c>
      <c r="D12" s="389">
        <f ca="1">(C10+D10)/2</f>
        <v>1265.2811967326863</v>
      </c>
      <c r="E12" s="389">
        <f t="shared" ref="E12:AS12" ca="1" si="2">(D10+E10)/2</f>
        <v>1206.2760486964103</v>
      </c>
      <c r="F12" s="389">
        <f t="shared" ca="1" si="2"/>
        <v>1149.9591216816907</v>
      </c>
      <c r="G12" s="389">
        <f t="shared" ca="1" si="2"/>
        <v>1096.129186091905</v>
      </c>
      <c r="H12" s="389">
        <f t="shared" ca="1" si="2"/>
        <v>1044.6004915301696</v>
      </c>
      <c r="I12" s="389">
        <f t="shared" ca="1" si="2"/>
        <v>995.20018693271845</v>
      </c>
      <c r="J12" s="389">
        <f t="shared" ca="1" si="2"/>
        <v>947.7683205689026</v>
      </c>
      <c r="K12" s="389">
        <f t="shared" ca="1" si="2"/>
        <v>901.43547738664438</v>
      </c>
      <c r="L12" s="389">
        <f t="shared" ca="1" si="2"/>
        <v>855.26000606841217</v>
      </c>
      <c r="M12" s="389">
        <f t="shared" ca="1" si="2"/>
        <v>809.08453475017996</v>
      </c>
      <c r="N12" s="389">
        <f t="shared" ca="1" si="2"/>
        <v>762.90906343194763</v>
      </c>
      <c r="O12" s="389">
        <f t="shared" ca="1" si="2"/>
        <v>716.7335921137153</v>
      </c>
      <c r="P12" s="389">
        <f t="shared" ca="1" si="2"/>
        <v>670.55812079548309</v>
      </c>
      <c r="Q12" s="389">
        <f t="shared" ca="1" si="2"/>
        <v>624.38264947725088</v>
      </c>
      <c r="R12" s="389">
        <f t="shared" ca="1" si="2"/>
        <v>578.20717815901844</v>
      </c>
      <c r="S12" s="389">
        <f t="shared" ca="1" si="2"/>
        <v>532.03170684078623</v>
      </c>
      <c r="T12" s="389">
        <f t="shared" ca="1" si="2"/>
        <v>485.8562355225539</v>
      </c>
      <c r="U12" s="389">
        <f t="shared" ca="1" si="2"/>
        <v>439.68076420432163</v>
      </c>
      <c r="V12" s="389">
        <f t="shared" ca="1" si="2"/>
        <v>393.50529288608936</v>
      </c>
      <c r="W12" s="389">
        <f t="shared" ca="1" si="2"/>
        <v>353.08550400460672</v>
      </c>
      <c r="X12" s="389">
        <f t="shared" ca="1" si="2"/>
        <v>324.17450012999996</v>
      </c>
      <c r="Y12" s="389">
        <f t="shared" ca="1" si="2"/>
        <v>301.01917869214282</v>
      </c>
      <c r="Z12" s="389">
        <f t="shared" ca="1" si="2"/>
        <v>277.86385725428568</v>
      </c>
      <c r="AA12" s="389">
        <f t="shared" ca="1" si="2"/>
        <v>254.70853581642854</v>
      </c>
      <c r="AB12" s="389">
        <f t="shared" ca="1" si="2"/>
        <v>231.5532143785714</v>
      </c>
      <c r="AC12" s="389">
        <f t="shared" ca="1" si="2"/>
        <v>208.39789294071426</v>
      </c>
      <c r="AD12" s="389">
        <f t="shared" ca="1" si="2"/>
        <v>185.24257150285712</v>
      </c>
      <c r="AE12" s="389">
        <f t="shared" ca="1" si="2"/>
        <v>162.08725006499998</v>
      </c>
      <c r="AF12" s="389">
        <f t="shared" ca="1" si="2"/>
        <v>138.93192862714284</v>
      </c>
      <c r="AG12" s="389">
        <f t="shared" ca="1" si="2"/>
        <v>115.7766071892857</v>
      </c>
      <c r="AH12" s="389">
        <f t="shared" ca="1" si="2"/>
        <v>92.621285751428559</v>
      </c>
      <c r="AI12" s="389">
        <f t="shared" ca="1" si="2"/>
        <v>69.465964313571419</v>
      </c>
      <c r="AJ12" s="389">
        <f t="shared" ca="1" si="2"/>
        <v>46.310642875714265</v>
      </c>
      <c r="AK12" s="389">
        <f t="shared" ca="1" si="2"/>
        <v>23.155321437857115</v>
      </c>
      <c r="AL12" s="389">
        <f t="shared" ca="1" si="2"/>
        <v>5.7888303594642565</v>
      </c>
      <c r="AM12" s="389">
        <f t="shared" ca="1" si="2"/>
        <v>-2.9309887850104133E-14</v>
      </c>
      <c r="AN12" s="389">
        <f t="shared" ca="1" si="2"/>
        <v>-2.9309887850104133E-14</v>
      </c>
      <c r="AO12" s="389">
        <f t="shared" ca="1" si="2"/>
        <v>-2.9309887850104133E-14</v>
      </c>
      <c r="AP12" s="389">
        <f t="shared" ca="1" si="2"/>
        <v>-2.9309887850104133E-14</v>
      </c>
      <c r="AQ12" s="389">
        <f t="shared" ca="1" si="2"/>
        <v>-2.9309887850104133E-14</v>
      </c>
      <c r="AR12" s="389">
        <f t="shared" ca="1" si="2"/>
        <v>-2.9309887850104133E-14</v>
      </c>
      <c r="AS12" s="389">
        <f t="shared" ca="1" si="2"/>
        <v>-2.9309887850104133E-14</v>
      </c>
      <c r="AT12" s="389">
        <f t="shared" ref="AT12:BO12" ca="1" si="3">IF(ECR="no",AT10,(AS10+AT10)/2)</f>
        <v>-2.9309887850104133E-14</v>
      </c>
      <c r="AU12" s="389">
        <f t="shared" ca="1" si="3"/>
        <v>-2.9309887850104133E-14</v>
      </c>
      <c r="AV12" s="389">
        <f t="shared" ca="1" si="3"/>
        <v>-2.9309887850104133E-14</v>
      </c>
      <c r="AW12" s="389">
        <f t="shared" ca="1" si="3"/>
        <v>-2.9309887850104133E-14</v>
      </c>
      <c r="AX12" s="389">
        <f t="shared" ca="1" si="3"/>
        <v>-2.9309887850104133E-14</v>
      </c>
      <c r="AY12" s="389">
        <f t="shared" ca="1" si="3"/>
        <v>-2.9309887850104133E-14</v>
      </c>
      <c r="AZ12" s="389">
        <f t="shared" ca="1" si="3"/>
        <v>-2.9309887850104133E-14</v>
      </c>
      <c r="BA12" s="389">
        <f t="shared" ca="1" si="3"/>
        <v>-2.9309887850104133E-14</v>
      </c>
      <c r="BB12" s="389">
        <f t="shared" ca="1" si="3"/>
        <v>-2.9309887850104133E-14</v>
      </c>
      <c r="BC12" s="389">
        <f t="shared" ca="1" si="3"/>
        <v>-2.9309887850104133E-14</v>
      </c>
      <c r="BD12" s="389">
        <f t="shared" ca="1" si="3"/>
        <v>-2.9309887850104133E-14</v>
      </c>
      <c r="BE12" s="389">
        <f t="shared" ca="1" si="3"/>
        <v>-2.9309887850104133E-14</v>
      </c>
      <c r="BF12" s="389">
        <f t="shared" ca="1" si="3"/>
        <v>-2.9309887850104133E-14</v>
      </c>
      <c r="BG12" s="389">
        <f t="shared" ca="1" si="3"/>
        <v>-2.9309887850104133E-14</v>
      </c>
      <c r="BH12" s="389">
        <f t="shared" ca="1" si="3"/>
        <v>-2.9309887850104133E-14</v>
      </c>
      <c r="BI12" s="389">
        <f t="shared" ca="1" si="3"/>
        <v>-2.9309887850104133E-14</v>
      </c>
      <c r="BJ12" s="389">
        <f t="shared" ca="1" si="3"/>
        <v>-2.9309887850104133E-14</v>
      </c>
      <c r="BK12" s="389">
        <f t="shared" ca="1" si="3"/>
        <v>-2.9309887850104133E-14</v>
      </c>
      <c r="BL12" s="389">
        <f t="shared" ca="1" si="3"/>
        <v>-2.9309887850104133E-14</v>
      </c>
      <c r="BM12" s="389">
        <f t="shared" ca="1" si="3"/>
        <v>-2.9309887850104133E-14</v>
      </c>
      <c r="BN12" s="389">
        <f t="shared" ca="1" si="3"/>
        <v>-2.9309887850104133E-14</v>
      </c>
      <c r="BO12" s="389">
        <f t="shared" ca="1" si="3"/>
        <v>-2.9309887850104133E-14</v>
      </c>
      <c r="BP12" s="389">
        <f t="shared" ref="BP12:CD12" ca="1" si="4">IF(ECR="no",BP10,(BO10+BP10)/2)</f>
        <v>-2.9309887850104133E-14</v>
      </c>
      <c r="BQ12" s="389">
        <f t="shared" ca="1" si="4"/>
        <v>-2.9309887850104133E-14</v>
      </c>
      <c r="BR12" s="389">
        <f t="shared" ca="1" si="4"/>
        <v>-2.9309887850104133E-14</v>
      </c>
      <c r="BS12" s="389">
        <f t="shared" ca="1" si="4"/>
        <v>-2.9309887850104133E-14</v>
      </c>
      <c r="BT12" s="389">
        <f t="shared" ca="1" si="4"/>
        <v>-2.9309887850104133E-14</v>
      </c>
      <c r="BU12" s="389">
        <f t="shared" ca="1" si="4"/>
        <v>-2.9309887850104133E-14</v>
      </c>
      <c r="BV12" s="389">
        <f t="shared" ca="1" si="4"/>
        <v>-2.9309887850104133E-14</v>
      </c>
      <c r="BW12" s="389">
        <f t="shared" ca="1" si="4"/>
        <v>-2.9309887850104133E-14</v>
      </c>
      <c r="BX12" s="389">
        <f t="shared" ca="1" si="4"/>
        <v>-2.9309887850104133E-14</v>
      </c>
      <c r="BY12" s="389">
        <f t="shared" ca="1" si="4"/>
        <v>-2.9309887850104133E-14</v>
      </c>
      <c r="BZ12" s="389">
        <f t="shared" ca="1" si="4"/>
        <v>-2.9309887850104133E-14</v>
      </c>
      <c r="CA12" s="389">
        <f t="shared" ca="1" si="4"/>
        <v>-2.9309887850104133E-14</v>
      </c>
      <c r="CB12" s="389">
        <f t="shared" ca="1" si="4"/>
        <v>-2.9309887850104133E-14</v>
      </c>
      <c r="CC12" s="389">
        <f t="shared" ca="1" si="4"/>
        <v>-2.9309887850104133E-14</v>
      </c>
      <c r="CD12" s="389">
        <f t="shared" ca="1" si="4"/>
        <v>-2.9309887850104133E-14</v>
      </c>
      <c r="CE12" s="388"/>
    </row>
    <row r="13" spans="1:83" s="398" customFormat="1">
      <c r="A13" s="404" t="s">
        <v>507</v>
      </c>
      <c r="C13" s="388">
        <f t="shared" ref="C13:BN13" ca="1" si="5">IF(ECR="yes",$B$44*C12*$B$47,$B$43*C12*$B$47)</f>
        <v>35.188554667978934</v>
      </c>
      <c r="D13" s="388">
        <f t="shared" ca="1" si="5"/>
        <v>68.73640101250318</v>
      </c>
      <c r="E13" s="388">
        <f t="shared" ca="1" si="5"/>
        <v>65.530946345432483</v>
      </c>
      <c r="F13" s="388">
        <f t="shared" ca="1" si="5"/>
        <v>62.471529285357846</v>
      </c>
      <c r="G13" s="388">
        <f t="shared" ca="1" si="5"/>
        <v>59.547218034442736</v>
      </c>
      <c r="H13" s="388">
        <f t="shared" ca="1" si="5"/>
        <v>56.747921702376466</v>
      </c>
      <c r="I13" s="388">
        <f t="shared" ca="1" si="5"/>
        <v>54.064250155119929</v>
      </c>
      <c r="J13" s="388">
        <f t="shared" ca="1" si="5"/>
        <v>51.487514014905635</v>
      </c>
      <c r="K13" s="388">
        <f t="shared" ca="1" si="5"/>
        <v>48.970482309029457</v>
      </c>
      <c r="L13" s="388">
        <f t="shared" ca="1" si="5"/>
        <v>46.461999829666489</v>
      </c>
      <c r="M13" s="388">
        <f t="shared" ca="1" si="5"/>
        <v>43.953517350303528</v>
      </c>
      <c r="N13" s="388">
        <f t="shared" ca="1" si="5"/>
        <v>41.44503487094056</v>
      </c>
      <c r="O13" s="388">
        <f t="shared" ca="1" si="5"/>
        <v>38.936552391577585</v>
      </c>
      <c r="P13" s="388">
        <f t="shared" ca="1" si="5"/>
        <v>36.428069912214617</v>
      </c>
      <c r="Q13" s="388">
        <f t="shared" ca="1" si="5"/>
        <v>33.919587432851657</v>
      </c>
      <c r="R13" s="388">
        <f t="shared" ca="1" si="5"/>
        <v>31.411104953488675</v>
      </c>
      <c r="S13" s="388">
        <f t="shared" ca="1" si="5"/>
        <v>28.902622474125714</v>
      </c>
      <c r="T13" s="388">
        <f t="shared" ca="1" si="5"/>
        <v>26.394139994762742</v>
      </c>
      <c r="U13" s="388">
        <f t="shared" ca="1" si="5"/>
        <v>23.885657515399771</v>
      </c>
      <c r="V13" s="388">
        <f t="shared" ca="1" si="5"/>
        <v>21.377175036036803</v>
      </c>
      <c r="W13" s="388">
        <f t="shared" ca="1" si="5"/>
        <v>19.181370005050262</v>
      </c>
      <c r="X13" s="388">
        <f t="shared" ca="1" si="5"/>
        <v>17.610779719562245</v>
      </c>
      <c r="Y13" s="388">
        <f t="shared" ca="1" si="5"/>
        <v>16.352866882450659</v>
      </c>
      <c r="Z13" s="388">
        <f t="shared" ca="1" si="5"/>
        <v>15.094954045339071</v>
      </c>
      <c r="AA13" s="388">
        <f t="shared" ca="1" si="5"/>
        <v>13.837041208227481</v>
      </c>
      <c r="AB13" s="388">
        <f t="shared" ca="1" si="5"/>
        <v>12.579128371115891</v>
      </c>
      <c r="AC13" s="388">
        <f t="shared" ca="1" si="5"/>
        <v>11.321215534004303</v>
      </c>
      <c r="AD13" s="388">
        <f t="shared" ca="1" si="5"/>
        <v>10.063302696892713</v>
      </c>
      <c r="AE13" s="388">
        <f t="shared" ca="1" si="5"/>
        <v>8.8053898597811227</v>
      </c>
      <c r="AF13" s="388">
        <f t="shared" ca="1" si="5"/>
        <v>7.5474770226695354</v>
      </c>
      <c r="AG13" s="388">
        <f t="shared" ca="1" si="5"/>
        <v>6.2895641855579454</v>
      </c>
      <c r="AH13" s="388">
        <f t="shared" ca="1" si="5"/>
        <v>5.0316513484463563</v>
      </c>
      <c r="AI13" s="388">
        <f t="shared" ca="1" si="5"/>
        <v>3.7737385113347677</v>
      </c>
      <c r="AJ13" s="388">
        <f t="shared" ca="1" si="5"/>
        <v>2.5158256742231773</v>
      </c>
      <c r="AK13" s="388">
        <f t="shared" ca="1" si="5"/>
        <v>1.2579128371115877</v>
      </c>
      <c r="AL13" s="388">
        <f t="shared" ca="1" si="5"/>
        <v>0.31447820927789571</v>
      </c>
      <c r="AM13" s="388">
        <f t="shared" ca="1" si="5"/>
        <v>-1.5922596574569069E-15</v>
      </c>
      <c r="AN13" s="388">
        <f t="shared" ca="1" si="5"/>
        <v>-1.5922596574569069E-15</v>
      </c>
      <c r="AO13" s="388">
        <f t="shared" ca="1" si="5"/>
        <v>-1.5922596574569069E-15</v>
      </c>
      <c r="AP13" s="388">
        <f t="shared" ca="1" si="5"/>
        <v>-1.5922596574569069E-15</v>
      </c>
      <c r="AQ13" s="388">
        <f t="shared" ca="1" si="5"/>
        <v>-1.5922596574569069E-15</v>
      </c>
      <c r="AR13" s="388">
        <f t="shared" ca="1" si="5"/>
        <v>-1.5922596574569069E-15</v>
      </c>
      <c r="AS13" s="388">
        <f t="shared" ca="1" si="5"/>
        <v>-1.5922596574569069E-15</v>
      </c>
      <c r="AT13" s="388">
        <f t="shared" ca="1" si="5"/>
        <v>-1.5922596574569069E-15</v>
      </c>
      <c r="AU13" s="388">
        <f t="shared" ca="1" si="5"/>
        <v>-1.5922596574569069E-15</v>
      </c>
      <c r="AV13" s="388">
        <f t="shared" ca="1" si="5"/>
        <v>-1.5922596574569069E-15</v>
      </c>
      <c r="AW13" s="388">
        <f t="shared" ca="1" si="5"/>
        <v>-1.5922596574569069E-15</v>
      </c>
      <c r="AX13" s="388">
        <f t="shared" ca="1" si="5"/>
        <v>-1.5922596574569069E-15</v>
      </c>
      <c r="AY13" s="388">
        <f t="shared" ca="1" si="5"/>
        <v>-1.5922596574569069E-15</v>
      </c>
      <c r="AZ13" s="388">
        <f t="shared" ca="1" si="5"/>
        <v>-1.5922596574569069E-15</v>
      </c>
      <c r="BA13" s="388">
        <f t="shared" ca="1" si="5"/>
        <v>-1.5922596574569069E-15</v>
      </c>
      <c r="BB13" s="388">
        <f t="shared" ca="1" si="5"/>
        <v>-1.5922596574569069E-15</v>
      </c>
      <c r="BC13" s="388">
        <f t="shared" ca="1" si="5"/>
        <v>-1.5922596574569069E-15</v>
      </c>
      <c r="BD13" s="388">
        <f t="shared" ca="1" si="5"/>
        <v>-1.5922596574569069E-15</v>
      </c>
      <c r="BE13" s="388">
        <f t="shared" ca="1" si="5"/>
        <v>-1.5922596574569069E-15</v>
      </c>
      <c r="BF13" s="388">
        <f t="shared" ca="1" si="5"/>
        <v>-1.5922596574569069E-15</v>
      </c>
      <c r="BG13" s="388">
        <f t="shared" ca="1" si="5"/>
        <v>-1.5922596574569069E-15</v>
      </c>
      <c r="BH13" s="388">
        <f t="shared" ca="1" si="5"/>
        <v>-1.5922596574569069E-15</v>
      </c>
      <c r="BI13" s="388">
        <f t="shared" ca="1" si="5"/>
        <v>-1.5922596574569069E-15</v>
      </c>
      <c r="BJ13" s="388">
        <f t="shared" ca="1" si="5"/>
        <v>-1.5922596574569069E-15</v>
      </c>
      <c r="BK13" s="388">
        <f t="shared" ca="1" si="5"/>
        <v>-1.5922596574569069E-15</v>
      </c>
      <c r="BL13" s="388">
        <f t="shared" ca="1" si="5"/>
        <v>-1.5922596574569069E-15</v>
      </c>
      <c r="BM13" s="388">
        <f t="shared" ca="1" si="5"/>
        <v>-1.5922596574569069E-15</v>
      </c>
      <c r="BN13" s="388">
        <f t="shared" ca="1" si="5"/>
        <v>-1.5922596574569069E-15</v>
      </c>
      <c r="BO13" s="388">
        <f t="shared" ref="BO13:CD13" ca="1" si="6">IF(ECR="yes",$B$44*BO12*$B$47,$B$43*BO12*$B$47)</f>
        <v>-1.5922596574569069E-15</v>
      </c>
      <c r="BP13" s="388">
        <f t="shared" ca="1" si="6"/>
        <v>-1.5922596574569069E-15</v>
      </c>
      <c r="BQ13" s="388">
        <f t="shared" ca="1" si="6"/>
        <v>-1.5922596574569069E-15</v>
      </c>
      <c r="BR13" s="388">
        <f t="shared" ca="1" si="6"/>
        <v>-1.5922596574569069E-15</v>
      </c>
      <c r="BS13" s="388">
        <f t="shared" ca="1" si="6"/>
        <v>-1.5922596574569069E-15</v>
      </c>
      <c r="BT13" s="388">
        <f t="shared" ca="1" si="6"/>
        <v>-1.5922596574569069E-15</v>
      </c>
      <c r="BU13" s="388">
        <f t="shared" ca="1" si="6"/>
        <v>-1.5922596574569069E-15</v>
      </c>
      <c r="BV13" s="388">
        <f t="shared" ca="1" si="6"/>
        <v>-1.5922596574569069E-15</v>
      </c>
      <c r="BW13" s="388">
        <f t="shared" ca="1" si="6"/>
        <v>-1.5922596574569069E-15</v>
      </c>
      <c r="BX13" s="388">
        <f t="shared" ca="1" si="6"/>
        <v>-1.5922596574569069E-15</v>
      </c>
      <c r="BY13" s="388">
        <f t="shared" ca="1" si="6"/>
        <v>-1.5922596574569069E-15</v>
      </c>
      <c r="BZ13" s="388">
        <f t="shared" ca="1" si="6"/>
        <v>-1.5922596574569069E-15</v>
      </c>
      <c r="CA13" s="388">
        <f t="shared" ca="1" si="6"/>
        <v>-1.5922596574569069E-15</v>
      </c>
      <c r="CB13" s="388">
        <f t="shared" ca="1" si="6"/>
        <v>-1.5922596574569069E-15</v>
      </c>
      <c r="CC13" s="388">
        <f t="shared" ca="1" si="6"/>
        <v>-1.5922596574569069E-15</v>
      </c>
      <c r="CD13" s="388">
        <f t="shared" ca="1" si="6"/>
        <v>-1.5922596574569069E-15</v>
      </c>
      <c r="CE13" s="388"/>
    </row>
    <row r="14" spans="1:83">
      <c r="A14" s="400"/>
      <c r="B14" s="399"/>
      <c r="C14" s="406"/>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75"/>
    </row>
    <row r="15" spans="1:83">
      <c r="A15" s="408" t="s">
        <v>532</v>
      </c>
      <c r="B15" s="400"/>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76"/>
    </row>
    <row r="16" spans="1:83" s="398" customFormat="1">
      <c r="A16" s="405" t="s">
        <v>513</v>
      </c>
      <c r="C16" s="388">
        <f>'PL and CF details'!B12</f>
        <v>0</v>
      </c>
      <c r="D16" s="388">
        <f>'PL and CF details'!C12</f>
        <v>0</v>
      </c>
      <c r="E16" s="388">
        <f>'PL and CF details'!D12</f>
        <v>0</v>
      </c>
      <c r="F16" s="388">
        <f>'PL and CF details'!E12</f>
        <v>0</v>
      </c>
      <c r="G16" s="388">
        <f>'PL and CF details'!F12</f>
        <v>0</v>
      </c>
      <c r="H16" s="388">
        <f>'PL and CF details'!G12</f>
        <v>0</v>
      </c>
      <c r="I16" s="388">
        <f>'PL and CF details'!H12</f>
        <v>0</v>
      </c>
      <c r="J16" s="388">
        <f>'PL and CF details'!I12</f>
        <v>0</v>
      </c>
      <c r="K16" s="388">
        <f>'PL and CF details'!J12</f>
        <v>0</v>
      </c>
      <c r="L16" s="388">
        <f>'PL and CF details'!K12</f>
        <v>0</v>
      </c>
      <c r="M16" s="388">
        <f>'PL and CF details'!L12</f>
        <v>0</v>
      </c>
      <c r="N16" s="388">
        <f>'PL and CF details'!M12</f>
        <v>0</v>
      </c>
      <c r="O16" s="388">
        <f>'PL and CF details'!N12</f>
        <v>0</v>
      </c>
      <c r="P16" s="388">
        <f>'PL and CF details'!O12</f>
        <v>0</v>
      </c>
      <c r="Q16" s="388">
        <f>'PL and CF details'!P12</f>
        <v>0</v>
      </c>
      <c r="R16" s="388">
        <f>'PL and CF details'!Q12</f>
        <v>0</v>
      </c>
      <c r="S16" s="388">
        <f>'PL and CF details'!R12</f>
        <v>0</v>
      </c>
      <c r="T16" s="388">
        <f>'PL and CF details'!S12</f>
        <v>0</v>
      </c>
      <c r="U16" s="388">
        <f>'PL and CF details'!T12</f>
        <v>0</v>
      </c>
      <c r="V16" s="388">
        <f>'PL and CF details'!U12</f>
        <v>0</v>
      </c>
      <c r="W16" s="388">
        <f>'PL and CF details'!V12</f>
        <v>0</v>
      </c>
      <c r="X16" s="388">
        <f>'PL and CF details'!W12</f>
        <v>0</v>
      </c>
      <c r="Y16" s="388">
        <f>'PL and CF details'!X12</f>
        <v>0</v>
      </c>
      <c r="Z16" s="388">
        <f>'PL and CF details'!Y12</f>
        <v>0</v>
      </c>
      <c r="AA16" s="388">
        <f>'PL and CF details'!Z12</f>
        <v>0</v>
      </c>
      <c r="AB16" s="388">
        <f>'PL and CF details'!AA12</f>
        <v>0</v>
      </c>
      <c r="AC16" s="388">
        <f>'PL and CF details'!AB12</f>
        <v>0</v>
      </c>
      <c r="AD16" s="388">
        <f>'PL and CF details'!AC12</f>
        <v>0</v>
      </c>
      <c r="AE16" s="388">
        <f>'PL and CF details'!AD12</f>
        <v>0</v>
      </c>
      <c r="AF16" s="388">
        <f>'PL and CF details'!AE12</f>
        <v>0</v>
      </c>
      <c r="AG16" s="388">
        <f>'PL and CF details'!AF12</f>
        <v>0</v>
      </c>
      <c r="AH16" s="388">
        <f>'PL and CF details'!AG12</f>
        <v>0</v>
      </c>
      <c r="AI16" s="388">
        <f>'PL and CF details'!AH12</f>
        <v>0</v>
      </c>
      <c r="AJ16" s="388">
        <f>'PL and CF details'!AI12</f>
        <v>0</v>
      </c>
      <c r="AK16" s="388">
        <f>'PL and CF details'!AJ12</f>
        <v>0</v>
      </c>
      <c r="AL16" s="388">
        <f>'PL and CF details'!AK12</f>
        <v>0</v>
      </c>
      <c r="AM16" s="388">
        <f>'PL and CF details'!AL12</f>
        <v>0</v>
      </c>
      <c r="AN16" s="388">
        <f>'PL and CF details'!AM12</f>
        <v>0</v>
      </c>
      <c r="AO16" s="388">
        <f>'PL and CF details'!AN12</f>
        <v>0</v>
      </c>
      <c r="AP16" s="388">
        <f>'PL and CF details'!AO12</f>
        <v>0</v>
      </c>
      <c r="AQ16" s="388">
        <f>'PL and CF details'!AP12</f>
        <v>0</v>
      </c>
      <c r="AR16" s="388">
        <f>'PL and CF details'!AQ12</f>
        <v>0</v>
      </c>
      <c r="AS16" s="388">
        <f>'PL and CF details'!AR12</f>
        <v>0</v>
      </c>
      <c r="AT16" s="388">
        <f>'PL and CF details'!AS12</f>
        <v>0</v>
      </c>
      <c r="AU16" s="388">
        <f>'PL and CF details'!AT12</f>
        <v>0</v>
      </c>
      <c r="AV16" s="388">
        <f>'PL and CF details'!AU12</f>
        <v>0</v>
      </c>
      <c r="AW16" s="388">
        <f>'PL and CF details'!AV12</f>
        <v>0</v>
      </c>
      <c r="AX16" s="388">
        <f>'PL and CF details'!AW12</f>
        <v>0</v>
      </c>
      <c r="AY16" s="388">
        <f>'PL and CF details'!AX12</f>
        <v>0</v>
      </c>
      <c r="AZ16" s="388">
        <f>'PL and CF details'!AY12</f>
        <v>0</v>
      </c>
      <c r="BA16" s="388">
        <f>'PL and CF details'!AZ12</f>
        <v>0</v>
      </c>
      <c r="BB16" s="388">
        <f>'PL and CF details'!BA12</f>
        <v>0</v>
      </c>
      <c r="BC16" s="388">
        <f>'PL and CF details'!BB12</f>
        <v>0</v>
      </c>
      <c r="BD16" s="388">
        <f>'PL and CF details'!BC12</f>
        <v>0</v>
      </c>
      <c r="BE16" s="388">
        <f>'PL and CF details'!BD12</f>
        <v>0</v>
      </c>
      <c r="BF16" s="388">
        <f>'PL and CF details'!BE12</f>
        <v>0</v>
      </c>
      <c r="BG16" s="388">
        <f>'PL and CF details'!BF12</f>
        <v>0</v>
      </c>
      <c r="BH16" s="388">
        <f>'PL and CF details'!BG12</f>
        <v>0</v>
      </c>
      <c r="BI16" s="388">
        <f>'PL and CF details'!BH12</f>
        <v>0</v>
      </c>
      <c r="BJ16" s="388">
        <f>'PL and CF details'!BI12</f>
        <v>0</v>
      </c>
      <c r="BK16" s="388">
        <f>'PL and CF details'!BJ12</f>
        <v>0</v>
      </c>
      <c r="BL16" s="388">
        <f>'PL and CF details'!BK12</f>
        <v>0</v>
      </c>
      <c r="BM16" s="388">
        <f>'PL and CF details'!BL12</f>
        <v>0</v>
      </c>
      <c r="BN16" s="388">
        <f>'PL and CF details'!BM12</f>
        <v>0</v>
      </c>
      <c r="BO16" s="388">
        <f>'PL and CF details'!BN12</f>
        <v>0</v>
      </c>
      <c r="BP16" s="388">
        <f>'PL and CF details'!BO12</f>
        <v>0</v>
      </c>
      <c r="BQ16" s="388">
        <f>'PL and CF details'!BP12</f>
        <v>0</v>
      </c>
      <c r="BR16" s="388">
        <f>'PL and CF details'!BQ12</f>
        <v>0</v>
      </c>
      <c r="BS16" s="388">
        <f>'PL and CF details'!BR12</f>
        <v>0</v>
      </c>
      <c r="BT16" s="388">
        <f>'PL and CF details'!BS12</f>
        <v>0</v>
      </c>
      <c r="BU16" s="388">
        <f>'PL and CF details'!BT12</f>
        <v>0</v>
      </c>
      <c r="BV16" s="388">
        <f>'PL and CF details'!BU12</f>
        <v>0</v>
      </c>
      <c r="BW16" s="388">
        <f>'PL and CF details'!BV12</f>
        <v>0</v>
      </c>
      <c r="BX16" s="388">
        <f>'PL and CF details'!BW12</f>
        <v>0</v>
      </c>
      <c r="BY16" s="388">
        <f>'PL and CF details'!BX12</f>
        <v>0</v>
      </c>
      <c r="BZ16" s="388">
        <f>'PL and CF details'!BY12</f>
        <v>0</v>
      </c>
      <c r="CA16" s="388">
        <f>'PL and CF details'!BZ12</f>
        <v>0</v>
      </c>
      <c r="CB16" s="388">
        <f>'PL and CF details'!CA12</f>
        <v>0</v>
      </c>
      <c r="CC16" s="388">
        <f>'PL and CF details'!CB12</f>
        <v>0</v>
      </c>
      <c r="CD16" s="388">
        <f>'PL and CF details'!CC12</f>
        <v>0</v>
      </c>
      <c r="CE16" s="388"/>
    </row>
    <row r="17" spans="1:83" s="398" customFormat="1">
      <c r="A17" s="405" t="s">
        <v>514</v>
      </c>
      <c r="C17" s="388">
        <f ca="1">'PL and CF details'!B24</f>
        <v>0</v>
      </c>
      <c r="D17" s="388">
        <f ca="1">'PL and CF details'!C24</f>
        <v>0</v>
      </c>
      <c r="E17" s="388">
        <f ca="1">'PL and CF details'!D24</f>
        <v>0</v>
      </c>
      <c r="F17" s="388">
        <f ca="1">'PL and CF details'!E24</f>
        <v>0</v>
      </c>
      <c r="G17" s="388">
        <f ca="1">'PL and CF details'!F24</f>
        <v>0</v>
      </c>
      <c r="H17" s="388">
        <f ca="1">'PL and CF details'!G24</f>
        <v>0</v>
      </c>
      <c r="I17" s="388">
        <f ca="1">'PL and CF details'!H24</f>
        <v>0</v>
      </c>
      <c r="J17" s="388">
        <f ca="1">'PL and CF details'!I24</f>
        <v>0</v>
      </c>
      <c r="K17" s="388">
        <f ca="1">'PL and CF details'!J24</f>
        <v>0</v>
      </c>
      <c r="L17" s="388">
        <f ca="1">'PL and CF details'!K24</f>
        <v>0</v>
      </c>
      <c r="M17" s="388">
        <f ca="1">'PL and CF details'!L24</f>
        <v>0</v>
      </c>
      <c r="N17" s="388">
        <f ca="1">'PL and CF details'!M24</f>
        <v>0</v>
      </c>
      <c r="O17" s="388">
        <f ca="1">'PL and CF details'!N24</f>
        <v>0</v>
      </c>
      <c r="P17" s="388">
        <f ca="1">'PL and CF details'!O24</f>
        <v>0</v>
      </c>
      <c r="Q17" s="388">
        <f ca="1">'PL and CF details'!P24</f>
        <v>0</v>
      </c>
      <c r="R17" s="388">
        <f ca="1">'PL and CF details'!Q24</f>
        <v>0</v>
      </c>
      <c r="S17" s="388">
        <f ca="1">'PL and CF details'!R24</f>
        <v>0</v>
      </c>
      <c r="T17" s="388">
        <f ca="1">'PL and CF details'!S24</f>
        <v>0</v>
      </c>
      <c r="U17" s="388">
        <f ca="1">'PL and CF details'!T24</f>
        <v>0</v>
      </c>
      <c r="V17" s="388">
        <f ca="1">'PL and CF details'!U24</f>
        <v>0</v>
      </c>
      <c r="W17" s="388">
        <f ca="1">'PL and CF details'!V24</f>
        <v>0</v>
      </c>
      <c r="X17" s="388">
        <f ca="1">'PL and CF details'!W24</f>
        <v>0</v>
      </c>
      <c r="Y17" s="388">
        <f ca="1">'PL and CF details'!X24</f>
        <v>0</v>
      </c>
      <c r="Z17" s="388">
        <f ca="1">'PL and CF details'!Y24</f>
        <v>0</v>
      </c>
      <c r="AA17" s="388">
        <f ca="1">'PL and CF details'!Z24</f>
        <v>0</v>
      </c>
      <c r="AB17" s="388">
        <f ca="1">'PL and CF details'!AA24</f>
        <v>0</v>
      </c>
      <c r="AC17" s="388">
        <f ca="1">'PL and CF details'!AB24</f>
        <v>0</v>
      </c>
      <c r="AD17" s="388">
        <f ca="1">'PL and CF details'!AC24</f>
        <v>0</v>
      </c>
      <c r="AE17" s="388">
        <f ca="1">'PL and CF details'!AD24</f>
        <v>0</v>
      </c>
      <c r="AF17" s="388">
        <f ca="1">'PL and CF details'!AE24</f>
        <v>0</v>
      </c>
      <c r="AG17" s="388">
        <f ca="1">'PL and CF details'!AF24</f>
        <v>0</v>
      </c>
      <c r="AH17" s="388">
        <f ca="1">'PL and CF details'!AG24</f>
        <v>0</v>
      </c>
      <c r="AI17" s="388">
        <f ca="1">'PL and CF details'!AH24</f>
        <v>0</v>
      </c>
      <c r="AJ17" s="388">
        <f ca="1">'PL and CF details'!AI24</f>
        <v>0</v>
      </c>
      <c r="AK17" s="388">
        <f ca="1">'PL and CF details'!AJ24</f>
        <v>0</v>
      </c>
      <c r="AL17" s="388">
        <f ca="1">'PL and CF details'!AK24</f>
        <v>0</v>
      </c>
      <c r="AM17" s="388">
        <f ca="1">'PL and CF details'!AL24</f>
        <v>0</v>
      </c>
      <c r="AN17" s="388">
        <f ca="1">'PL and CF details'!AM24</f>
        <v>0</v>
      </c>
      <c r="AO17" s="388">
        <f ca="1">'PL and CF details'!AN24</f>
        <v>0</v>
      </c>
      <c r="AP17" s="388">
        <f ca="1">'PL and CF details'!AO24</f>
        <v>0</v>
      </c>
      <c r="AQ17" s="388">
        <f ca="1">'PL and CF details'!AP24</f>
        <v>0</v>
      </c>
      <c r="AR17" s="388">
        <f ca="1">'PL and CF details'!AQ24</f>
        <v>0</v>
      </c>
      <c r="AS17" s="388">
        <f ca="1">'PL and CF details'!AR24</f>
        <v>0</v>
      </c>
      <c r="AT17" s="388">
        <f ca="1">'PL and CF details'!AS24</f>
        <v>0</v>
      </c>
      <c r="AU17" s="388">
        <f ca="1">'PL and CF details'!AT24</f>
        <v>0</v>
      </c>
      <c r="AV17" s="388">
        <f ca="1">'PL and CF details'!AU24</f>
        <v>0</v>
      </c>
      <c r="AW17" s="388">
        <f ca="1">'PL and CF details'!AV24</f>
        <v>0</v>
      </c>
      <c r="AX17" s="388">
        <f ca="1">'PL and CF details'!AW24</f>
        <v>0</v>
      </c>
      <c r="AY17" s="388">
        <f ca="1">'PL and CF details'!AX24</f>
        <v>0</v>
      </c>
      <c r="AZ17" s="388">
        <f ca="1">'PL and CF details'!AY24</f>
        <v>0</v>
      </c>
      <c r="BA17" s="388">
        <f ca="1">'PL and CF details'!AZ24</f>
        <v>0</v>
      </c>
      <c r="BB17" s="388">
        <f ca="1">'PL and CF details'!BA24</f>
        <v>0</v>
      </c>
      <c r="BC17" s="388">
        <f ca="1">'PL and CF details'!BB24</f>
        <v>0</v>
      </c>
      <c r="BD17" s="388">
        <f ca="1">'PL and CF details'!BC24</f>
        <v>0</v>
      </c>
      <c r="BE17" s="388">
        <f ca="1">'PL and CF details'!BD24</f>
        <v>0</v>
      </c>
      <c r="BF17" s="388">
        <f ca="1">'PL and CF details'!BE24</f>
        <v>0</v>
      </c>
      <c r="BG17" s="388">
        <f ca="1">'PL and CF details'!BF24</f>
        <v>0</v>
      </c>
      <c r="BH17" s="388">
        <f ca="1">'PL and CF details'!BG24</f>
        <v>0</v>
      </c>
      <c r="BI17" s="388">
        <f ca="1">'PL and CF details'!BH24</f>
        <v>0</v>
      </c>
      <c r="BJ17" s="388">
        <f ca="1">'PL and CF details'!BI24</f>
        <v>0</v>
      </c>
      <c r="BK17" s="388">
        <f ca="1">'PL and CF details'!BJ24</f>
        <v>0</v>
      </c>
      <c r="BL17" s="388">
        <f ca="1">'PL and CF details'!BK24</f>
        <v>0</v>
      </c>
      <c r="BM17" s="388">
        <f ca="1">'PL and CF details'!BL24</f>
        <v>0</v>
      </c>
      <c r="BN17" s="388">
        <f ca="1">'PL and CF details'!BM24</f>
        <v>0</v>
      </c>
      <c r="BO17" s="388">
        <f ca="1">'PL and CF details'!BN24</f>
        <v>0</v>
      </c>
      <c r="BP17" s="388">
        <f ca="1">'PL and CF details'!BO24</f>
        <v>0</v>
      </c>
      <c r="BQ17" s="388">
        <f ca="1">'PL and CF details'!BP24</f>
        <v>0</v>
      </c>
      <c r="BR17" s="388">
        <f ca="1">'PL and CF details'!BQ24</f>
        <v>0</v>
      </c>
      <c r="BS17" s="388">
        <f ca="1">'PL and CF details'!BR24</f>
        <v>0</v>
      </c>
      <c r="BT17" s="388">
        <f ca="1">'PL and CF details'!BS24</f>
        <v>0</v>
      </c>
      <c r="BU17" s="388">
        <f ca="1">'PL and CF details'!BT24</f>
        <v>0</v>
      </c>
      <c r="BV17" s="388">
        <f ca="1">'PL and CF details'!BU24</f>
        <v>0</v>
      </c>
      <c r="BW17" s="388">
        <f ca="1">'PL and CF details'!BV24</f>
        <v>0</v>
      </c>
      <c r="BX17" s="388">
        <f ca="1">'PL and CF details'!BW24</f>
        <v>0</v>
      </c>
      <c r="BY17" s="388">
        <f ca="1">'PL and CF details'!BX24</f>
        <v>0</v>
      </c>
      <c r="BZ17" s="388">
        <f ca="1">'PL and CF details'!BY24</f>
        <v>0</v>
      </c>
      <c r="CA17" s="388">
        <f ca="1">'PL and CF details'!BZ24</f>
        <v>0</v>
      </c>
      <c r="CB17" s="388">
        <f ca="1">'PL and CF details'!CA24</f>
        <v>0</v>
      </c>
      <c r="CC17" s="388">
        <f ca="1">'PL and CF details'!CB24</f>
        <v>0</v>
      </c>
      <c r="CD17" s="388">
        <f ca="1">'PL and CF details'!CC24</f>
        <v>0</v>
      </c>
      <c r="CE17" s="388"/>
    </row>
    <row r="18" spans="1:83" s="398" customFormat="1">
      <c r="A18" s="410" t="s">
        <v>515</v>
      </c>
      <c r="C18" s="388">
        <f ca="1">'PL and CF details'!B29+SUM('PL and CF details'!B31:B36, 'PL and CF details'!B38)</f>
        <v>-1.9611913001785717</v>
      </c>
      <c r="D18" s="388">
        <f ca="1">'PL and CF details'!C29+SUM('PL and CF details'!C31:C36, 'PL and CF details'!C38)</f>
        <v>-1.9043451755357146</v>
      </c>
      <c r="E18" s="388">
        <f ca="1">'PL and CF details'!D29+SUM('PL and CF details'!D31:D36, 'PL and CF details'!D38)</f>
        <v>-1.8474990508928573</v>
      </c>
      <c r="F18" s="388">
        <f ca="1">'PL and CF details'!E29+SUM('PL and CF details'!E31:E36, 'PL and CF details'!E38)</f>
        <v>-1.7906529262500002</v>
      </c>
      <c r="G18" s="388">
        <f ca="1">'PL and CF details'!F29+SUM('PL and CF details'!F31:F36, 'PL and CF details'!F38)</f>
        <v>-1.7338068016071431</v>
      </c>
      <c r="H18" s="388">
        <f ca="1">'PL and CF details'!G29+SUM('PL and CF details'!G31:G36, 'PL and CF details'!G38)</f>
        <v>-1.676960676964286</v>
      </c>
      <c r="I18" s="388">
        <f ca="1">'PL and CF details'!H29+SUM('PL and CF details'!H31:H36, 'PL and CF details'!H38)</f>
        <v>-1.6201145523214289</v>
      </c>
      <c r="J18" s="388">
        <f ca="1">'PL and CF details'!I29+SUM('PL and CF details'!I31:I36, 'PL and CF details'!I38)</f>
        <v>-1.5632684276785715</v>
      </c>
      <c r="K18" s="388">
        <f ca="1">'PL and CF details'!J29+SUM('PL and CF details'!J31:J36, 'PL and CF details'!J38)</f>
        <v>-1.5064223030357144</v>
      </c>
      <c r="L18" s="388">
        <f ca="1">'PL and CF details'!K29+SUM('PL and CF details'!K31:K36, 'PL and CF details'!K38)</f>
        <v>-1.4495761783928574</v>
      </c>
      <c r="M18" s="388">
        <f ca="1">'PL and CF details'!L29+SUM('PL and CF details'!L31:L36, 'PL and CF details'!L38)</f>
        <v>-1.3927300537500003</v>
      </c>
      <c r="N18" s="388">
        <f ca="1">'PL and CF details'!M29+SUM('PL and CF details'!M31:M36, 'PL and CF details'!M38)</f>
        <v>-1.3358839291071429</v>
      </c>
      <c r="O18" s="388">
        <f ca="1">'PL and CF details'!N29+SUM('PL and CF details'!N31:N36, 'PL and CF details'!N38)</f>
        <v>-1.2790378044642858</v>
      </c>
      <c r="P18" s="388">
        <f ca="1">'PL and CF details'!O29+SUM('PL and CF details'!O31:O36, 'PL and CF details'!O38)</f>
        <v>-1.2221916798214287</v>
      </c>
      <c r="Q18" s="388">
        <f ca="1">'PL and CF details'!P29+SUM('PL and CF details'!P31:P36, 'PL and CF details'!P38)</f>
        <v>-1.1653455551785716</v>
      </c>
      <c r="R18" s="388">
        <f ca="1">'PL and CF details'!Q29+SUM('PL and CF details'!Q31:Q36, 'PL and CF details'!Q38)</f>
        <v>-1.1084994305357143</v>
      </c>
      <c r="S18" s="388">
        <f ca="1">'PL and CF details'!R29+SUM('PL and CF details'!R31:R36, 'PL and CF details'!R38)</f>
        <v>-1.0516533058928572</v>
      </c>
      <c r="T18" s="388">
        <f ca="1">'PL and CF details'!S29+SUM('PL and CF details'!S31:S36, 'PL and CF details'!S38)</f>
        <v>-0.99480718125000012</v>
      </c>
      <c r="U18" s="388">
        <f ca="1">'PL and CF details'!T29+SUM('PL and CF details'!T31:T36, 'PL and CF details'!T38)</f>
        <v>-0.93796105660714302</v>
      </c>
      <c r="V18" s="388">
        <f ca="1">'PL and CF details'!U29+SUM('PL and CF details'!U31:U36, 'PL and CF details'!U38)</f>
        <v>-0.88111493196428581</v>
      </c>
      <c r="W18" s="388">
        <f ca="1">'PL and CF details'!V29+SUM('PL and CF details'!V31:V36, 'PL and CF details'!V38)</f>
        <v>-0.82426880732142871</v>
      </c>
      <c r="X18" s="388">
        <f ca="1">'PL and CF details'!W29+SUM('PL and CF details'!W31:W36, 'PL and CF details'!W38)</f>
        <v>-0.7674226826785715</v>
      </c>
      <c r="Y18" s="388">
        <f ca="1">'PL and CF details'!X29+SUM('PL and CF details'!X31:X36, 'PL and CF details'!X38)</f>
        <v>-0.7105765580357144</v>
      </c>
      <c r="Z18" s="388">
        <f ca="1">'PL and CF details'!Y29+SUM('PL and CF details'!Y31:Y36, 'PL and CF details'!Y38)</f>
        <v>-0.65373043339285719</v>
      </c>
      <c r="AA18" s="388">
        <f ca="1">'PL and CF details'!Z29+SUM('PL and CF details'!Z31:Z36, 'PL and CF details'!Z38)</f>
        <v>-0.59688430875000009</v>
      </c>
      <c r="AB18" s="388">
        <f ca="1">'PL and CF details'!AA29+SUM('PL and CF details'!AA31:AA36, 'PL and CF details'!AA38)</f>
        <v>-0.54003818410714288</v>
      </c>
      <c r="AC18" s="388">
        <f ca="1">'PL and CF details'!AB29+SUM('PL and CF details'!AB31:AB36, 'PL and CF details'!AB38)</f>
        <v>-0.48319205946428578</v>
      </c>
      <c r="AD18" s="388">
        <f ca="1">'PL and CF details'!AC29+SUM('PL and CF details'!AC31:AC36, 'PL and CF details'!AC38)</f>
        <v>-0.42634593482142863</v>
      </c>
      <c r="AE18" s="388">
        <f ca="1">'PL and CF details'!AD29+SUM('PL and CF details'!AD31:AD36, 'PL and CF details'!AD38)</f>
        <v>-0.36949981017857148</v>
      </c>
      <c r="AF18" s="388">
        <f ca="1">'PL and CF details'!AE29+SUM('PL and CF details'!AE31:AE36, 'PL and CF details'!AE38)</f>
        <v>-0.31265368553571432</v>
      </c>
      <c r="AG18" s="388">
        <f ca="1">'PL and CF details'!AF29+SUM('PL and CF details'!AF31:AF36, 'PL and CF details'!AF38)</f>
        <v>-0.25580756089285717</v>
      </c>
      <c r="AH18" s="388">
        <f ca="1">'PL and CF details'!AG29+SUM('PL and CF details'!AG31:AG36, 'PL and CF details'!AG38)</f>
        <v>-0.19896143625000001</v>
      </c>
      <c r="AI18" s="388">
        <f ca="1">'PL and CF details'!AH29+SUM('PL and CF details'!AH31:AH36, 'PL and CF details'!AH38)</f>
        <v>-0.14211531160714289</v>
      </c>
      <c r="AJ18" s="388">
        <f ca="1">'PL and CF details'!AI29+SUM('PL and CF details'!AI31:AI36, 'PL and CF details'!AI38)</f>
        <v>-8.5269186964285731E-2</v>
      </c>
      <c r="AK18" s="388">
        <f ca="1">'PL and CF details'!AJ29+SUM('PL and CF details'!AJ31:AJ36, 'PL and CF details'!AJ38)</f>
        <v>-2.8423062321428574E-2</v>
      </c>
      <c r="AL18" s="388">
        <f ca="1">'PL and CF details'!AK29+SUM('PL and CF details'!AK31:AK36, 'PL and CF details'!AK38)</f>
        <v>0</v>
      </c>
      <c r="AM18" s="388">
        <f ca="1">'PL and CF details'!AL29+SUM('PL and CF details'!AL31:AL36, 'PL and CF details'!AL38)</f>
        <v>0</v>
      </c>
      <c r="AN18" s="388">
        <f ca="1">'PL and CF details'!AM29+SUM('PL and CF details'!AM31:AM36, 'PL and CF details'!AM38)</f>
        <v>0</v>
      </c>
      <c r="AO18" s="388">
        <f ca="1">'PL and CF details'!AN29+SUM('PL and CF details'!AN31:AN36, 'PL and CF details'!AN38)</f>
        <v>0</v>
      </c>
      <c r="AP18" s="388">
        <f ca="1">'PL and CF details'!AO29+SUM('PL and CF details'!AO31:AO36, 'PL and CF details'!AO38)</f>
        <v>0</v>
      </c>
      <c r="AQ18" s="388">
        <f ca="1">'PL and CF details'!AP29+SUM('PL and CF details'!AP31:AP36, 'PL and CF details'!AP38)</f>
        <v>0</v>
      </c>
      <c r="AR18" s="388">
        <f ca="1">'PL and CF details'!AQ29+SUM('PL and CF details'!AQ31:AQ36, 'PL and CF details'!AQ38)</f>
        <v>0</v>
      </c>
      <c r="AS18" s="388">
        <f ca="1">'PL and CF details'!AR29+SUM('PL and CF details'!AR31:AR36, 'PL and CF details'!AR38)</f>
        <v>0</v>
      </c>
      <c r="AT18" s="388">
        <f ca="1">'PL and CF details'!AS29+SUM('PL and CF details'!AS31:AS36, 'PL and CF details'!AS38)</f>
        <v>0</v>
      </c>
      <c r="AU18" s="388">
        <f ca="1">'PL and CF details'!AT29+SUM('PL and CF details'!AT31:AT36, 'PL and CF details'!AT38)</f>
        <v>0</v>
      </c>
      <c r="AV18" s="388">
        <f ca="1">'PL and CF details'!AU29+SUM('PL and CF details'!AU31:AU36, 'PL and CF details'!AU38)</f>
        <v>0</v>
      </c>
      <c r="AW18" s="388">
        <f ca="1">'PL and CF details'!AV29+SUM('PL and CF details'!AV31:AV36, 'PL and CF details'!AV38)</f>
        <v>0</v>
      </c>
      <c r="AX18" s="388">
        <f ca="1">'PL and CF details'!AW29+SUM('PL and CF details'!AW31:AW36, 'PL and CF details'!AW38)</f>
        <v>0</v>
      </c>
      <c r="AY18" s="388">
        <f ca="1">'PL and CF details'!AX29+SUM('PL and CF details'!AX31:AX36, 'PL and CF details'!AX38)</f>
        <v>0</v>
      </c>
      <c r="AZ18" s="388">
        <f ca="1">'PL and CF details'!AY29+SUM('PL and CF details'!AY31:AY36, 'PL and CF details'!AY38)</f>
        <v>0</v>
      </c>
      <c r="BA18" s="388">
        <f ca="1">'PL and CF details'!AZ29+SUM('PL and CF details'!AZ31:AZ36, 'PL and CF details'!AZ38)</f>
        <v>0</v>
      </c>
      <c r="BB18" s="388">
        <f ca="1">'PL and CF details'!BA29+SUM('PL and CF details'!BA31:BA36, 'PL and CF details'!BA38)</f>
        <v>0</v>
      </c>
      <c r="BC18" s="388">
        <f ca="1">'PL and CF details'!BB29+SUM('PL and CF details'!BB31:BB36, 'PL and CF details'!BB38)</f>
        <v>0</v>
      </c>
      <c r="BD18" s="388">
        <f ca="1">'PL and CF details'!BC29+SUM('PL and CF details'!BC31:BC36, 'PL and CF details'!BC38)</f>
        <v>0</v>
      </c>
      <c r="BE18" s="388">
        <f ca="1">'PL and CF details'!BD29+SUM('PL and CF details'!BD31:BD36, 'PL and CF details'!BD38)</f>
        <v>0</v>
      </c>
      <c r="BF18" s="388">
        <f ca="1">'PL and CF details'!BE29+SUM('PL and CF details'!BE31:BE36, 'PL and CF details'!BE38)</f>
        <v>0</v>
      </c>
      <c r="BG18" s="388">
        <f ca="1">'PL and CF details'!BF29+SUM('PL and CF details'!BF31:BF36, 'PL and CF details'!BF38)</f>
        <v>0</v>
      </c>
      <c r="BH18" s="388">
        <f ca="1">'PL and CF details'!BG29+SUM('PL and CF details'!BG31:BG36, 'PL and CF details'!BG38)</f>
        <v>0</v>
      </c>
      <c r="BI18" s="388">
        <f ca="1">'PL and CF details'!BH29+SUM('PL and CF details'!BH31:BH36, 'PL and CF details'!BH38)</f>
        <v>0</v>
      </c>
      <c r="BJ18" s="388">
        <f ca="1">'PL and CF details'!BI29+SUM('PL and CF details'!BI31:BI36, 'PL and CF details'!BI38)</f>
        <v>0</v>
      </c>
      <c r="BK18" s="388">
        <f ca="1">'PL and CF details'!BJ29+SUM('PL and CF details'!BJ31:BJ36, 'PL and CF details'!BJ38)</f>
        <v>0</v>
      </c>
      <c r="BL18" s="388">
        <f ca="1">'PL and CF details'!BK29+SUM('PL and CF details'!BK31:BK36, 'PL and CF details'!BK38)</f>
        <v>0</v>
      </c>
      <c r="BM18" s="388">
        <f ca="1">'PL and CF details'!BL29+SUM('PL and CF details'!BL31:BL36, 'PL and CF details'!BL38)</f>
        <v>0</v>
      </c>
      <c r="BN18" s="388">
        <f ca="1">'PL and CF details'!BM29+SUM('PL and CF details'!BM31:BM36, 'PL and CF details'!BM38)</f>
        <v>0</v>
      </c>
      <c r="BO18" s="388">
        <f ca="1">'PL and CF details'!BN29+SUM('PL and CF details'!BN31:BN36, 'PL and CF details'!BN38)</f>
        <v>0</v>
      </c>
      <c r="BP18" s="388">
        <f ca="1">'PL and CF details'!BO29+SUM('PL and CF details'!BO31:BO36, 'PL and CF details'!BO38)</f>
        <v>0</v>
      </c>
      <c r="BQ18" s="388">
        <f ca="1">'PL and CF details'!BP29+SUM('PL and CF details'!BP31:BP36, 'PL and CF details'!BP38)</f>
        <v>0</v>
      </c>
      <c r="BR18" s="388">
        <f ca="1">'PL and CF details'!BQ29+SUM('PL and CF details'!BQ31:BQ36, 'PL and CF details'!BQ38)</f>
        <v>0</v>
      </c>
      <c r="BS18" s="388">
        <f ca="1">'PL and CF details'!BR29+SUM('PL and CF details'!BR31:BR36, 'PL and CF details'!BR38)</f>
        <v>0</v>
      </c>
      <c r="BT18" s="388">
        <f ca="1">'PL and CF details'!BS29+SUM('PL and CF details'!BS31:BS36, 'PL and CF details'!BS38)</f>
        <v>0</v>
      </c>
      <c r="BU18" s="388">
        <f ca="1">'PL and CF details'!BT29+SUM('PL and CF details'!BT31:BT36, 'PL and CF details'!BT38)</f>
        <v>0</v>
      </c>
      <c r="BV18" s="388">
        <f ca="1">'PL and CF details'!BU29+SUM('PL and CF details'!BU31:BU36, 'PL and CF details'!BU38)</f>
        <v>0</v>
      </c>
      <c r="BW18" s="388">
        <f ca="1">'PL and CF details'!BV29+SUM('PL and CF details'!BV31:BV36, 'PL and CF details'!BV38)</f>
        <v>0</v>
      </c>
      <c r="BX18" s="388">
        <f ca="1">'PL and CF details'!BW29+SUM('PL and CF details'!BW31:BW36, 'PL and CF details'!BW38)</f>
        <v>0</v>
      </c>
      <c r="BY18" s="388">
        <f ca="1">'PL and CF details'!BX29+SUM('PL and CF details'!BX31:BX36, 'PL and CF details'!BX38)</f>
        <v>0</v>
      </c>
      <c r="BZ18" s="388">
        <f ca="1">'PL and CF details'!BY29+SUM('PL and CF details'!BY31:BY36, 'PL and CF details'!BY38)</f>
        <v>0</v>
      </c>
      <c r="CA18" s="388">
        <f ca="1">'PL and CF details'!BZ29+SUM('PL and CF details'!BZ31:BZ36, 'PL and CF details'!BZ38)</f>
        <v>0</v>
      </c>
      <c r="CB18" s="388">
        <f ca="1">'PL and CF details'!CA29+SUM('PL and CF details'!CA31:CA36, 'PL and CF details'!CA38)</f>
        <v>0</v>
      </c>
      <c r="CC18" s="388">
        <f ca="1">'PL and CF details'!CB29+SUM('PL and CF details'!CB31:CB36, 'PL and CF details'!CB38)</f>
        <v>0</v>
      </c>
      <c r="CD18" s="388">
        <f ca="1">'PL and CF details'!CC29+SUM('PL and CF details'!CC31:CC36, 'PL and CF details'!CC38)</f>
        <v>0</v>
      </c>
      <c r="CE18" s="388"/>
    </row>
    <row r="19" spans="1:83" s="398" customFormat="1">
      <c r="A19" s="410" t="s">
        <v>419</v>
      </c>
      <c r="C19" s="388">
        <f ca="1">'PL and CF details'!B37</f>
        <v>-18.948708214285716</v>
      </c>
      <c r="D19" s="388">
        <f ca="1">'PL and CF details'!C37</f>
        <v>-37.897416428571432</v>
      </c>
      <c r="E19" s="388">
        <f ca="1">'PL and CF details'!D37</f>
        <v>-37.897416428571432</v>
      </c>
      <c r="F19" s="388">
        <f ca="1">'PL and CF details'!E37</f>
        <v>-37.897416428571432</v>
      </c>
      <c r="G19" s="388">
        <f ca="1">'PL and CF details'!F37</f>
        <v>-37.897416428571432</v>
      </c>
      <c r="H19" s="388">
        <f ca="1">'PL and CF details'!G37</f>
        <v>-37.897416428571432</v>
      </c>
      <c r="I19" s="388">
        <f ca="1">'PL and CF details'!H37</f>
        <v>-37.897416428571432</v>
      </c>
      <c r="J19" s="388">
        <f ca="1">'PL and CF details'!I37</f>
        <v>-37.897416428571432</v>
      </c>
      <c r="K19" s="388">
        <f ca="1">'PL and CF details'!J37</f>
        <v>-37.897416428571432</v>
      </c>
      <c r="L19" s="388">
        <f ca="1">'PL and CF details'!K37</f>
        <v>-37.897416428571432</v>
      </c>
      <c r="M19" s="388">
        <f ca="1">'PL and CF details'!L37</f>
        <v>-37.897416428571432</v>
      </c>
      <c r="N19" s="388">
        <f ca="1">'PL and CF details'!M37</f>
        <v>-37.897416428571432</v>
      </c>
      <c r="O19" s="388">
        <f ca="1">'PL and CF details'!N37</f>
        <v>-37.897416428571432</v>
      </c>
      <c r="P19" s="388">
        <f ca="1">'PL and CF details'!O37</f>
        <v>-37.897416428571432</v>
      </c>
      <c r="Q19" s="388">
        <f ca="1">'PL and CF details'!P37</f>
        <v>-37.897416428571432</v>
      </c>
      <c r="R19" s="388">
        <f ca="1">'PL and CF details'!Q37</f>
        <v>-37.897416428571432</v>
      </c>
      <c r="S19" s="388">
        <f ca="1">'PL and CF details'!R37</f>
        <v>-37.897416428571432</v>
      </c>
      <c r="T19" s="388">
        <f ca="1">'PL and CF details'!S37</f>
        <v>-37.897416428571432</v>
      </c>
      <c r="U19" s="388">
        <f ca="1">'PL and CF details'!T37</f>
        <v>-37.897416428571432</v>
      </c>
      <c r="V19" s="388">
        <f ca="1">'PL and CF details'!U37</f>
        <v>-37.897416428571432</v>
      </c>
      <c r="W19" s="388">
        <f ca="1">'PL and CF details'!V37</f>
        <v>-37.897416428571432</v>
      </c>
      <c r="X19" s="388">
        <f ca="1">'PL and CF details'!W37</f>
        <v>-37.897416428571432</v>
      </c>
      <c r="Y19" s="388">
        <f ca="1">'PL and CF details'!X37</f>
        <v>-37.897416428571432</v>
      </c>
      <c r="Z19" s="388">
        <f ca="1">'PL and CF details'!Y37</f>
        <v>-37.897416428571432</v>
      </c>
      <c r="AA19" s="388">
        <f ca="1">'PL and CF details'!Z37</f>
        <v>-37.897416428571432</v>
      </c>
      <c r="AB19" s="388">
        <f ca="1">'PL and CF details'!AA37</f>
        <v>-37.897416428571432</v>
      </c>
      <c r="AC19" s="388">
        <f ca="1">'PL and CF details'!AB37</f>
        <v>-37.897416428571432</v>
      </c>
      <c r="AD19" s="388">
        <f ca="1">'PL and CF details'!AC37</f>
        <v>-37.897416428571432</v>
      </c>
      <c r="AE19" s="388">
        <f ca="1">'PL and CF details'!AD37</f>
        <v>-37.897416428571432</v>
      </c>
      <c r="AF19" s="388">
        <f ca="1">'PL and CF details'!AE37</f>
        <v>-37.897416428571432</v>
      </c>
      <c r="AG19" s="388">
        <f ca="1">'PL and CF details'!AF37</f>
        <v>-37.897416428571432</v>
      </c>
      <c r="AH19" s="388">
        <f ca="1">'PL and CF details'!AG37</f>
        <v>-37.897416428571432</v>
      </c>
      <c r="AI19" s="388">
        <f ca="1">'PL and CF details'!AH37</f>
        <v>-37.897416428571432</v>
      </c>
      <c r="AJ19" s="388">
        <f ca="1">'PL and CF details'!AI37</f>
        <v>-37.897416428571432</v>
      </c>
      <c r="AK19" s="388">
        <f ca="1">'PL and CF details'!AJ37</f>
        <v>-37.897416428571432</v>
      </c>
      <c r="AL19" s="388">
        <f ca="1">'PL and CF details'!AK37</f>
        <v>-18.948708214285716</v>
      </c>
      <c r="AM19" s="388">
        <f ca="1">'PL and CF details'!AL37</f>
        <v>0</v>
      </c>
      <c r="AN19" s="388">
        <f ca="1">'PL and CF details'!AM37</f>
        <v>0</v>
      </c>
      <c r="AO19" s="388">
        <f ca="1">'PL and CF details'!AN37</f>
        <v>0</v>
      </c>
      <c r="AP19" s="388">
        <f ca="1">'PL and CF details'!AO37</f>
        <v>0</v>
      </c>
      <c r="AQ19" s="388">
        <f ca="1">'PL and CF details'!AP37</f>
        <v>0</v>
      </c>
      <c r="AR19" s="388">
        <f ca="1">'PL and CF details'!AQ37</f>
        <v>0</v>
      </c>
      <c r="AS19" s="388">
        <f ca="1">'PL and CF details'!AR37</f>
        <v>0</v>
      </c>
      <c r="AT19" s="388">
        <f ca="1">'PL and CF details'!AS37</f>
        <v>0</v>
      </c>
      <c r="AU19" s="388">
        <f ca="1">'PL and CF details'!AT37</f>
        <v>0</v>
      </c>
      <c r="AV19" s="388">
        <f ca="1">'PL and CF details'!AU37</f>
        <v>0</v>
      </c>
      <c r="AW19" s="388">
        <f ca="1">'PL and CF details'!AV37</f>
        <v>0</v>
      </c>
      <c r="AX19" s="388">
        <f ca="1">'PL and CF details'!AW37</f>
        <v>0</v>
      </c>
      <c r="AY19" s="388">
        <f ca="1">'PL and CF details'!AX37</f>
        <v>0</v>
      </c>
      <c r="AZ19" s="388">
        <f ca="1">'PL and CF details'!AY37</f>
        <v>0</v>
      </c>
      <c r="BA19" s="388">
        <f ca="1">'PL and CF details'!AZ37</f>
        <v>0</v>
      </c>
      <c r="BB19" s="388">
        <f ca="1">'PL and CF details'!BA37</f>
        <v>0</v>
      </c>
      <c r="BC19" s="388">
        <f ca="1">'PL and CF details'!BB37</f>
        <v>0</v>
      </c>
      <c r="BD19" s="388">
        <f ca="1">'PL and CF details'!BC37</f>
        <v>0</v>
      </c>
      <c r="BE19" s="388">
        <f ca="1">'PL and CF details'!BD37</f>
        <v>0</v>
      </c>
      <c r="BF19" s="388">
        <f ca="1">'PL and CF details'!BE37</f>
        <v>0</v>
      </c>
      <c r="BG19" s="388">
        <f ca="1">'PL and CF details'!BF37</f>
        <v>0</v>
      </c>
      <c r="BH19" s="388">
        <f ca="1">'PL and CF details'!BG37</f>
        <v>0</v>
      </c>
      <c r="BI19" s="388">
        <f ca="1">'PL and CF details'!BH37</f>
        <v>0</v>
      </c>
      <c r="BJ19" s="388">
        <f ca="1">'PL and CF details'!BI37</f>
        <v>0</v>
      </c>
      <c r="BK19" s="388">
        <f ca="1">'PL and CF details'!BJ37</f>
        <v>0</v>
      </c>
      <c r="BL19" s="388">
        <f ca="1">'PL and CF details'!BK37</f>
        <v>0</v>
      </c>
      <c r="BM19" s="388">
        <f ca="1">'PL and CF details'!BL37</f>
        <v>0</v>
      </c>
      <c r="BN19" s="388">
        <f ca="1">'PL and CF details'!BM37</f>
        <v>0</v>
      </c>
      <c r="BO19" s="388">
        <f ca="1">'PL and CF details'!BN37</f>
        <v>0</v>
      </c>
      <c r="BP19" s="388">
        <f ca="1">'PL and CF details'!BO37</f>
        <v>0</v>
      </c>
      <c r="BQ19" s="388">
        <f ca="1">'PL and CF details'!BP37</f>
        <v>0</v>
      </c>
      <c r="BR19" s="388">
        <f ca="1">'PL and CF details'!BQ37</f>
        <v>0</v>
      </c>
      <c r="BS19" s="388">
        <f ca="1">'PL and CF details'!BR37</f>
        <v>0</v>
      </c>
      <c r="BT19" s="388">
        <f ca="1">'PL and CF details'!BS37</f>
        <v>0</v>
      </c>
      <c r="BU19" s="388">
        <f ca="1">'PL and CF details'!BT37</f>
        <v>0</v>
      </c>
      <c r="BV19" s="388">
        <f ca="1">'PL and CF details'!BU37</f>
        <v>0</v>
      </c>
      <c r="BW19" s="388">
        <f ca="1">'PL and CF details'!BV37</f>
        <v>0</v>
      </c>
      <c r="BX19" s="388">
        <f ca="1">'PL and CF details'!BW37</f>
        <v>0</v>
      </c>
      <c r="BY19" s="388">
        <f ca="1">'PL and CF details'!BX37</f>
        <v>0</v>
      </c>
      <c r="BZ19" s="388">
        <f ca="1">'PL and CF details'!BY37</f>
        <v>0</v>
      </c>
      <c r="CA19" s="388">
        <f ca="1">'PL and CF details'!BZ37</f>
        <v>0</v>
      </c>
      <c r="CB19" s="388">
        <f ca="1">'PL and CF details'!CA37</f>
        <v>0</v>
      </c>
      <c r="CC19" s="388">
        <f ca="1">'PL and CF details'!CB37</f>
        <v>0</v>
      </c>
      <c r="CD19" s="388">
        <f ca="1">'PL and CF details'!CC37</f>
        <v>0</v>
      </c>
      <c r="CE19" s="388"/>
    </row>
    <row r="20" spans="1:83" s="398" customFormat="1">
      <c r="A20" s="405" t="s">
        <v>505</v>
      </c>
      <c r="C20" s="388">
        <f t="shared" ref="C20:AH20" ca="1" si="7">-($B$45*$B$48)*C12</f>
        <v>-11.35555548797678</v>
      </c>
      <c r="D20" s="388">
        <f t="shared" ca="1" si="7"/>
        <v>-22.181644659920721</v>
      </c>
      <c r="E20" s="388">
        <f t="shared" ca="1" si="7"/>
        <v>-21.147225409696766</v>
      </c>
      <c r="F20" s="388">
        <f t="shared" ca="1" si="7"/>
        <v>-20.159933362201716</v>
      </c>
      <c r="G20" s="388">
        <f t="shared" ca="1" si="7"/>
        <v>-19.216240761377186</v>
      </c>
      <c r="H20" s="388">
        <f t="shared" ca="1" si="7"/>
        <v>-18.312891217015402</v>
      </c>
      <c r="I20" s="388">
        <f t="shared" ca="1" si="7"/>
        <v>-17.446854477117487</v>
      </c>
      <c r="J20" s="388">
        <f t="shared" ca="1" si="7"/>
        <v>-16.615326427893429</v>
      </c>
      <c r="K20" s="388">
        <f t="shared" ca="1" si="7"/>
        <v>-15.803065354065261</v>
      </c>
      <c r="L20" s="388">
        <f t="shared" ca="1" si="7"/>
        <v>-14.993563166385332</v>
      </c>
      <c r="M20" s="388">
        <f t="shared" ca="1" si="7"/>
        <v>-14.184060978705403</v>
      </c>
      <c r="N20" s="388">
        <f t="shared" ca="1" si="7"/>
        <v>-13.374558791025473</v>
      </c>
      <c r="O20" s="388">
        <f t="shared" ca="1" si="7"/>
        <v>-12.565056603345541</v>
      </c>
      <c r="P20" s="388">
        <f t="shared" ca="1" si="7"/>
        <v>-11.755554415665612</v>
      </c>
      <c r="Q20" s="388">
        <f t="shared" ca="1" si="7"/>
        <v>-10.946052227985684</v>
      </c>
      <c r="R20" s="388">
        <f t="shared" ca="1" si="7"/>
        <v>-10.136550040305751</v>
      </c>
      <c r="S20" s="388">
        <f t="shared" ca="1" si="7"/>
        <v>-9.3270478526258227</v>
      </c>
      <c r="T20" s="388">
        <f t="shared" ca="1" si="7"/>
        <v>-8.5175456649458923</v>
      </c>
      <c r="U20" s="388">
        <f t="shared" ca="1" si="7"/>
        <v>-7.7080434772659618</v>
      </c>
      <c r="V20" s="388">
        <f t="shared" ca="1" si="7"/>
        <v>-6.8985412895860314</v>
      </c>
      <c r="W20" s="388">
        <f t="shared" ca="1" si="7"/>
        <v>-6.1899419707047594</v>
      </c>
      <c r="X20" s="388">
        <f t="shared" ca="1" si="7"/>
        <v>-5.6831031617790284</v>
      </c>
      <c r="Y20" s="388">
        <f t="shared" ca="1" si="7"/>
        <v>-5.277167221651955</v>
      </c>
      <c r="Z20" s="388">
        <f t="shared" ca="1" si="7"/>
        <v>-4.8712312815248815</v>
      </c>
      <c r="AA20" s="388">
        <f t="shared" ca="1" si="7"/>
        <v>-4.465295341397808</v>
      </c>
      <c r="AB20" s="388">
        <f t="shared" ca="1" si="7"/>
        <v>-4.0593594012707346</v>
      </c>
      <c r="AC20" s="388">
        <f t="shared" ca="1" si="7"/>
        <v>-3.6534234611436611</v>
      </c>
      <c r="AD20" s="388">
        <f t="shared" ca="1" si="7"/>
        <v>-3.2474875210165877</v>
      </c>
      <c r="AE20" s="388">
        <f t="shared" ca="1" si="7"/>
        <v>-2.8415515808895142</v>
      </c>
      <c r="AF20" s="388">
        <f t="shared" ca="1" si="7"/>
        <v>-2.4356156407624407</v>
      </c>
      <c r="AG20" s="388">
        <f t="shared" ca="1" si="7"/>
        <v>-2.0296797006353673</v>
      </c>
      <c r="AH20" s="388">
        <f t="shared" ca="1" si="7"/>
        <v>-1.6237437605082938</v>
      </c>
      <c r="AI20" s="388">
        <f t="shared" ref="AI20:BN20" ca="1" si="8">-($B$45*$B$48)*AI12</f>
        <v>-1.2178078203812204</v>
      </c>
      <c r="AJ20" s="388">
        <f t="shared" ca="1" si="8"/>
        <v>-0.81187188025414669</v>
      </c>
      <c r="AK20" s="388">
        <f t="shared" ca="1" si="8"/>
        <v>-0.40593594012707301</v>
      </c>
      <c r="AL20" s="388">
        <f t="shared" ca="1" si="8"/>
        <v>-0.10148398503176786</v>
      </c>
      <c r="AM20" s="388">
        <f t="shared" ca="1" si="8"/>
        <v>5.1383164390017546E-16</v>
      </c>
      <c r="AN20" s="388">
        <f t="shared" ca="1" si="8"/>
        <v>5.1383164390017546E-16</v>
      </c>
      <c r="AO20" s="388">
        <f t="shared" ca="1" si="8"/>
        <v>5.1383164390017546E-16</v>
      </c>
      <c r="AP20" s="388">
        <f t="shared" ca="1" si="8"/>
        <v>5.1383164390017546E-16</v>
      </c>
      <c r="AQ20" s="388">
        <f t="shared" ca="1" si="8"/>
        <v>5.1383164390017546E-16</v>
      </c>
      <c r="AR20" s="388">
        <f t="shared" ca="1" si="8"/>
        <v>5.1383164390017546E-16</v>
      </c>
      <c r="AS20" s="388">
        <f t="shared" ca="1" si="8"/>
        <v>5.1383164390017546E-16</v>
      </c>
      <c r="AT20" s="388">
        <f t="shared" ca="1" si="8"/>
        <v>5.1383164390017546E-16</v>
      </c>
      <c r="AU20" s="388">
        <f t="shared" ca="1" si="8"/>
        <v>5.1383164390017546E-16</v>
      </c>
      <c r="AV20" s="388">
        <f t="shared" ca="1" si="8"/>
        <v>5.1383164390017546E-16</v>
      </c>
      <c r="AW20" s="388">
        <f t="shared" ca="1" si="8"/>
        <v>5.1383164390017546E-16</v>
      </c>
      <c r="AX20" s="388">
        <f t="shared" ca="1" si="8"/>
        <v>5.1383164390017546E-16</v>
      </c>
      <c r="AY20" s="388">
        <f t="shared" ca="1" si="8"/>
        <v>5.1383164390017546E-16</v>
      </c>
      <c r="AZ20" s="388">
        <f t="shared" ca="1" si="8"/>
        <v>5.1383164390017546E-16</v>
      </c>
      <c r="BA20" s="388">
        <f t="shared" ca="1" si="8"/>
        <v>5.1383164390017546E-16</v>
      </c>
      <c r="BB20" s="388">
        <f t="shared" ca="1" si="8"/>
        <v>5.1383164390017546E-16</v>
      </c>
      <c r="BC20" s="388">
        <f t="shared" ca="1" si="8"/>
        <v>5.1383164390017546E-16</v>
      </c>
      <c r="BD20" s="388">
        <f t="shared" ca="1" si="8"/>
        <v>5.1383164390017546E-16</v>
      </c>
      <c r="BE20" s="388">
        <f t="shared" ca="1" si="8"/>
        <v>5.1383164390017546E-16</v>
      </c>
      <c r="BF20" s="388">
        <f t="shared" ca="1" si="8"/>
        <v>5.1383164390017546E-16</v>
      </c>
      <c r="BG20" s="388">
        <f t="shared" ca="1" si="8"/>
        <v>5.1383164390017546E-16</v>
      </c>
      <c r="BH20" s="388">
        <f t="shared" ca="1" si="8"/>
        <v>5.1383164390017546E-16</v>
      </c>
      <c r="BI20" s="388">
        <f t="shared" ca="1" si="8"/>
        <v>5.1383164390017546E-16</v>
      </c>
      <c r="BJ20" s="388">
        <f t="shared" ca="1" si="8"/>
        <v>5.1383164390017546E-16</v>
      </c>
      <c r="BK20" s="388">
        <f t="shared" ca="1" si="8"/>
        <v>5.1383164390017546E-16</v>
      </c>
      <c r="BL20" s="388">
        <f t="shared" ca="1" si="8"/>
        <v>5.1383164390017546E-16</v>
      </c>
      <c r="BM20" s="388">
        <f t="shared" ca="1" si="8"/>
        <v>5.1383164390017546E-16</v>
      </c>
      <c r="BN20" s="388">
        <f t="shared" ca="1" si="8"/>
        <v>5.1383164390017546E-16</v>
      </c>
      <c r="BO20" s="388">
        <f t="shared" ref="BO20:CD20" ca="1" si="9">-($B$45*$B$48)*BO12</f>
        <v>5.1383164390017546E-16</v>
      </c>
      <c r="BP20" s="388">
        <f t="shared" ca="1" si="9"/>
        <v>5.1383164390017546E-16</v>
      </c>
      <c r="BQ20" s="388">
        <f t="shared" ca="1" si="9"/>
        <v>5.1383164390017546E-16</v>
      </c>
      <c r="BR20" s="388">
        <f t="shared" ca="1" si="9"/>
        <v>5.1383164390017546E-16</v>
      </c>
      <c r="BS20" s="388">
        <f t="shared" ca="1" si="9"/>
        <v>5.1383164390017546E-16</v>
      </c>
      <c r="BT20" s="388">
        <f t="shared" ca="1" si="9"/>
        <v>5.1383164390017546E-16</v>
      </c>
      <c r="BU20" s="388">
        <f t="shared" ca="1" si="9"/>
        <v>5.1383164390017546E-16</v>
      </c>
      <c r="BV20" s="388">
        <f t="shared" ca="1" si="9"/>
        <v>5.1383164390017546E-16</v>
      </c>
      <c r="BW20" s="388">
        <f t="shared" ca="1" si="9"/>
        <v>5.1383164390017546E-16</v>
      </c>
      <c r="BX20" s="388">
        <f t="shared" ca="1" si="9"/>
        <v>5.1383164390017546E-16</v>
      </c>
      <c r="BY20" s="388">
        <f t="shared" ca="1" si="9"/>
        <v>5.1383164390017546E-16</v>
      </c>
      <c r="BZ20" s="388">
        <f t="shared" ca="1" si="9"/>
        <v>5.1383164390017546E-16</v>
      </c>
      <c r="CA20" s="388">
        <f t="shared" ca="1" si="9"/>
        <v>5.1383164390017546E-16</v>
      </c>
      <c r="CB20" s="388">
        <f t="shared" ca="1" si="9"/>
        <v>5.1383164390017546E-16</v>
      </c>
      <c r="CC20" s="388">
        <f t="shared" ca="1" si="9"/>
        <v>5.1383164390017546E-16</v>
      </c>
      <c r="CD20" s="388">
        <f t="shared" ca="1" si="9"/>
        <v>5.1383164390017546E-16</v>
      </c>
      <c r="CE20" s="388"/>
    </row>
    <row r="21" spans="1:83" s="398" customFormat="1">
      <c r="A21" s="410" t="s">
        <v>123</v>
      </c>
      <c r="C21" s="389">
        <f t="shared" ref="C21:W21" ca="1" si="10">-SUM(C16:C20)*BookIncomeTax</f>
        <v>12.551261995949577</v>
      </c>
      <c r="D21" s="389">
        <f t="shared" ca="1" si="10"/>
        <v>24.111545036706843</v>
      </c>
      <c r="E21" s="389">
        <f t="shared" ca="1" si="10"/>
        <v>23.687042805883653</v>
      </c>
      <c r="F21" s="389">
        <f t="shared" ca="1" si="10"/>
        <v>23.280873056922005</v>
      </c>
      <c r="G21" s="389">
        <f t="shared" ca="1" si="10"/>
        <v>22.891663492715193</v>
      </c>
      <c r="H21" s="389">
        <f t="shared" ca="1" si="10"/>
        <v>22.518147377472388</v>
      </c>
      <c r="I21" s="389">
        <f t="shared" ca="1" si="10"/>
        <v>22.159145943166028</v>
      </c>
      <c r="J21" s="389">
        <f t="shared" ca="1" si="10"/>
        <v>21.813568389531795</v>
      </c>
      <c r="K21" s="389">
        <f t="shared" ca="1" si="10"/>
        <v>21.475485689326568</v>
      </c>
      <c r="L21" s="389">
        <f t="shared" ca="1" si="10"/>
        <v>21.138476195833004</v>
      </c>
      <c r="M21" s="389">
        <f t="shared" ca="1" si="10"/>
        <v>20.80146670233944</v>
      </c>
      <c r="N21" s="389">
        <f t="shared" ca="1" si="10"/>
        <v>20.464457208845875</v>
      </c>
      <c r="O21" s="389">
        <f t="shared" ca="1" si="10"/>
        <v>20.127447715352311</v>
      </c>
      <c r="P21" s="389">
        <f t="shared" ca="1" si="10"/>
        <v>19.790438221858746</v>
      </c>
      <c r="Q21" s="389">
        <f t="shared" ca="1" si="10"/>
        <v>19.453428728365182</v>
      </c>
      <c r="R21" s="389">
        <f t="shared" ca="1" si="10"/>
        <v>19.116419234871618</v>
      </c>
      <c r="S21" s="389">
        <f t="shared" ca="1" si="10"/>
        <v>18.779409741378053</v>
      </c>
      <c r="T21" s="389">
        <f t="shared" ca="1" si="10"/>
        <v>18.442400247884493</v>
      </c>
      <c r="U21" s="389">
        <f t="shared" ca="1" si="10"/>
        <v>18.105390754390925</v>
      </c>
      <c r="V21" s="389">
        <f t="shared" ca="1" si="10"/>
        <v>17.76838126089736</v>
      </c>
      <c r="W21" s="389">
        <f t="shared" ca="1" si="10"/>
        <v>17.470622983366475</v>
      </c>
      <c r="X21" s="389">
        <f t="shared" ref="X21:CD21" ca="1" si="11">-SUM(X16:X20)*BookIncomeTax</f>
        <v>17.251349544208296</v>
      </c>
      <c r="Y21" s="389">
        <f t="shared" ca="1" si="11"/>
        <v>17.071327321012792</v>
      </c>
      <c r="Z21" s="389">
        <f t="shared" ca="1" si="11"/>
        <v>16.891305097817288</v>
      </c>
      <c r="AA21" s="389">
        <f t="shared" ca="1" si="11"/>
        <v>16.711282874621784</v>
      </c>
      <c r="AB21" s="389">
        <f t="shared" ca="1" si="11"/>
        <v>16.531260651426283</v>
      </c>
      <c r="AC21" s="389">
        <f t="shared" ca="1" si="11"/>
        <v>16.351238428230779</v>
      </c>
      <c r="AD21" s="389">
        <f t="shared" ca="1" si="11"/>
        <v>16.171216205035275</v>
      </c>
      <c r="AE21" s="389">
        <f t="shared" ca="1" si="11"/>
        <v>15.991193981839775</v>
      </c>
      <c r="AF21" s="389">
        <f t="shared" ca="1" si="11"/>
        <v>15.811171758644271</v>
      </c>
      <c r="AG21" s="389">
        <f t="shared" ca="1" si="11"/>
        <v>15.631149535448767</v>
      </c>
      <c r="AH21" s="389">
        <f t="shared" ca="1" si="11"/>
        <v>15.451127312253263</v>
      </c>
      <c r="AI21" s="389">
        <f t="shared" ca="1" si="11"/>
        <v>15.271105089057759</v>
      </c>
      <c r="AJ21" s="389">
        <f t="shared" ca="1" si="11"/>
        <v>15.091082865862257</v>
      </c>
      <c r="AK21" s="389">
        <f t="shared" ca="1" si="11"/>
        <v>14.911060642666754</v>
      </c>
      <c r="AL21" s="389">
        <f t="shared" ca="1" si="11"/>
        <v>7.4105247655345012</v>
      </c>
      <c r="AM21" s="389">
        <f t="shared" ca="1" si="11"/>
        <v>-1.9988050947716825E-16</v>
      </c>
      <c r="AN21" s="389">
        <f t="shared" ca="1" si="11"/>
        <v>-1.9988050947716825E-16</v>
      </c>
      <c r="AO21" s="389">
        <f t="shared" ca="1" si="11"/>
        <v>-1.9988050947716825E-16</v>
      </c>
      <c r="AP21" s="389">
        <f t="shared" ca="1" si="11"/>
        <v>-1.9988050947716825E-16</v>
      </c>
      <c r="AQ21" s="389">
        <f t="shared" ca="1" si="11"/>
        <v>-1.9988050947716825E-16</v>
      </c>
      <c r="AR21" s="389">
        <f t="shared" ca="1" si="11"/>
        <v>-1.9988050947716825E-16</v>
      </c>
      <c r="AS21" s="389">
        <f t="shared" ca="1" si="11"/>
        <v>-1.9988050947716825E-16</v>
      </c>
      <c r="AT21" s="389">
        <f t="shared" ca="1" si="11"/>
        <v>-1.9988050947716825E-16</v>
      </c>
      <c r="AU21" s="389">
        <f t="shared" ca="1" si="11"/>
        <v>-1.9988050947716825E-16</v>
      </c>
      <c r="AV21" s="389">
        <f t="shared" ca="1" si="11"/>
        <v>-1.9988050947716825E-16</v>
      </c>
      <c r="AW21" s="389">
        <f t="shared" ca="1" si="11"/>
        <v>-1.9988050947716825E-16</v>
      </c>
      <c r="AX21" s="389">
        <f t="shared" ca="1" si="11"/>
        <v>-1.9988050947716825E-16</v>
      </c>
      <c r="AY21" s="389">
        <f t="shared" ca="1" si="11"/>
        <v>-1.9988050947716825E-16</v>
      </c>
      <c r="AZ21" s="389">
        <f t="shared" ca="1" si="11"/>
        <v>-1.9988050947716825E-16</v>
      </c>
      <c r="BA21" s="389">
        <f t="shared" ca="1" si="11"/>
        <v>-1.9988050947716825E-16</v>
      </c>
      <c r="BB21" s="389">
        <f t="shared" ca="1" si="11"/>
        <v>-1.9988050947716825E-16</v>
      </c>
      <c r="BC21" s="389">
        <f t="shared" ca="1" si="11"/>
        <v>-1.9988050947716825E-16</v>
      </c>
      <c r="BD21" s="389">
        <f t="shared" ca="1" si="11"/>
        <v>-1.9988050947716825E-16</v>
      </c>
      <c r="BE21" s="389">
        <f t="shared" ca="1" si="11"/>
        <v>-1.9988050947716825E-16</v>
      </c>
      <c r="BF21" s="389">
        <f t="shared" ca="1" si="11"/>
        <v>-1.9988050947716825E-16</v>
      </c>
      <c r="BG21" s="389">
        <f t="shared" ca="1" si="11"/>
        <v>-1.9988050947716825E-16</v>
      </c>
      <c r="BH21" s="389">
        <f t="shared" ca="1" si="11"/>
        <v>-1.9988050947716825E-16</v>
      </c>
      <c r="BI21" s="389">
        <f t="shared" ca="1" si="11"/>
        <v>-1.9988050947716825E-16</v>
      </c>
      <c r="BJ21" s="389">
        <f t="shared" ca="1" si="11"/>
        <v>-1.9988050947716825E-16</v>
      </c>
      <c r="BK21" s="389">
        <f t="shared" ca="1" si="11"/>
        <v>-1.9988050947716825E-16</v>
      </c>
      <c r="BL21" s="389">
        <f t="shared" ca="1" si="11"/>
        <v>-1.9988050947716825E-16</v>
      </c>
      <c r="BM21" s="389">
        <f t="shared" ca="1" si="11"/>
        <v>-1.9988050947716825E-16</v>
      </c>
      <c r="BN21" s="389">
        <f t="shared" ca="1" si="11"/>
        <v>-1.9988050947716825E-16</v>
      </c>
      <c r="BO21" s="389">
        <f t="shared" ca="1" si="11"/>
        <v>-1.9988050947716825E-16</v>
      </c>
      <c r="BP21" s="389">
        <f t="shared" ca="1" si="11"/>
        <v>-1.9988050947716825E-16</v>
      </c>
      <c r="BQ21" s="389">
        <f t="shared" ca="1" si="11"/>
        <v>-1.9988050947716825E-16</v>
      </c>
      <c r="BR21" s="389">
        <f t="shared" ca="1" si="11"/>
        <v>-1.9988050947716825E-16</v>
      </c>
      <c r="BS21" s="389">
        <f t="shared" ca="1" si="11"/>
        <v>-1.9988050947716825E-16</v>
      </c>
      <c r="BT21" s="389">
        <f t="shared" ca="1" si="11"/>
        <v>-1.9988050947716825E-16</v>
      </c>
      <c r="BU21" s="389">
        <f t="shared" ca="1" si="11"/>
        <v>-1.9988050947716825E-16</v>
      </c>
      <c r="BV21" s="389">
        <f t="shared" ca="1" si="11"/>
        <v>-1.9988050947716825E-16</v>
      </c>
      <c r="BW21" s="389">
        <f t="shared" ca="1" si="11"/>
        <v>-1.9988050947716825E-16</v>
      </c>
      <c r="BX21" s="389">
        <f t="shared" ca="1" si="11"/>
        <v>-1.9988050947716825E-16</v>
      </c>
      <c r="BY21" s="389">
        <f t="shared" ca="1" si="11"/>
        <v>-1.9988050947716825E-16</v>
      </c>
      <c r="BZ21" s="389">
        <f t="shared" ca="1" si="11"/>
        <v>-1.9988050947716825E-16</v>
      </c>
      <c r="CA21" s="389">
        <f t="shared" ca="1" si="11"/>
        <v>-1.9988050947716825E-16</v>
      </c>
      <c r="CB21" s="389">
        <f t="shared" ca="1" si="11"/>
        <v>-1.9988050947716825E-16</v>
      </c>
      <c r="CC21" s="389">
        <f t="shared" ca="1" si="11"/>
        <v>-1.9988050947716825E-16</v>
      </c>
      <c r="CD21" s="389">
        <f t="shared" ca="1" si="11"/>
        <v>-1.9988050947716825E-16</v>
      </c>
      <c r="CE21" s="388"/>
    </row>
    <row r="22" spans="1:83">
      <c r="A22" s="404" t="s">
        <v>539</v>
      </c>
      <c r="C22" s="388">
        <f ca="1">SUM(C16:C21)</f>
        <v>-19.714193006491495</v>
      </c>
      <c r="D22" s="388">
        <f t="shared" ref="D22:BO22" ca="1" si="12">SUM(D16:D21)</f>
        <v>-37.871861227321027</v>
      </c>
      <c r="E22" s="388">
        <f t="shared" ca="1" si="12"/>
        <v>-37.205098083277406</v>
      </c>
      <c r="F22" s="388">
        <f t="shared" ca="1" si="12"/>
        <v>-36.567129660101145</v>
      </c>
      <c r="G22" s="388">
        <f t="shared" ca="1" si="12"/>
        <v>-35.955800498840574</v>
      </c>
      <c r="H22" s="388">
        <f t="shared" ca="1" si="12"/>
        <v>-35.369120945078734</v>
      </c>
      <c r="I22" s="388">
        <f t="shared" ca="1" si="12"/>
        <v>-34.805239514844331</v>
      </c>
      <c r="J22" s="388">
        <f t="shared" ca="1" si="12"/>
        <v>-34.262442894611638</v>
      </c>
      <c r="K22" s="388">
        <f t="shared" ca="1" si="12"/>
        <v>-33.731418396345838</v>
      </c>
      <c r="L22" s="388">
        <f t="shared" ca="1" si="12"/>
        <v>-33.202079577516614</v>
      </c>
      <c r="M22" s="388">
        <f t="shared" ca="1" si="12"/>
        <v>-32.672740758687397</v>
      </c>
      <c r="N22" s="388">
        <f t="shared" ca="1" si="12"/>
        <v>-32.143401939858165</v>
      </c>
      <c r="O22" s="388">
        <f t="shared" ca="1" si="12"/>
        <v>-31.614063121028948</v>
      </c>
      <c r="P22" s="388">
        <f t="shared" ca="1" si="12"/>
        <v>-31.084724302199728</v>
      </c>
      <c r="Q22" s="388">
        <f t="shared" ca="1" si="12"/>
        <v>-30.5553854833705</v>
      </c>
      <c r="R22" s="388">
        <f t="shared" ca="1" si="12"/>
        <v>-30.02604666454128</v>
      </c>
      <c r="S22" s="388">
        <f t="shared" ca="1" si="12"/>
        <v>-29.496707845712059</v>
      </c>
      <c r="T22" s="388">
        <f t="shared" ca="1" si="12"/>
        <v>-28.967369026882835</v>
      </c>
      <c r="U22" s="388">
        <f t="shared" ca="1" si="12"/>
        <v>-28.438030208053611</v>
      </c>
      <c r="V22" s="388">
        <f t="shared" ca="1" si="12"/>
        <v>-27.908691389224384</v>
      </c>
      <c r="W22" s="388">
        <f t="shared" ca="1" si="12"/>
        <v>-27.441004223231147</v>
      </c>
      <c r="X22" s="388">
        <f t="shared" ca="1" si="12"/>
        <v>-27.096592728820738</v>
      </c>
      <c r="Y22" s="388">
        <f t="shared" ca="1" si="12"/>
        <v>-26.81383288724631</v>
      </c>
      <c r="Z22" s="388">
        <f t="shared" ca="1" si="12"/>
        <v>-26.531073045671882</v>
      </c>
      <c r="AA22" s="388">
        <f t="shared" ca="1" si="12"/>
        <v>-26.248313204097453</v>
      </c>
      <c r="AB22" s="388">
        <f t="shared" ca="1" si="12"/>
        <v>-25.965553362523028</v>
      </c>
      <c r="AC22" s="388">
        <f t="shared" ca="1" si="12"/>
        <v>-25.6827935209486</v>
      </c>
      <c r="AD22" s="388">
        <f t="shared" ca="1" si="12"/>
        <v>-25.400033679374172</v>
      </c>
      <c r="AE22" s="388">
        <f t="shared" ca="1" si="12"/>
        <v>-25.117273837799747</v>
      </c>
      <c r="AF22" s="388">
        <f t="shared" ca="1" si="12"/>
        <v>-24.834513996225319</v>
      </c>
      <c r="AG22" s="388">
        <f t="shared" ca="1" si="12"/>
        <v>-24.55175415465089</v>
      </c>
      <c r="AH22" s="388">
        <f t="shared" ca="1" si="12"/>
        <v>-24.268994313076462</v>
      </c>
      <c r="AI22" s="388">
        <f t="shared" ca="1" si="12"/>
        <v>-23.986234471502033</v>
      </c>
      <c r="AJ22" s="388">
        <f t="shared" ca="1" si="12"/>
        <v>-23.703474629927605</v>
      </c>
      <c r="AK22" s="388">
        <f t="shared" ca="1" si="12"/>
        <v>-23.42071478835318</v>
      </c>
      <c r="AL22" s="388">
        <f t="shared" ca="1" si="12"/>
        <v>-11.639667433782982</v>
      </c>
      <c r="AM22" s="388">
        <f t="shared" ca="1" si="12"/>
        <v>3.1395113442300721E-16</v>
      </c>
      <c r="AN22" s="388">
        <f t="shared" ca="1" si="12"/>
        <v>3.1395113442300721E-16</v>
      </c>
      <c r="AO22" s="388">
        <f t="shared" ca="1" si="12"/>
        <v>3.1395113442300721E-16</v>
      </c>
      <c r="AP22" s="388">
        <f t="shared" ca="1" si="12"/>
        <v>3.1395113442300721E-16</v>
      </c>
      <c r="AQ22" s="388">
        <f t="shared" ca="1" si="12"/>
        <v>3.1395113442300721E-16</v>
      </c>
      <c r="AR22" s="388">
        <f t="shared" ca="1" si="12"/>
        <v>3.1395113442300721E-16</v>
      </c>
      <c r="AS22" s="388">
        <f t="shared" ca="1" si="12"/>
        <v>3.1395113442300721E-16</v>
      </c>
      <c r="AT22" s="388">
        <f t="shared" ca="1" si="12"/>
        <v>3.1395113442300721E-16</v>
      </c>
      <c r="AU22" s="388">
        <f t="shared" ca="1" si="12"/>
        <v>3.1395113442300721E-16</v>
      </c>
      <c r="AV22" s="388">
        <f t="shared" ca="1" si="12"/>
        <v>3.1395113442300721E-16</v>
      </c>
      <c r="AW22" s="388">
        <f t="shared" ca="1" si="12"/>
        <v>3.1395113442300721E-16</v>
      </c>
      <c r="AX22" s="388">
        <f t="shared" ca="1" si="12"/>
        <v>3.1395113442300721E-16</v>
      </c>
      <c r="AY22" s="388">
        <f t="shared" ca="1" si="12"/>
        <v>3.1395113442300721E-16</v>
      </c>
      <c r="AZ22" s="388">
        <f t="shared" ca="1" si="12"/>
        <v>3.1395113442300721E-16</v>
      </c>
      <c r="BA22" s="388">
        <f t="shared" ca="1" si="12"/>
        <v>3.1395113442300721E-16</v>
      </c>
      <c r="BB22" s="388">
        <f t="shared" ca="1" si="12"/>
        <v>3.1395113442300721E-16</v>
      </c>
      <c r="BC22" s="388">
        <f t="shared" ca="1" si="12"/>
        <v>3.1395113442300721E-16</v>
      </c>
      <c r="BD22" s="388">
        <f t="shared" ca="1" si="12"/>
        <v>3.1395113442300721E-16</v>
      </c>
      <c r="BE22" s="388">
        <f t="shared" ca="1" si="12"/>
        <v>3.1395113442300721E-16</v>
      </c>
      <c r="BF22" s="388">
        <f t="shared" ca="1" si="12"/>
        <v>3.1395113442300721E-16</v>
      </c>
      <c r="BG22" s="388">
        <f t="shared" ca="1" si="12"/>
        <v>3.1395113442300721E-16</v>
      </c>
      <c r="BH22" s="388">
        <f t="shared" ca="1" si="12"/>
        <v>3.1395113442300721E-16</v>
      </c>
      <c r="BI22" s="388">
        <f t="shared" ca="1" si="12"/>
        <v>3.1395113442300721E-16</v>
      </c>
      <c r="BJ22" s="388">
        <f t="shared" ca="1" si="12"/>
        <v>3.1395113442300721E-16</v>
      </c>
      <c r="BK22" s="388">
        <f t="shared" ca="1" si="12"/>
        <v>3.1395113442300721E-16</v>
      </c>
      <c r="BL22" s="388">
        <f t="shared" ca="1" si="12"/>
        <v>3.1395113442300721E-16</v>
      </c>
      <c r="BM22" s="388">
        <f t="shared" ca="1" si="12"/>
        <v>3.1395113442300721E-16</v>
      </c>
      <c r="BN22" s="388">
        <f t="shared" ca="1" si="12"/>
        <v>3.1395113442300721E-16</v>
      </c>
      <c r="BO22" s="388">
        <f t="shared" ca="1" si="12"/>
        <v>3.1395113442300721E-16</v>
      </c>
      <c r="BP22" s="388">
        <f t="shared" ref="BP22:CD22" ca="1" si="13">SUM(BP16:BP21)</f>
        <v>3.1395113442300721E-16</v>
      </c>
      <c r="BQ22" s="388">
        <f t="shared" ca="1" si="13"/>
        <v>3.1395113442300721E-16</v>
      </c>
      <c r="BR22" s="388">
        <f t="shared" ca="1" si="13"/>
        <v>3.1395113442300721E-16</v>
      </c>
      <c r="BS22" s="388">
        <f t="shared" ca="1" si="13"/>
        <v>3.1395113442300721E-16</v>
      </c>
      <c r="BT22" s="388">
        <f t="shared" ca="1" si="13"/>
        <v>3.1395113442300721E-16</v>
      </c>
      <c r="BU22" s="388">
        <f t="shared" ca="1" si="13"/>
        <v>3.1395113442300721E-16</v>
      </c>
      <c r="BV22" s="388">
        <f t="shared" ca="1" si="13"/>
        <v>3.1395113442300721E-16</v>
      </c>
      <c r="BW22" s="388">
        <f t="shared" ca="1" si="13"/>
        <v>3.1395113442300721E-16</v>
      </c>
      <c r="BX22" s="388">
        <f t="shared" ca="1" si="13"/>
        <v>3.1395113442300721E-16</v>
      </c>
      <c r="BY22" s="388">
        <f t="shared" ca="1" si="13"/>
        <v>3.1395113442300721E-16</v>
      </c>
      <c r="BZ22" s="388">
        <f t="shared" ca="1" si="13"/>
        <v>3.1395113442300721E-16</v>
      </c>
      <c r="CA22" s="388">
        <f t="shared" ca="1" si="13"/>
        <v>3.1395113442300721E-16</v>
      </c>
      <c r="CB22" s="388">
        <f t="shared" ca="1" si="13"/>
        <v>3.1395113442300721E-16</v>
      </c>
      <c r="CC22" s="388">
        <f t="shared" ca="1" si="13"/>
        <v>3.1395113442300721E-16</v>
      </c>
      <c r="CD22" s="388">
        <f t="shared" ca="1" si="13"/>
        <v>3.1395113442300721E-16</v>
      </c>
      <c r="CE22" s="388"/>
    </row>
    <row r="23" spans="1:83">
      <c r="A23" s="400"/>
      <c r="B23" s="400"/>
      <c r="C23" s="406"/>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75"/>
    </row>
    <row r="24" spans="1:83">
      <c r="A24" s="408" t="s">
        <v>533</v>
      </c>
      <c r="B24" s="400"/>
      <c r="C24" s="439">
        <f ca="1">+C13-C22</f>
        <v>54.902747674470433</v>
      </c>
      <c r="D24" s="439">
        <f t="shared" ref="D24:BO24" ca="1" si="14">+D13-D22</f>
        <v>106.6082622398242</v>
      </c>
      <c r="E24" s="439">
        <f t="shared" ca="1" si="14"/>
        <v>102.73604442870989</v>
      </c>
      <c r="F24" s="439">
        <f t="shared" ca="1" si="14"/>
        <v>99.038658945458991</v>
      </c>
      <c r="G24" s="439">
        <f t="shared" ca="1" si="14"/>
        <v>95.50301853328331</v>
      </c>
      <c r="H24" s="439">
        <f t="shared" ca="1" si="14"/>
        <v>92.117042647455207</v>
      </c>
      <c r="I24" s="439">
        <f t="shared" ca="1" si="14"/>
        <v>88.869489669964253</v>
      </c>
      <c r="J24" s="439">
        <f t="shared" ca="1" si="14"/>
        <v>85.749956909517266</v>
      </c>
      <c r="K24" s="439">
        <f t="shared" ca="1" si="14"/>
        <v>82.701900705375294</v>
      </c>
      <c r="L24" s="439">
        <f t="shared" ca="1" si="14"/>
        <v>79.664079407183095</v>
      </c>
      <c r="M24" s="439">
        <f t="shared" ca="1" si="14"/>
        <v>76.626258108990925</v>
      </c>
      <c r="N24" s="439">
        <f t="shared" ca="1" si="14"/>
        <v>73.588436810798726</v>
      </c>
      <c r="O24" s="439">
        <f t="shared" ca="1" si="14"/>
        <v>70.550615512606527</v>
      </c>
      <c r="P24" s="439">
        <f t="shared" ca="1" si="14"/>
        <v>67.512794214414342</v>
      </c>
      <c r="Q24" s="439">
        <f t="shared" ca="1" si="14"/>
        <v>64.474972916222157</v>
      </c>
      <c r="R24" s="439">
        <f t="shared" ca="1" si="14"/>
        <v>61.437151618029958</v>
      </c>
      <c r="S24" s="439">
        <f t="shared" ca="1" si="14"/>
        <v>58.399330319837773</v>
      </c>
      <c r="T24" s="439">
        <f t="shared" ca="1" si="14"/>
        <v>55.361509021645574</v>
      </c>
      <c r="U24" s="439">
        <f t="shared" ca="1" si="14"/>
        <v>52.323687723453382</v>
      </c>
      <c r="V24" s="439">
        <f t="shared" ca="1" si="14"/>
        <v>49.28586642526119</v>
      </c>
      <c r="W24" s="439">
        <f t="shared" ca="1" si="14"/>
        <v>46.622374228281409</v>
      </c>
      <c r="X24" s="439">
        <f t="shared" ca="1" si="14"/>
        <v>44.707372448382984</v>
      </c>
      <c r="Y24" s="439">
        <f t="shared" ca="1" si="14"/>
        <v>43.166699769696969</v>
      </c>
      <c r="Z24" s="439">
        <f t="shared" ca="1" si="14"/>
        <v>41.626027091010954</v>
      </c>
      <c r="AA24" s="439">
        <f t="shared" ca="1" si="14"/>
        <v>40.085354412324932</v>
      </c>
      <c r="AB24" s="439">
        <f t="shared" ca="1" si="14"/>
        <v>38.544681733638917</v>
      </c>
      <c r="AC24" s="439">
        <f t="shared" ca="1" si="14"/>
        <v>37.004009054952903</v>
      </c>
      <c r="AD24" s="439">
        <f t="shared" ca="1" si="14"/>
        <v>35.463336376266881</v>
      </c>
      <c r="AE24" s="439">
        <f t="shared" ca="1" si="14"/>
        <v>33.922663697580873</v>
      </c>
      <c r="AF24" s="439">
        <f t="shared" ca="1" si="14"/>
        <v>32.381991018894851</v>
      </c>
      <c r="AG24" s="439">
        <f t="shared" ca="1" si="14"/>
        <v>30.841318340208836</v>
      </c>
      <c r="AH24" s="439">
        <f t="shared" ca="1" si="14"/>
        <v>29.300645661522818</v>
      </c>
      <c r="AI24" s="439">
        <f t="shared" ca="1" si="14"/>
        <v>27.7599729828368</v>
      </c>
      <c r="AJ24" s="439">
        <f t="shared" ca="1" si="14"/>
        <v>26.219300304150781</v>
      </c>
      <c r="AK24" s="439">
        <f t="shared" ca="1" si="14"/>
        <v>24.678627625464767</v>
      </c>
      <c r="AL24" s="439">
        <f t="shared" ca="1" si="14"/>
        <v>11.954145643060878</v>
      </c>
      <c r="AM24" s="439">
        <f t="shared" ca="1" si="14"/>
        <v>-1.906210791879914E-15</v>
      </c>
      <c r="AN24" s="439">
        <f t="shared" ca="1" si="14"/>
        <v>-1.906210791879914E-15</v>
      </c>
      <c r="AO24" s="439">
        <f t="shared" ca="1" si="14"/>
        <v>-1.906210791879914E-15</v>
      </c>
      <c r="AP24" s="439">
        <f t="shared" ca="1" si="14"/>
        <v>-1.906210791879914E-15</v>
      </c>
      <c r="AQ24" s="439">
        <f t="shared" ca="1" si="14"/>
        <v>-1.906210791879914E-15</v>
      </c>
      <c r="AR24" s="439">
        <f t="shared" ca="1" si="14"/>
        <v>-1.906210791879914E-15</v>
      </c>
      <c r="AS24" s="439">
        <f t="shared" ca="1" si="14"/>
        <v>-1.906210791879914E-15</v>
      </c>
      <c r="AT24" s="439">
        <f t="shared" ca="1" si="14"/>
        <v>-1.906210791879914E-15</v>
      </c>
      <c r="AU24" s="439">
        <f t="shared" ca="1" si="14"/>
        <v>-1.906210791879914E-15</v>
      </c>
      <c r="AV24" s="439">
        <f t="shared" ca="1" si="14"/>
        <v>-1.906210791879914E-15</v>
      </c>
      <c r="AW24" s="439">
        <f t="shared" ca="1" si="14"/>
        <v>-1.906210791879914E-15</v>
      </c>
      <c r="AX24" s="439">
        <f t="shared" ca="1" si="14"/>
        <v>-1.906210791879914E-15</v>
      </c>
      <c r="AY24" s="439">
        <f t="shared" ca="1" si="14"/>
        <v>-1.906210791879914E-15</v>
      </c>
      <c r="AZ24" s="439">
        <f t="shared" ca="1" si="14"/>
        <v>-1.906210791879914E-15</v>
      </c>
      <c r="BA24" s="439">
        <f t="shared" ca="1" si="14"/>
        <v>-1.906210791879914E-15</v>
      </c>
      <c r="BB24" s="439">
        <f t="shared" ca="1" si="14"/>
        <v>-1.906210791879914E-15</v>
      </c>
      <c r="BC24" s="439">
        <f t="shared" ca="1" si="14"/>
        <v>-1.906210791879914E-15</v>
      </c>
      <c r="BD24" s="439">
        <f t="shared" ca="1" si="14"/>
        <v>-1.906210791879914E-15</v>
      </c>
      <c r="BE24" s="439">
        <f t="shared" ca="1" si="14"/>
        <v>-1.906210791879914E-15</v>
      </c>
      <c r="BF24" s="439">
        <f t="shared" ca="1" si="14"/>
        <v>-1.906210791879914E-15</v>
      </c>
      <c r="BG24" s="439">
        <f t="shared" ca="1" si="14"/>
        <v>-1.906210791879914E-15</v>
      </c>
      <c r="BH24" s="439">
        <f t="shared" ca="1" si="14"/>
        <v>-1.906210791879914E-15</v>
      </c>
      <c r="BI24" s="439">
        <f t="shared" ca="1" si="14"/>
        <v>-1.906210791879914E-15</v>
      </c>
      <c r="BJ24" s="439">
        <f t="shared" ca="1" si="14"/>
        <v>-1.906210791879914E-15</v>
      </c>
      <c r="BK24" s="439">
        <f t="shared" ca="1" si="14"/>
        <v>-1.906210791879914E-15</v>
      </c>
      <c r="BL24" s="439">
        <f t="shared" ca="1" si="14"/>
        <v>-1.906210791879914E-15</v>
      </c>
      <c r="BM24" s="439">
        <f t="shared" ca="1" si="14"/>
        <v>-1.906210791879914E-15</v>
      </c>
      <c r="BN24" s="439">
        <f t="shared" ca="1" si="14"/>
        <v>-1.906210791879914E-15</v>
      </c>
      <c r="BO24" s="439">
        <f t="shared" ca="1" si="14"/>
        <v>-1.906210791879914E-15</v>
      </c>
      <c r="BP24" s="439">
        <f t="shared" ref="BP24:CD24" ca="1" si="15">+BP13-BP22</f>
        <v>-1.906210791879914E-15</v>
      </c>
      <c r="BQ24" s="439">
        <f t="shared" ca="1" si="15"/>
        <v>-1.906210791879914E-15</v>
      </c>
      <c r="BR24" s="439">
        <f t="shared" ca="1" si="15"/>
        <v>-1.906210791879914E-15</v>
      </c>
      <c r="BS24" s="439">
        <f t="shared" ca="1" si="15"/>
        <v>-1.906210791879914E-15</v>
      </c>
      <c r="BT24" s="439">
        <f t="shared" ca="1" si="15"/>
        <v>-1.906210791879914E-15</v>
      </c>
      <c r="BU24" s="439">
        <f t="shared" ca="1" si="15"/>
        <v>-1.906210791879914E-15</v>
      </c>
      <c r="BV24" s="439">
        <f t="shared" ca="1" si="15"/>
        <v>-1.906210791879914E-15</v>
      </c>
      <c r="BW24" s="439">
        <f t="shared" ca="1" si="15"/>
        <v>-1.906210791879914E-15</v>
      </c>
      <c r="BX24" s="439">
        <f t="shared" ca="1" si="15"/>
        <v>-1.906210791879914E-15</v>
      </c>
      <c r="BY24" s="439">
        <f t="shared" ca="1" si="15"/>
        <v>-1.906210791879914E-15</v>
      </c>
      <c r="BZ24" s="439">
        <f t="shared" ca="1" si="15"/>
        <v>-1.906210791879914E-15</v>
      </c>
      <c r="CA24" s="439">
        <f t="shared" ca="1" si="15"/>
        <v>-1.906210791879914E-15</v>
      </c>
      <c r="CB24" s="439">
        <f t="shared" ca="1" si="15"/>
        <v>-1.906210791879914E-15</v>
      </c>
      <c r="CC24" s="439">
        <f t="shared" ca="1" si="15"/>
        <v>-1.906210791879914E-15</v>
      </c>
      <c r="CD24" s="439">
        <f t="shared" ca="1" si="15"/>
        <v>-1.906210791879914E-15</v>
      </c>
      <c r="CE24" s="388"/>
    </row>
    <row r="25" spans="1:83">
      <c r="A25" s="404"/>
      <c r="B25" s="400"/>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row>
    <row r="26" spans="1:83">
      <c r="A26" s="410" t="s">
        <v>538</v>
      </c>
      <c r="C26" s="388">
        <f t="shared" ref="C26:BN26" ca="1" si="16">C24/(1-BookIncomeTax)-C24</f>
        <v>34.954449828754505</v>
      </c>
      <c r="D26" s="388">
        <f t="shared" ca="1" si="16"/>
        <v>67.873345353996086</v>
      </c>
      <c r="E26" s="388">
        <f t="shared" ca="1" si="16"/>
        <v>65.408054472615632</v>
      </c>
      <c r="F26" s="388">
        <f t="shared" ca="1" si="16"/>
        <v>63.054072552837226</v>
      </c>
      <c r="G26" s="388">
        <f t="shared" ca="1" si="16"/>
        <v>60.803067445903778</v>
      </c>
      <c r="H26" s="388">
        <f t="shared" ca="1" si="16"/>
        <v>58.647347937577877</v>
      </c>
      <c r="I26" s="388">
        <f t="shared" ca="1" si="16"/>
        <v>56.579756925721938</v>
      </c>
      <c r="J26" s="388">
        <f t="shared" ca="1" si="16"/>
        <v>54.593671420298222</v>
      </c>
      <c r="K26" s="388">
        <f t="shared" ca="1" si="16"/>
        <v>52.653092265779037</v>
      </c>
      <c r="L26" s="388">
        <f t="shared" ca="1" si="16"/>
        <v>50.719029278877628</v>
      </c>
      <c r="M26" s="388">
        <f t="shared" ca="1" si="16"/>
        <v>48.784966291976218</v>
      </c>
      <c r="N26" s="388">
        <f t="shared" ca="1" si="16"/>
        <v>46.850903305074809</v>
      </c>
      <c r="O26" s="388">
        <f t="shared" ca="1" si="16"/>
        <v>44.916840318173385</v>
      </c>
      <c r="P26" s="388">
        <f t="shared" ca="1" si="16"/>
        <v>42.982777331271976</v>
      </c>
      <c r="Q26" s="388">
        <f t="shared" ca="1" si="16"/>
        <v>41.04871434437058</v>
      </c>
      <c r="R26" s="388">
        <f t="shared" ca="1" si="16"/>
        <v>39.114651357469157</v>
      </c>
      <c r="S26" s="388">
        <f t="shared" ca="1" si="16"/>
        <v>37.180588370567747</v>
      </c>
      <c r="T26" s="388">
        <f t="shared" ca="1" si="16"/>
        <v>35.246525383666338</v>
      </c>
      <c r="U26" s="388">
        <f t="shared" ca="1" si="16"/>
        <v>33.312462396764921</v>
      </c>
      <c r="V26" s="388">
        <f t="shared" ca="1" si="16"/>
        <v>31.378399409863505</v>
      </c>
      <c r="W26" s="388">
        <f t="shared" ca="1" si="16"/>
        <v>29.682657241900934</v>
      </c>
      <c r="X26" s="388">
        <f t="shared" ca="1" si="16"/>
        <v>28.463449889396045</v>
      </c>
      <c r="Y26" s="388">
        <f t="shared" ca="1" si="16"/>
        <v>27.482563355829988</v>
      </c>
      <c r="Z26" s="388">
        <f t="shared" ca="1" si="16"/>
        <v>26.501676822263931</v>
      </c>
      <c r="AA26" s="388">
        <f t="shared" ca="1" si="16"/>
        <v>25.520790288697867</v>
      </c>
      <c r="AB26" s="388">
        <f t="shared" ca="1" si="16"/>
        <v>24.539903755131817</v>
      </c>
      <c r="AC26" s="388">
        <f t="shared" ca="1" si="16"/>
        <v>23.55901722156576</v>
      </c>
      <c r="AD26" s="388">
        <f t="shared" ca="1" si="16"/>
        <v>22.578130687999703</v>
      </c>
      <c r="AE26" s="388">
        <f t="shared" ca="1" si="16"/>
        <v>21.597244154433653</v>
      </c>
      <c r="AF26" s="388">
        <f t="shared" ca="1" si="16"/>
        <v>20.616357620867589</v>
      </c>
      <c r="AG26" s="388">
        <f t="shared" ca="1" si="16"/>
        <v>19.635471087301532</v>
      </c>
      <c r="AH26" s="388">
        <f t="shared" ca="1" si="16"/>
        <v>18.654584553735479</v>
      </c>
      <c r="AI26" s="388">
        <f t="shared" ca="1" si="16"/>
        <v>17.673698020169418</v>
      </c>
      <c r="AJ26" s="388">
        <f t="shared" ca="1" si="16"/>
        <v>16.692811486603365</v>
      </c>
      <c r="AK26" s="388">
        <f t="shared" ca="1" si="16"/>
        <v>15.711924953037308</v>
      </c>
      <c r="AL26" s="388">
        <f t="shared" ca="1" si="16"/>
        <v>7.6107408431271377</v>
      </c>
      <c r="AM26" s="388">
        <f t="shared" ca="1" si="16"/>
        <v>-1.2136104714260009E-15</v>
      </c>
      <c r="AN26" s="388">
        <f t="shared" ca="1" si="16"/>
        <v>-1.2136104714260009E-15</v>
      </c>
      <c r="AO26" s="388">
        <f t="shared" ca="1" si="16"/>
        <v>-1.2136104714260009E-15</v>
      </c>
      <c r="AP26" s="388">
        <f t="shared" ca="1" si="16"/>
        <v>-1.2136104714260009E-15</v>
      </c>
      <c r="AQ26" s="388">
        <f t="shared" ca="1" si="16"/>
        <v>-1.2136104714260009E-15</v>
      </c>
      <c r="AR26" s="388">
        <f t="shared" ca="1" si="16"/>
        <v>-1.2136104714260009E-15</v>
      </c>
      <c r="AS26" s="388">
        <f t="shared" ca="1" si="16"/>
        <v>-1.2136104714260009E-15</v>
      </c>
      <c r="AT26" s="388">
        <f t="shared" ca="1" si="16"/>
        <v>-1.2136104714260009E-15</v>
      </c>
      <c r="AU26" s="388">
        <f t="shared" ca="1" si="16"/>
        <v>-1.2136104714260009E-15</v>
      </c>
      <c r="AV26" s="388">
        <f t="shared" ca="1" si="16"/>
        <v>-1.2136104714260009E-15</v>
      </c>
      <c r="AW26" s="388">
        <f t="shared" ca="1" si="16"/>
        <v>-1.2136104714260009E-15</v>
      </c>
      <c r="AX26" s="388">
        <f t="shared" ca="1" si="16"/>
        <v>-1.2136104714260009E-15</v>
      </c>
      <c r="AY26" s="388">
        <f t="shared" ca="1" si="16"/>
        <v>-1.2136104714260009E-15</v>
      </c>
      <c r="AZ26" s="388">
        <f t="shared" ca="1" si="16"/>
        <v>-1.2136104714260009E-15</v>
      </c>
      <c r="BA26" s="388">
        <f t="shared" ca="1" si="16"/>
        <v>-1.2136104714260009E-15</v>
      </c>
      <c r="BB26" s="388">
        <f t="shared" ca="1" si="16"/>
        <v>-1.2136104714260009E-15</v>
      </c>
      <c r="BC26" s="388">
        <f t="shared" ca="1" si="16"/>
        <v>-1.2136104714260009E-15</v>
      </c>
      <c r="BD26" s="388">
        <f t="shared" ca="1" si="16"/>
        <v>-1.2136104714260009E-15</v>
      </c>
      <c r="BE26" s="388">
        <f t="shared" ca="1" si="16"/>
        <v>-1.2136104714260009E-15</v>
      </c>
      <c r="BF26" s="388">
        <f t="shared" ca="1" si="16"/>
        <v>-1.2136104714260009E-15</v>
      </c>
      <c r="BG26" s="388">
        <f t="shared" ca="1" si="16"/>
        <v>-1.2136104714260009E-15</v>
      </c>
      <c r="BH26" s="388">
        <f t="shared" ca="1" si="16"/>
        <v>-1.2136104714260009E-15</v>
      </c>
      <c r="BI26" s="388">
        <f t="shared" ca="1" si="16"/>
        <v>-1.2136104714260009E-15</v>
      </c>
      <c r="BJ26" s="388">
        <f t="shared" ca="1" si="16"/>
        <v>-1.2136104714260009E-15</v>
      </c>
      <c r="BK26" s="388">
        <f t="shared" ca="1" si="16"/>
        <v>-1.2136104714260009E-15</v>
      </c>
      <c r="BL26" s="388">
        <f t="shared" ca="1" si="16"/>
        <v>-1.2136104714260009E-15</v>
      </c>
      <c r="BM26" s="388">
        <f t="shared" ca="1" si="16"/>
        <v>-1.2136104714260009E-15</v>
      </c>
      <c r="BN26" s="388">
        <f t="shared" ca="1" si="16"/>
        <v>-1.2136104714260009E-15</v>
      </c>
      <c r="BO26" s="388">
        <f t="shared" ref="BO26:CD26" ca="1" si="17">BO24/(1-BookIncomeTax)-BO24</f>
        <v>-1.2136104714260009E-15</v>
      </c>
      <c r="BP26" s="388">
        <f t="shared" ca="1" si="17"/>
        <v>-1.2136104714260009E-15</v>
      </c>
      <c r="BQ26" s="388">
        <f t="shared" ca="1" si="17"/>
        <v>-1.2136104714260009E-15</v>
      </c>
      <c r="BR26" s="388">
        <f t="shared" ca="1" si="17"/>
        <v>-1.2136104714260009E-15</v>
      </c>
      <c r="BS26" s="388">
        <f t="shared" ca="1" si="17"/>
        <v>-1.2136104714260009E-15</v>
      </c>
      <c r="BT26" s="388">
        <f t="shared" ca="1" si="17"/>
        <v>-1.2136104714260009E-15</v>
      </c>
      <c r="BU26" s="388">
        <f t="shared" ca="1" si="17"/>
        <v>-1.2136104714260009E-15</v>
      </c>
      <c r="BV26" s="388">
        <f t="shared" ca="1" si="17"/>
        <v>-1.2136104714260009E-15</v>
      </c>
      <c r="BW26" s="388">
        <f t="shared" ca="1" si="17"/>
        <v>-1.2136104714260009E-15</v>
      </c>
      <c r="BX26" s="388">
        <f t="shared" ca="1" si="17"/>
        <v>-1.2136104714260009E-15</v>
      </c>
      <c r="BY26" s="388">
        <f t="shared" ca="1" si="17"/>
        <v>-1.2136104714260009E-15</v>
      </c>
      <c r="BZ26" s="388">
        <f t="shared" ca="1" si="17"/>
        <v>-1.2136104714260009E-15</v>
      </c>
      <c r="CA26" s="388">
        <f t="shared" ca="1" si="17"/>
        <v>-1.2136104714260009E-15</v>
      </c>
      <c r="CB26" s="388">
        <f t="shared" ca="1" si="17"/>
        <v>-1.2136104714260009E-15</v>
      </c>
      <c r="CC26" s="388">
        <f t="shared" ca="1" si="17"/>
        <v>-1.2136104714260009E-15</v>
      </c>
      <c r="CD26" s="388">
        <f t="shared" ca="1" si="17"/>
        <v>-1.2136104714260009E-15</v>
      </c>
      <c r="CE26" s="388"/>
    </row>
    <row r="27" spans="1:83">
      <c r="A27" s="399" t="s">
        <v>544</v>
      </c>
      <c r="B27" s="400"/>
      <c r="C27" s="439">
        <f t="shared" ref="C27:BN27" ca="1" si="18">C24/(1-BookIncomeTax)</f>
        <v>89.857197503224938</v>
      </c>
      <c r="D27" s="439">
        <f t="shared" ca="1" si="18"/>
        <v>174.48160759382029</v>
      </c>
      <c r="E27" s="439">
        <f t="shared" ca="1" si="18"/>
        <v>168.14409890132552</v>
      </c>
      <c r="F27" s="439">
        <f t="shared" ca="1" si="18"/>
        <v>162.09273149829622</v>
      </c>
      <c r="G27" s="439">
        <f t="shared" ca="1" si="18"/>
        <v>156.30608597918709</v>
      </c>
      <c r="H27" s="439">
        <f t="shared" ca="1" si="18"/>
        <v>150.76439058503308</v>
      </c>
      <c r="I27" s="439">
        <f t="shared" ca="1" si="18"/>
        <v>145.44924659568619</v>
      </c>
      <c r="J27" s="439">
        <f t="shared" ca="1" si="18"/>
        <v>140.34362832981549</v>
      </c>
      <c r="K27" s="439">
        <f t="shared" ca="1" si="18"/>
        <v>135.35499297115433</v>
      </c>
      <c r="L27" s="439">
        <f t="shared" ca="1" si="18"/>
        <v>130.38310868606072</v>
      </c>
      <c r="M27" s="439">
        <f t="shared" ca="1" si="18"/>
        <v>125.41122440096714</v>
      </c>
      <c r="N27" s="439">
        <f t="shared" ca="1" si="18"/>
        <v>120.43934011587353</v>
      </c>
      <c r="O27" s="439">
        <f t="shared" ca="1" si="18"/>
        <v>115.46745583077991</v>
      </c>
      <c r="P27" s="439">
        <f t="shared" ca="1" si="18"/>
        <v>110.49557154568632</v>
      </c>
      <c r="Q27" s="439">
        <f t="shared" ca="1" si="18"/>
        <v>105.52368726059274</v>
      </c>
      <c r="R27" s="439">
        <f t="shared" ca="1" si="18"/>
        <v>100.55180297549911</v>
      </c>
      <c r="S27" s="439">
        <f t="shared" ca="1" si="18"/>
        <v>95.57991869040552</v>
      </c>
      <c r="T27" s="439">
        <f t="shared" ca="1" si="18"/>
        <v>90.608034405311912</v>
      </c>
      <c r="U27" s="439">
        <f t="shared" ca="1" si="18"/>
        <v>85.636150120218304</v>
      </c>
      <c r="V27" s="439">
        <f t="shared" ca="1" si="18"/>
        <v>80.664265835124695</v>
      </c>
      <c r="W27" s="439">
        <f t="shared" ca="1" si="18"/>
        <v>76.305031470182342</v>
      </c>
      <c r="X27" s="439">
        <f t="shared" ca="1" si="18"/>
        <v>73.170822337779029</v>
      </c>
      <c r="Y27" s="439">
        <f t="shared" ca="1" si="18"/>
        <v>70.649263125526957</v>
      </c>
      <c r="Z27" s="439">
        <f t="shared" ca="1" si="18"/>
        <v>68.127703913274885</v>
      </c>
      <c r="AA27" s="439">
        <f t="shared" ca="1" si="18"/>
        <v>65.606144701022799</v>
      </c>
      <c r="AB27" s="439">
        <f t="shared" ca="1" si="18"/>
        <v>63.084585488770735</v>
      </c>
      <c r="AC27" s="439">
        <f t="shared" ca="1" si="18"/>
        <v>60.563026276518663</v>
      </c>
      <c r="AD27" s="439">
        <f t="shared" ca="1" si="18"/>
        <v>58.041467064266584</v>
      </c>
      <c r="AE27" s="439">
        <f t="shared" ca="1" si="18"/>
        <v>55.519907852014526</v>
      </c>
      <c r="AF27" s="439">
        <f t="shared" ca="1" si="18"/>
        <v>52.99834863976244</v>
      </c>
      <c r="AG27" s="439">
        <f t="shared" ca="1" si="18"/>
        <v>50.476789427510369</v>
      </c>
      <c r="AH27" s="439">
        <f t="shared" ca="1" si="18"/>
        <v>47.955230215258297</v>
      </c>
      <c r="AI27" s="439">
        <f t="shared" ca="1" si="18"/>
        <v>45.433671003006218</v>
      </c>
      <c r="AJ27" s="439">
        <f t="shared" ca="1" si="18"/>
        <v>42.912111790754146</v>
      </c>
      <c r="AK27" s="439">
        <f t="shared" ca="1" si="18"/>
        <v>40.390552578502074</v>
      </c>
      <c r="AL27" s="439">
        <f t="shared" ca="1" si="18"/>
        <v>19.564886486188016</v>
      </c>
      <c r="AM27" s="439">
        <f t="shared" ca="1" si="18"/>
        <v>-3.1198212633059149E-15</v>
      </c>
      <c r="AN27" s="439">
        <f t="shared" ca="1" si="18"/>
        <v>-3.1198212633059149E-15</v>
      </c>
      <c r="AO27" s="439">
        <f t="shared" ca="1" si="18"/>
        <v>-3.1198212633059149E-15</v>
      </c>
      <c r="AP27" s="439">
        <f t="shared" ca="1" si="18"/>
        <v>-3.1198212633059149E-15</v>
      </c>
      <c r="AQ27" s="439">
        <f t="shared" ca="1" si="18"/>
        <v>-3.1198212633059149E-15</v>
      </c>
      <c r="AR27" s="439">
        <f t="shared" ca="1" si="18"/>
        <v>-3.1198212633059149E-15</v>
      </c>
      <c r="AS27" s="439">
        <f t="shared" ca="1" si="18"/>
        <v>-3.1198212633059149E-15</v>
      </c>
      <c r="AT27" s="439">
        <f t="shared" ca="1" si="18"/>
        <v>-3.1198212633059149E-15</v>
      </c>
      <c r="AU27" s="439">
        <f t="shared" ca="1" si="18"/>
        <v>-3.1198212633059149E-15</v>
      </c>
      <c r="AV27" s="439">
        <f t="shared" ca="1" si="18"/>
        <v>-3.1198212633059149E-15</v>
      </c>
      <c r="AW27" s="439">
        <f t="shared" ca="1" si="18"/>
        <v>-3.1198212633059149E-15</v>
      </c>
      <c r="AX27" s="439">
        <f t="shared" ca="1" si="18"/>
        <v>-3.1198212633059149E-15</v>
      </c>
      <c r="AY27" s="439">
        <f t="shared" ca="1" si="18"/>
        <v>-3.1198212633059149E-15</v>
      </c>
      <c r="AZ27" s="439">
        <f t="shared" ca="1" si="18"/>
        <v>-3.1198212633059149E-15</v>
      </c>
      <c r="BA27" s="439">
        <f t="shared" ca="1" si="18"/>
        <v>-3.1198212633059149E-15</v>
      </c>
      <c r="BB27" s="439">
        <f t="shared" ca="1" si="18"/>
        <v>-3.1198212633059149E-15</v>
      </c>
      <c r="BC27" s="439">
        <f t="shared" ca="1" si="18"/>
        <v>-3.1198212633059149E-15</v>
      </c>
      <c r="BD27" s="439">
        <f t="shared" ca="1" si="18"/>
        <v>-3.1198212633059149E-15</v>
      </c>
      <c r="BE27" s="439">
        <f t="shared" ca="1" si="18"/>
        <v>-3.1198212633059149E-15</v>
      </c>
      <c r="BF27" s="439">
        <f t="shared" ca="1" si="18"/>
        <v>-3.1198212633059149E-15</v>
      </c>
      <c r="BG27" s="439">
        <f t="shared" ca="1" si="18"/>
        <v>-3.1198212633059149E-15</v>
      </c>
      <c r="BH27" s="439">
        <f t="shared" ca="1" si="18"/>
        <v>-3.1198212633059149E-15</v>
      </c>
      <c r="BI27" s="439">
        <f t="shared" ca="1" si="18"/>
        <v>-3.1198212633059149E-15</v>
      </c>
      <c r="BJ27" s="439">
        <f t="shared" ca="1" si="18"/>
        <v>-3.1198212633059149E-15</v>
      </c>
      <c r="BK27" s="439">
        <f t="shared" ca="1" si="18"/>
        <v>-3.1198212633059149E-15</v>
      </c>
      <c r="BL27" s="439">
        <f t="shared" ca="1" si="18"/>
        <v>-3.1198212633059149E-15</v>
      </c>
      <c r="BM27" s="439">
        <f t="shared" ca="1" si="18"/>
        <v>-3.1198212633059149E-15</v>
      </c>
      <c r="BN27" s="439">
        <f t="shared" ca="1" si="18"/>
        <v>-3.1198212633059149E-15</v>
      </c>
      <c r="BO27" s="439">
        <f t="shared" ref="BO27:CD27" ca="1" si="19">BO24/(1-BookIncomeTax)</f>
        <v>-3.1198212633059149E-15</v>
      </c>
      <c r="BP27" s="439">
        <f t="shared" ca="1" si="19"/>
        <v>-3.1198212633059149E-15</v>
      </c>
      <c r="BQ27" s="439">
        <f t="shared" ca="1" si="19"/>
        <v>-3.1198212633059149E-15</v>
      </c>
      <c r="BR27" s="439">
        <f t="shared" ca="1" si="19"/>
        <v>-3.1198212633059149E-15</v>
      </c>
      <c r="BS27" s="439">
        <f t="shared" ca="1" si="19"/>
        <v>-3.1198212633059149E-15</v>
      </c>
      <c r="BT27" s="439">
        <f t="shared" ca="1" si="19"/>
        <v>-3.1198212633059149E-15</v>
      </c>
      <c r="BU27" s="439">
        <f t="shared" ca="1" si="19"/>
        <v>-3.1198212633059149E-15</v>
      </c>
      <c r="BV27" s="439">
        <f t="shared" ca="1" si="19"/>
        <v>-3.1198212633059149E-15</v>
      </c>
      <c r="BW27" s="439">
        <f t="shared" ca="1" si="19"/>
        <v>-3.1198212633059149E-15</v>
      </c>
      <c r="BX27" s="439">
        <f t="shared" ca="1" si="19"/>
        <v>-3.1198212633059149E-15</v>
      </c>
      <c r="BY27" s="439">
        <f t="shared" ca="1" si="19"/>
        <v>-3.1198212633059149E-15</v>
      </c>
      <c r="BZ27" s="439">
        <f t="shared" ca="1" si="19"/>
        <v>-3.1198212633059149E-15</v>
      </c>
      <c r="CA27" s="439">
        <f t="shared" ca="1" si="19"/>
        <v>-3.1198212633059149E-15</v>
      </c>
      <c r="CB27" s="439">
        <f t="shared" ca="1" si="19"/>
        <v>-3.1198212633059149E-15</v>
      </c>
      <c r="CC27" s="439">
        <f t="shared" ca="1" si="19"/>
        <v>-3.1198212633059149E-15</v>
      </c>
      <c r="CD27" s="439">
        <f t="shared" ca="1" si="19"/>
        <v>-3.1198212633059149E-15</v>
      </c>
      <c r="CE27" s="388"/>
    </row>
    <row r="28" spans="1:83">
      <c r="A28" s="411"/>
      <c r="B28" s="400"/>
      <c r="C28" s="400"/>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75"/>
    </row>
    <row r="29" spans="1:83">
      <c r="A29" s="441" t="s">
        <v>502</v>
      </c>
      <c r="B29" s="442"/>
      <c r="C29" s="443">
        <v>1</v>
      </c>
      <c r="D29" s="443">
        <v>1</v>
      </c>
      <c r="E29" s="443">
        <v>1</v>
      </c>
      <c r="F29" s="443">
        <v>1</v>
      </c>
      <c r="G29" s="443">
        <v>1</v>
      </c>
      <c r="H29" s="443">
        <v>1</v>
      </c>
      <c r="I29" s="443">
        <v>1</v>
      </c>
      <c r="J29" s="443">
        <v>1</v>
      </c>
      <c r="K29" s="443">
        <v>1</v>
      </c>
      <c r="L29" s="443">
        <v>1</v>
      </c>
      <c r="M29" s="443">
        <v>1</v>
      </c>
      <c r="N29" s="443">
        <v>1</v>
      </c>
      <c r="O29" s="443">
        <v>1</v>
      </c>
      <c r="P29" s="443">
        <v>1</v>
      </c>
      <c r="Q29" s="443">
        <v>1</v>
      </c>
      <c r="R29" s="443">
        <v>1</v>
      </c>
      <c r="S29" s="443">
        <v>1</v>
      </c>
      <c r="T29" s="443">
        <v>1</v>
      </c>
      <c r="U29" s="443">
        <v>1</v>
      </c>
      <c r="V29" s="443">
        <v>1</v>
      </c>
      <c r="W29" s="443">
        <v>1</v>
      </c>
      <c r="X29" s="443">
        <v>1</v>
      </c>
      <c r="Y29" s="443">
        <v>1</v>
      </c>
      <c r="Z29" s="443">
        <v>1</v>
      </c>
      <c r="AA29" s="443">
        <v>1</v>
      </c>
      <c r="AB29" s="443">
        <v>1</v>
      </c>
      <c r="AC29" s="443">
        <v>1</v>
      </c>
      <c r="AD29" s="443">
        <v>1</v>
      </c>
      <c r="AE29" s="443">
        <v>1</v>
      </c>
      <c r="AF29" s="443">
        <v>1</v>
      </c>
      <c r="AG29" s="443">
        <v>1</v>
      </c>
      <c r="AH29" s="443">
        <v>1</v>
      </c>
      <c r="AI29" s="443">
        <v>1</v>
      </c>
      <c r="AJ29" s="443">
        <v>1</v>
      </c>
      <c r="AK29" s="443">
        <v>1</v>
      </c>
      <c r="AL29" s="443">
        <v>1</v>
      </c>
      <c r="AM29" s="443">
        <v>1</v>
      </c>
      <c r="AN29" s="443">
        <v>1</v>
      </c>
      <c r="AO29" s="443">
        <v>1</v>
      </c>
      <c r="AP29" s="443">
        <v>1</v>
      </c>
      <c r="AQ29" s="443">
        <v>1</v>
      </c>
      <c r="AR29" s="443">
        <v>1</v>
      </c>
      <c r="AS29" s="443">
        <v>1</v>
      </c>
      <c r="AT29" s="443">
        <v>1</v>
      </c>
      <c r="AU29" s="443">
        <v>1</v>
      </c>
      <c r="AV29" s="443">
        <v>1</v>
      </c>
      <c r="AW29" s="443">
        <v>1</v>
      </c>
      <c r="AX29" s="443">
        <v>1</v>
      </c>
      <c r="AY29" s="443">
        <v>1</v>
      </c>
      <c r="AZ29" s="443">
        <v>1</v>
      </c>
      <c r="BA29" s="443">
        <v>1</v>
      </c>
      <c r="BB29" s="443">
        <v>1</v>
      </c>
      <c r="BC29" s="443">
        <v>1</v>
      </c>
      <c r="BD29" s="443">
        <v>1</v>
      </c>
      <c r="BE29" s="443">
        <v>1</v>
      </c>
      <c r="BF29" s="443">
        <v>1</v>
      </c>
      <c r="BG29" s="443">
        <v>1</v>
      </c>
      <c r="BH29" s="443">
        <v>1</v>
      </c>
      <c r="BI29" s="443">
        <v>1</v>
      </c>
      <c r="BJ29" s="443">
        <v>1</v>
      </c>
      <c r="BK29" s="443">
        <v>1</v>
      </c>
      <c r="BL29" s="443">
        <v>1</v>
      </c>
      <c r="BM29" s="443">
        <v>1</v>
      </c>
      <c r="BN29" s="443">
        <v>1</v>
      </c>
      <c r="BO29" s="443">
        <v>1</v>
      </c>
      <c r="BP29" s="443">
        <v>1</v>
      </c>
      <c r="BQ29" s="443">
        <v>1</v>
      </c>
      <c r="BR29" s="443">
        <v>1</v>
      </c>
      <c r="BS29" s="443">
        <v>1</v>
      </c>
      <c r="BT29" s="443">
        <v>1</v>
      </c>
      <c r="BU29" s="443">
        <v>1</v>
      </c>
      <c r="BV29" s="443">
        <v>1</v>
      </c>
      <c r="BW29" s="443">
        <v>1</v>
      </c>
      <c r="BX29" s="443">
        <v>1</v>
      </c>
      <c r="BY29" s="443">
        <v>1</v>
      </c>
      <c r="BZ29" s="443">
        <v>1</v>
      </c>
      <c r="CA29" s="443">
        <v>1</v>
      </c>
      <c r="CB29" s="443">
        <v>1</v>
      </c>
      <c r="CC29" s="443">
        <v>1</v>
      </c>
      <c r="CD29" s="443">
        <v>1</v>
      </c>
      <c r="CE29" s="442"/>
    </row>
    <row r="30" spans="1:83">
      <c r="A30" s="440" t="s">
        <v>540</v>
      </c>
      <c r="B30" s="400"/>
      <c r="C30" s="388">
        <f ca="1">+C27*C29</f>
        <v>89.857197503224938</v>
      </c>
      <c r="D30" s="388">
        <f t="shared" ref="D30:BO30" ca="1" si="20">+D27*D29</f>
        <v>174.48160759382029</v>
      </c>
      <c r="E30" s="388">
        <f t="shared" ca="1" si="20"/>
        <v>168.14409890132552</v>
      </c>
      <c r="F30" s="388">
        <f t="shared" ca="1" si="20"/>
        <v>162.09273149829622</v>
      </c>
      <c r="G30" s="388">
        <f t="shared" ca="1" si="20"/>
        <v>156.30608597918709</v>
      </c>
      <c r="H30" s="388">
        <f t="shared" ca="1" si="20"/>
        <v>150.76439058503308</v>
      </c>
      <c r="I30" s="388">
        <f t="shared" ca="1" si="20"/>
        <v>145.44924659568619</v>
      </c>
      <c r="J30" s="388">
        <f t="shared" ca="1" si="20"/>
        <v>140.34362832981549</v>
      </c>
      <c r="K30" s="388">
        <f t="shared" ca="1" si="20"/>
        <v>135.35499297115433</v>
      </c>
      <c r="L30" s="388">
        <f t="shared" ca="1" si="20"/>
        <v>130.38310868606072</v>
      </c>
      <c r="M30" s="388">
        <f t="shared" ca="1" si="20"/>
        <v>125.41122440096714</v>
      </c>
      <c r="N30" s="388">
        <f t="shared" ca="1" si="20"/>
        <v>120.43934011587353</v>
      </c>
      <c r="O30" s="388">
        <f t="shared" ca="1" si="20"/>
        <v>115.46745583077991</v>
      </c>
      <c r="P30" s="388">
        <f t="shared" ca="1" si="20"/>
        <v>110.49557154568632</v>
      </c>
      <c r="Q30" s="388">
        <f t="shared" ca="1" si="20"/>
        <v>105.52368726059274</v>
      </c>
      <c r="R30" s="388">
        <f t="shared" ca="1" si="20"/>
        <v>100.55180297549911</v>
      </c>
      <c r="S30" s="388">
        <f t="shared" ca="1" si="20"/>
        <v>95.57991869040552</v>
      </c>
      <c r="T30" s="388">
        <f t="shared" ca="1" si="20"/>
        <v>90.608034405311912</v>
      </c>
      <c r="U30" s="388">
        <f t="shared" ca="1" si="20"/>
        <v>85.636150120218304</v>
      </c>
      <c r="V30" s="388">
        <f t="shared" ca="1" si="20"/>
        <v>80.664265835124695</v>
      </c>
      <c r="W30" s="388">
        <f t="shared" ca="1" si="20"/>
        <v>76.305031470182342</v>
      </c>
      <c r="X30" s="388">
        <f t="shared" ca="1" si="20"/>
        <v>73.170822337779029</v>
      </c>
      <c r="Y30" s="388">
        <f t="shared" ca="1" si="20"/>
        <v>70.649263125526957</v>
      </c>
      <c r="Z30" s="388">
        <f t="shared" ca="1" si="20"/>
        <v>68.127703913274885</v>
      </c>
      <c r="AA30" s="388">
        <f t="shared" ca="1" si="20"/>
        <v>65.606144701022799</v>
      </c>
      <c r="AB30" s="388">
        <f t="shared" ca="1" si="20"/>
        <v>63.084585488770735</v>
      </c>
      <c r="AC30" s="388">
        <f t="shared" ca="1" si="20"/>
        <v>60.563026276518663</v>
      </c>
      <c r="AD30" s="388">
        <f t="shared" ca="1" si="20"/>
        <v>58.041467064266584</v>
      </c>
      <c r="AE30" s="388">
        <f t="shared" ca="1" si="20"/>
        <v>55.519907852014526</v>
      </c>
      <c r="AF30" s="388">
        <f t="shared" ca="1" si="20"/>
        <v>52.99834863976244</v>
      </c>
      <c r="AG30" s="388">
        <f t="shared" ca="1" si="20"/>
        <v>50.476789427510369</v>
      </c>
      <c r="AH30" s="388">
        <f t="shared" ca="1" si="20"/>
        <v>47.955230215258297</v>
      </c>
      <c r="AI30" s="388">
        <f t="shared" ca="1" si="20"/>
        <v>45.433671003006218</v>
      </c>
      <c r="AJ30" s="388">
        <f t="shared" ca="1" si="20"/>
        <v>42.912111790754146</v>
      </c>
      <c r="AK30" s="388">
        <f t="shared" ca="1" si="20"/>
        <v>40.390552578502074</v>
      </c>
      <c r="AL30" s="388">
        <f t="shared" ca="1" si="20"/>
        <v>19.564886486188016</v>
      </c>
      <c r="AM30" s="388">
        <f t="shared" ca="1" si="20"/>
        <v>-3.1198212633059149E-15</v>
      </c>
      <c r="AN30" s="388">
        <f t="shared" ca="1" si="20"/>
        <v>-3.1198212633059149E-15</v>
      </c>
      <c r="AO30" s="388">
        <f t="shared" ca="1" si="20"/>
        <v>-3.1198212633059149E-15</v>
      </c>
      <c r="AP30" s="388">
        <f t="shared" ca="1" si="20"/>
        <v>-3.1198212633059149E-15</v>
      </c>
      <c r="AQ30" s="388">
        <f t="shared" ca="1" si="20"/>
        <v>-3.1198212633059149E-15</v>
      </c>
      <c r="AR30" s="388">
        <f t="shared" ca="1" si="20"/>
        <v>-3.1198212633059149E-15</v>
      </c>
      <c r="AS30" s="388">
        <f t="shared" ca="1" si="20"/>
        <v>-3.1198212633059149E-15</v>
      </c>
      <c r="AT30" s="388">
        <f t="shared" ca="1" si="20"/>
        <v>-3.1198212633059149E-15</v>
      </c>
      <c r="AU30" s="388">
        <f t="shared" ca="1" si="20"/>
        <v>-3.1198212633059149E-15</v>
      </c>
      <c r="AV30" s="388">
        <f t="shared" ca="1" si="20"/>
        <v>-3.1198212633059149E-15</v>
      </c>
      <c r="AW30" s="388">
        <f t="shared" ca="1" si="20"/>
        <v>-3.1198212633059149E-15</v>
      </c>
      <c r="AX30" s="388">
        <f t="shared" ca="1" si="20"/>
        <v>-3.1198212633059149E-15</v>
      </c>
      <c r="AY30" s="388">
        <f t="shared" ca="1" si="20"/>
        <v>-3.1198212633059149E-15</v>
      </c>
      <c r="AZ30" s="388">
        <f t="shared" ca="1" si="20"/>
        <v>-3.1198212633059149E-15</v>
      </c>
      <c r="BA30" s="388">
        <f t="shared" ca="1" si="20"/>
        <v>-3.1198212633059149E-15</v>
      </c>
      <c r="BB30" s="388">
        <f t="shared" ca="1" si="20"/>
        <v>-3.1198212633059149E-15</v>
      </c>
      <c r="BC30" s="388">
        <f t="shared" ca="1" si="20"/>
        <v>-3.1198212633059149E-15</v>
      </c>
      <c r="BD30" s="388">
        <f t="shared" ca="1" si="20"/>
        <v>-3.1198212633059149E-15</v>
      </c>
      <c r="BE30" s="388">
        <f t="shared" ca="1" si="20"/>
        <v>-3.1198212633059149E-15</v>
      </c>
      <c r="BF30" s="388">
        <f t="shared" ca="1" si="20"/>
        <v>-3.1198212633059149E-15</v>
      </c>
      <c r="BG30" s="388">
        <f t="shared" ca="1" si="20"/>
        <v>-3.1198212633059149E-15</v>
      </c>
      <c r="BH30" s="388">
        <f t="shared" ca="1" si="20"/>
        <v>-3.1198212633059149E-15</v>
      </c>
      <c r="BI30" s="388">
        <f t="shared" ca="1" si="20"/>
        <v>-3.1198212633059149E-15</v>
      </c>
      <c r="BJ30" s="388">
        <f t="shared" ca="1" si="20"/>
        <v>-3.1198212633059149E-15</v>
      </c>
      <c r="BK30" s="388">
        <f t="shared" ca="1" si="20"/>
        <v>-3.1198212633059149E-15</v>
      </c>
      <c r="BL30" s="388">
        <f t="shared" ca="1" si="20"/>
        <v>-3.1198212633059149E-15</v>
      </c>
      <c r="BM30" s="388">
        <f t="shared" ca="1" si="20"/>
        <v>-3.1198212633059149E-15</v>
      </c>
      <c r="BN30" s="388">
        <f t="shared" ca="1" si="20"/>
        <v>-3.1198212633059149E-15</v>
      </c>
      <c r="BO30" s="388">
        <f t="shared" ca="1" si="20"/>
        <v>-3.1198212633059149E-15</v>
      </c>
      <c r="BP30" s="388">
        <f t="shared" ref="BP30:CD30" ca="1" si="21">+BP27*BP29</f>
        <v>-3.1198212633059149E-15</v>
      </c>
      <c r="BQ30" s="388">
        <f t="shared" ca="1" si="21"/>
        <v>-3.1198212633059149E-15</v>
      </c>
      <c r="BR30" s="388">
        <f t="shared" ca="1" si="21"/>
        <v>-3.1198212633059149E-15</v>
      </c>
      <c r="BS30" s="388">
        <f t="shared" ca="1" si="21"/>
        <v>-3.1198212633059149E-15</v>
      </c>
      <c r="BT30" s="388">
        <f t="shared" ca="1" si="21"/>
        <v>-3.1198212633059149E-15</v>
      </c>
      <c r="BU30" s="388">
        <f t="shared" ca="1" si="21"/>
        <v>-3.1198212633059149E-15</v>
      </c>
      <c r="BV30" s="388">
        <f t="shared" ca="1" si="21"/>
        <v>-3.1198212633059149E-15</v>
      </c>
      <c r="BW30" s="388">
        <f t="shared" ca="1" si="21"/>
        <v>-3.1198212633059149E-15</v>
      </c>
      <c r="BX30" s="388">
        <f t="shared" ca="1" si="21"/>
        <v>-3.1198212633059149E-15</v>
      </c>
      <c r="BY30" s="388">
        <f t="shared" ca="1" si="21"/>
        <v>-3.1198212633059149E-15</v>
      </c>
      <c r="BZ30" s="388">
        <f t="shared" ca="1" si="21"/>
        <v>-3.1198212633059149E-15</v>
      </c>
      <c r="CA30" s="388">
        <f t="shared" ca="1" si="21"/>
        <v>-3.1198212633059149E-15</v>
      </c>
      <c r="CB30" s="388">
        <f t="shared" ca="1" si="21"/>
        <v>-3.1198212633059149E-15</v>
      </c>
      <c r="CC30" s="388">
        <f t="shared" ca="1" si="21"/>
        <v>-3.1198212633059149E-15</v>
      </c>
      <c r="CD30" s="388">
        <f t="shared" ca="1" si="21"/>
        <v>-3.1198212633059149E-15</v>
      </c>
      <c r="CE30" s="388"/>
    </row>
    <row r="31" spans="1:83">
      <c r="A31" s="400" t="s">
        <v>541</v>
      </c>
      <c r="C31" s="388">
        <f t="shared" ref="C31:BN31" ca="1" si="22">C30-C27</f>
        <v>0</v>
      </c>
      <c r="D31" s="388">
        <f t="shared" ca="1" si="22"/>
        <v>0</v>
      </c>
      <c r="E31" s="388">
        <f t="shared" ca="1" si="22"/>
        <v>0</v>
      </c>
      <c r="F31" s="388">
        <f t="shared" ca="1" si="22"/>
        <v>0</v>
      </c>
      <c r="G31" s="388">
        <f t="shared" ca="1" si="22"/>
        <v>0</v>
      </c>
      <c r="H31" s="388">
        <f t="shared" ca="1" si="22"/>
        <v>0</v>
      </c>
      <c r="I31" s="388">
        <f t="shared" ca="1" si="22"/>
        <v>0</v>
      </c>
      <c r="J31" s="388">
        <f t="shared" ca="1" si="22"/>
        <v>0</v>
      </c>
      <c r="K31" s="388">
        <f t="shared" ca="1" si="22"/>
        <v>0</v>
      </c>
      <c r="L31" s="388">
        <f t="shared" ca="1" si="22"/>
        <v>0</v>
      </c>
      <c r="M31" s="388">
        <f t="shared" ca="1" si="22"/>
        <v>0</v>
      </c>
      <c r="N31" s="388">
        <f t="shared" ca="1" si="22"/>
        <v>0</v>
      </c>
      <c r="O31" s="388">
        <f t="shared" ca="1" si="22"/>
        <v>0</v>
      </c>
      <c r="P31" s="388">
        <f t="shared" ca="1" si="22"/>
        <v>0</v>
      </c>
      <c r="Q31" s="388">
        <f t="shared" ca="1" si="22"/>
        <v>0</v>
      </c>
      <c r="R31" s="388">
        <f t="shared" ca="1" si="22"/>
        <v>0</v>
      </c>
      <c r="S31" s="388">
        <f t="shared" ca="1" si="22"/>
        <v>0</v>
      </c>
      <c r="T31" s="388">
        <f t="shared" ca="1" si="22"/>
        <v>0</v>
      </c>
      <c r="U31" s="388">
        <f t="shared" ca="1" si="22"/>
        <v>0</v>
      </c>
      <c r="V31" s="388">
        <f t="shared" ca="1" si="22"/>
        <v>0</v>
      </c>
      <c r="W31" s="388">
        <f t="shared" ca="1" si="22"/>
        <v>0</v>
      </c>
      <c r="X31" s="388">
        <f t="shared" ca="1" si="22"/>
        <v>0</v>
      </c>
      <c r="Y31" s="388">
        <f t="shared" ca="1" si="22"/>
        <v>0</v>
      </c>
      <c r="Z31" s="388">
        <f t="shared" ca="1" si="22"/>
        <v>0</v>
      </c>
      <c r="AA31" s="388">
        <f t="shared" ca="1" si="22"/>
        <v>0</v>
      </c>
      <c r="AB31" s="388">
        <f t="shared" ca="1" si="22"/>
        <v>0</v>
      </c>
      <c r="AC31" s="388">
        <f t="shared" ca="1" si="22"/>
        <v>0</v>
      </c>
      <c r="AD31" s="388">
        <f t="shared" ca="1" si="22"/>
        <v>0</v>
      </c>
      <c r="AE31" s="388">
        <f t="shared" ca="1" si="22"/>
        <v>0</v>
      </c>
      <c r="AF31" s="388">
        <f t="shared" ca="1" si="22"/>
        <v>0</v>
      </c>
      <c r="AG31" s="388">
        <f t="shared" ca="1" si="22"/>
        <v>0</v>
      </c>
      <c r="AH31" s="388">
        <f t="shared" ca="1" si="22"/>
        <v>0</v>
      </c>
      <c r="AI31" s="388">
        <f t="shared" ca="1" si="22"/>
        <v>0</v>
      </c>
      <c r="AJ31" s="388">
        <f t="shared" ca="1" si="22"/>
        <v>0</v>
      </c>
      <c r="AK31" s="388">
        <f t="shared" ca="1" si="22"/>
        <v>0</v>
      </c>
      <c r="AL31" s="388">
        <f t="shared" ca="1" si="22"/>
        <v>0</v>
      </c>
      <c r="AM31" s="388">
        <f t="shared" ca="1" si="22"/>
        <v>0</v>
      </c>
      <c r="AN31" s="388">
        <f t="shared" ca="1" si="22"/>
        <v>0</v>
      </c>
      <c r="AO31" s="388">
        <f t="shared" ca="1" si="22"/>
        <v>0</v>
      </c>
      <c r="AP31" s="388">
        <f t="shared" ca="1" si="22"/>
        <v>0</v>
      </c>
      <c r="AQ31" s="388">
        <f t="shared" ca="1" si="22"/>
        <v>0</v>
      </c>
      <c r="AR31" s="388">
        <f t="shared" ca="1" si="22"/>
        <v>0</v>
      </c>
      <c r="AS31" s="388">
        <f t="shared" ca="1" si="22"/>
        <v>0</v>
      </c>
      <c r="AT31" s="388">
        <f t="shared" ca="1" si="22"/>
        <v>0</v>
      </c>
      <c r="AU31" s="388">
        <f t="shared" ca="1" si="22"/>
        <v>0</v>
      </c>
      <c r="AV31" s="388">
        <f t="shared" ca="1" si="22"/>
        <v>0</v>
      </c>
      <c r="AW31" s="388">
        <f t="shared" ca="1" si="22"/>
        <v>0</v>
      </c>
      <c r="AX31" s="388">
        <f t="shared" ca="1" si="22"/>
        <v>0</v>
      </c>
      <c r="AY31" s="388">
        <f t="shared" ca="1" si="22"/>
        <v>0</v>
      </c>
      <c r="AZ31" s="388">
        <f t="shared" ca="1" si="22"/>
        <v>0</v>
      </c>
      <c r="BA31" s="388">
        <f t="shared" ca="1" si="22"/>
        <v>0</v>
      </c>
      <c r="BB31" s="388">
        <f t="shared" ca="1" si="22"/>
        <v>0</v>
      </c>
      <c r="BC31" s="388">
        <f t="shared" ca="1" si="22"/>
        <v>0</v>
      </c>
      <c r="BD31" s="388">
        <f t="shared" ca="1" si="22"/>
        <v>0</v>
      </c>
      <c r="BE31" s="388">
        <f t="shared" ca="1" si="22"/>
        <v>0</v>
      </c>
      <c r="BF31" s="388">
        <f t="shared" ca="1" si="22"/>
        <v>0</v>
      </c>
      <c r="BG31" s="388">
        <f t="shared" ca="1" si="22"/>
        <v>0</v>
      </c>
      <c r="BH31" s="388">
        <f t="shared" ca="1" si="22"/>
        <v>0</v>
      </c>
      <c r="BI31" s="388">
        <f t="shared" ca="1" si="22"/>
        <v>0</v>
      </c>
      <c r="BJ31" s="388">
        <f t="shared" ca="1" si="22"/>
        <v>0</v>
      </c>
      <c r="BK31" s="388">
        <f t="shared" ca="1" si="22"/>
        <v>0</v>
      </c>
      <c r="BL31" s="388">
        <f t="shared" ca="1" si="22"/>
        <v>0</v>
      </c>
      <c r="BM31" s="388">
        <f t="shared" ca="1" si="22"/>
        <v>0</v>
      </c>
      <c r="BN31" s="388">
        <f t="shared" ca="1" si="22"/>
        <v>0</v>
      </c>
      <c r="BO31" s="388">
        <f t="shared" ref="BO31:CD31" ca="1" si="23">BO30-BO27</f>
        <v>0</v>
      </c>
      <c r="BP31" s="388">
        <f t="shared" ca="1" si="23"/>
        <v>0</v>
      </c>
      <c r="BQ31" s="388">
        <f t="shared" ca="1" si="23"/>
        <v>0</v>
      </c>
      <c r="BR31" s="388">
        <f t="shared" ca="1" si="23"/>
        <v>0</v>
      </c>
      <c r="BS31" s="388">
        <f t="shared" ca="1" si="23"/>
        <v>0</v>
      </c>
      <c r="BT31" s="388">
        <f t="shared" ca="1" si="23"/>
        <v>0</v>
      </c>
      <c r="BU31" s="388">
        <f t="shared" ca="1" si="23"/>
        <v>0</v>
      </c>
      <c r="BV31" s="388">
        <f t="shared" ca="1" si="23"/>
        <v>0</v>
      </c>
      <c r="BW31" s="388">
        <f t="shared" ca="1" si="23"/>
        <v>0</v>
      </c>
      <c r="BX31" s="388">
        <f t="shared" ca="1" si="23"/>
        <v>0</v>
      </c>
      <c r="BY31" s="388">
        <f t="shared" ca="1" si="23"/>
        <v>0</v>
      </c>
      <c r="BZ31" s="388">
        <f t="shared" ca="1" si="23"/>
        <v>0</v>
      </c>
      <c r="CA31" s="388">
        <f t="shared" ca="1" si="23"/>
        <v>0</v>
      </c>
      <c r="CB31" s="388">
        <f t="shared" ca="1" si="23"/>
        <v>0</v>
      </c>
      <c r="CC31" s="388">
        <f t="shared" ca="1" si="23"/>
        <v>0</v>
      </c>
      <c r="CD31" s="388">
        <f t="shared" ca="1" si="23"/>
        <v>0</v>
      </c>
      <c r="CE31" s="388"/>
    </row>
    <row r="32" spans="1:83">
      <c r="F32" s="412"/>
      <c r="G32" s="412"/>
      <c r="H32" s="412"/>
      <c r="CE32" s="474"/>
    </row>
    <row r="33" spans="1:83">
      <c r="A33" s="413" t="s">
        <v>534</v>
      </c>
      <c r="B33" s="414"/>
      <c r="CE33" s="474"/>
    </row>
    <row r="34" spans="1:83">
      <c r="A34" s="414" t="s">
        <v>508</v>
      </c>
      <c r="C34" s="388">
        <f ca="1">C13-C19+C9</f>
        <v>66.115215062220017</v>
      </c>
      <c r="D34" s="388">
        <f t="shared" ref="D34:AI34" ca="1" si="24">D13-D19+D9-C9</f>
        <v>129.13983675864858</v>
      </c>
      <c r="E34" s="388">
        <f t="shared" ca="1" si="24"/>
        <v>123.13780667183937</v>
      </c>
      <c r="F34" s="388">
        <f ca="1">F13-F19+F9-E9</f>
        <v>117.49852298838974</v>
      </c>
      <c r="G34" s="388">
        <f t="shared" ca="1" si="24"/>
        <v>112.18009551098262</v>
      </c>
      <c r="H34" s="388">
        <f t="shared" ca="1" si="24"/>
        <v>107.17243334930737</v>
      </c>
      <c r="I34" s="388">
        <f t="shared" ca="1" si="24"/>
        <v>102.44034770309106</v>
      </c>
      <c r="J34" s="388">
        <f t="shared" ca="1" si="24"/>
        <v>97.975149194566271</v>
      </c>
      <c r="K34" s="388">
        <f t="shared" ca="1" si="24"/>
        <v>95.148533493885111</v>
      </c>
      <c r="L34" s="388">
        <f t="shared" ca="1" si="24"/>
        <v>92.634891281275387</v>
      </c>
      <c r="M34" s="388">
        <f t="shared" ca="1" si="24"/>
        <v>90.131568535159204</v>
      </c>
      <c r="N34" s="388">
        <f t="shared" ca="1" si="24"/>
        <v>87.617926322549465</v>
      </c>
      <c r="O34" s="388">
        <f t="shared" ca="1" si="24"/>
        <v>85.11460357643324</v>
      </c>
      <c r="P34" s="388">
        <f t="shared" ca="1" si="24"/>
        <v>82.600961363823529</v>
      </c>
      <c r="Q34" s="388">
        <f t="shared" ca="1" si="24"/>
        <v>80.097638617707332</v>
      </c>
      <c r="R34" s="388">
        <f t="shared" ca="1" si="24"/>
        <v>77.583996405097565</v>
      </c>
      <c r="S34" s="388">
        <f t="shared" ca="1" si="24"/>
        <v>75.080673658981397</v>
      </c>
      <c r="T34" s="388">
        <f t="shared" ca="1" si="24"/>
        <v>72.567031446371629</v>
      </c>
      <c r="U34" s="388">
        <f t="shared" ca="1" si="24"/>
        <v>70.063708700255461</v>
      </c>
      <c r="V34" s="388">
        <f t="shared" ca="1" si="24"/>
        <v>67.550066487645694</v>
      </c>
      <c r="W34" s="388">
        <f t="shared" ca="1" si="24"/>
        <v>53.848056316406627</v>
      </c>
      <c r="X34" s="388">
        <f t="shared" ca="1" si="24"/>
        <v>40.766101157419399</v>
      </c>
      <c r="Y34" s="388">
        <f t="shared" ca="1" si="24"/>
        <v>39.508188320307795</v>
      </c>
      <c r="Z34" s="388">
        <f t="shared" ca="1" si="24"/>
        <v>38.250275483196219</v>
      </c>
      <c r="AA34" s="388">
        <f t="shared" ca="1" si="24"/>
        <v>36.992362646084615</v>
      </c>
      <c r="AB34" s="388">
        <f t="shared" ca="1" si="24"/>
        <v>35.734449808973039</v>
      </c>
      <c r="AC34" s="388">
        <f t="shared" ca="1" si="24"/>
        <v>34.476536971861435</v>
      </c>
      <c r="AD34" s="388">
        <f t="shared" ca="1" si="24"/>
        <v>33.218624134749859</v>
      </c>
      <c r="AE34" s="388">
        <f t="shared" ca="1" si="24"/>
        <v>31.960711297638255</v>
      </c>
      <c r="AF34" s="388">
        <f t="shared" ca="1" si="24"/>
        <v>30.702798460526679</v>
      </c>
      <c r="AG34" s="388">
        <f t="shared" ca="1" si="24"/>
        <v>29.444885623415075</v>
      </c>
      <c r="AH34" s="388">
        <f t="shared" ca="1" si="24"/>
        <v>28.1869727863035</v>
      </c>
      <c r="AI34" s="388">
        <f t="shared" ca="1" si="24"/>
        <v>26.929059949191917</v>
      </c>
      <c r="AJ34" s="388">
        <f t="shared" ref="AJ34:BO34" ca="1" si="25">AJ13-AJ19+AJ9-AI9</f>
        <v>25.671147112080327</v>
      </c>
      <c r="AK34" s="388">
        <f t="shared" ca="1" si="25"/>
        <v>24.413234274968737</v>
      </c>
      <c r="AL34" s="388">
        <f t="shared" ca="1" si="25"/>
        <v>11.892138928206466</v>
      </c>
      <c r="AM34" s="388">
        <f t="shared" ca="1" si="25"/>
        <v>-1.5922596574569077E-15</v>
      </c>
      <c r="AN34" s="388">
        <f t="shared" ca="1" si="25"/>
        <v>-1.5922596574569077E-15</v>
      </c>
      <c r="AO34" s="388">
        <f t="shared" ca="1" si="25"/>
        <v>-1.5922596574569077E-15</v>
      </c>
      <c r="AP34" s="388">
        <f t="shared" ca="1" si="25"/>
        <v>-1.5922596574569077E-15</v>
      </c>
      <c r="AQ34" s="388">
        <f t="shared" ca="1" si="25"/>
        <v>-1.5922596574569077E-15</v>
      </c>
      <c r="AR34" s="388">
        <f t="shared" ca="1" si="25"/>
        <v>-1.5922596574569077E-15</v>
      </c>
      <c r="AS34" s="388">
        <f t="shared" ca="1" si="25"/>
        <v>-1.5922596574569077E-15</v>
      </c>
      <c r="AT34" s="388">
        <f t="shared" ca="1" si="25"/>
        <v>-1.5922596574569077E-15</v>
      </c>
      <c r="AU34" s="388">
        <f t="shared" ca="1" si="25"/>
        <v>-1.5922596574569077E-15</v>
      </c>
      <c r="AV34" s="388">
        <f t="shared" ca="1" si="25"/>
        <v>-1.5922596574569077E-15</v>
      </c>
      <c r="AW34" s="388">
        <f t="shared" ca="1" si="25"/>
        <v>-1.5922596574569077E-15</v>
      </c>
      <c r="AX34" s="388">
        <f t="shared" ca="1" si="25"/>
        <v>-1.5922596574569077E-15</v>
      </c>
      <c r="AY34" s="388">
        <f t="shared" ca="1" si="25"/>
        <v>-1.5922596574569077E-15</v>
      </c>
      <c r="AZ34" s="388">
        <f t="shared" ca="1" si="25"/>
        <v>-1.5922596574569077E-15</v>
      </c>
      <c r="BA34" s="388">
        <f t="shared" ca="1" si="25"/>
        <v>-1.5922596574569077E-15</v>
      </c>
      <c r="BB34" s="388">
        <f t="shared" ca="1" si="25"/>
        <v>-1.5922596574569077E-15</v>
      </c>
      <c r="BC34" s="388">
        <f t="shared" ca="1" si="25"/>
        <v>-1.5922596574569077E-15</v>
      </c>
      <c r="BD34" s="388">
        <f t="shared" ca="1" si="25"/>
        <v>-1.5922596574569077E-15</v>
      </c>
      <c r="BE34" s="388">
        <f t="shared" ca="1" si="25"/>
        <v>-1.5922596574569077E-15</v>
      </c>
      <c r="BF34" s="388">
        <f t="shared" ca="1" si="25"/>
        <v>-1.5922596574569077E-15</v>
      </c>
      <c r="BG34" s="388">
        <f t="shared" ca="1" si="25"/>
        <v>-1.5922596574569077E-15</v>
      </c>
      <c r="BH34" s="388">
        <f t="shared" ca="1" si="25"/>
        <v>-1.5922596574569077E-15</v>
      </c>
      <c r="BI34" s="388">
        <f t="shared" ca="1" si="25"/>
        <v>-1.5922596574569077E-15</v>
      </c>
      <c r="BJ34" s="388">
        <f t="shared" ca="1" si="25"/>
        <v>-1.5922596574569077E-15</v>
      </c>
      <c r="BK34" s="388">
        <f t="shared" ca="1" si="25"/>
        <v>-1.5922596574569077E-15</v>
      </c>
      <c r="BL34" s="388">
        <f t="shared" ca="1" si="25"/>
        <v>-1.5922596574569077E-15</v>
      </c>
      <c r="BM34" s="388">
        <f t="shared" ca="1" si="25"/>
        <v>-1.5922596574569077E-15</v>
      </c>
      <c r="BN34" s="388">
        <f t="shared" ca="1" si="25"/>
        <v>-1.5922596574569077E-15</v>
      </c>
      <c r="BO34" s="388">
        <f t="shared" ca="1" si="25"/>
        <v>-1.5922596574569077E-15</v>
      </c>
      <c r="BP34" s="388">
        <f t="shared" ref="BP34:CD34" ca="1" si="26">BP13-BP19+BP9-BO9</f>
        <v>-1.5922596574569077E-15</v>
      </c>
      <c r="BQ34" s="388">
        <f t="shared" ca="1" si="26"/>
        <v>-1.5922596574569077E-15</v>
      </c>
      <c r="BR34" s="388">
        <f t="shared" ca="1" si="26"/>
        <v>-1.5922596574569077E-15</v>
      </c>
      <c r="BS34" s="388">
        <f t="shared" ca="1" si="26"/>
        <v>-1.5922596574569077E-15</v>
      </c>
      <c r="BT34" s="388">
        <f t="shared" ca="1" si="26"/>
        <v>-1.5922596574569077E-15</v>
      </c>
      <c r="BU34" s="388">
        <f t="shared" ca="1" si="26"/>
        <v>-1.5922596574569077E-15</v>
      </c>
      <c r="BV34" s="388">
        <f t="shared" ca="1" si="26"/>
        <v>-1.5922596574569077E-15</v>
      </c>
      <c r="BW34" s="388">
        <f t="shared" ca="1" si="26"/>
        <v>-1.5922596574569077E-15</v>
      </c>
      <c r="BX34" s="388">
        <f t="shared" ca="1" si="26"/>
        <v>-1.5922596574569077E-15</v>
      </c>
      <c r="BY34" s="388">
        <f t="shared" ca="1" si="26"/>
        <v>-1.5922596574569077E-15</v>
      </c>
      <c r="BZ34" s="388">
        <f t="shared" ca="1" si="26"/>
        <v>-1.5922596574569077E-15</v>
      </c>
      <c r="CA34" s="388">
        <f t="shared" ca="1" si="26"/>
        <v>-1.5922596574569077E-15</v>
      </c>
      <c r="CB34" s="388">
        <f t="shared" ca="1" si="26"/>
        <v>-1.5922596574569077E-15</v>
      </c>
      <c r="CC34" s="388">
        <f t="shared" ca="1" si="26"/>
        <v>-1.5922596574569077E-15</v>
      </c>
      <c r="CD34" s="388">
        <f t="shared" ca="1" si="26"/>
        <v>-1.5922596574569077E-15</v>
      </c>
      <c r="CE34" s="388"/>
    </row>
    <row r="35" spans="1:83">
      <c r="A35" s="414" t="s">
        <v>509</v>
      </c>
      <c r="C35" s="388">
        <f ca="1">-C7-C6</f>
        <v>-1326.4095750000001</v>
      </c>
      <c r="D35" s="388">
        <f ca="1">-D7-D6+C7+C6</f>
        <v>0</v>
      </c>
      <c r="E35" s="388">
        <f t="shared" ref="E35:BP35" ca="1" si="27">-E7-E6+D7+D6</f>
        <v>0</v>
      </c>
      <c r="F35" s="388">
        <f t="shared" ca="1" si="27"/>
        <v>0</v>
      </c>
      <c r="G35" s="388">
        <f t="shared" ca="1" si="27"/>
        <v>0</v>
      </c>
      <c r="H35" s="388">
        <f t="shared" ca="1" si="27"/>
        <v>0</v>
      </c>
      <c r="I35" s="388">
        <f t="shared" ca="1" si="27"/>
        <v>0</v>
      </c>
      <c r="J35" s="388">
        <f t="shared" ca="1" si="27"/>
        <v>0</v>
      </c>
      <c r="K35" s="388">
        <f t="shared" ca="1" si="27"/>
        <v>0</v>
      </c>
      <c r="L35" s="388">
        <f t="shared" ca="1" si="27"/>
        <v>0</v>
      </c>
      <c r="M35" s="388">
        <f t="shared" ca="1" si="27"/>
        <v>0</v>
      </c>
      <c r="N35" s="388">
        <f t="shared" ca="1" si="27"/>
        <v>0</v>
      </c>
      <c r="O35" s="388">
        <f t="shared" ca="1" si="27"/>
        <v>0</v>
      </c>
      <c r="P35" s="388">
        <f t="shared" ca="1" si="27"/>
        <v>0</v>
      </c>
      <c r="Q35" s="388">
        <f t="shared" ca="1" si="27"/>
        <v>0</v>
      </c>
      <c r="R35" s="388">
        <f t="shared" ca="1" si="27"/>
        <v>0</v>
      </c>
      <c r="S35" s="388">
        <f t="shared" ca="1" si="27"/>
        <v>0</v>
      </c>
      <c r="T35" s="388">
        <f t="shared" ca="1" si="27"/>
        <v>0</v>
      </c>
      <c r="U35" s="388">
        <f t="shared" ca="1" si="27"/>
        <v>0</v>
      </c>
      <c r="V35" s="388">
        <f t="shared" ca="1" si="27"/>
        <v>0</v>
      </c>
      <c r="W35" s="388">
        <f t="shared" ca="1" si="27"/>
        <v>0</v>
      </c>
      <c r="X35" s="388">
        <f t="shared" ca="1" si="27"/>
        <v>0</v>
      </c>
      <c r="Y35" s="388">
        <f t="shared" ca="1" si="27"/>
        <v>0</v>
      </c>
      <c r="Z35" s="388">
        <f t="shared" ca="1" si="27"/>
        <v>0</v>
      </c>
      <c r="AA35" s="388">
        <f t="shared" ca="1" si="27"/>
        <v>0</v>
      </c>
      <c r="AB35" s="388">
        <f t="shared" ca="1" si="27"/>
        <v>0</v>
      </c>
      <c r="AC35" s="388">
        <f t="shared" ca="1" si="27"/>
        <v>0</v>
      </c>
      <c r="AD35" s="388">
        <f t="shared" ca="1" si="27"/>
        <v>0</v>
      </c>
      <c r="AE35" s="388">
        <f t="shared" ca="1" si="27"/>
        <v>0</v>
      </c>
      <c r="AF35" s="388">
        <f t="shared" ca="1" si="27"/>
        <v>0</v>
      </c>
      <c r="AG35" s="388">
        <f t="shared" ca="1" si="27"/>
        <v>0</v>
      </c>
      <c r="AH35" s="388">
        <f t="shared" ca="1" si="27"/>
        <v>0</v>
      </c>
      <c r="AI35" s="388">
        <f t="shared" ca="1" si="27"/>
        <v>0</v>
      </c>
      <c r="AJ35" s="388">
        <f t="shared" ca="1" si="27"/>
        <v>0</v>
      </c>
      <c r="AK35" s="388">
        <f t="shared" ca="1" si="27"/>
        <v>0</v>
      </c>
      <c r="AL35" s="388">
        <f t="shared" ca="1" si="27"/>
        <v>0</v>
      </c>
      <c r="AM35" s="388">
        <f t="shared" ca="1" si="27"/>
        <v>0</v>
      </c>
      <c r="AN35" s="388">
        <f t="shared" ca="1" si="27"/>
        <v>0</v>
      </c>
      <c r="AO35" s="388">
        <f t="shared" ca="1" si="27"/>
        <v>0</v>
      </c>
      <c r="AP35" s="388">
        <f t="shared" ca="1" si="27"/>
        <v>0</v>
      </c>
      <c r="AQ35" s="388">
        <f t="shared" ca="1" si="27"/>
        <v>0</v>
      </c>
      <c r="AR35" s="388">
        <f t="shared" ca="1" si="27"/>
        <v>0</v>
      </c>
      <c r="AS35" s="388">
        <f t="shared" ca="1" si="27"/>
        <v>0</v>
      </c>
      <c r="AT35" s="388">
        <f t="shared" ca="1" si="27"/>
        <v>0</v>
      </c>
      <c r="AU35" s="388">
        <f t="shared" ca="1" si="27"/>
        <v>0</v>
      </c>
      <c r="AV35" s="388">
        <f t="shared" ca="1" si="27"/>
        <v>0</v>
      </c>
      <c r="AW35" s="388">
        <f t="shared" ca="1" si="27"/>
        <v>0</v>
      </c>
      <c r="AX35" s="388">
        <f t="shared" ca="1" si="27"/>
        <v>0</v>
      </c>
      <c r="AY35" s="388">
        <f t="shared" ca="1" si="27"/>
        <v>0</v>
      </c>
      <c r="AZ35" s="388">
        <f t="shared" ca="1" si="27"/>
        <v>0</v>
      </c>
      <c r="BA35" s="388">
        <f t="shared" ca="1" si="27"/>
        <v>0</v>
      </c>
      <c r="BB35" s="388">
        <f t="shared" ca="1" si="27"/>
        <v>0</v>
      </c>
      <c r="BC35" s="388">
        <f t="shared" ca="1" si="27"/>
        <v>0</v>
      </c>
      <c r="BD35" s="388">
        <f t="shared" ca="1" si="27"/>
        <v>0</v>
      </c>
      <c r="BE35" s="388">
        <f t="shared" ca="1" si="27"/>
        <v>0</v>
      </c>
      <c r="BF35" s="388">
        <f t="shared" ca="1" si="27"/>
        <v>0</v>
      </c>
      <c r="BG35" s="388">
        <f t="shared" ca="1" si="27"/>
        <v>0</v>
      </c>
      <c r="BH35" s="388">
        <f t="shared" ca="1" si="27"/>
        <v>0</v>
      </c>
      <c r="BI35" s="388">
        <f t="shared" ca="1" si="27"/>
        <v>0</v>
      </c>
      <c r="BJ35" s="388">
        <f t="shared" ca="1" si="27"/>
        <v>0</v>
      </c>
      <c r="BK35" s="388">
        <f t="shared" ca="1" si="27"/>
        <v>0</v>
      </c>
      <c r="BL35" s="388">
        <f t="shared" ca="1" si="27"/>
        <v>0</v>
      </c>
      <c r="BM35" s="388">
        <f t="shared" ca="1" si="27"/>
        <v>0</v>
      </c>
      <c r="BN35" s="388">
        <f t="shared" ca="1" si="27"/>
        <v>0</v>
      </c>
      <c r="BO35" s="388">
        <f t="shared" ca="1" si="27"/>
        <v>0</v>
      </c>
      <c r="BP35" s="388">
        <f t="shared" ca="1" si="27"/>
        <v>0</v>
      </c>
      <c r="BQ35" s="388">
        <f t="shared" ref="BQ35:CD35" ca="1" si="28">-BQ7-BQ6+BP7+BP6</f>
        <v>0</v>
      </c>
      <c r="BR35" s="388">
        <f t="shared" ca="1" si="28"/>
        <v>0</v>
      </c>
      <c r="BS35" s="388">
        <f t="shared" ca="1" si="28"/>
        <v>0</v>
      </c>
      <c r="BT35" s="388">
        <f t="shared" ca="1" si="28"/>
        <v>0</v>
      </c>
      <c r="BU35" s="388">
        <f t="shared" ca="1" si="28"/>
        <v>0</v>
      </c>
      <c r="BV35" s="388">
        <f t="shared" ca="1" si="28"/>
        <v>0</v>
      </c>
      <c r="BW35" s="388">
        <f t="shared" ca="1" si="28"/>
        <v>0</v>
      </c>
      <c r="BX35" s="388">
        <f t="shared" ca="1" si="28"/>
        <v>0</v>
      </c>
      <c r="BY35" s="388">
        <f t="shared" ca="1" si="28"/>
        <v>0</v>
      </c>
      <c r="BZ35" s="388">
        <f t="shared" ca="1" si="28"/>
        <v>0</v>
      </c>
      <c r="CA35" s="388">
        <f t="shared" ca="1" si="28"/>
        <v>0</v>
      </c>
      <c r="CB35" s="388">
        <f t="shared" ca="1" si="28"/>
        <v>0</v>
      </c>
      <c r="CC35" s="388">
        <f t="shared" ca="1" si="28"/>
        <v>0</v>
      </c>
      <c r="CD35" s="388">
        <f t="shared" ca="1" si="28"/>
        <v>0</v>
      </c>
      <c r="CE35" s="388"/>
    </row>
    <row r="36" spans="1:83">
      <c r="A36" s="414" t="s">
        <v>510</v>
      </c>
      <c r="C36" s="388">
        <f ca="1">+C34+C35</f>
        <v>-1260.2943599377802</v>
      </c>
      <c r="D36" s="388">
        <f t="shared" ref="D36:BO36" ca="1" si="29">+D34+D35</f>
        <v>129.13983675864858</v>
      </c>
      <c r="E36" s="388">
        <f t="shared" ca="1" si="29"/>
        <v>123.13780667183937</v>
      </c>
      <c r="F36" s="388">
        <f t="shared" ca="1" si="29"/>
        <v>117.49852298838974</v>
      </c>
      <c r="G36" s="388">
        <f t="shared" ca="1" si="29"/>
        <v>112.18009551098262</v>
      </c>
      <c r="H36" s="388">
        <f t="shared" ca="1" si="29"/>
        <v>107.17243334930737</v>
      </c>
      <c r="I36" s="388">
        <f t="shared" ca="1" si="29"/>
        <v>102.44034770309106</v>
      </c>
      <c r="J36" s="388">
        <f t="shared" ca="1" si="29"/>
        <v>97.975149194566271</v>
      </c>
      <c r="K36" s="388">
        <f t="shared" ca="1" si="29"/>
        <v>95.148533493885111</v>
      </c>
      <c r="L36" s="388">
        <f t="shared" ca="1" si="29"/>
        <v>92.634891281275387</v>
      </c>
      <c r="M36" s="388">
        <f t="shared" ca="1" si="29"/>
        <v>90.131568535159204</v>
      </c>
      <c r="N36" s="388">
        <f t="shared" ca="1" si="29"/>
        <v>87.617926322549465</v>
      </c>
      <c r="O36" s="388">
        <f t="shared" ca="1" si="29"/>
        <v>85.11460357643324</v>
      </c>
      <c r="P36" s="388">
        <f t="shared" ca="1" si="29"/>
        <v>82.600961363823529</v>
      </c>
      <c r="Q36" s="388">
        <f t="shared" ca="1" si="29"/>
        <v>80.097638617707332</v>
      </c>
      <c r="R36" s="388">
        <f t="shared" ca="1" si="29"/>
        <v>77.583996405097565</v>
      </c>
      <c r="S36" s="388">
        <f t="shared" ca="1" si="29"/>
        <v>75.080673658981397</v>
      </c>
      <c r="T36" s="388">
        <f t="shared" ca="1" si="29"/>
        <v>72.567031446371629</v>
      </c>
      <c r="U36" s="388">
        <f t="shared" ca="1" si="29"/>
        <v>70.063708700255461</v>
      </c>
      <c r="V36" s="388">
        <f t="shared" ca="1" si="29"/>
        <v>67.550066487645694</v>
      </c>
      <c r="W36" s="388">
        <f t="shared" ca="1" si="29"/>
        <v>53.848056316406627</v>
      </c>
      <c r="X36" s="388">
        <f t="shared" ca="1" si="29"/>
        <v>40.766101157419399</v>
      </c>
      <c r="Y36" s="388">
        <f t="shared" ca="1" si="29"/>
        <v>39.508188320307795</v>
      </c>
      <c r="Z36" s="388">
        <f t="shared" ca="1" si="29"/>
        <v>38.250275483196219</v>
      </c>
      <c r="AA36" s="388">
        <f t="shared" ca="1" si="29"/>
        <v>36.992362646084615</v>
      </c>
      <c r="AB36" s="388">
        <f t="shared" ca="1" si="29"/>
        <v>35.734449808973039</v>
      </c>
      <c r="AC36" s="388">
        <f t="shared" ca="1" si="29"/>
        <v>34.476536971861435</v>
      </c>
      <c r="AD36" s="388">
        <f t="shared" ca="1" si="29"/>
        <v>33.218624134749859</v>
      </c>
      <c r="AE36" s="388">
        <f t="shared" ca="1" si="29"/>
        <v>31.960711297638255</v>
      </c>
      <c r="AF36" s="388">
        <f t="shared" ca="1" si="29"/>
        <v>30.702798460526679</v>
      </c>
      <c r="AG36" s="388">
        <f t="shared" ca="1" si="29"/>
        <v>29.444885623415075</v>
      </c>
      <c r="AH36" s="388">
        <f t="shared" ca="1" si="29"/>
        <v>28.1869727863035</v>
      </c>
      <c r="AI36" s="388">
        <f t="shared" ca="1" si="29"/>
        <v>26.929059949191917</v>
      </c>
      <c r="AJ36" s="388">
        <f t="shared" ca="1" si="29"/>
        <v>25.671147112080327</v>
      </c>
      <c r="AK36" s="388">
        <f t="shared" ca="1" si="29"/>
        <v>24.413234274968737</v>
      </c>
      <c r="AL36" s="388">
        <f t="shared" ca="1" si="29"/>
        <v>11.892138928206466</v>
      </c>
      <c r="AM36" s="388">
        <f t="shared" ca="1" si="29"/>
        <v>-1.5922596574569077E-15</v>
      </c>
      <c r="AN36" s="388">
        <f t="shared" ca="1" si="29"/>
        <v>-1.5922596574569077E-15</v>
      </c>
      <c r="AO36" s="388">
        <f t="shared" ca="1" si="29"/>
        <v>-1.5922596574569077E-15</v>
      </c>
      <c r="AP36" s="388">
        <f t="shared" ca="1" si="29"/>
        <v>-1.5922596574569077E-15</v>
      </c>
      <c r="AQ36" s="388">
        <f t="shared" ca="1" si="29"/>
        <v>-1.5922596574569077E-15</v>
      </c>
      <c r="AR36" s="388">
        <f t="shared" ca="1" si="29"/>
        <v>-1.5922596574569077E-15</v>
      </c>
      <c r="AS36" s="388">
        <f t="shared" ca="1" si="29"/>
        <v>-1.5922596574569077E-15</v>
      </c>
      <c r="AT36" s="388">
        <f t="shared" ca="1" si="29"/>
        <v>-1.5922596574569077E-15</v>
      </c>
      <c r="AU36" s="388">
        <f t="shared" ca="1" si="29"/>
        <v>-1.5922596574569077E-15</v>
      </c>
      <c r="AV36" s="388">
        <f t="shared" ca="1" si="29"/>
        <v>-1.5922596574569077E-15</v>
      </c>
      <c r="AW36" s="388">
        <f t="shared" ca="1" si="29"/>
        <v>-1.5922596574569077E-15</v>
      </c>
      <c r="AX36" s="388">
        <f t="shared" ca="1" si="29"/>
        <v>-1.5922596574569077E-15</v>
      </c>
      <c r="AY36" s="388">
        <f t="shared" ca="1" si="29"/>
        <v>-1.5922596574569077E-15</v>
      </c>
      <c r="AZ36" s="388">
        <f t="shared" ca="1" si="29"/>
        <v>-1.5922596574569077E-15</v>
      </c>
      <c r="BA36" s="388">
        <f t="shared" ca="1" si="29"/>
        <v>-1.5922596574569077E-15</v>
      </c>
      <c r="BB36" s="388">
        <f t="shared" ca="1" si="29"/>
        <v>-1.5922596574569077E-15</v>
      </c>
      <c r="BC36" s="388">
        <f t="shared" ca="1" si="29"/>
        <v>-1.5922596574569077E-15</v>
      </c>
      <c r="BD36" s="388">
        <f t="shared" ca="1" si="29"/>
        <v>-1.5922596574569077E-15</v>
      </c>
      <c r="BE36" s="388">
        <f t="shared" ca="1" si="29"/>
        <v>-1.5922596574569077E-15</v>
      </c>
      <c r="BF36" s="388">
        <f t="shared" ca="1" si="29"/>
        <v>-1.5922596574569077E-15</v>
      </c>
      <c r="BG36" s="388">
        <f t="shared" ca="1" si="29"/>
        <v>-1.5922596574569077E-15</v>
      </c>
      <c r="BH36" s="388">
        <f t="shared" ca="1" si="29"/>
        <v>-1.5922596574569077E-15</v>
      </c>
      <c r="BI36" s="388">
        <f t="shared" ca="1" si="29"/>
        <v>-1.5922596574569077E-15</v>
      </c>
      <c r="BJ36" s="388">
        <f t="shared" ca="1" si="29"/>
        <v>-1.5922596574569077E-15</v>
      </c>
      <c r="BK36" s="388">
        <f t="shared" ca="1" si="29"/>
        <v>-1.5922596574569077E-15</v>
      </c>
      <c r="BL36" s="388">
        <f t="shared" ca="1" si="29"/>
        <v>-1.5922596574569077E-15</v>
      </c>
      <c r="BM36" s="388">
        <f t="shared" ca="1" si="29"/>
        <v>-1.5922596574569077E-15</v>
      </c>
      <c r="BN36" s="388">
        <f t="shared" ca="1" si="29"/>
        <v>-1.5922596574569077E-15</v>
      </c>
      <c r="BO36" s="388">
        <f t="shared" ca="1" si="29"/>
        <v>-1.5922596574569077E-15</v>
      </c>
      <c r="BP36" s="388">
        <f t="shared" ref="BP36:CD36" ca="1" si="30">+BP34+BP35</f>
        <v>-1.5922596574569077E-15</v>
      </c>
      <c r="BQ36" s="388">
        <f t="shared" ca="1" si="30"/>
        <v>-1.5922596574569077E-15</v>
      </c>
      <c r="BR36" s="388">
        <f t="shared" ca="1" si="30"/>
        <v>-1.5922596574569077E-15</v>
      </c>
      <c r="BS36" s="388">
        <f t="shared" ca="1" si="30"/>
        <v>-1.5922596574569077E-15</v>
      </c>
      <c r="BT36" s="388">
        <f t="shared" ca="1" si="30"/>
        <v>-1.5922596574569077E-15</v>
      </c>
      <c r="BU36" s="388">
        <f t="shared" ca="1" si="30"/>
        <v>-1.5922596574569077E-15</v>
      </c>
      <c r="BV36" s="388">
        <f t="shared" ca="1" si="30"/>
        <v>-1.5922596574569077E-15</v>
      </c>
      <c r="BW36" s="388">
        <f t="shared" ca="1" si="30"/>
        <v>-1.5922596574569077E-15</v>
      </c>
      <c r="BX36" s="388">
        <f t="shared" ca="1" si="30"/>
        <v>-1.5922596574569077E-15</v>
      </c>
      <c r="BY36" s="388">
        <f t="shared" ca="1" si="30"/>
        <v>-1.5922596574569077E-15</v>
      </c>
      <c r="BZ36" s="388">
        <f t="shared" ca="1" si="30"/>
        <v>-1.5922596574569077E-15</v>
      </c>
      <c r="CA36" s="388">
        <f t="shared" ca="1" si="30"/>
        <v>-1.5922596574569077E-15</v>
      </c>
      <c r="CB36" s="388">
        <f t="shared" ca="1" si="30"/>
        <v>-1.5922596574569077E-15</v>
      </c>
      <c r="CC36" s="388">
        <f t="shared" ca="1" si="30"/>
        <v>-1.5922596574569077E-15</v>
      </c>
      <c r="CD36" s="388">
        <f t="shared" ca="1" si="30"/>
        <v>-1.5922596574569077E-15</v>
      </c>
      <c r="CE36" s="388"/>
    </row>
    <row r="37" spans="1:83" s="398" customFormat="1">
      <c r="A37" s="415" t="s">
        <v>511</v>
      </c>
      <c r="C37" s="388">
        <f t="shared" ref="C37:AH37" ca="1" si="31">IF(ISERROR(IF(C4&lt;FirstYear+Period,+C36-C20*(1-BookIncomeTax),"")),0,IF(C4&lt;FirstYear+Period,+C36-C20*(1-BookIncomeTax),""))</f>
        <v>-1253.3561155346265</v>
      </c>
      <c r="D37" s="388">
        <f t="shared" ca="1" si="31"/>
        <v>142.69282164586014</v>
      </c>
      <c r="E37" s="388">
        <f t="shared" ca="1" si="31"/>
        <v>136.05876139716409</v>
      </c>
      <c r="F37" s="388">
        <f t="shared" ca="1" si="31"/>
        <v>129.81624227269498</v>
      </c>
      <c r="G37" s="388">
        <f t="shared" ca="1" si="31"/>
        <v>123.92121861618409</v>
      </c>
      <c r="H37" s="388">
        <f t="shared" ca="1" si="31"/>
        <v>118.36160988290378</v>
      </c>
      <c r="I37" s="388">
        <f t="shared" ca="1" si="31"/>
        <v>113.10037578860985</v>
      </c>
      <c r="J37" s="388">
        <f t="shared" ca="1" si="31"/>
        <v>108.12711364200915</v>
      </c>
      <c r="K37" s="388">
        <f t="shared" ca="1" si="31"/>
        <v>104.80420642521898</v>
      </c>
      <c r="L37" s="388">
        <f t="shared" ca="1" si="31"/>
        <v>101.79595837593682</v>
      </c>
      <c r="M37" s="388">
        <f t="shared" ca="1" si="31"/>
        <v>98.798029793148203</v>
      </c>
      <c r="N37" s="388">
        <f t="shared" ca="1" si="31"/>
        <v>95.78978174386603</v>
      </c>
      <c r="O37" s="388">
        <f t="shared" ca="1" si="31"/>
        <v>92.79185316107737</v>
      </c>
      <c r="P37" s="388">
        <f t="shared" ca="1" si="31"/>
        <v>89.783605111795225</v>
      </c>
      <c r="Q37" s="388">
        <f t="shared" ca="1" si="31"/>
        <v>86.785676529006579</v>
      </c>
      <c r="R37" s="388">
        <f t="shared" ca="1" si="31"/>
        <v>83.777428479724378</v>
      </c>
      <c r="S37" s="388">
        <f t="shared" ca="1" si="31"/>
        <v>80.779499896935775</v>
      </c>
      <c r="T37" s="388">
        <f t="shared" ca="1" si="31"/>
        <v>77.771251847653573</v>
      </c>
      <c r="U37" s="388">
        <f t="shared" ca="1" si="31"/>
        <v>74.773323264864956</v>
      </c>
      <c r="V37" s="388">
        <f t="shared" ca="1" si="31"/>
        <v>71.765075215582755</v>
      </c>
      <c r="W37" s="388">
        <f t="shared" ca="1" si="31"/>
        <v>57.630110860507237</v>
      </c>
      <c r="X37" s="388">
        <f t="shared" ca="1" si="31"/>
        <v>44.238477189266384</v>
      </c>
      <c r="Y37" s="388">
        <f t="shared" ca="1" si="31"/>
        <v>42.732537492737137</v>
      </c>
      <c r="Z37" s="388">
        <f t="shared" ca="1" si="31"/>
        <v>41.226597796207919</v>
      </c>
      <c r="AA37" s="388">
        <f t="shared" ca="1" si="31"/>
        <v>39.720658099678673</v>
      </c>
      <c r="AB37" s="388">
        <f t="shared" ca="1" si="31"/>
        <v>38.214718403149462</v>
      </c>
      <c r="AC37" s="388">
        <f t="shared" ca="1" si="31"/>
        <v>36.708778706620215</v>
      </c>
      <c r="AD37" s="388">
        <f t="shared" ca="1" si="31"/>
        <v>35.202839010090997</v>
      </c>
      <c r="AE37" s="388">
        <f t="shared" ca="1" si="31"/>
        <v>33.696899313561751</v>
      </c>
      <c r="AF37" s="388">
        <f t="shared" ca="1" si="31"/>
        <v>32.190959617032533</v>
      </c>
      <c r="AG37" s="388">
        <f t="shared" ca="1" si="31"/>
        <v>30.685019920503287</v>
      </c>
      <c r="AH37" s="388">
        <f t="shared" ca="1" si="31"/>
        <v>29.179080223974069</v>
      </c>
      <c r="AI37" s="388">
        <f t="shared" ref="AI37:BN37" ca="1" si="32">IF(ISERROR(IF(AI4&lt;FirstYear+Period,+AI36-AI20*(1-BookIncomeTax),"")),0,IF(AI4&lt;FirstYear+Period,+AI36-AI20*(1-BookIncomeTax),""))</f>
        <v>27.673140527444843</v>
      </c>
      <c r="AJ37" s="388">
        <f t="shared" ca="1" si="32"/>
        <v>26.167200830915611</v>
      </c>
      <c r="AK37" s="388">
        <f t="shared" ca="1" si="32"/>
        <v>24.661261134386379</v>
      </c>
      <c r="AL37" s="388" t="str">
        <f t="shared" ca="1" si="32"/>
        <v/>
      </c>
      <c r="AM37" s="388" t="str">
        <f t="shared" ca="1" si="32"/>
        <v/>
      </c>
      <c r="AN37" s="388" t="str">
        <f t="shared" ca="1" si="32"/>
        <v/>
      </c>
      <c r="AO37" s="388" t="str">
        <f t="shared" ca="1" si="32"/>
        <v/>
      </c>
      <c r="AP37" s="388" t="str">
        <f t="shared" ca="1" si="32"/>
        <v/>
      </c>
      <c r="AQ37" s="388" t="str">
        <f t="shared" ca="1" si="32"/>
        <v/>
      </c>
      <c r="AR37" s="388" t="str">
        <f t="shared" ca="1" si="32"/>
        <v/>
      </c>
      <c r="AS37" s="388" t="str">
        <f t="shared" ca="1" si="32"/>
        <v/>
      </c>
      <c r="AT37" s="388" t="str">
        <f t="shared" ca="1" si="32"/>
        <v/>
      </c>
      <c r="AU37" s="388" t="str">
        <f t="shared" ca="1" si="32"/>
        <v/>
      </c>
      <c r="AV37" s="388" t="str">
        <f t="shared" ca="1" si="32"/>
        <v/>
      </c>
      <c r="AW37" s="388" t="str">
        <f t="shared" ca="1" si="32"/>
        <v/>
      </c>
      <c r="AX37" s="388" t="str">
        <f t="shared" ca="1" si="32"/>
        <v/>
      </c>
      <c r="AY37" s="388" t="str">
        <f t="shared" ca="1" si="32"/>
        <v/>
      </c>
      <c r="AZ37" s="388" t="str">
        <f t="shared" ca="1" si="32"/>
        <v/>
      </c>
      <c r="BA37" s="388" t="str">
        <f t="shared" ca="1" si="32"/>
        <v/>
      </c>
      <c r="BB37" s="388" t="str">
        <f t="shared" ca="1" si="32"/>
        <v/>
      </c>
      <c r="BC37" s="388" t="str">
        <f t="shared" ca="1" si="32"/>
        <v/>
      </c>
      <c r="BD37" s="388" t="str">
        <f t="shared" ca="1" si="32"/>
        <v/>
      </c>
      <c r="BE37" s="388" t="str">
        <f t="shared" ca="1" si="32"/>
        <v/>
      </c>
      <c r="BF37" s="388" t="str">
        <f t="shared" ca="1" si="32"/>
        <v/>
      </c>
      <c r="BG37" s="388" t="str">
        <f t="shared" ca="1" si="32"/>
        <v/>
      </c>
      <c r="BH37" s="388" t="str">
        <f t="shared" ca="1" si="32"/>
        <v/>
      </c>
      <c r="BI37" s="388" t="str">
        <f t="shared" ca="1" si="32"/>
        <v/>
      </c>
      <c r="BJ37" s="388" t="str">
        <f t="shared" ca="1" si="32"/>
        <v/>
      </c>
      <c r="BK37" s="388" t="str">
        <f t="shared" ca="1" si="32"/>
        <v/>
      </c>
      <c r="BL37" s="388" t="str">
        <f t="shared" ca="1" si="32"/>
        <v/>
      </c>
      <c r="BM37" s="388" t="str">
        <f t="shared" ca="1" si="32"/>
        <v/>
      </c>
      <c r="BN37" s="388" t="str">
        <f t="shared" ca="1" si="32"/>
        <v/>
      </c>
      <c r="BO37" s="388" t="str">
        <f t="shared" ref="BO37:CD37" ca="1" si="33">IF(ISERROR(IF(BO4&lt;FirstYear+Period,+BO36-BO20*(1-BookIncomeTax),"")),0,IF(BO4&lt;FirstYear+Period,+BO36-BO20*(1-BookIncomeTax),""))</f>
        <v/>
      </c>
      <c r="BP37" s="388" t="str">
        <f t="shared" ca="1" si="33"/>
        <v/>
      </c>
      <c r="BQ37" s="388" t="str">
        <f t="shared" ca="1" si="33"/>
        <v/>
      </c>
      <c r="BR37" s="388" t="str">
        <f t="shared" ca="1" si="33"/>
        <v/>
      </c>
      <c r="BS37" s="388" t="str">
        <f t="shared" ca="1" si="33"/>
        <v/>
      </c>
      <c r="BT37" s="388" t="str">
        <f t="shared" ca="1" si="33"/>
        <v/>
      </c>
      <c r="BU37" s="388" t="str">
        <f t="shared" ca="1" si="33"/>
        <v/>
      </c>
      <c r="BV37" s="388" t="str">
        <f t="shared" ca="1" si="33"/>
        <v/>
      </c>
      <c r="BW37" s="388" t="str">
        <f t="shared" ca="1" si="33"/>
        <v/>
      </c>
      <c r="BX37" s="388" t="str">
        <f t="shared" ca="1" si="33"/>
        <v/>
      </c>
      <c r="BY37" s="388" t="str">
        <f t="shared" ca="1" si="33"/>
        <v/>
      </c>
      <c r="BZ37" s="388" t="str">
        <f t="shared" ca="1" si="33"/>
        <v/>
      </c>
      <c r="CA37" s="388" t="str">
        <f t="shared" ca="1" si="33"/>
        <v/>
      </c>
      <c r="CB37" s="388" t="str">
        <f t="shared" ca="1" si="33"/>
        <v/>
      </c>
      <c r="CC37" s="388" t="str">
        <f t="shared" ca="1" si="33"/>
        <v/>
      </c>
      <c r="CD37" s="388" t="str">
        <f t="shared" ca="1" si="33"/>
        <v/>
      </c>
      <c r="CE37" s="388"/>
    </row>
    <row r="38" spans="1:83" ht="16.5" thickBot="1">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row>
    <row r="39" spans="1:83" ht="16.5" thickBot="1">
      <c r="A39" s="530" t="s">
        <v>567</v>
      </c>
      <c r="B39" s="531">
        <f ca="1">NPV($B$46,D27:OFFSET($D$27,0,(Inservice-FirstYear+Depreciation!$C$1)-1))+C27</f>
        <v>1719.2099793384182</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row>
    <row r="40" spans="1:83">
      <c r="A40" s="392"/>
      <c r="B40" s="548"/>
      <c r="C40" s="390"/>
      <c r="CE40" s="474"/>
    </row>
    <row r="41" spans="1:83">
      <c r="B41" s="577"/>
      <c r="D41" s="532"/>
      <c r="E41" s="533"/>
      <c r="CE41" s="474"/>
    </row>
    <row r="42" spans="1:83" ht="16.5" thickBot="1">
      <c r="A42" s="392" t="s">
        <v>535</v>
      </c>
      <c r="CE42" s="474"/>
    </row>
    <row r="43" spans="1:83">
      <c r="A43" s="430" t="s">
        <v>504</v>
      </c>
      <c r="B43" s="431">
        <v>0.10249999999999999</v>
      </c>
      <c r="C43" s="391" t="s">
        <v>590</v>
      </c>
      <c r="CE43" s="474"/>
    </row>
    <row r="44" spans="1:83">
      <c r="A44" s="432" t="s">
        <v>520</v>
      </c>
      <c r="B44" s="433">
        <v>0.10249999999999999</v>
      </c>
      <c r="CE44" s="474"/>
    </row>
    <row r="45" spans="1:83">
      <c r="A45" s="434" t="s">
        <v>506</v>
      </c>
      <c r="B45" s="433">
        <v>3.73E-2</v>
      </c>
      <c r="C45" s="416"/>
      <c r="CE45" s="474"/>
    </row>
    <row r="46" spans="1:83">
      <c r="A46" s="434" t="s">
        <v>517</v>
      </c>
      <c r="B46" s="433">
        <f>(B43*B47)+(B45*B48)*(1-BookIncomeTax)</f>
        <v>6.5036441E-2</v>
      </c>
      <c r="C46" s="391" t="s">
        <v>591</v>
      </c>
      <c r="E46" s="429"/>
      <c r="CE46" s="474"/>
    </row>
    <row r="47" spans="1:83">
      <c r="A47" s="434" t="s">
        <v>518</v>
      </c>
      <c r="B47" s="435">
        <v>0.53</v>
      </c>
      <c r="CE47" s="474"/>
    </row>
    <row r="48" spans="1:83" ht="16.5" thickBot="1">
      <c r="A48" s="436" t="s">
        <v>519</v>
      </c>
      <c r="B48" s="437">
        <v>0.47</v>
      </c>
      <c r="CE48" s="474"/>
    </row>
    <row r="49" spans="4:83">
      <c r="CE49" s="474"/>
    </row>
    <row r="50" spans="4:83">
      <c r="D50" s="390"/>
      <c r="E50" s="519"/>
    </row>
    <row r="51" spans="4:83">
      <c r="D51" s="390"/>
      <c r="E51" s="519"/>
    </row>
    <row r="52" spans="4:83">
      <c r="D52" s="522"/>
      <c r="E52" s="519"/>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14" activePane="bottomRight" state="frozen"/>
      <selection activeCell="A58" sqref="A58"/>
      <selection pane="topRight" activeCell="A58" sqref="A58"/>
      <selection pane="bottomLeft" activeCell="A58" sqref="A58"/>
      <selection pane="bottomRight" activeCell="B45" sqref="B45"/>
    </sheetView>
  </sheetViews>
  <sheetFormatPr defaultColWidth="9" defaultRowHeight="15.75"/>
  <cols>
    <col min="1" max="1" width="40" style="391" customWidth="1"/>
    <col min="2" max="2" width="9.375" style="391" customWidth="1"/>
    <col min="3" max="7" width="11.25" style="391" customWidth="1"/>
    <col min="8" max="8" width="11.125" style="391" customWidth="1"/>
    <col min="9" max="82" width="11.25" style="391" customWidth="1"/>
    <col min="83" max="83" width="2.875" style="391" customWidth="1"/>
    <col min="84" max="16384" width="9" style="391"/>
  </cols>
  <sheetData>
    <row r="1" spans="1:83">
      <c r="A1" s="387" t="s">
        <v>531</v>
      </c>
      <c r="B1" s="387"/>
      <c r="C1" s="387"/>
      <c r="D1" s="387"/>
      <c r="E1" s="387"/>
      <c r="F1" s="387"/>
      <c r="G1" s="387"/>
      <c r="H1" s="387"/>
    </row>
    <row r="2" spans="1:83" ht="18.75">
      <c r="A2" s="684" t="s">
        <v>599</v>
      </c>
      <c r="B2" s="685"/>
    </row>
    <row r="3" spans="1:83">
      <c r="A3" s="683" t="s">
        <v>495</v>
      </c>
      <c r="B3" s="683"/>
    </row>
    <row r="4" spans="1:83">
      <c r="B4" s="393"/>
      <c r="C4" s="428">
        <f>Inputs!C7</f>
        <v>2014</v>
      </c>
      <c r="D4" s="428">
        <f ca="1">IF(COUNT($C$4:C4)&gt;=(Welcome!$C$20),"",C$4+1)</f>
        <v>2015</v>
      </c>
      <c r="E4" s="428">
        <f ca="1">IF(COUNT($C$4:D4)&gt;=(Welcome!$C$20),"",D$4+1)</f>
        <v>2016</v>
      </c>
      <c r="F4" s="428">
        <f ca="1">IF(COUNT($C$4:E4)&gt;=(Welcome!$C$20),"",E$4+1)</f>
        <v>2017</v>
      </c>
      <c r="G4" s="428">
        <f ca="1">IF(COUNT($C$4:F4)&gt;=(Welcome!$C$20),"",F$4+1)</f>
        <v>2018</v>
      </c>
      <c r="H4" s="428">
        <f ca="1">IF(COUNT($C$4:G4)&gt;=(Welcome!$C$20),"",G$4+1)</f>
        <v>2019</v>
      </c>
      <c r="I4" s="428">
        <f ca="1">IF(COUNT($C$4:H4)&gt;=(Welcome!$C$20),"",H$4+1)</f>
        <v>2020</v>
      </c>
      <c r="J4" s="428">
        <f ca="1">IF(COUNT($C$4:I4)&gt;=(Welcome!$C$20),"",I$4+1)</f>
        <v>2021</v>
      </c>
      <c r="K4" s="428">
        <f ca="1">IF(COUNT($C$4:J4)&gt;=(Welcome!$C$20),"",J$4+1)</f>
        <v>2022</v>
      </c>
      <c r="L4" s="428">
        <f ca="1">IF(COUNT($C$4:K4)&gt;=(Welcome!$C$20),"",K$4+1)</f>
        <v>2023</v>
      </c>
      <c r="M4" s="428">
        <f ca="1">IF(COUNT($C$4:L4)&gt;=(Welcome!$C$20),"",L$4+1)</f>
        <v>2024</v>
      </c>
      <c r="N4" s="428">
        <f ca="1">IF(COUNT($C$4:M4)&gt;=(Welcome!$C$20),"",M$4+1)</f>
        <v>2025</v>
      </c>
      <c r="O4" s="428">
        <f ca="1">IF(COUNT($C$4:N4)&gt;=(Welcome!$C$20),"",N$4+1)</f>
        <v>2026</v>
      </c>
      <c r="P4" s="428">
        <f ca="1">IF(COUNT($C$4:O4)&gt;=(Welcome!$C$20),"",O$4+1)</f>
        <v>2027</v>
      </c>
      <c r="Q4" s="428">
        <f ca="1">IF(COUNT($C$4:P4)&gt;=(Welcome!$C$20),"",P$4+1)</f>
        <v>2028</v>
      </c>
      <c r="R4" s="428">
        <f ca="1">IF(COUNT($C$4:Q4)&gt;=(Welcome!$C$20),"",Q$4+1)</f>
        <v>2029</v>
      </c>
      <c r="S4" s="428">
        <f ca="1">IF(COUNT($C$4:R4)&gt;=(Welcome!$C$20),"",R$4+1)</f>
        <v>2030</v>
      </c>
      <c r="T4" s="428">
        <f ca="1">IF(COUNT($C$4:S4)&gt;=(Welcome!$C$20),"",S$4+1)</f>
        <v>2031</v>
      </c>
      <c r="U4" s="428">
        <f ca="1">IF(COUNT($C$4:T4)&gt;=(Welcome!$C$20),"",T$4+1)</f>
        <v>2032</v>
      </c>
      <c r="V4" s="428">
        <f ca="1">IF(COUNT($C$4:U4)&gt;=(Welcome!$C$20),"",U$4+1)</f>
        <v>2033</v>
      </c>
      <c r="W4" s="428">
        <f ca="1">IF(COUNT($C$4:V4)&gt;=(Welcome!$C$20),"",V$4+1)</f>
        <v>2034</v>
      </c>
      <c r="X4" s="428">
        <f ca="1">IF(COUNT($C$4:W4)&gt;=(Welcome!$C$20),"",W$4+1)</f>
        <v>2035</v>
      </c>
      <c r="Y4" s="428">
        <f ca="1">IF(COUNT($C$4:X4)&gt;=(Welcome!$C$20),"",X$4+1)</f>
        <v>2036</v>
      </c>
      <c r="Z4" s="428">
        <f ca="1">IF(COUNT($C$4:Y4)&gt;=(Welcome!$C$20),"",Y$4+1)</f>
        <v>2037</v>
      </c>
      <c r="AA4" s="428">
        <f ca="1">IF(COUNT($C$4:Z4)&gt;=(Welcome!$C$20),"",Z$4+1)</f>
        <v>2038</v>
      </c>
      <c r="AB4" s="428">
        <f ca="1">IF(COUNT($C$4:AA4)&gt;=(Welcome!$C$20),"",AA$4+1)</f>
        <v>2039</v>
      </c>
      <c r="AC4" s="428">
        <f ca="1">IF(COUNT($C$4:AB4)&gt;=(Welcome!$C$20),"",AB$4+1)</f>
        <v>2040</v>
      </c>
      <c r="AD4" s="428">
        <f ca="1">IF(COUNT($C$4:AC4)&gt;=(Welcome!$C$20),"",AC$4+1)</f>
        <v>2041</v>
      </c>
      <c r="AE4" s="428">
        <f ca="1">IF(COUNT($C$4:AD4)&gt;=(Welcome!$C$20),"",AD$4+1)</f>
        <v>2042</v>
      </c>
      <c r="AF4" s="428">
        <f ca="1">IF(COUNT($C$4:AE4)&gt;=(Welcome!$C$20),"",AE$4+1)</f>
        <v>2043</v>
      </c>
      <c r="AG4" s="428">
        <f ca="1">IF(COUNT($C$4:AF4)&gt;=(Welcome!$C$20),"",AF$4+1)</f>
        <v>2044</v>
      </c>
      <c r="AH4" s="428">
        <f ca="1">IF(COUNT($C$4:AG4)&gt;=(Welcome!$C$20),"",AG$4+1)</f>
        <v>2045</v>
      </c>
      <c r="AI4" s="428">
        <f ca="1">IF(COUNT($C$4:AH4)&gt;=(Welcome!$C$20),"",AH$4+1)</f>
        <v>2046</v>
      </c>
      <c r="AJ4" s="428">
        <f ca="1">IF(COUNT($C$4:AI4)&gt;=(Welcome!$C$20),"",AI$4+1)</f>
        <v>2047</v>
      </c>
      <c r="AK4" s="428">
        <f ca="1">IF(COUNT($C$4:AJ4)&gt;=(Welcome!$C$20),"",AJ$4+1)</f>
        <v>2048</v>
      </c>
      <c r="AL4" s="428">
        <f ca="1">IF(COUNT($C$4:AK4)&gt;=(Welcome!$C$20),"",AK$4+1)</f>
        <v>2049</v>
      </c>
      <c r="AM4" s="428">
        <f ca="1">IF(COUNT($C$4:AL4)&gt;=(Welcome!$C$20),"",AL$4+1)</f>
        <v>2050</v>
      </c>
      <c r="AN4" s="428" t="str">
        <f ca="1">IF(COUNT($C$4:AM4)&gt;=(Welcome!$C$20),"",AM$4+1)</f>
        <v/>
      </c>
      <c r="AO4" s="428" t="str">
        <f ca="1">IF(COUNT($C$4:AN4)&gt;=(Welcome!$C$20),"",AN$4+1)</f>
        <v/>
      </c>
      <c r="AP4" s="428" t="str">
        <f ca="1">IF(COUNT($C$4:AO4)&gt;=(Welcome!$C$20),"",AO$4+1)</f>
        <v/>
      </c>
      <c r="AQ4" s="428" t="str">
        <f ca="1">IF(COUNT($C$4:AP4)&gt;=(Welcome!$C$20),"",AP$4+1)</f>
        <v/>
      </c>
      <c r="AR4" s="428" t="str">
        <f ca="1">IF(COUNT($C$4:AQ4)&gt;=(Welcome!$C$20),"",AQ$4+1)</f>
        <v/>
      </c>
      <c r="AS4" s="428" t="str">
        <f ca="1">IF(COUNT($C$4:AR4)&gt;=(Welcome!$C$20),"",AR$4+1)</f>
        <v/>
      </c>
      <c r="AT4" s="428" t="str">
        <f ca="1">IF(COUNT($C$4:AS4)&gt;=(Welcome!$C$20),"",AS$4+1)</f>
        <v/>
      </c>
      <c r="AU4" s="428" t="str">
        <f ca="1">IF(COUNT($C$4:AT4)&gt;=(Welcome!$C$20),"",AT$4+1)</f>
        <v/>
      </c>
      <c r="AV4" s="428" t="str">
        <f ca="1">IF(COUNT($C$4:AU4)&gt;=(Welcome!$C$20),"",AU$4+1)</f>
        <v/>
      </c>
      <c r="AW4" s="428" t="str">
        <f ca="1">IF(COUNT($C$4:AV4)&gt;=(Welcome!$C$20),"",AV$4+1)</f>
        <v/>
      </c>
      <c r="AX4" s="428" t="str">
        <f ca="1">IF(COUNT($C$4:AW4)&gt;=(Welcome!$C$20),"",AW$4+1)</f>
        <v/>
      </c>
      <c r="AY4" s="428" t="str">
        <f ca="1">IF(COUNT($C$4:AX4)&gt;=(Welcome!$C$20),"",AX$4+1)</f>
        <v/>
      </c>
      <c r="AZ4" s="428" t="str">
        <f ca="1">IF(COUNT($C$4:AY4)&gt;=(Welcome!$C$20),"",AY$4+1)</f>
        <v/>
      </c>
      <c r="BA4" s="428" t="str">
        <f ca="1">IF(COUNT($C$4:AZ4)&gt;=(Welcome!$C$20),"",AZ$4+1)</f>
        <v/>
      </c>
      <c r="BB4" s="428" t="str">
        <f ca="1">IF(COUNT($C$4:BA4)&gt;=(Welcome!$C$20),"",BA$4+1)</f>
        <v/>
      </c>
      <c r="BC4" s="428" t="str">
        <f ca="1">IF(COUNT($C$4:BB4)&gt;=(Welcome!$C$20),"",BB$4+1)</f>
        <v/>
      </c>
      <c r="BD4" s="428" t="str">
        <f ca="1">IF(COUNT($C$4:BC4)&gt;=(Welcome!$C$20),"",BC$4+1)</f>
        <v/>
      </c>
      <c r="BE4" s="428" t="str">
        <f ca="1">IF(COUNT($C$4:BD4)&gt;=(Welcome!$C$20),"",BD$4+1)</f>
        <v/>
      </c>
      <c r="BF4" s="428" t="str">
        <f ca="1">IF(COUNT($C$4:BE4)&gt;=(Welcome!$C$20),"",BE$4+1)</f>
        <v/>
      </c>
      <c r="BG4" s="428" t="str">
        <f ca="1">IF(COUNT($C$4:BF4)&gt;=(Welcome!$C$20),"",BF$4+1)</f>
        <v/>
      </c>
      <c r="BH4" s="428" t="str">
        <f ca="1">IF(COUNT($C$4:BG4)&gt;=(Welcome!$C$20),"",BG$4+1)</f>
        <v/>
      </c>
      <c r="BI4" s="428" t="str">
        <f ca="1">IF(COUNT($C$4:BH4)&gt;=(Welcome!$C$20),"",BH$4+1)</f>
        <v/>
      </c>
      <c r="BJ4" s="428" t="str">
        <f ca="1">IF(COUNT($C$4:BI4)&gt;=(Welcome!$C$20),"",BI$4+1)</f>
        <v/>
      </c>
      <c r="BK4" s="428" t="str">
        <f ca="1">IF(COUNT($C$4:BJ4)&gt;=(Welcome!$C$20),"",BJ$4+1)</f>
        <v/>
      </c>
      <c r="BL4" s="428" t="str">
        <f ca="1">IF(COUNT($C$4:BK4)&gt;=(Welcome!$C$20),"",BK$4+1)</f>
        <v/>
      </c>
      <c r="BM4" s="428" t="str">
        <f ca="1">IF(COUNT($C$4:BL4)&gt;=(Welcome!$C$20),"",BL$4+1)</f>
        <v/>
      </c>
      <c r="BN4" s="428" t="str">
        <f ca="1">IF(COUNT($C$4:BM4)&gt;=(Welcome!$C$20),"",BM$4+1)</f>
        <v/>
      </c>
      <c r="BO4" s="428" t="str">
        <f ca="1">IF(COUNT($C$4:BN4)&gt;=(Welcome!$C$20),"",BN$4+1)</f>
        <v/>
      </c>
      <c r="BP4" s="428" t="str">
        <f ca="1">IF(COUNT($C$4:BO4)&gt;=(Welcome!$C$20),"",BO$4+1)</f>
        <v/>
      </c>
      <c r="BQ4" s="428" t="str">
        <f ca="1">IF(COUNT($C$4:BP4)&gt;=(Welcome!$C$20),"",BP$4+1)</f>
        <v/>
      </c>
      <c r="BR4" s="428" t="str">
        <f ca="1">IF(COUNT($C$4:BQ4)&gt;=(Welcome!$C$20),"",BQ$4+1)</f>
        <v/>
      </c>
      <c r="BS4" s="428" t="str">
        <f ca="1">IF(COUNT($C$4:BR4)&gt;=(Welcome!$C$20),"",BR$4+1)</f>
        <v/>
      </c>
      <c r="BT4" s="428" t="str">
        <f ca="1">IF(COUNT($C$4:BS4)&gt;=(Welcome!$C$20),"",BS$4+1)</f>
        <v/>
      </c>
      <c r="BU4" s="428" t="str">
        <f ca="1">IF(COUNT($C$4:BT4)&gt;=(Welcome!$C$20),"",BT$4+1)</f>
        <v/>
      </c>
      <c r="BV4" s="428" t="str">
        <f ca="1">IF(COUNT($C$4:BU4)&gt;=(Welcome!$C$20),"",BU$4+1)</f>
        <v/>
      </c>
      <c r="BW4" s="428" t="str">
        <f ca="1">IF(COUNT($C$4:BV4)&gt;=(Welcome!$C$20),"",BV$4+1)</f>
        <v/>
      </c>
      <c r="BX4" s="428" t="str">
        <f ca="1">IF(COUNT($C$4:BW4)&gt;=(Welcome!$C$20),"",BW$4+1)</f>
        <v/>
      </c>
      <c r="BY4" s="428" t="str">
        <f ca="1">IF(COUNT($C$4:BX4)&gt;=(Welcome!$C$20),"",BX$4+1)</f>
        <v/>
      </c>
      <c r="BZ4" s="428" t="str">
        <f ca="1">IF(COUNT($C$4:BY4)&gt;=(Welcome!$C$20),"",BY$4+1)</f>
        <v/>
      </c>
      <c r="CA4" s="428" t="str">
        <f ca="1">IF(COUNT($C$4:BZ4)&gt;=(Welcome!$C$20),"",BZ$4+1)</f>
        <v/>
      </c>
      <c r="CB4" s="428" t="str">
        <f ca="1">IF(COUNT($C$4:CA4)&gt;=(Welcome!$C$20),"",CA$4+1)</f>
        <v/>
      </c>
      <c r="CC4" s="428" t="str">
        <f ca="1">IF(COUNT($C$4:CB4)&gt;=(Welcome!$C$20),"",CB$4+1)</f>
        <v/>
      </c>
      <c r="CD4" s="428" t="str">
        <f ca="1">IF(COUNT($C$4:CC4)&gt;=(Welcome!$C$20),"",CC$4+1)</f>
        <v/>
      </c>
      <c r="CE4" s="473">
        <v>0</v>
      </c>
    </row>
    <row r="5" spans="1:83" s="398" customFormat="1">
      <c r="A5" s="394" t="s">
        <v>542</v>
      </c>
      <c r="B5" s="395"/>
      <c r="C5" s="396"/>
      <c r="D5" s="396"/>
      <c r="E5" s="396"/>
      <c r="F5" s="396"/>
      <c r="G5" s="396"/>
      <c r="H5" s="396"/>
      <c r="I5" s="396"/>
      <c r="J5" s="396"/>
      <c r="K5" s="396"/>
      <c r="L5" s="396"/>
      <c r="M5" s="396"/>
      <c r="N5" s="396"/>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row>
    <row r="6" spans="1:83">
      <c r="A6" s="400" t="s">
        <v>496</v>
      </c>
      <c r="C6" s="388">
        <f ca="1">IF(C4&gt;=Inservice,-SUM('PL and CF details'!$B81:B85),0)</f>
        <v>1326.4095750000001</v>
      </c>
      <c r="D6" s="388">
        <f ca="1">IF(D4&gt;=Inservice,-SUM('PL and CF details'!$B81:C85),0)</f>
        <v>1326.4095750000001</v>
      </c>
      <c r="E6" s="388">
        <f ca="1">IF(E4&gt;=Inservice,-SUM('PL and CF details'!$B81:D85),0)</f>
        <v>1326.4095750000001</v>
      </c>
      <c r="F6" s="388">
        <f ca="1">IF(F4&gt;=Inservice,-SUM('PL and CF details'!$B81:E85),0)</f>
        <v>1326.4095750000001</v>
      </c>
      <c r="G6" s="388">
        <f ca="1">IF(G4&gt;=Inservice,-SUM('PL and CF details'!$B81:F85),0)</f>
        <v>1326.4095750000001</v>
      </c>
      <c r="H6" s="388">
        <f ca="1">IF(H4&gt;=Inservice,-SUM('PL and CF details'!$B81:G85),0)</f>
        <v>1326.4095750000001</v>
      </c>
      <c r="I6" s="388">
        <f ca="1">IF(I4&gt;=Inservice,-SUM('PL and CF details'!$B81:H85),0)</f>
        <v>1326.4095750000001</v>
      </c>
      <c r="J6" s="388">
        <f ca="1">IF(J4&gt;=Inservice,-SUM('PL and CF details'!$B81:I85),0)</f>
        <v>1326.4095750000001</v>
      </c>
      <c r="K6" s="388">
        <f ca="1">IF(K4&gt;=Inservice,-SUM('PL and CF details'!$B81:J85),0)</f>
        <v>1326.4095750000001</v>
      </c>
      <c r="L6" s="388">
        <f ca="1">IF(L4&gt;=Inservice,-SUM('PL and CF details'!$B81:K85),0)</f>
        <v>1326.4095750000001</v>
      </c>
      <c r="M6" s="388">
        <f ca="1">IF(M4&gt;=Inservice,-SUM('PL and CF details'!$B81:L85),0)</f>
        <v>1326.4095750000001</v>
      </c>
      <c r="N6" s="388">
        <f ca="1">IF(N4&gt;=Inservice,-SUM('PL and CF details'!$B81:M85),0)</f>
        <v>1326.4095750000001</v>
      </c>
      <c r="O6" s="388">
        <f ca="1">IF(O4&gt;=Inservice,-SUM('PL and CF details'!$B81:N85),0)</f>
        <v>1326.4095750000001</v>
      </c>
      <c r="P6" s="388">
        <f ca="1">IF(P4&gt;=Inservice,-SUM('PL and CF details'!$B81:O85),0)</f>
        <v>1326.4095750000001</v>
      </c>
      <c r="Q6" s="388">
        <f ca="1">IF(Q4&gt;=Inservice,-SUM('PL and CF details'!$B81:P85),0)</f>
        <v>1326.4095750000001</v>
      </c>
      <c r="R6" s="388">
        <f ca="1">IF(R4&gt;=Inservice,-SUM('PL and CF details'!$B81:Q85),0)</f>
        <v>1326.4095750000001</v>
      </c>
      <c r="S6" s="388">
        <f ca="1">IF(S4&gt;=Inservice,-SUM('PL and CF details'!$B81:R85),0)</f>
        <v>1326.4095750000001</v>
      </c>
      <c r="T6" s="388">
        <f ca="1">IF(T4&gt;=Inservice,-SUM('PL and CF details'!$B81:S85),0)</f>
        <v>1326.4095750000001</v>
      </c>
      <c r="U6" s="388">
        <f ca="1">IF(U4&gt;=Inservice,-SUM('PL and CF details'!$B81:T85),0)</f>
        <v>1326.4095750000001</v>
      </c>
      <c r="V6" s="388">
        <f ca="1">IF(V4&gt;=Inservice,-SUM('PL and CF details'!$B81:U85),0)</f>
        <v>1326.4095750000001</v>
      </c>
      <c r="W6" s="388">
        <f ca="1">IF(W4&gt;=Inservice,-SUM('PL and CF details'!$B81:V85),0)</f>
        <v>1326.4095750000001</v>
      </c>
      <c r="X6" s="388">
        <f ca="1">IF(X4&gt;=Inservice,-SUM('PL and CF details'!$B81:W85),0)</f>
        <v>1326.4095750000001</v>
      </c>
      <c r="Y6" s="388">
        <f ca="1">IF(Y4&gt;=Inservice,-SUM('PL and CF details'!$B81:X85),0)</f>
        <v>1326.4095750000001</v>
      </c>
      <c r="Z6" s="388">
        <f ca="1">IF(Z4&gt;=Inservice,-SUM('PL and CF details'!$B81:Y85),0)</f>
        <v>1326.4095750000001</v>
      </c>
      <c r="AA6" s="388">
        <f ca="1">IF(AA4&gt;=Inservice,-SUM('PL and CF details'!$B81:Z85),0)</f>
        <v>1326.4095750000001</v>
      </c>
      <c r="AB6" s="388">
        <f ca="1">IF(AB4&gt;=Inservice,-SUM('PL and CF details'!$B81:AA85),0)</f>
        <v>1326.4095750000001</v>
      </c>
      <c r="AC6" s="388">
        <f ca="1">IF(AC4&gt;=Inservice,-SUM('PL and CF details'!$B81:AB85),0)</f>
        <v>1326.4095750000001</v>
      </c>
      <c r="AD6" s="388">
        <f ca="1">IF(AD4&gt;=Inservice,-SUM('PL and CF details'!$B81:AC85),0)</f>
        <v>1326.4095750000001</v>
      </c>
      <c r="AE6" s="388">
        <f ca="1">IF(AE4&gt;=Inservice,-SUM('PL and CF details'!$B81:AD85),0)</f>
        <v>1326.4095750000001</v>
      </c>
      <c r="AF6" s="388">
        <f ca="1">IF(AF4&gt;=Inservice,-SUM('PL and CF details'!$B81:AE85),0)</f>
        <v>1326.4095750000001</v>
      </c>
      <c r="AG6" s="388">
        <f ca="1">IF(AG4&gt;=Inservice,-SUM('PL and CF details'!$B81:AF85),0)</f>
        <v>1326.4095750000001</v>
      </c>
      <c r="AH6" s="388">
        <f ca="1">IF(AH4&gt;=Inservice,-SUM('PL and CF details'!$B81:AG85),0)</f>
        <v>1326.4095750000001</v>
      </c>
      <c r="AI6" s="388">
        <f ca="1">IF(AI4&gt;=Inservice,-SUM('PL and CF details'!$B81:AH85),0)</f>
        <v>1326.4095750000001</v>
      </c>
      <c r="AJ6" s="388">
        <f ca="1">IF(AJ4&gt;=Inservice,-SUM('PL and CF details'!$B81:AI85),0)</f>
        <v>1326.4095750000001</v>
      </c>
      <c r="AK6" s="388">
        <f ca="1">IF(AK4&gt;=Inservice,-SUM('PL and CF details'!$B81:AJ85),0)</f>
        <v>1326.4095750000001</v>
      </c>
      <c r="AL6" s="388">
        <f ca="1">IF(AL4&gt;=Inservice,-SUM('PL and CF details'!$B81:AK85),0)</f>
        <v>1326.4095750000001</v>
      </c>
      <c r="AM6" s="388">
        <f ca="1">IF(AM4&gt;=Inservice,-SUM('PL and CF details'!$B81:AL85),0)</f>
        <v>1326.4095750000001</v>
      </c>
      <c r="AN6" s="388">
        <f ca="1">IF(AN4&gt;=Inservice,-SUM('PL and CF details'!$B81:AM85),0)</f>
        <v>1326.4095750000001</v>
      </c>
      <c r="AO6" s="388">
        <f ca="1">IF(AO4&gt;=Inservice,-SUM('PL and CF details'!$B81:AN85),0)</f>
        <v>1326.4095750000001</v>
      </c>
      <c r="AP6" s="388">
        <f ca="1">IF(AP4&gt;=Inservice,-SUM('PL and CF details'!$B81:AO85),0)</f>
        <v>1326.4095750000001</v>
      </c>
      <c r="AQ6" s="388">
        <f ca="1">IF(AQ4&gt;=Inservice,-SUM('PL and CF details'!$B81:AP85),0)</f>
        <v>1326.4095750000001</v>
      </c>
      <c r="AR6" s="388">
        <f ca="1">IF(AR4&gt;=Inservice,-SUM('PL and CF details'!$B81:AQ85),0)</f>
        <v>1326.4095750000001</v>
      </c>
      <c r="AS6" s="388">
        <f ca="1">IF(AS4&gt;=Inservice,-SUM('PL and CF details'!$B81:AR85),0)</f>
        <v>1326.4095750000001</v>
      </c>
      <c r="AT6" s="388">
        <f ca="1">IF(AT4&gt;=Inservice,-SUM('PL and CF details'!$B81:AS85),0)</f>
        <v>1326.4095750000001</v>
      </c>
      <c r="AU6" s="388">
        <f ca="1">IF(AU4&gt;=Inservice,-SUM('PL and CF details'!$B81:AT85),0)</f>
        <v>1326.4095750000001</v>
      </c>
      <c r="AV6" s="388">
        <f ca="1">IF(AV4&gt;=Inservice,-SUM('PL and CF details'!$B81:AU85),0)</f>
        <v>1326.4095750000001</v>
      </c>
      <c r="AW6" s="388">
        <f ca="1">IF(AW4&gt;=Inservice,-SUM('PL and CF details'!$B81:AV85),0)</f>
        <v>1326.4095750000001</v>
      </c>
      <c r="AX6" s="388">
        <f ca="1">IF(AX4&gt;=Inservice,-SUM('PL and CF details'!$B81:AW85),0)</f>
        <v>1326.4095750000001</v>
      </c>
      <c r="AY6" s="388">
        <f ca="1">IF(AY4&gt;=Inservice,-SUM('PL and CF details'!$B81:AX85),0)</f>
        <v>1326.4095750000001</v>
      </c>
      <c r="AZ6" s="388">
        <f ca="1">IF(AZ4&gt;=Inservice,-SUM('PL and CF details'!$B81:AY85),0)</f>
        <v>1326.4095750000001</v>
      </c>
      <c r="BA6" s="388">
        <f ca="1">IF(BA4&gt;=Inservice,-SUM('PL and CF details'!$B81:AZ85),0)</f>
        <v>1326.4095750000001</v>
      </c>
      <c r="BB6" s="388">
        <f ca="1">IF(BB4&gt;=Inservice,-SUM('PL and CF details'!$B81:BA85),0)</f>
        <v>1326.4095750000001</v>
      </c>
      <c r="BC6" s="388">
        <f ca="1">IF(BC4&gt;=Inservice,-SUM('PL and CF details'!$B81:BB85),0)</f>
        <v>1326.4095750000001</v>
      </c>
      <c r="BD6" s="388">
        <f ca="1">IF(BD4&gt;=Inservice,-SUM('PL and CF details'!$B81:BC85),0)</f>
        <v>1326.4095750000001</v>
      </c>
      <c r="BE6" s="388">
        <f ca="1">IF(BE4&gt;=Inservice,-SUM('PL and CF details'!$B81:BD85),0)</f>
        <v>1326.4095750000001</v>
      </c>
      <c r="BF6" s="388">
        <f ca="1">IF(BF4&gt;=Inservice,-SUM('PL and CF details'!$B81:BE85),0)</f>
        <v>1326.4095750000001</v>
      </c>
      <c r="BG6" s="388">
        <f ca="1">IF(BG4&gt;=Inservice,-SUM('PL and CF details'!$B81:BF85),0)</f>
        <v>1326.4095750000001</v>
      </c>
      <c r="BH6" s="388">
        <f ca="1">IF(BH4&gt;=Inservice,-SUM('PL and CF details'!$B81:BG85),0)</f>
        <v>1326.4095750000001</v>
      </c>
      <c r="BI6" s="388">
        <f ca="1">IF(BI4&gt;=Inservice,-SUM('PL and CF details'!$B81:BH85),0)</f>
        <v>1326.4095750000001</v>
      </c>
      <c r="BJ6" s="388">
        <f ca="1">IF(BJ4&gt;=Inservice,-SUM('PL and CF details'!$B81:BI85),0)</f>
        <v>1326.4095750000001</v>
      </c>
      <c r="BK6" s="388">
        <f ca="1">IF(BK4&gt;=Inservice,-SUM('PL and CF details'!$B81:BJ85),0)</f>
        <v>1326.4095750000001</v>
      </c>
      <c r="BL6" s="388">
        <f ca="1">IF(BL4&gt;=Inservice,-SUM('PL and CF details'!$B81:BK85),0)</f>
        <v>1326.4095750000001</v>
      </c>
      <c r="BM6" s="388">
        <f ca="1">IF(BM4&gt;=Inservice,-SUM('PL and CF details'!$B81:BL85),0)</f>
        <v>1326.4095750000001</v>
      </c>
      <c r="BN6" s="388">
        <f ca="1">IF(BN4&gt;=Inservice,-SUM('PL and CF details'!$B81:BM85),0)</f>
        <v>1326.4095750000001</v>
      </c>
      <c r="BO6" s="388">
        <f ca="1">IF(BO4&gt;=Inservice,-SUM('PL and CF details'!$B81:BN85),0)</f>
        <v>1326.4095750000001</v>
      </c>
      <c r="BP6" s="388">
        <f ca="1">IF(BP4&gt;=Inservice,-SUM('PL and CF details'!$B81:BO85),0)</f>
        <v>1326.4095750000001</v>
      </c>
      <c r="BQ6" s="388">
        <f ca="1">IF(BQ4&gt;=Inservice,-SUM('PL and CF details'!$B81:BP85),0)</f>
        <v>1326.4095750000001</v>
      </c>
      <c r="BR6" s="388">
        <f ca="1">IF(BR4&gt;=Inservice,-SUM('PL and CF details'!$B81:BQ85),0)</f>
        <v>1326.4095750000001</v>
      </c>
      <c r="BS6" s="388">
        <f ca="1">IF(BS4&gt;=Inservice,-SUM('PL and CF details'!$B81:BR85),0)</f>
        <v>1326.4095750000001</v>
      </c>
      <c r="BT6" s="388">
        <f ca="1">IF(BT4&gt;=Inservice,-SUM('PL and CF details'!$B81:BS85),0)</f>
        <v>1326.4095750000001</v>
      </c>
      <c r="BU6" s="388">
        <f ca="1">IF(BU4&gt;=Inservice,-SUM('PL and CF details'!$B81:BT85),0)</f>
        <v>1326.4095750000001</v>
      </c>
      <c r="BV6" s="388">
        <f ca="1">IF(BV4&gt;=Inservice,-SUM('PL and CF details'!$B81:BU85),0)</f>
        <v>1326.4095750000001</v>
      </c>
      <c r="BW6" s="388">
        <f ca="1">IF(BW4&gt;=Inservice,-SUM('PL and CF details'!$B81:BV85),0)</f>
        <v>1326.4095750000001</v>
      </c>
      <c r="BX6" s="388">
        <f ca="1">IF(BX4&gt;=Inservice,-SUM('PL and CF details'!$B81:BW85),0)</f>
        <v>1326.4095750000001</v>
      </c>
      <c r="BY6" s="388">
        <f ca="1">IF(BY4&gt;=Inservice,-SUM('PL and CF details'!$B81:BX85),0)</f>
        <v>1326.4095750000001</v>
      </c>
      <c r="BZ6" s="388">
        <f ca="1">IF(BZ4&gt;=Inservice,-SUM('PL and CF details'!$B81:BY85),0)</f>
        <v>1326.4095750000001</v>
      </c>
      <c r="CA6" s="388">
        <f ca="1">IF(CA4&gt;=Inservice,-SUM('PL and CF details'!$B81:BZ85),0)</f>
        <v>1326.4095750000001</v>
      </c>
      <c r="CB6" s="388">
        <f ca="1">IF(CB4&gt;=Inservice,-SUM('PL and CF details'!$B81:CA85),0)</f>
        <v>1326.4095750000001</v>
      </c>
      <c r="CC6" s="388">
        <f ca="1">IF(CC4&gt;=Inservice,-SUM('PL and CF details'!$B81:CB85),0)</f>
        <v>1326.4095750000001</v>
      </c>
      <c r="CD6" s="388">
        <f ca="1">IF(CD4&gt;=Inservice,-SUM('PL and CF details'!$B81:CC85),0)</f>
        <v>1326.4095750000001</v>
      </c>
      <c r="CE6" s="388"/>
    </row>
    <row r="7" spans="1:83">
      <c r="A7" s="400" t="s">
        <v>497</v>
      </c>
      <c r="C7" s="388">
        <f>IF(Inservice&lt;=C4,0,-SUM('PL and CF details'!$B81:B85))</f>
        <v>0</v>
      </c>
      <c r="D7" s="388">
        <f ca="1">IF(Inservice&lt;=D4,0,-SUM('PL and CF details'!$B81:C85))</f>
        <v>0</v>
      </c>
      <c r="E7" s="388">
        <f ca="1">IF(Inservice&lt;=E4,0,-SUM('PL and CF details'!$B81:D85))</f>
        <v>0</v>
      </c>
      <c r="F7" s="388">
        <f ca="1">IF(Inservice&lt;=F4,0,-SUM('PL and CF details'!$B81:E85))</f>
        <v>0</v>
      </c>
      <c r="G7" s="388">
        <f ca="1">IF(Inservice&lt;=G4,0,-SUM('PL and CF details'!$B81:F85))</f>
        <v>0</v>
      </c>
      <c r="H7" s="388">
        <f ca="1">IF(Inservice&lt;=H4,0,-SUM('PL and CF details'!$B81:G85))</f>
        <v>0</v>
      </c>
      <c r="I7" s="388">
        <f ca="1">IF(Inservice&lt;=I4,0,-SUM('PL and CF details'!$B81:H85))</f>
        <v>0</v>
      </c>
      <c r="J7" s="388">
        <f ca="1">IF(Inservice&lt;=J4,0,-SUM('PL and CF details'!$B81:I85))</f>
        <v>0</v>
      </c>
      <c r="K7" s="388">
        <f ca="1">IF(Inservice&lt;=K4,0,-SUM('PL and CF details'!$B81:J85))</f>
        <v>0</v>
      </c>
      <c r="L7" s="388">
        <f ca="1">IF(Inservice&lt;=L4,0,-SUM('PL and CF details'!$B81:K85))</f>
        <v>0</v>
      </c>
      <c r="M7" s="388">
        <f ca="1">IF(Inservice&lt;=M4,0,-SUM('PL and CF details'!$B81:L85))</f>
        <v>0</v>
      </c>
      <c r="N7" s="388">
        <f ca="1">IF(Inservice&lt;=N4,0,-SUM('PL and CF details'!$B81:M85))</f>
        <v>0</v>
      </c>
      <c r="O7" s="388">
        <f ca="1">IF(Inservice&lt;=O4,0,-SUM('PL and CF details'!$B81:N85))</f>
        <v>0</v>
      </c>
      <c r="P7" s="388">
        <f ca="1">IF(Inservice&lt;=P4,0,-SUM('PL and CF details'!$B81:O85))</f>
        <v>0</v>
      </c>
      <c r="Q7" s="388">
        <f ca="1">IF(Inservice&lt;=Q4,0,-SUM('PL and CF details'!$B81:P85))</f>
        <v>0</v>
      </c>
      <c r="R7" s="388">
        <f ca="1">IF(Inservice&lt;=R4,0,-SUM('PL and CF details'!$B81:Q85))</f>
        <v>0</v>
      </c>
      <c r="S7" s="388">
        <f ca="1">IF(Inservice&lt;=S4,0,-SUM('PL and CF details'!$B81:R85))</f>
        <v>0</v>
      </c>
      <c r="T7" s="388">
        <f ca="1">IF(Inservice&lt;=T4,0,-SUM('PL and CF details'!$B81:S85))</f>
        <v>0</v>
      </c>
      <c r="U7" s="388">
        <f ca="1">IF(Inservice&lt;=U4,0,-SUM('PL and CF details'!$B81:T85))</f>
        <v>0</v>
      </c>
      <c r="V7" s="388">
        <f ca="1">IF(Inservice&lt;=V4,0,-SUM('PL and CF details'!$B81:U85))</f>
        <v>0</v>
      </c>
      <c r="W7" s="388">
        <f ca="1">IF(Inservice&lt;=W4,0,-SUM('PL and CF details'!$B81:V85))</f>
        <v>0</v>
      </c>
      <c r="X7" s="388">
        <f ca="1">IF(Inservice&lt;=X4,0,-SUM('PL and CF details'!$B81:W85))</f>
        <v>0</v>
      </c>
      <c r="Y7" s="388">
        <f ca="1">IF(Inservice&lt;=Y4,0,-SUM('PL and CF details'!$B81:X85))</f>
        <v>0</v>
      </c>
      <c r="Z7" s="388">
        <f ca="1">IF(Inservice&lt;=Z4,0,-SUM('PL and CF details'!$B81:Y85))</f>
        <v>0</v>
      </c>
      <c r="AA7" s="388">
        <f ca="1">IF(Inservice&lt;=AA4,0,-SUM('PL and CF details'!$B81:Z85))</f>
        <v>0</v>
      </c>
      <c r="AB7" s="388">
        <f ca="1">IF(Inservice&lt;=AB4,0,-SUM('PL and CF details'!$B81:AA85))</f>
        <v>0</v>
      </c>
      <c r="AC7" s="388">
        <f ca="1">IF(Inservice&lt;=AC4,0,-SUM('PL and CF details'!$B81:AB85))</f>
        <v>0</v>
      </c>
      <c r="AD7" s="388">
        <f ca="1">IF(Inservice&lt;=AD4,0,-SUM('PL and CF details'!$B81:AC85))</f>
        <v>0</v>
      </c>
      <c r="AE7" s="388">
        <f ca="1">IF(Inservice&lt;=AE4,0,-SUM('PL and CF details'!$B81:AD85))</f>
        <v>0</v>
      </c>
      <c r="AF7" s="388">
        <f ca="1">IF(Inservice&lt;=AF4,0,-SUM('PL and CF details'!$B81:AE85))</f>
        <v>0</v>
      </c>
      <c r="AG7" s="388">
        <f ca="1">IF(Inservice&lt;=AG4,0,-SUM('PL and CF details'!$B81:AF85))</f>
        <v>0</v>
      </c>
      <c r="AH7" s="388">
        <f ca="1">IF(Inservice&lt;=AH4,0,-SUM('PL and CF details'!$B81:AG85))</f>
        <v>0</v>
      </c>
      <c r="AI7" s="388">
        <f ca="1">IF(Inservice&lt;=AI4,0,-SUM('PL and CF details'!$B81:AH85))</f>
        <v>0</v>
      </c>
      <c r="AJ7" s="388">
        <f ca="1">IF(Inservice&lt;=AJ4,0,-SUM('PL and CF details'!$B81:AI85))</f>
        <v>0</v>
      </c>
      <c r="AK7" s="388">
        <f ca="1">IF(Inservice&lt;=AK4,0,-SUM('PL and CF details'!$B81:AJ85))</f>
        <v>0</v>
      </c>
      <c r="AL7" s="388">
        <f ca="1">IF(Inservice&lt;=AL4,0,-SUM('PL and CF details'!$B81:AK85))</f>
        <v>0</v>
      </c>
      <c r="AM7" s="388">
        <f ca="1">IF(Inservice&lt;=AM4,0,-SUM('PL and CF details'!$B81:AL85))</f>
        <v>0</v>
      </c>
      <c r="AN7" s="388">
        <f ca="1">IF(Inservice&lt;=AN4,0,-SUM('PL and CF details'!$B81:AM85))</f>
        <v>0</v>
      </c>
      <c r="AO7" s="388">
        <f ca="1">IF(Inservice&lt;=AO4,0,-SUM('PL and CF details'!$B81:AN85))</f>
        <v>0</v>
      </c>
      <c r="AP7" s="388">
        <f ca="1">IF(Inservice&lt;=AP4,0,-SUM('PL and CF details'!$B81:AO85))</f>
        <v>0</v>
      </c>
      <c r="AQ7" s="388">
        <f ca="1">IF(Inservice&lt;=AQ4,0,-SUM('PL and CF details'!$B81:AP85))</f>
        <v>0</v>
      </c>
      <c r="AR7" s="388">
        <f ca="1">IF(Inservice&lt;=AR4,0,-SUM('PL and CF details'!$B81:AQ85))</f>
        <v>0</v>
      </c>
      <c r="AS7" s="388">
        <f ca="1">IF(Inservice&lt;=AS4,0,-SUM('PL and CF details'!$B81:AR85))</f>
        <v>0</v>
      </c>
      <c r="AT7" s="388">
        <f ca="1">IF(Inservice&lt;=AT4,0,-SUM('PL and CF details'!$B81:AS85))</f>
        <v>0</v>
      </c>
      <c r="AU7" s="388">
        <f ca="1">IF(Inservice&lt;=AU4,0,-SUM('PL and CF details'!$B81:AT85))</f>
        <v>0</v>
      </c>
      <c r="AV7" s="388">
        <f ca="1">IF(Inservice&lt;=AV4,0,-SUM('PL and CF details'!$B81:AU85))</f>
        <v>0</v>
      </c>
      <c r="AW7" s="388">
        <f ca="1">IF(Inservice&lt;=AW4,0,-SUM('PL and CF details'!$B81:AV85))</f>
        <v>0</v>
      </c>
      <c r="AX7" s="388">
        <f ca="1">IF(Inservice&lt;=AX4,0,-SUM('PL and CF details'!$B81:AW85))</f>
        <v>0</v>
      </c>
      <c r="AY7" s="388">
        <f ca="1">IF(Inservice&lt;=AY4,0,-SUM('PL and CF details'!$B81:AX85))</f>
        <v>0</v>
      </c>
      <c r="AZ7" s="388">
        <f ca="1">IF(Inservice&lt;=AZ4,0,-SUM('PL and CF details'!$B81:AY85))</f>
        <v>0</v>
      </c>
      <c r="BA7" s="388">
        <f ca="1">IF(Inservice&lt;=BA4,0,-SUM('PL and CF details'!$B81:AZ85))</f>
        <v>0</v>
      </c>
      <c r="BB7" s="388">
        <f ca="1">IF(Inservice&lt;=BB4,0,-SUM('PL and CF details'!$B81:BA85))</f>
        <v>0</v>
      </c>
      <c r="BC7" s="388">
        <f ca="1">IF(Inservice&lt;=BC4,0,-SUM('PL and CF details'!$B81:BB85))</f>
        <v>0</v>
      </c>
      <c r="BD7" s="388">
        <f ca="1">IF(Inservice&lt;=BD4,0,-SUM('PL and CF details'!$B81:BC85))</f>
        <v>0</v>
      </c>
      <c r="BE7" s="388">
        <f ca="1">IF(Inservice&lt;=BE4,0,-SUM('PL and CF details'!$B81:BD85))</f>
        <v>0</v>
      </c>
      <c r="BF7" s="388">
        <f ca="1">IF(Inservice&lt;=BF4,0,-SUM('PL and CF details'!$B81:BE85))</f>
        <v>0</v>
      </c>
      <c r="BG7" s="388">
        <f ca="1">IF(Inservice&lt;=BG4,0,-SUM('PL and CF details'!$B81:BF85))</f>
        <v>0</v>
      </c>
      <c r="BH7" s="388">
        <f ca="1">IF(Inservice&lt;=BH4,0,-SUM('PL and CF details'!$B81:BG85))</f>
        <v>0</v>
      </c>
      <c r="BI7" s="388">
        <f ca="1">IF(Inservice&lt;=BI4,0,-SUM('PL and CF details'!$B81:BH85))</f>
        <v>0</v>
      </c>
      <c r="BJ7" s="388">
        <f ca="1">IF(Inservice&lt;=BJ4,0,-SUM('PL and CF details'!$B81:BI85))</f>
        <v>0</v>
      </c>
      <c r="BK7" s="388">
        <f ca="1">IF(Inservice&lt;=BK4,0,-SUM('PL and CF details'!$B81:BJ85))</f>
        <v>0</v>
      </c>
      <c r="BL7" s="388">
        <f ca="1">IF(Inservice&lt;=BL4,0,-SUM('PL and CF details'!$B81:BK85))</f>
        <v>0</v>
      </c>
      <c r="BM7" s="388">
        <f ca="1">IF(Inservice&lt;=BM4,0,-SUM('PL and CF details'!$B81:BL85))</f>
        <v>0</v>
      </c>
      <c r="BN7" s="388">
        <f ca="1">IF(Inservice&lt;=BN4,0,-SUM('PL and CF details'!$B81:BM85))</f>
        <v>0</v>
      </c>
      <c r="BO7" s="388">
        <f ca="1">IF(Inservice&lt;=BO4,0,-SUM('PL and CF details'!$B81:BN85))</f>
        <v>0</v>
      </c>
      <c r="BP7" s="388">
        <f ca="1">IF(Inservice&lt;=BP4,0,-SUM('PL and CF details'!$B81:BO85))</f>
        <v>0</v>
      </c>
      <c r="BQ7" s="388">
        <f ca="1">IF(Inservice&lt;=BQ4,0,-SUM('PL and CF details'!$B81:BP85))</f>
        <v>0</v>
      </c>
      <c r="BR7" s="388">
        <f ca="1">IF(Inservice&lt;=BR4,0,-SUM('PL and CF details'!$B81:BQ85))</f>
        <v>0</v>
      </c>
      <c r="BS7" s="388">
        <f ca="1">IF(Inservice&lt;=BS4,0,-SUM('PL and CF details'!$B81:BR85))</f>
        <v>0</v>
      </c>
      <c r="BT7" s="388">
        <f ca="1">IF(Inservice&lt;=BT4,0,-SUM('PL and CF details'!$B81:BS85))</f>
        <v>0</v>
      </c>
      <c r="BU7" s="388">
        <f ca="1">IF(Inservice&lt;=BU4,0,-SUM('PL and CF details'!$B81:BT85))</f>
        <v>0</v>
      </c>
      <c r="BV7" s="388">
        <f ca="1">IF(Inservice&lt;=BV4,0,-SUM('PL and CF details'!$B81:BU85))</f>
        <v>0</v>
      </c>
      <c r="BW7" s="388">
        <f ca="1">IF(Inservice&lt;=BW4,0,-SUM('PL and CF details'!$B81:BV85))</f>
        <v>0</v>
      </c>
      <c r="BX7" s="388">
        <f ca="1">IF(Inservice&lt;=BX4,0,-SUM('PL and CF details'!$B81:BW85))</f>
        <v>0</v>
      </c>
      <c r="BY7" s="388">
        <f ca="1">IF(Inservice&lt;=BY4,0,-SUM('PL and CF details'!$B81:BX85))</f>
        <v>0</v>
      </c>
      <c r="BZ7" s="388">
        <f ca="1">IF(Inservice&lt;=BZ4,0,-SUM('PL and CF details'!$B81:BY85))</f>
        <v>0</v>
      </c>
      <c r="CA7" s="388">
        <f ca="1">IF(Inservice&lt;=CA4,0,-SUM('PL and CF details'!$B81:BZ85))</f>
        <v>0</v>
      </c>
      <c r="CB7" s="388">
        <f ca="1">IF(Inservice&lt;=CB4,0,-SUM('PL and CF details'!$B81:CA85))</f>
        <v>0</v>
      </c>
      <c r="CC7" s="388">
        <f ca="1">IF(Inservice&lt;=CC4,0,-SUM('PL and CF details'!$B81:CB85))</f>
        <v>0</v>
      </c>
      <c r="CD7" s="388">
        <f ca="1">IF(Inservice&lt;=CD4,0,-SUM('PL and CF details'!$B81:CC85))</f>
        <v>0</v>
      </c>
      <c r="CE7" s="388"/>
    </row>
    <row r="8" spans="1:83">
      <c r="A8" s="401" t="s">
        <v>498</v>
      </c>
      <c r="C8" s="388">
        <f ca="1">-'PL and CF details'!B37</f>
        <v>18.948708214285716</v>
      </c>
      <c r="D8" s="388">
        <f ca="1">-'PL and CF details'!C37+C8</f>
        <v>56.846124642857149</v>
      </c>
      <c r="E8" s="388">
        <f ca="1">-'PL and CF details'!D37+D8</f>
        <v>94.743541071428581</v>
      </c>
      <c r="F8" s="388">
        <f ca="1">-'PL and CF details'!E37+E8</f>
        <v>132.64095750000001</v>
      </c>
      <c r="G8" s="388">
        <f ca="1">-'PL and CF details'!F37+F8</f>
        <v>170.53837392857145</v>
      </c>
      <c r="H8" s="388">
        <f ca="1">-'PL and CF details'!G37+G8</f>
        <v>208.43579035714288</v>
      </c>
      <c r="I8" s="388">
        <f ca="1">-'PL and CF details'!H37+H8</f>
        <v>246.33320678571431</v>
      </c>
      <c r="J8" s="388">
        <f ca="1">-'PL and CF details'!I37+I8</f>
        <v>284.23062321428574</v>
      </c>
      <c r="K8" s="388">
        <f ca="1">-'PL and CF details'!J37+J8</f>
        <v>322.12803964285717</v>
      </c>
      <c r="L8" s="388">
        <f ca="1">-'PL and CF details'!K37+K8</f>
        <v>360.02545607142861</v>
      </c>
      <c r="M8" s="388">
        <f ca="1">-'PL and CF details'!L37+L8</f>
        <v>397.92287250000004</v>
      </c>
      <c r="N8" s="388">
        <f ca="1">-'PL and CF details'!M37+M8</f>
        <v>435.82028892857147</v>
      </c>
      <c r="O8" s="388">
        <f ca="1">-'PL and CF details'!N37+N8</f>
        <v>473.7177053571429</v>
      </c>
      <c r="P8" s="388">
        <f ca="1">-'PL and CF details'!O37+O8</f>
        <v>511.61512178571434</v>
      </c>
      <c r="Q8" s="388">
        <f ca="1">-'PL and CF details'!P37+P8</f>
        <v>549.51253821428577</v>
      </c>
      <c r="R8" s="388">
        <f ca="1">-'PL and CF details'!Q37+Q8</f>
        <v>587.4099546428572</v>
      </c>
      <c r="S8" s="388">
        <f ca="1">-'PL and CF details'!R37+R8</f>
        <v>625.30737107142863</v>
      </c>
      <c r="T8" s="388">
        <f ca="1">-'PL and CF details'!S37+S8</f>
        <v>663.20478750000007</v>
      </c>
      <c r="U8" s="388">
        <f ca="1">-'PL and CF details'!T37+T8</f>
        <v>701.1022039285715</v>
      </c>
      <c r="V8" s="388">
        <f ca="1">-'PL and CF details'!U37+U8</f>
        <v>738.99962035714293</v>
      </c>
      <c r="W8" s="388">
        <f ca="1">-'PL and CF details'!V37+V8</f>
        <v>776.89703678571436</v>
      </c>
      <c r="X8" s="388">
        <f ca="1">-'PL and CF details'!W37+W8</f>
        <v>814.7944532142858</v>
      </c>
      <c r="Y8" s="388">
        <f ca="1">-'PL and CF details'!X37+X8</f>
        <v>852.69186964285723</v>
      </c>
      <c r="Z8" s="388">
        <f ca="1">-'PL and CF details'!Y37+Y8</f>
        <v>890.58928607142866</v>
      </c>
      <c r="AA8" s="388">
        <f ca="1">-'PL and CF details'!Z37+Z8</f>
        <v>928.48670250000009</v>
      </c>
      <c r="AB8" s="388">
        <f ca="1">-'PL and CF details'!AA37+AA8</f>
        <v>966.38411892857152</v>
      </c>
      <c r="AC8" s="388">
        <f ca="1">-'PL and CF details'!AB37+AB8</f>
        <v>1004.281535357143</v>
      </c>
      <c r="AD8" s="388">
        <f ca="1">-'PL and CF details'!AC37+AC8</f>
        <v>1042.1789517857144</v>
      </c>
      <c r="AE8" s="388">
        <f ca="1">-'PL and CF details'!AD37+AD8</f>
        <v>1080.0763682142858</v>
      </c>
      <c r="AF8" s="388">
        <f ca="1">-'PL and CF details'!AE37+AE8</f>
        <v>1117.9737846428573</v>
      </c>
      <c r="AG8" s="388">
        <f ca="1">-'PL and CF details'!AF37+AF8</f>
        <v>1155.8712010714287</v>
      </c>
      <c r="AH8" s="388">
        <f ca="1">-'PL and CF details'!AG37+AG8</f>
        <v>1193.7686175000001</v>
      </c>
      <c r="AI8" s="388">
        <f ca="1">-'PL and CF details'!AH37+AH8</f>
        <v>1231.6660339285716</v>
      </c>
      <c r="AJ8" s="388">
        <f ca="1">-'PL and CF details'!AI37+AI8</f>
        <v>1269.563450357143</v>
      </c>
      <c r="AK8" s="388">
        <f ca="1">-'PL and CF details'!AJ37+AJ8</f>
        <v>1307.4608667857144</v>
      </c>
      <c r="AL8" s="388">
        <f ca="1">-'PL and CF details'!AK37+AK8</f>
        <v>1326.4095750000001</v>
      </c>
      <c r="AM8" s="388">
        <f ca="1">-'PL and CF details'!AL37+AL8</f>
        <v>1326.4095750000001</v>
      </c>
      <c r="AN8" s="388">
        <f ca="1">-'PL and CF details'!AM37+AM8</f>
        <v>1326.4095750000001</v>
      </c>
      <c r="AO8" s="388">
        <f ca="1">-'PL and CF details'!AN37+AN8</f>
        <v>1326.4095750000001</v>
      </c>
      <c r="AP8" s="388">
        <f ca="1">-'PL and CF details'!AO37+AO8</f>
        <v>1326.4095750000001</v>
      </c>
      <c r="AQ8" s="388">
        <f ca="1">-'PL and CF details'!AP37+AP8</f>
        <v>1326.4095750000001</v>
      </c>
      <c r="AR8" s="388">
        <f ca="1">-'PL and CF details'!AQ37+AQ8</f>
        <v>1326.4095750000001</v>
      </c>
      <c r="AS8" s="388">
        <f ca="1">-'PL and CF details'!AR37+AR8</f>
        <v>1326.4095750000001</v>
      </c>
      <c r="AT8" s="388">
        <f ca="1">-'PL and CF details'!AS37+AS8</f>
        <v>1326.4095750000001</v>
      </c>
      <c r="AU8" s="388">
        <f ca="1">-'PL and CF details'!AT37+AT8</f>
        <v>1326.4095750000001</v>
      </c>
      <c r="AV8" s="388">
        <f ca="1">-'PL and CF details'!AU37+AU8</f>
        <v>1326.4095750000001</v>
      </c>
      <c r="AW8" s="388">
        <f ca="1">-'PL and CF details'!AV37+AV8</f>
        <v>1326.4095750000001</v>
      </c>
      <c r="AX8" s="388">
        <f ca="1">-'PL and CF details'!AW37+AW8</f>
        <v>1326.4095750000001</v>
      </c>
      <c r="AY8" s="388">
        <f ca="1">-'PL and CF details'!AX37+AX8</f>
        <v>1326.4095750000001</v>
      </c>
      <c r="AZ8" s="388">
        <f ca="1">-'PL and CF details'!AY37+AY8</f>
        <v>1326.4095750000001</v>
      </c>
      <c r="BA8" s="388">
        <f ca="1">-'PL and CF details'!AZ37+AZ8</f>
        <v>1326.4095750000001</v>
      </c>
      <c r="BB8" s="388">
        <f ca="1">-'PL and CF details'!BA37+BA8</f>
        <v>1326.4095750000001</v>
      </c>
      <c r="BC8" s="388">
        <f ca="1">-'PL and CF details'!BB37+BB8</f>
        <v>1326.4095750000001</v>
      </c>
      <c r="BD8" s="388">
        <f ca="1">-'PL and CF details'!BC37+BC8</f>
        <v>1326.4095750000001</v>
      </c>
      <c r="BE8" s="388">
        <f ca="1">-'PL and CF details'!BD37+BD8</f>
        <v>1326.4095750000001</v>
      </c>
      <c r="BF8" s="388">
        <f ca="1">-'PL and CF details'!BE37+BE8</f>
        <v>1326.4095750000001</v>
      </c>
      <c r="BG8" s="388">
        <f ca="1">-'PL and CF details'!BF37+BF8</f>
        <v>1326.4095750000001</v>
      </c>
      <c r="BH8" s="388">
        <f ca="1">-'PL and CF details'!BG37+BG8</f>
        <v>1326.4095750000001</v>
      </c>
      <c r="BI8" s="388">
        <f ca="1">-'PL and CF details'!BH37+BH8</f>
        <v>1326.4095750000001</v>
      </c>
      <c r="BJ8" s="388">
        <f ca="1">-'PL and CF details'!BI37+BI8</f>
        <v>1326.4095750000001</v>
      </c>
      <c r="BK8" s="388">
        <f ca="1">-'PL and CF details'!BJ37+BJ8</f>
        <v>1326.4095750000001</v>
      </c>
      <c r="BL8" s="388">
        <f ca="1">-'PL and CF details'!BK37+BK8</f>
        <v>1326.4095750000001</v>
      </c>
      <c r="BM8" s="388">
        <f ca="1">-'PL and CF details'!BL37+BL8</f>
        <v>1326.4095750000001</v>
      </c>
      <c r="BN8" s="388">
        <f ca="1">-'PL and CF details'!BM37+BM8</f>
        <v>1326.4095750000001</v>
      </c>
      <c r="BO8" s="388">
        <f ca="1">-'PL and CF details'!BN37+BN8</f>
        <v>1326.4095750000001</v>
      </c>
      <c r="BP8" s="388">
        <f ca="1">-'PL and CF details'!BO37+BO8</f>
        <v>1326.4095750000001</v>
      </c>
      <c r="BQ8" s="388">
        <f ca="1">-'PL and CF details'!BP37+BP8</f>
        <v>1326.4095750000001</v>
      </c>
      <c r="BR8" s="388">
        <f ca="1">-'PL and CF details'!BQ37+BQ8</f>
        <v>1326.4095750000001</v>
      </c>
      <c r="BS8" s="388">
        <f ca="1">-'PL and CF details'!BR37+BR8</f>
        <v>1326.4095750000001</v>
      </c>
      <c r="BT8" s="388">
        <f ca="1">-'PL and CF details'!BS37+BS8</f>
        <v>1326.4095750000001</v>
      </c>
      <c r="BU8" s="388">
        <f ca="1">-'PL and CF details'!BT37+BT8</f>
        <v>1326.4095750000001</v>
      </c>
      <c r="BV8" s="388">
        <f ca="1">-'PL and CF details'!BU37+BU8</f>
        <v>1326.4095750000001</v>
      </c>
      <c r="BW8" s="388">
        <f ca="1">-'PL and CF details'!BV37+BV8</f>
        <v>1326.4095750000001</v>
      </c>
      <c r="BX8" s="388">
        <f ca="1">-'PL and CF details'!BW37+BW8</f>
        <v>1326.4095750000001</v>
      </c>
      <c r="BY8" s="388">
        <f ca="1">-'PL and CF details'!BX37+BX8</f>
        <v>1326.4095750000001</v>
      </c>
      <c r="BZ8" s="388">
        <f ca="1">-'PL and CF details'!BY37+BY8</f>
        <v>1326.4095750000001</v>
      </c>
      <c r="CA8" s="388">
        <f ca="1">-'PL and CF details'!BZ37+BZ8</f>
        <v>1326.4095750000001</v>
      </c>
      <c r="CB8" s="388">
        <f ca="1">-'PL and CF details'!CA37+CA8</f>
        <v>1326.4095750000001</v>
      </c>
      <c r="CC8" s="388">
        <f ca="1">-'PL and CF details'!CB37+CB8</f>
        <v>1326.4095750000001</v>
      </c>
      <c r="CD8" s="388">
        <f ca="1">-'PL and CF details'!CC37+CC8</f>
        <v>1326.4095750000001</v>
      </c>
      <c r="CE8" s="388"/>
    </row>
    <row r="9" spans="1:83" s="398" customFormat="1">
      <c r="A9" s="402" t="s">
        <v>499</v>
      </c>
      <c r="C9" s="389">
        <f ca="1">-(Depreciation!C$60-Depreciation!C$34)*BookIncomeTax</f>
        <v>11.977952179955359</v>
      </c>
      <c r="D9" s="389">
        <f ca="1">-((Depreciation!D$60-Depreciation!D$34)*BookIncomeTax)+C9</f>
        <v>34.483971497529325</v>
      </c>
      <c r="E9" s="389">
        <f ca="1">-((Depreciation!E$60-Depreciation!E$34)*BookIncomeTax)+D9</f>
        <v>54.193415395364788</v>
      </c>
      <c r="F9" s="389">
        <f ca="1">-((Depreciation!F$60-Depreciation!F$34)*BookIncomeTax)+E9</f>
        <v>71.322992669825254</v>
      </c>
      <c r="G9" s="389">
        <f ca="1">-((Depreciation!G$60-Depreciation!G$34)*BookIncomeTax)+F9</f>
        <v>86.058453717793725</v>
      </c>
      <c r="H9" s="389">
        <f ca="1">-((Depreciation!H$60-Depreciation!H$34)*BookIncomeTax)+G9</f>
        <v>98.585548936153188</v>
      </c>
      <c r="I9" s="389">
        <f ca="1">-((Depreciation!I$60-Depreciation!I$34)*BookIncomeTax)+H9</f>
        <v>109.0642300555529</v>
      </c>
      <c r="J9" s="389">
        <f ca="1">-((Depreciation!J$60-Depreciation!J$34)*BookIncomeTax)+I9</f>
        <v>117.65444880664211</v>
      </c>
      <c r="K9" s="389">
        <f ca="1">-((Depreciation!K$60-Depreciation!K$34)*BookIncomeTax)+J9</f>
        <v>125.93508356292632</v>
      </c>
      <c r="L9" s="389">
        <f ca="1">-((Depreciation!L$60-Depreciation!L$34)*BookIncomeTax)+K9</f>
        <v>134.21055858596378</v>
      </c>
      <c r="M9" s="389">
        <f ca="1">-((Depreciation!M$60-Depreciation!M$34)*BookIncomeTax)+L9</f>
        <v>142.49119334224801</v>
      </c>
      <c r="N9" s="389">
        <f ca="1">-((Depreciation!N$60-Depreciation!N$34)*BookIncomeTax)+M9</f>
        <v>150.76666836528548</v>
      </c>
      <c r="O9" s="389">
        <f ca="1">-((Depreciation!O$60-Depreciation!O$34)*BookIncomeTax)+N9</f>
        <v>159.04730312156971</v>
      </c>
      <c r="P9" s="389">
        <f ca="1">-((Depreciation!P$60-Depreciation!P$34)*BookIncomeTax)+O9</f>
        <v>167.32277814460718</v>
      </c>
      <c r="Q9" s="389">
        <f ca="1">-((Depreciation!Q$60-Depreciation!Q$34)*BookIncomeTax)+P9</f>
        <v>175.60341290089141</v>
      </c>
      <c r="R9" s="389">
        <f ca="1">-((Depreciation!R$60-Depreciation!R$34)*BookIncomeTax)+Q9</f>
        <v>183.87888792392889</v>
      </c>
      <c r="S9" s="389">
        <f ca="1">-((Depreciation!S$60-Depreciation!S$34)*BookIncomeTax)+R9</f>
        <v>192.15952268021312</v>
      </c>
      <c r="T9" s="389">
        <f ca="1">-((Depreciation!T$60-Depreciation!T$34)*BookIncomeTax)+S9</f>
        <v>200.43499770325059</v>
      </c>
      <c r="U9" s="389">
        <f ca="1">-((Depreciation!U$60-Depreciation!U$34)*BookIncomeTax)+T9</f>
        <v>208.71563245953482</v>
      </c>
      <c r="V9" s="389">
        <f ca="1">-((Depreciation!V$60-Depreciation!V$34)*BookIncomeTax)+U9</f>
        <v>216.99110748257229</v>
      </c>
      <c r="W9" s="389">
        <f ca="1">-((Depreciation!W$60-Depreciation!W$34)*BookIncomeTax)+V9</f>
        <v>213.76037736535724</v>
      </c>
      <c r="X9" s="389">
        <f ca="1">-((Depreciation!X$60-Depreciation!X$34)*BookIncomeTax)+W9</f>
        <v>199.01828237464295</v>
      </c>
      <c r="Y9" s="389">
        <f ca="1">-((Depreciation!Y$60-Depreciation!Y$34)*BookIncomeTax)+X9</f>
        <v>184.27618738392866</v>
      </c>
      <c r="Z9" s="389">
        <f ca="1">-((Depreciation!Z$60-Depreciation!Z$34)*BookIncomeTax)+Y9</f>
        <v>169.53409239321437</v>
      </c>
      <c r="AA9" s="389">
        <f ca="1">-((Depreciation!AA$60-Depreciation!AA$34)*BookIncomeTax)+Z9</f>
        <v>154.79199740250007</v>
      </c>
      <c r="AB9" s="389">
        <f ca="1">-((Depreciation!AB$60-Depreciation!AB$34)*BookIncomeTax)+AA9</f>
        <v>140.04990241178578</v>
      </c>
      <c r="AC9" s="389">
        <f ca="1">-((Depreciation!AC$60-Depreciation!AC$34)*BookIncomeTax)+AB9</f>
        <v>125.30780742107149</v>
      </c>
      <c r="AD9" s="389">
        <f ca="1">-((Depreciation!AD$60-Depreciation!AD$34)*BookIncomeTax)+AC9</f>
        <v>110.56571243035719</v>
      </c>
      <c r="AE9" s="389">
        <f ca="1">-((Depreciation!AE$60-Depreciation!AE$34)*BookIncomeTax)+AD9</f>
        <v>95.823617439642902</v>
      </c>
      <c r="AF9" s="389">
        <f ca="1">-((Depreciation!AF$60-Depreciation!AF$34)*BookIncomeTax)+AE9</f>
        <v>81.081522448928609</v>
      </c>
      <c r="AG9" s="389">
        <f ca="1">-((Depreciation!AG$60-Depreciation!AG$34)*BookIncomeTax)+AF9</f>
        <v>66.339427458214317</v>
      </c>
      <c r="AH9" s="389">
        <f ca="1">-((Depreciation!AH$60-Depreciation!AH$34)*BookIncomeTax)+AG9</f>
        <v>51.597332467500031</v>
      </c>
      <c r="AI9" s="389">
        <f ca="1">-((Depreciation!AI$60-Depreciation!AI$34)*BookIncomeTax)+AH9</f>
        <v>36.855237476785746</v>
      </c>
      <c r="AJ9" s="389">
        <f ca="1">-((Depreciation!AJ$60-Depreciation!AJ$34)*BookIncomeTax)+AI9</f>
        <v>22.11314248607146</v>
      </c>
      <c r="AK9" s="389">
        <f ca="1">-((Depreciation!AK$60-Depreciation!AK$34)*BookIncomeTax)+AJ9</f>
        <v>7.371047495357173</v>
      </c>
      <c r="AL9" s="389">
        <f ca="1">-((Depreciation!AL$60-Depreciation!AL$34)*BookIncomeTax)+AK9</f>
        <v>2.9309887850104133E-14</v>
      </c>
      <c r="AM9" s="389">
        <f ca="1">-((Depreciation!AM$60-Depreciation!AM$34)*BookIncomeTax)+AL9</f>
        <v>2.9309887850104133E-14</v>
      </c>
      <c r="AN9" s="389">
        <f ca="1">-((Depreciation!AN$60-Depreciation!AN$34)*BookIncomeTax)+AM9</f>
        <v>2.9309887850104133E-14</v>
      </c>
      <c r="AO9" s="389">
        <f ca="1">-((Depreciation!AO$60-Depreciation!AO$34)*BookIncomeTax)+AN9</f>
        <v>2.9309887850104133E-14</v>
      </c>
      <c r="AP9" s="389">
        <f ca="1">-((Depreciation!AP$60-Depreciation!AP$34)*BookIncomeTax)+AO9</f>
        <v>2.9309887850104133E-14</v>
      </c>
      <c r="AQ9" s="389">
        <f ca="1">-((Depreciation!AQ$60-Depreciation!AQ$34)*BookIncomeTax)+AP9</f>
        <v>2.9309887850104133E-14</v>
      </c>
      <c r="AR9" s="389">
        <f ca="1">-((Depreciation!AR$60-Depreciation!AR$34)*BookIncomeTax)+AQ9</f>
        <v>2.9309887850104133E-14</v>
      </c>
      <c r="AS9" s="389">
        <f ca="1">-((Depreciation!AS$60-Depreciation!AS$34)*BookIncomeTax)+AR9</f>
        <v>2.9309887850104133E-14</v>
      </c>
      <c r="AT9" s="389">
        <f ca="1">-((Depreciation!AT$60-Depreciation!AT$34)*BookIncomeTax)+AS9</f>
        <v>2.9309887850104133E-14</v>
      </c>
      <c r="AU9" s="389">
        <f ca="1">-((Depreciation!AU$60-Depreciation!AU$34)*BookIncomeTax)+AT9</f>
        <v>2.9309887850104133E-14</v>
      </c>
      <c r="AV9" s="389">
        <f ca="1">-((Depreciation!AV$60-Depreciation!AV$34)*BookIncomeTax)+AU9</f>
        <v>2.9309887850104133E-14</v>
      </c>
      <c r="AW9" s="389">
        <f ca="1">-((Depreciation!AW$60-Depreciation!AW$34)*BookIncomeTax)+AV9</f>
        <v>2.9309887850104133E-14</v>
      </c>
      <c r="AX9" s="389">
        <f ca="1">-((Depreciation!AX$60-Depreciation!AX$34)*BookIncomeTax)+AW9</f>
        <v>2.9309887850104133E-14</v>
      </c>
      <c r="AY9" s="389">
        <f ca="1">-((Depreciation!AY$60-Depreciation!AY$34)*BookIncomeTax)+AX9</f>
        <v>2.9309887850104133E-14</v>
      </c>
      <c r="AZ9" s="389">
        <f ca="1">-((Depreciation!AZ$60-Depreciation!AZ$34)*BookIncomeTax)+AY9</f>
        <v>2.9309887850104133E-14</v>
      </c>
      <c r="BA9" s="389">
        <f ca="1">-((Depreciation!BA$60-Depreciation!BA$34)*BookIncomeTax)+AZ9</f>
        <v>2.9309887850104133E-14</v>
      </c>
      <c r="BB9" s="389">
        <f ca="1">-((Depreciation!BB$60-Depreciation!BB$34)*BookIncomeTax)+BA9</f>
        <v>2.9309887850104133E-14</v>
      </c>
      <c r="BC9" s="389">
        <f ca="1">-((Depreciation!BC$60-Depreciation!BC$34)*BookIncomeTax)+BB9</f>
        <v>2.9309887850104133E-14</v>
      </c>
      <c r="BD9" s="389">
        <f ca="1">-((Depreciation!BD$60-Depreciation!BD$34)*BookIncomeTax)+BC9</f>
        <v>2.9309887850104133E-14</v>
      </c>
      <c r="BE9" s="389">
        <f ca="1">-((Depreciation!BE$60-Depreciation!BE$34)*BookIncomeTax)+BD9</f>
        <v>2.9309887850104133E-14</v>
      </c>
      <c r="BF9" s="389">
        <f ca="1">-((Depreciation!BF$60-Depreciation!BF$34)*BookIncomeTax)+BE9</f>
        <v>2.9309887850104133E-14</v>
      </c>
      <c r="BG9" s="389">
        <f ca="1">-((Depreciation!BG$60-Depreciation!BG$34)*BookIncomeTax)+BF9</f>
        <v>2.9309887850104133E-14</v>
      </c>
      <c r="BH9" s="389">
        <f ca="1">-((Depreciation!BH$60-Depreciation!BH$34)*BookIncomeTax)+BG9</f>
        <v>2.9309887850104133E-14</v>
      </c>
      <c r="BI9" s="389">
        <f ca="1">-((Depreciation!BI$60-Depreciation!BI$34)*BookIncomeTax)+BH9</f>
        <v>2.9309887850104133E-14</v>
      </c>
      <c r="BJ9" s="389">
        <f ca="1">-((Depreciation!BJ$60-Depreciation!BJ$34)*BookIncomeTax)+BI9</f>
        <v>2.9309887850104133E-14</v>
      </c>
      <c r="BK9" s="389">
        <f ca="1">-((Depreciation!BK$60-Depreciation!BK$34)*BookIncomeTax)+BJ9</f>
        <v>2.9309887850104133E-14</v>
      </c>
      <c r="BL9" s="389">
        <f ca="1">-((Depreciation!BL$60-Depreciation!BL$34)*BookIncomeTax)+BK9</f>
        <v>2.9309887850104133E-14</v>
      </c>
      <c r="BM9" s="389">
        <f ca="1">-((Depreciation!BM$60-Depreciation!BM$34)*BookIncomeTax)+BL9</f>
        <v>2.9309887850104133E-14</v>
      </c>
      <c r="BN9" s="389">
        <f ca="1">-((Depreciation!BN$60-Depreciation!BN$34)*BookIncomeTax)+BM9</f>
        <v>2.9309887850104133E-14</v>
      </c>
      <c r="BO9" s="389">
        <f ca="1">-((Depreciation!BO$60-Depreciation!BO$34)*BookIncomeTax)+BN9</f>
        <v>2.9309887850104133E-14</v>
      </c>
      <c r="BP9" s="389">
        <f ca="1">-((Depreciation!BP$60-Depreciation!BP$34)*BookIncomeTax)+BO9</f>
        <v>2.9309887850104133E-14</v>
      </c>
      <c r="BQ9" s="389">
        <f ca="1">-((Depreciation!BQ$60-Depreciation!BQ$34)*BookIncomeTax)+BP9</f>
        <v>2.9309887850104133E-14</v>
      </c>
      <c r="BR9" s="389">
        <f ca="1">-((Depreciation!BR$60-Depreciation!BR$34)*BookIncomeTax)+BQ9</f>
        <v>2.9309887850104133E-14</v>
      </c>
      <c r="BS9" s="389">
        <f ca="1">-((Depreciation!BS$60-Depreciation!BS$34)*BookIncomeTax)+BR9</f>
        <v>2.9309887850104133E-14</v>
      </c>
      <c r="BT9" s="389">
        <f ca="1">-((Depreciation!BT$60-Depreciation!BT$34)*BookIncomeTax)+BS9</f>
        <v>2.9309887850104133E-14</v>
      </c>
      <c r="BU9" s="389">
        <f ca="1">-((Depreciation!BU$60-Depreciation!BU$34)*BookIncomeTax)+BT9</f>
        <v>2.9309887850104133E-14</v>
      </c>
      <c r="BV9" s="389">
        <f ca="1">-((Depreciation!BV$60-Depreciation!BV$34)*BookIncomeTax)+BU9</f>
        <v>2.9309887850104133E-14</v>
      </c>
      <c r="BW9" s="389">
        <f ca="1">-((Depreciation!BW$60-Depreciation!BW$34)*BookIncomeTax)+BV9</f>
        <v>2.9309887850104133E-14</v>
      </c>
      <c r="BX9" s="389">
        <f ca="1">-((Depreciation!BX$60-Depreciation!BX$34)*BookIncomeTax)+BW9</f>
        <v>2.9309887850104133E-14</v>
      </c>
      <c r="BY9" s="389">
        <f ca="1">-((Depreciation!BY$60-Depreciation!BY$34)*BookIncomeTax)+BX9</f>
        <v>2.9309887850104133E-14</v>
      </c>
      <c r="BZ9" s="389">
        <f ca="1">-((Depreciation!BZ$60-Depreciation!BZ$34)*BookIncomeTax)+BY9</f>
        <v>2.9309887850104133E-14</v>
      </c>
      <c r="CA9" s="389">
        <f ca="1">-((Depreciation!CA$60-Depreciation!CA$34)*BookIncomeTax)+BZ9</f>
        <v>2.9309887850104133E-14</v>
      </c>
      <c r="CB9" s="389">
        <f ca="1">-((Depreciation!CB$60-Depreciation!CB$34)*BookIncomeTax)+CA9</f>
        <v>2.9309887850104133E-14</v>
      </c>
      <c r="CC9" s="389">
        <f ca="1">-((Depreciation!CC$60-Depreciation!CC$34)*BookIncomeTax)+CB9</f>
        <v>2.9309887850104133E-14</v>
      </c>
      <c r="CD9" s="389">
        <f ca="1">-((Depreciation!CD$60-Depreciation!CD$34)*BookIncomeTax)+CC9</f>
        <v>2.9309887850104133E-14</v>
      </c>
      <c r="CE9" s="388"/>
    </row>
    <row r="10" spans="1:83">
      <c r="A10" s="403" t="s">
        <v>500</v>
      </c>
      <c r="C10" s="388">
        <f ca="1">C6+C7-C8-C9</f>
        <v>1295.4829146057591</v>
      </c>
      <c r="D10" s="388">
        <f t="shared" ref="D10:W10" ca="1" si="0">D6+D7-D8-D9</f>
        <v>1235.0794788596136</v>
      </c>
      <c r="E10" s="388">
        <f t="shared" ca="1" si="0"/>
        <v>1177.4726185332067</v>
      </c>
      <c r="F10" s="388">
        <f t="shared" ca="1" si="0"/>
        <v>1122.4456248301749</v>
      </c>
      <c r="G10" s="388">
        <f t="shared" ca="1" si="0"/>
        <v>1069.8127473536349</v>
      </c>
      <c r="H10" s="388">
        <f t="shared" ca="1" si="0"/>
        <v>1019.3882357067041</v>
      </c>
      <c r="I10" s="388">
        <f t="shared" ca="1" si="0"/>
        <v>971.01213815873291</v>
      </c>
      <c r="J10" s="388">
        <f t="shared" ca="1" si="0"/>
        <v>924.52450297907228</v>
      </c>
      <c r="K10" s="388">
        <f t="shared" ca="1" si="0"/>
        <v>878.34645179421659</v>
      </c>
      <c r="L10" s="388">
        <f t="shared" ca="1" si="0"/>
        <v>832.17356034260774</v>
      </c>
      <c r="M10" s="388">
        <f t="shared" ca="1" si="0"/>
        <v>785.99550915775205</v>
      </c>
      <c r="N10" s="388">
        <f t="shared" ca="1" si="0"/>
        <v>739.82261770614321</v>
      </c>
      <c r="O10" s="388">
        <f t="shared" ca="1" si="0"/>
        <v>693.64456652128752</v>
      </c>
      <c r="P10" s="388">
        <f t="shared" ca="1" si="0"/>
        <v>647.47167506967867</v>
      </c>
      <c r="Q10" s="388">
        <f t="shared" ca="1" si="0"/>
        <v>601.29362388482298</v>
      </c>
      <c r="R10" s="388">
        <f t="shared" ca="1" si="0"/>
        <v>555.12073243321402</v>
      </c>
      <c r="S10" s="388">
        <f t="shared" ca="1" si="0"/>
        <v>508.94268124835838</v>
      </c>
      <c r="T10" s="388">
        <f t="shared" ca="1" si="0"/>
        <v>462.76978979674948</v>
      </c>
      <c r="U10" s="388">
        <f t="shared" ca="1" si="0"/>
        <v>416.59173861189379</v>
      </c>
      <c r="V10" s="388">
        <f t="shared" ca="1" si="0"/>
        <v>370.41884716028494</v>
      </c>
      <c r="W10" s="388">
        <f t="shared" ca="1" si="0"/>
        <v>335.7521608489285</v>
      </c>
      <c r="X10" s="388">
        <f t="shared" ref="X10:CD10" ca="1" si="1">X6+X7-X8-X9</f>
        <v>312.59683941107141</v>
      </c>
      <c r="Y10" s="388">
        <f t="shared" ca="1" si="1"/>
        <v>289.44151797321422</v>
      </c>
      <c r="Z10" s="388">
        <f t="shared" ca="1" si="1"/>
        <v>266.28619653535713</v>
      </c>
      <c r="AA10" s="388">
        <f t="shared" ca="1" si="1"/>
        <v>243.13087509749997</v>
      </c>
      <c r="AB10" s="388">
        <f t="shared" ca="1" si="1"/>
        <v>219.97555365964283</v>
      </c>
      <c r="AC10" s="388">
        <f t="shared" ca="1" si="1"/>
        <v>196.82023222178569</v>
      </c>
      <c r="AD10" s="388">
        <f t="shared" ca="1" si="1"/>
        <v>173.66491078392855</v>
      </c>
      <c r="AE10" s="388">
        <f t="shared" ca="1" si="1"/>
        <v>150.50958934607141</v>
      </c>
      <c r="AF10" s="388">
        <f t="shared" ca="1" si="1"/>
        <v>127.35426790821427</v>
      </c>
      <c r="AG10" s="388">
        <f t="shared" ca="1" si="1"/>
        <v>104.19894647035713</v>
      </c>
      <c r="AH10" s="388">
        <f t="shared" ca="1" si="1"/>
        <v>81.043625032499989</v>
      </c>
      <c r="AI10" s="388">
        <f t="shared" ca="1" si="1"/>
        <v>57.888303594642835</v>
      </c>
      <c r="AJ10" s="388">
        <f t="shared" ca="1" si="1"/>
        <v>34.732982156785688</v>
      </c>
      <c r="AK10" s="388">
        <f t="shared" ca="1" si="1"/>
        <v>11.577660718928543</v>
      </c>
      <c r="AL10" s="388">
        <f t="shared" ca="1" si="1"/>
        <v>-2.9309887850104133E-14</v>
      </c>
      <c r="AM10" s="388">
        <f t="shared" ca="1" si="1"/>
        <v>-2.9309887850104133E-14</v>
      </c>
      <c r="AN10" s="388">
        <f t="shared" ca="1" si="1"/>
        <v>-2.9309887850104133E-14</v>
      </c>
      <c r="AO10" s="388">
        <f t="shared" ca="1" si="1"/>
        <v>-2.9309887850104133E-14</v>
      </c>
      <c r="AP10" s="388">
        <f t="shared" ca="1" si="1"/>
        <v>-2.9309887850104133E-14</v>
      </c>
      <c r="AQ10" s="388">
        <f t="shared" ca="1" si="1"/>
        <v>-2.9309887850104133E-14</v>
      </c>
      <c r="AR10" s="388">
        <f t="shared" ca="1" si="1"/>
        <v>-2.9309887850104133E-14</v>
      </c>
      <c r="AS10" s="388">
        <f t="shared" ca="1" si="1"/>
        <v>-2.9309887850104133E-14</v>
      </c>
      <c r="AT10" s="388">
        <f t="shared" ca="1" si="1"/>
        <v>-2.9309887850104133E-14</v>
      </c>
      <c r="AU10" s="388">
        <f t="shared" ca="1" si="1"/>
        <v>-2.9309887850104133E-14</v>
      </c>
      <c r="AV10" s="388">
        <f t="shared" ca="1" si="1"/>
        <v>-2.9309887850104133E-14</v>
      </c>
      <c r="AW10" s="388">
        <f t="shared" ca="1" si="1"/>
        <v>-2.9309887850104133E-14</v>
      </c>
      <c r="AX10" s="388">
        <f t="shared" ca="1" si="1"/>
        <v>-2.9309887850104133E-14</v>
      </c>
      <c r="AY10" s="388">
        <f t="shared" ca="1" si="1"/>
        <v>-2.9309887850104133E-14</v>
      </c>
      <c r="AZ10" s="388">
        <f t="shared" ca="1" si="1"/>
        <v>-2.9309887850104133E-14</v>
      </c>
      <c r="BA10" s="388">
        <f t="shared" ca="1" si="1"/>
        <v>-2.9309887850104133E-14</v>
      </c>
      <c r="BB10" s="388">
        <f t="shared" ca="1" si="1"/>
        <v>-2.9309887850104133E-14</v>
      </c>
      <c r="BC10" s="388">
        <f t="shared" ca="1" si="1"/>
        <v>-2.9309887850104133E-14</v>
      </c>
      <c r="BD10" s="388">
        <f t="shared" ca="1" si="1"/>
        <v>-2.9309887850104133E-14</v>
      </c>
      <c r="BE10" s="388">
        <f t="shared" ca="1" si="1"/>
        <v>-2.9309887850104133E-14</v>
      </c>
      <c r="BF10" s="388">
        <f t="shared" ca="1" si="1"/>
        <v>-2.9309887850104133E-14</v>
      </c>
      <c r="BG10" s="388">
        <f t="shared" ca="1" si="1"/>
        <v>-2.9309887850104133E-14</v>
      </c>
      <c r="BH10" s="388">
        <f t="shared" ca="1" si="1"/>
        <v>-2.9309887850104133E-14</v>
      </c>
      <c r="BI10" s="388">
        <f t="shared" ca="1" si="1"/>
        <v>-2.9309887850104133E-14</v>
      </c>
      <c r="BJ10" s="388">
        <f t="shared" ca="1" si="1"/>
        <v>-2.9309887850104133E-14</v>
      </c>
      <c r="BK10" s="388">
        <f t="shared" ca="1" si="1"/>
        <v>-2.9309887850104133E-14</v>
      </c>
      <c r="BL10" s="388">
        <f t="shared" ca="1" si="1"/>
        <v>-2.9309887850104133E-14</v>
      </c>
      <c r="BM10" s="388">
        <f t="shared" ca="1" si="1"/>
        <v>-2.9309887850104133E-14</v>
      </c>
      <c r="BN10" s="388">
        <f t="shared" ca="1" si="1"/>
        <v>-2.9309887850104133E-14</v>
      </c>
      <c r="BO10" s="388">
        <f t="shared" ca="1" si="1"/>
        <v>-2.9309887850104133E-14</v>
      </c>
      <c r="BP10" s="388">
        <f t="shared" ca="1" si="1"/>
        <v>-2.9309887850104133E-14</v>
      </c>
      <c r="BQ10" s="388">
        <f t="shared" ca="1" si="1"/>
        <v>-2.9309887850104133E-14</v>
      </c>
      <c r="BR10" s="388">
        <f t="shared" ca="1" si="1"/>
        <v>-2.9309887850104133E-14</v>
      </c>
      <c r="BS10" s="388">
        <f t="shared" ca="1" si="1"/>
        <v>-2.9309887850104133E-14</v>
      </c>
      <c r="BT10" s="388">
        <f t="shared" ca="1" si="1"/>
        <v>-2.9309887850104133E-14</v>
      </c>
      <c r="BU10" s="388">
        <f t="shared" ca="1" si="1"/>
        <v>-2.9309887850104133E-14</v>
      </c>
      <c r="BV10" s="388">
        <f t="shared" ca="1" si="1"/>
        <v>-2.9309887850104133E-14</v>
      </c>
      <c r="BW10" s="388">
        <f t="shared" ca="1" si="1"/>
        <v>-2.9309887850104133E-14</v>
      </c>
      <c r="BX10" s="388">
        <f t="shared" ca="1" si="1"/>
        <v>-2.9309887850104133E-14</v>
      </c>
      <c r="BY10" s="388">
        <f t="shared" ca="1" si="1"/>
        <v>-2.9309887850104133E-14</v>
      </c>
      <c r="BZ10" s="388">
        <f t="shared" ca="1" si="1"/>
        <v>-2.9309887850104133E-14</v>
      </c>
      <c r="CA10" s="388">
        <f t="shared" ca="1" si="1"/>
        <v>-2.9309887850104133E-14</v>
      </c>
      <c r="CB10" s="388">
        <f t="shared" ca="1" si="1"/>
        <v>-2.9309887850104133E-14</v>
      </c>
      <c r="CC10" s="388">
        <f t="shared" ca="1" si="1"/>
        <v>-2.9309887850104133E-14</v>
      </c>
      <c r="CD10" s="388">
        <f t="shared" ca="1" si="1"/>
        <v>-2.9309887850104133E-14</v>
      </c>
      <c r="CE10" s="388"/>
    </row>
    <row r="11" spans="1:83">
      <c r="A11" s="403"/>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row>
    <row r="12" spans="1:83">
      <c r="A12" s="403" t="s">
        <v>501</v>
      </c>
      <c r="C12" s="389">
        <f ca="1">IF(ECR="no",C10,C10/2)</f>
        <v>647.74145730287955</v>
      </c>
      <c r="D12" s="389">
        <f t="shared" ref="D12:W12" ca="1" si="2">IF(ECR="no",D10,(C10+D10)/2)</f>
        <v>1265.2811967326863</v>
      </c>
      <c r="E12" s="389">
        <f t="shared" ca="1" si="2"/>
        <v>1206.2760486964103</v>
      </c>
      <c r="F12" s="389">
        <f t="shared" ca="1" si="2"/>
        <v>1149.9591216816907</v>
      </c>
      <c r="G12" s="389">
        <f t="shared" ca="1" si="2"/>
        <v>1096.129186091905</v>
      </c>
      <c r="H12" s="389">
        <f t="shared" ca="1" si="2"/>
        <v>1044.6004915301696</v>
      </c>
      <c r="I12" s="389">
        <f t="shared" ca="1" si="2"/>
        <v>995.20018693271845</v>
      </c>
      <c r="J12" s="389">
        <f t="shared" ca="1" si="2"/>
        <v>947.7683205689026</v>
      </c>
      <c r="K12" s="389">
        <f t="shared" ca="1" si="2"/>
        <v>901.43547738664438</v>
      </c>
      <c r="L12" s="389">
        <f t="shared" ca="1" si="2"/>
        <v>855.26000606841217</v>
      </c>
      <c r="M12" s="389">
        <f t="shared" ca="1" si="2"/>
        <v>809.08453475017996</v>
      </c>
      <c r="N12" s="389">
        <f t="shared" ca="1" si="2"/>
        <v>762.90906343194763</v>
      </c>
      <c r="O12" s="389">
        <f t="shared" ca="1" si="2"/>
        <v>716.7335921137153</v>
      </c>
      <c r="P12" s="389">
        <f t="shared" ca="1" si="2"/>
        <v>670.55812079548309</v>
      </c>
      <c r="Q12" s="389">
        <f t="shared" ca="1" si="2"/>
        <v>624.38264947725088</v>
      </c>
      <c r="R12" s="389">
        <f t="shared" ca="1" si="2"/>
        <v>578.20717815901844</v>
      </c>
      <c r="S12" s="389">
        <f t="shared" ca="1" si="2"/>
        <v>532.03170684078623</v>
      </c>
      <c r="T12" s="389">
        <f t="shared" ca="1" si="2"/>
        <v>485.8562355225539</v>
      </c>
      <c r="U12" s="389">
        <f t="shared" ca="1" si="2"/>
        <v>439.68076420432163</v>
      </c>
      <c r="V12" s="389">
        <f t="shared" ca="1" si="2"/>
        <v>393.50529288608936</v>
      </c>
      <c r="W12" s="389">
        <f t="shared" ca="1" si="2"/>
        <v>353.08550400460672</v>
      </c>
      <c r="X12" s="389">
        <f t="shared" ref="X12" ca="1" si="3">IF(ECR="no",X10,(W10+X10)/2)</f>
        <v>324.17450012999996</v>
      </c>
      <c r="Y12" s="389">
        <f t="shared" ref="Y12" ca="1" si="4">IF(ECR="no",Y10,(X10+Y10)/2)</f>
        <v>301.01917869214282</v>
      </c>
      <c r="Z12" s="389">
        <f t="shared" ref="Z12" ca="1" si="5">IF(ECR="no",Z10,(Y10+Z10)/2)</f>
        <v>277.86385725428568</v>
      </c>
      <c r="AA12" s="389">
        <f t="shared" ref="AA12" ca="1" si="6">IF(ECR="no",AA10,(Z10+AA10)/2)</f>
        <v>254.70853581642854</v>
      </c>
      <c r="AB12" s="389">
        <f t="shared" ref="AB12" ca="1" si="7">IF(ECR="no",AB10,(AA10+AB10)/2)</f>
        <v>231.5532143785714</v>
      </c>
      <c r="AC12" s="389">
        <f t="shared" ref="AC12" ca="1" si="8">IF(ECR="no",AC10,(AB10+AC10)/2)</f>
        <v>208.39789294071426</v>
      </c>
      <c r="AD12" s="389">
        <f t="shared" ref="AD12" ca="1" si="9">IF(ECR="no",AD10,(AC10+AD10)/2)</f>
        <v>185.24257150285712</v>
      </c>
      <c r="AE12" s="389">
        <f t="shared" ref="AE12" ca="1" si="10">IF(ECR="no",AE10,(AD10+AE10)/2)</f>
        <v>162.08725006499998</v>
      </c>
      <c r="AF12" s="389">
        <f t="shared" ref="AF12" ca="1" si="11">IF(ECR="no",AF10,(AE10+AF10)/2)</f>
        <v>138.93192862714284</v>
      </c>
      <c r="AG12" s="389">
        <f t="shared" ref="AG12" ca="1" si="12">IF(ECR="no",AG10,(AF10+AG10)/2)</f>
        <v>115.7766071892857</v>
      </c>
      <c r="AH12" s="389">
        <f t="shared" ref="AH12" ca="1" si="13">IF(ECR="no",AH10,(AG10+AH10)/2)</f>
        <v>92.621285751428559</v>
      </c>
      <c r="AI12" s="389">
        <f t="shared" ref="AI12" ca="1" si="14">IF(ECR="no",AI10,(AH10+AI10)/2)</f>
        <v>69.465964313571419</v>
      </c>
      <c r="AJ12" s="389">
        <f t="shared" ref="AJ12" ca="1" si="15">IF(ECR="no",AJ10,(AI10+AJ10)/2)</f>
        <v>46.310642875714265</v>
      </c>
      <c r="AK12" s="389">
        <f t="shared" ref="AK12" ca="1" si="16">IF(ECR="no",AK10,(AJ10+AK10)/2)</f>
        <v>23.155321437857115</v>
      </c>
      <c r="AL12" s="389">
        <f t="shared" ref="AL12" ca="1" si="17">IF(ECR="no",AL10,(AK10+AL10)/2)</f>
        <v>5.7888303594642565</v>
      </c>
      <c r="AM12" s="389">
        <f t="shared" ref="AM12" ca="1" si="18">IF(ECR="no",AM10,(AL10+AM10)/2)</f>
        <v>-2.9309887850104133E-14</v>
      </c>
      <c r="AN12" s="389">
        <f t="shared" ref="AN12" ca="1" si="19">IF(ECR="no",AN10,(AM10+AN10)/2)</f>
        <v>-2.9309887850104133E-14</v>
      </c>
      <c r="AO12" s="389">
        <f t="shared" ref="AO12" ca="1" si="20">IF(ECR="no",AO10,(AN10+AO10)/2)</f>
        <v>-2.9309887850104133E-14</v>
      </c>
      <c r="AP12" s="389">
        <f t="shared" ref="AP12" ca="1" si="21">IF(ECR="no",AP10,(AO10+AP10)/2)</f>
        <v>-2.9309887850104133E-14</v>
      </c>
      <c r="AQ12" s="389">
        <f t="shared" ref="AQ12" ca="1" si="22">IF(ECR="no",AQ10,(AP10+AQ10)/2)</f>
        <v>-2.9309887850104133E-14</v>
      </c>
      <c r="AR12" s="389">
        <f t="shared" ref="AR12" ca="1" si="23">IF(ECR="no",AR10,(AQ10+AR10)/2)</f>
        <v>-2.9309887850104133E-14</v>
      </c>
      <c r="AS12" s="389">
        <f t="shared" ref="AS12" ca="1" si="24">IF(ECR="no",AS10,(AR10+AS10)/2)</f>
        <v>-2.9309887850104133E-14</v>
      </c>
      <c r="AT12" s="389">
        <f t="shared" ref="AT12" ca="1" si="25">IF(ECR="no",AT10,(AS10+AT10)/2)</f>
        <v>-2.9309887850104133E-14</v>
      </c>
      <c r="AU12" s="389">
        <f t="shared" ref="AU12" ca="1" si="26">IF(ECR="no",AU10,(AT10+AU10)/2)</f>
        <v>-2.9309887850104133E-14</v>
      </c>
      <c r="AV12" s="389">
        <f t="shared" ref="AV12" ca="1" si="27">IF(ECR="no",AV10,(AU10+AV10)/2)</f>
        <v>-2.9309887850104133E-14</v>
      </c>
      <c r="AW12" s="389">
        <f t="shared" ref="AW12" ca="1" si="28">IF(ECR="no",AW10,(AV10+AW10)/2)</f>
        <v>-2.9309887850104133E-14</v>
      </c>
      <c r="AX12" s="389">
        <f t="shared" ref="AX12" ca="1" si="29">IF(ECR="no",AX10,(AW10+AX10)/2)</f>
        <v>-2.9309887850104133E-14</v>
      </c>
      <c r="AY12" s="389">
        <f t="shared" ref="AY12" ca="1" si="30">IF(ECR="no",AY10,(AX10+AY10)/2)</f>
        <v>-2.9309887850104133E-14</v>
      </c>
      <c r="AZ12" s="389">
        <f t="shared" ref="AZ12" ca="1" si="31">IF(ECR="no",AZ10,(AY10+AZ10)/2)</f>
        <v>-2.9309887850104133E-14</v>
      </c>
      <c r="BA12" s="389">
        <f t="shared" ref="BA12" ca="1" si="32">IF(ECR="no",BA10,(AZ10+BA10)/2)</f>
        <v>-2.9309887850104133E-14</v>
      </c>
      <c r="BB12" s="389">
        <f t="shared" ref="BB12" ca="1" si="33">IF(ECR="no",BB10,(BA10+BB10)/2)</f>
        <v>-2.9309887850104133E-14</v>
      </c>
      <c r="BC12" s="389">
        <f t="shared" ref="BC12" ca="1" si="34">IF(ECR="no",BC10,(BB10+BC10)/2)</f>
        <v>-2.9309887850104133E-14</v>
      </c>
      <c r="BD12" s="389">
        <f t="shared" ref="BD12" ca="1" si="35">IF(ECR="no",BD10,(BC10+BD10)/2)</f>
        <v>-2.9309887850104133E-14</v>
      </c>
      <c r="BE12" s="389">
        <f t="shared" ref="BE12" ca="1" si="36">IF(ECR="no",BE10,(BD10+BE10)/2)</f>
        <v>-2.9309887850104133E-14</v>
      </c>
      <c r="BF12" s="389">
        <f t="shared" ref="BF12" ca="1" si="37">IF(ECR="no",BF10,(BE10+BF10)/2)</f>
        <v>-2.9309887850104133E-14</v>
      </c>
      <c r="BG12" s="389">
        <f t="shared" ref="BG12" ca="1" si="38">IF(ECR="no",BG10,(BF10+BG10)/2)</f>
        <v>-2.9309887850104133E-14</v>
      </c>
      <c r="BH12" s="389">
        <f t="shared" ref="BH12" ca="1" si="39">IF(ECR="no",BH10,(BG10+BH10)/2)</f>
        <v>-2.9309887850104133E-14</v>
      </c>
      <c r="BI12" s="389">
        <f t="shared" ref="BI12" ca="1" si="40">IF(ECR="no",BI10,(BH10+BI10)/2)</f>
        <v>-2.9309887850104133E-14</v>
      </c>
      <c r="BJ12" s="389">
        <f t="shared" ref="BJ12" ca="1" si="41">IF(ECR="no",BJ10,(BI10+BJ10)/2)</f>
        <v>-2.9309887850104133E-14</v>
      </c>
      <c r="BK12" s="389">
        <f t="shared" ref="BK12" ca="1" si="42">IF(ECR="no",BK10,(BJ10+BK10)/2)</f>
        <v>-2.9309887850104133E-14</v>
      </c>
      <c r="BL12" s="389">
        <f t="shared" ref="BL12" ca="1" si="43">IF(ECR="no",BL10,(BK10+BL10)/2)</f>
        <v>-2.9309887850104133E-14</v>
      </c>
      <c r="BM12" s="389">
        <f t="shared" ref="BM12" ca="1" si="44">IF(ECR="no",BM10,(BL10+BM10)/2)</f>
        <v>-2.9309887850104133E-14</v>
      </c>
      <c r="BN12" s="389">
        <f t="shared" ref="BN12" ca="1" si="45">IF(ECR="no",BN10,(BM10+BN10)/2)</f>
        <v>-2.9309887850104133E-14</v>
      </c>
      <c r="BO12" s="389">
        <f t="shared" ref="BO12" ca="1" si="46">IF(ECR="no",BO10,(BN10+BO10)/2)</f>
        <v>-2.9309887850104133E-14</v>
      </c>
      <c r="BP12" s="389">
        <f t="shared" ref="BP12" ca="1" si="47">IF(ECR="no",BP10,(BO10+BP10)/2)</f>
        <v>-2.9309887850104133E-14</v>
      </c>
      <c r="BQ12" s="389">
        <f t="shared" ref="BQ12" ca="1" si="48">IF(ECR="no",BQ10,(BP10+BQ10)/2)</f>
        <v>-2.9309887850104133E-14</v>
      </c>
      <c r="BR12" s="389">
        <f t="shared" ref="BR12" ca="1" si="49">IF(ECR="no",BR10,(BQ10+BR10)/2)</f>
        <v>-2.9309887850104133E-14</v>
      </c>
      <c r="BS12" s="389">
        <f t="shared" ref="BS12" ca="1" si="50">IF(ECR="no",BS10,(BR10+BS10)/2)</f>
        <v>-2.9309887850104133E-14</v>
      </c>
      <c r="BT12" s="389">
        <f t="shared" ref="BT12" ca="1" si="51">IF(ECR="no",BT10,(BS10+BT10)/2)</f>
        <v>-2.9309887850104133E-14</v>
      </c>
      <c r="BU12" s="389">
        <f t="shared" ref="BU12" ca="1" si="52">IF(ECR="no",BU10,(BT10+BU10)/2)</f>
        <v>-2.9309887850104133E-14</v>
      </c>
      <c r="BV12" s="389">
        <f t="shared" ref="BV12" ca="1" si="53">IF(ECR="no",BV10,(BU10+BV10)/2)</f>
        <v>-2.9309887850104133E-14</v>
      </c>
      <c r="BW12" s="389">
        <f t="shared" ref="BW12" ca="1" si="54">IF(ECR="no",BW10,(BV10+BW10)/2)</f>
        <v>-2.9309887850104133E-14</v>
      </c>
      <c r="BX12" s="389">
        <f t="shared" ref="BX12" ca="1" si="55">IF(ECR="no",BX10,(BW10+BX10)/2)</f>
        <v>-2.9309887850104133E-14</v>
      </c>
      <c r="BY12" s="389">
        <f t="shared" ref="BY12" ca="1" si="56">IF(ECR="no",BY10,(BX10+BY10)/2)</f>
        <v>-2.9309887850104133E-14</v>
      </c>
      <c r="BZ12" s="389">
        <f t="shared" ref="BZ12" ca="1" si="57">IF(ECR="no",BZ10,(BY10+BZ10)/2)</f>
        <v>-2.9309887850104133E-14</v>
      </c>
      <c r="CA12" s="389">
        <f t="shared" ref="CA12" ca="1" si="58">IF(ECR="no",CA10,(BZ10+CA10)/2)</f>
        <v>-2.9309887850104133E-14</v>
      </c>
      <c r="CB12" s="389">
        <f t="shared" ref="CB12" ca="1" si="59">IF(ECR="no",CB10,(CA10+CB10)/2)</f>
        <v>-2.9309887850104133E-14</v>
      </c>
      <c r="CC12" s="389">
        <f t="shared" ref="CC12" ca="1" si="60">IF(ECR="no",CC10,(CB10+CC10)/2)</f>
        <v>-2.9309887850104133E-14</v>
      </c>
      <c r="CD12" s="389">
        <f t="shared" ref="CD12" ca="1" si="61">IF(ECR="no",CD10,(CC10+CD10)/2)</f>
        <v>-2.9309887850104133E-14</v>
      </c>
      <c r="CE12" s="388"/>
    </row>
    <row r="13" spans="1:83" s="398" customFormat="1">
      <c r="A13" s="404" t="s">
        <v>507</v>
      </c>
      <c r="C13" s="388">
        <f t="shared" ref="C13:W13" ca="1" si="62">IF(ECR="yes",$B$63*C12*$B$66,$B$62*C12*$B$66)</f>
        <v>35.188554667978934</v>
      </c>
      <c r="D13" s="388">
        <f t="shared" ca="1" si="62"/>
        <v>68.73640101250318</v>
      </c>
      <c r="E13" s="388">
        <f t="shared" ca="1" si="62"/>
        <v>65.530946345432483</v>
      </c>
      <c r="F13" s="388">
        <f t="shared" ca="1" si="62"/>
        <v>62.471529285357846</v>
      </c>
      <c r="G13" s="388">
        <f t="shared" ca="1" si="62"/>
        <v>59.547218034442736</v>
      </c>
      <c r="H13" s="388">
        <f t="shared" ca="1" si="62"/>
        <v>56.747921702376466</v>
      </c>
      <c r="I13" s="388">
        <f t="shared" ca="1" si="62"/>
        <v>54.064250155119929</v>
      </c>
      <c r="J13" s="388">
        <f t="shared" ca="1" si="62"/>
        <v>51.487514014905635</v>
      </c>
      <c r="K13" s="388">
        <f t="shared" ca="1" si="62"/>
        <v>48.970482309029457</v>
      </c>
      <c r="L13" s="388">
        <f t="shared" ca="1" si="62"/>
        <v>46.461999829666489</v>
      </c>
      <c r="M13" s="388">
        <f t="shared" ca="1" si="62"/>
        <v>43.953517350303528</v>
      </c>
      <c r="N13" s="388">
        <f t="shared" ca="1" si="62"/>
        <v>41.44503487094056</v>
      </c>
      <c r="O13" s="388">
        <f t="shared" ca="1" si="62"/>
        <v>38.936552391577585</v>
      </c>
      <c r="P13" s="388">
        <f t="shared" ca="1" si="62"/>
        <v>36.428069912214617</v>
      </c>
      <c r="Q13" s="388">
        <f t="shared" ca="1" si="62"/>
        <v>33.919587432851657</v>
      </c>
      <c r="R13" s="388">
        <f t="shared" ca="1" si="62"/>
        <v>31.411104953488675</v>
      </c>
      <c r="S13" s="388">
        <f t="shared" ca="1" si="62"/>
        <v>28.902622474125714</v>
      </c>
      <c r="T13" s="388">
        <f t="shared" ca="1" si="62"/>
        <v>26.394139994762742</v>
      </c>
      <c r="U13" s="388">
        <f t="shared" ca="1" si="62"/>
        <v>23.885657515399771</v>
      </c>
      <c r="V13" s="388">
        <f t="shared" ca="1" si="62"/>
        <v>21.377175036036803</v>
      </c>
      <c r="W13" s="388">
        <f t="shared" ca="1" si="62"/>
        <v>19.181370005050262</v>
      </c>
      <c r="X13" s="388">
        <f t="shared" ref="X13:CD13" ca="1" si="63">IF(ECR="yes",$B$63*X12*$B$66,$B$62*X12*$B$66)</f>
        <v>17.610779719562245</v>
      </c>
      <c r="Y13" s="388">
        <f t="shared" ca="1" si="63"/>
        <v>16.352866882450659</v>
      </c>
      <c r="Z13" s="388">
        <f t="shared" ca="1" si="63"/>
        <v>15.094954045339071</v>
      </c>
      <c r="AA13" s="388">
        <f t="shared" ca="1" si="63"/>
        <v>13.837041208227481</v>
      </c>
      <c r="AB13" s="388">
        <f t="shared" ca="1" si="63"/>
        <v>12.579128371115891</v>
      </c>
      <c r="AC13" s="388">
        <f t="shared" ca="1" si="63"/>
        <v>11.321215534004303</v>
      </c>
      <c r="AD13" s="388">
        <f t="shared" ca="1" si="63"/>
        <v>10.063302696892713</v>
      </c>
      <c r="AE13" s="388">
        <f t="shared" ca="1" si="63"/>
        <v>8.8053898597811227</v>
      </c>
      <c r="AF13" s="388">
        <f t="shared" ca="1" si="63"/>
        <v>7.5474770226695354</v>
      </c>
      <c r="AG13" s="388">
        <f t="shared" ca="1" si="63"/>
        <v>6.2895641855579454</v>
      </c>
      <c r="AH13" s="388">
        <f t="shared" ca="1" si="63"/>
        <v>5.0316513484463563</v>
      </c>
      <c r="AI13" s="388">
        <f t="shared" ca="1" si="63"/>
        <v>3.7737385113347677</v>
      </c>
      <c r="AJ13" s="388">
        <f t="shared" ca="1" si="63"/>
        <v>2.5158256742231773</v>
      </c>
      <c r="AK13" s="388">
        <f t="shared" ca="1" si="63"/>
        <v>1.2579128371115877</v>
      </c>
      <c r="AL13" s="388">
        <f t="shared" ca="1" si="63"/>
        <v>0.31447820927789571</v>
      </c>
      <c r="AM13" s="388">
        <f t="shared" ca="1" si="63"/>
        <v>-1.5922596574569069E-15</v>
      </c>
      <c r="AN13" s="388">
        <f t="shared" ca="1" si="63"/>
        <v>-1.5922596574569069E-15</v>
      </c>
      <c r="AO13" s="388">
        <f t="shared" ca="1" si="63"/>
        <v>-1.5922596574569069E-15</v>
      </c>
      <c r="AP13" s="388">
        <f t="shared" ca="1" si="63"/>
        <v>-1.5922596574569069E-15</v>
      </c>
      <c r="AQ13" s="388">
        <f t="shared" ca="1" si="63"/>
        <v>-1.5922596574569069E-15</v>
      </c>
      <c r="AR13" s="388">
        <f t="shared" ca="1" si="63"/>
        <v>-1.5922596574569069E-15</v>
      </c>
      <c r="AS13" s="388">
        <f t="shared" ca="1" si="63"/>
        <v>-1.5922596574569069E-15</v>
      </c>
      <c r="AT13" s="388">
        <f t="shared" ca="1" si="63"/>
        <v>-1.5922596574569069E-15</v>
      </c>
      <c r="AU13" s="388">
        <f t="shared" ca="1" si="63"/>
        <v>-1.5922596574569069E-15</v>
      </c>
      <c r="AV13" s="388">
        <f t="shared" ca="1" si="63"/>
        <v>-1.5922596574569069E-15</v>
      </c>
      <c r="AW13" s="388">
        <f t="shared" ca="1" si="63"/>
        <v>-1.5922596574569069E-15</v>
      </c>
      <c r="AX13" s="388">
        <f t="shared" ca="1" si="63"/>
        <v>-1.5922596574569069E-15</v>
      </c>
      <c r="AY13" s="388">
        <f t="shared" ca="1" si="63"/>
        <v>-1.5922596574569069E-15</v>
      </c>
      <c r="AZ13" s="388">
        <f t="shared" ca="1" si="63"/>
        <v>-1.5922596574569069E-15</v>
      </c>
      <c r="BA13" s="388">
        <f t="shared" ca="1" si="63"/>
        <v>-1.5922596574569069E-15</v>
      </c>
      <c r="BB13" s="388">
        <f t="shared" ca="1" si="63"/>
        <v>-1.5922596574569069E-15</v>
      </c>
      <c r="BC13" s="388">
        <f t="shared" ca="1" si="63"/>
        <v>-1.5922596574569069E-15</v>
      </c>
      <c r="BD13" s="388">
        <f t="shared" ca="1" si="63"/>
        <v>-1.5922596574569069E-15</v>
      </c>
      <c r="BE13" s="388">
        <f t="shared" ca="1" si="63"/>
        <v>-1.5922596574569069E-15</v>
      </c>
      <c r="BF13" s="388">
        <f t="shared" ca="1" si="63"/>
        <v>-1.5922596574569069E-15</v>
      </c>
      <c r="BG13" s="388">
        <f t="shared" ca="1" si="63"/>
        <v>-1.5922596574569069E-15</v>
      </c>
      <c r="BH13" s="388">
        <f t="shared" ca="1" si="63"/>
        <v>-1.5922596574569069E-15</v>
      </c>
      <c r="BI13" s="388">
        <f t="shared" ca="1" si="63"/>
        <v>-1.5922596574569069E-15</v>
      </c>
      <c r="BJ13" s="388">
        <f t="shared" ca="1" si="63"/>
        <v>-1.5922596574569069E-15</v>
      </c>
      <c r="BK13" s="388">
        <f t="shared" ca="1" si="63"/>
        <v>-1.5922596574569069E-15</v>
      </c>
      <c r="BL13" s="388">
        <f t="shared" ca="1" si="63"/>
        <v>-1.5922596574569069E-15</v>
      </c>
      <c r="BM13" s="388">
        <f t="shared" ca="1" si="63"/>
        <v>-1.5922596574569069E-15</v>
      </c>
      <c r="BN13" s="388">
        <f t="shared" ca="1" si="63"/>
        <v>-1.5922596574569069E-15</v>
      </c>
      <c r="BO13" s="388">
        <f t="shared" ca="1" si="63"/>
        <v>-1.5922596574569069E-15</v>
      </c>
      <c r="BP13" s="388">
        <f t="shared" ca="1" si="63"/>
        <v>-1.5922596574569069E-15</v>
      </c>
      <c r="BQ13" s="388">
        <f t="shared" ca="1" si="63"/>
        <v>-1.5922596574569069E-15</v>
      </c>
      <c r="BR13" s="388">
        <f t="shared" ca="1" si="63"/>
        <v>-1.5922596574569069E-15</v>
      </c>
      <c r="BS13" s="388">
        <f t="shared" ca="1" si="63"/>
        <v>-1.5922596574569069E-15</v>
      </c>
      <c r="BT13" s="388">
        <f t="shared" ca="1" si="63"/>
        <v>-1.5922596574569069E-15</v>
      </c>
      <c r="BU13" s="388">
        <f t="shared" ca="1" si="63"/>
        <v>-1.5922596574569069E-15</v>
      </c>
      <c r="BV13" s="388">
        <f t="shared" ca="1" si="63"/>
        <v>-1.5922596574569069E-15</v>
      </c>
      <c r="BW13" s="388">
        <f t="shared" ca="1" si="63"/>
        <v>-1.5922596574569069E-15</v>
      </c>
      <c r="BX13" s="388">
        <f t="shared" ca="1" si="63"/>
        <v>-1.5922596574569069E-15</v>
      </c>
      <c r="BY13" s="388">
        <f t="shared" ca="1" si="63"/>
        <v>-1.5922596574569069E-15</v>
      </c>
      <c r="BZ13" s="388">
        <f t="shared" ca="1" si="63"/>
        <v>-1.5922596574569069E-15</v>
      </c>
      <c r="CA13" s="388">
        <f t="shared" ca="1" si="63"/>
        <v>-1.5922596574569069E-15</v>
      </c>
      <c r="CB13" s="388">
        <f t="shared" ca="1" si="63"/>
        <v>-1.5922596574569069E-15</v>
      </c>
      <c r="CC13" s="388">
        <f t="shared" ca="1" si="63"/>
        <v>-1.5922596574569069E-15</v>
      </c>
      <c r="CD13" s="388">
        <f t="shared" ca="1" si="63"/>
        <v>-1.5922596574569069E-15</v>
      </c>
      <c r="CE13" s="388"/>
    </row>
    <row r="14" spans="1:83">
      <c r="A14" s="400"/>
      <c r="B14" s="399"/>
      <c r="C14" s="406"/>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75"/>
    </row>
    <row r="15" spans="1:83">
      <c r="A15" s="408" t="s">
        <v>532</v>
      </c>
      <c r="B15" s="400"/>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76"/>
    </row>
    <row r="16" spans="1:83" s="398" customFormat="1">
      <c r="A16" s="405" t="s">
        <v>513</v>
      </c>
      <c r="C16" s="388">
        <f>'PL and CF details'!B12</f>
        <v>0</v>
      </c>
      <c r="D16" s="388">
        <f>'PL and CF details'!C12</f>
        <v>0</v>
      </c>
      <c r="E16" s="388">
        <f>'PL and CF details'!D12</f>
        <v>0</v>
      </c>
      <c r="F16" s="388">
        <f>'PL and CF details'!E12</f>
        <v>0</v>
      </c>
      <c r="G16" s="388">
        <f>'PL and CF details'!F12</f>
        <v>0</v>
      </c>
      <c r="H16" s="388">
        <f>'PL and CF details'!G12</f>
        <v>0</v>
      </c>
      <c r="I16" s="388">
        <f>'PL and CF details'!H12</f>
        <v>0</v>
      </c>
      <c r="J16" s="388">
        <f>'PL and CF details'!I12</f>
        <v>0</v>
      </c>
      <c r="K16" s="388">
        <f>'PL and CF details'!J12</f>
        <v>0</v>
      </c>
      <c r="L16" s="388">
        <f>'PL and CF details'!K12</f>
        <v>0</v>
      </c>
      <c r="M16" s="388">
        <f>'PL and CF details'!L12</f>
        <v>0</v>
      </c>
      <c r="N16" s="388">
        <f>'PL and CF details'!M12</f>
        <v>0</v>
      </c>
      <c r="O16" s="388">
        <f>'PL and CF details'!N12</f>
        <v>0</v>
      </c>
      <c r="P16" s="388">
        <f>'PL and CF details'!O12</f>
        <v>0</v>
      </c>
      <c r="Q16" s="388">
        <f>'PL and CF details'!P12</f>
        <v>0</v>
      </c>
      <c r="R16" s="388">
        <f>'PL and CF details'!Q12</f>
        <v>0</v>
      </c>
      <c r="S16" s="388">
        <f>'PL and CF details'!R12</f>
        <v>0</v>
      </c>
      <c r="T16" s="388">
        <f>'PL and CF details'!S12</f>
        <v>0</v>
      </c>
      <c r="U16" s="388">
        <f>'PL and CF details'!T12</f>
        <v>0</v>
      </c>
      <c r="V16" s="388">
        <f>'PL and CF details'!U12</f>
        <v>0</v>
      </c>
      <c r="W16" s="388">
        <f>'PL and CF details'!V12</f>
        <v>0</v>
      </c>
      <c r="X16" s="388">
        <f>'PL and CF details'!W12</f>
        <v>0</v>
      </c>
      <c r="Y16" s="388">
        <f>'PL and CF details'!X12</f>
        <v>0</v>
      </c>
      <c r="Z16" s="388">
        <f>'PL and CF details'!Y12</f>
        <v>0</v>
      </c>
      <c r="AA16" s="388">
        <f>'PL and CF details'!Z12</f>
        <v>0</v>
      </c>
      <c r="AB16" s="388">
        <f>'PL and CF details'!AA12</f>
        <v>0</v>
      </c>
      <c r="AC16" s="388">
        <f>'PL and CF details'!AB12</f>
        <v>0</v>
      </c>
      <c r="AD16" s="388">
        <f>'PL and CF details'!AC12</f>
        <v>0</v>
      </c>
      <c r="AE16" s="388">
        <f>'PL and CF details'!AD12</f>
        <v>0</v>
      </c>
      <c r="AF16" s="388">
        <f>'PL and CF details'!AE12</f>
        <v>0</v>
      </c>
      <c r="AG16" s="388">
        <f>'PL and CF details'!AF12</f>
        <v>0</v>
      </c>
      <c r="AH16" s="388">
        <f>'PL and CF details'!AG12</f>
        <v>0</v>
      </c>
      <c r="AI16" s="388">
        <f>'PL and CF details'!AH12</f>
        <v>0</v>
      </c>
      <c r="AJ16" s="388">
        <f>'PL and CF details'!AI12</f>
        <v>0</v>
      </c>
      <c r="AK16" s="388">
        <f>'PL and CF details'!AJ12</f>
        <v>0</v>
      </c>
      <c r="AL16" s="388">
        <f>'PL and CF details'!AK12</f>
        <v>0</v>
      </c>
      <c r="AM16" s="388">
        <f>'PL and CF details'!AL12</f>
        <v>0</v>
      </c>
      <c r="AN16" s="388">
        <f>'PL and CF details'!AM12</f>
        <v>0</v>
      </c>
      <c r="AO16" s="388">
        <f>'PL and CF details'!AN12</f>
        <v>0</v>
      </c>
      <c r="AP16" s="388">
        <f>'PL and CF details'!AO12</f>
        <v>0</v>
      </c>
      <c r="AQ16" s="388">
        <f>'PL and CF details'!AP12</f>
        <v>0</v>
      </c>
      <c r="AR16" s="388">
        <f>'PL and CF details'!AQ12</f>
        <v>0</v>
      </c>
      <c r="AS16" s="388">
        <f>'PL and CF details'!AR12</f>
        <v>0</v>
      </c>
      <c r="AT16" s="388">
        <f>'PL and CF details'!AS12</f>
        <v>0</v>
      </c>
      <c r="AU16" s="388">
        <f>'PL and CF details'!AT12</f>
        <v>0</v>
      </c>
      <c r="AV16" s="388">
        <f>'PL and CF details'!AU12</f>
        <v>0</v>
      </c>
      <c r="AW16" s="388">
        <f>'PL and CF details'!AV12</f>
        <v>0</v>
      </c>
      <c r="AX16" s="388">
        <f>'PL and CF details'!AW12</f>
        <v>0</v>
      </c>
      <c r="AY16" s="388">
        <f>'PL and CF details'!AX12</f>
        <v>0</v>
      </c>
      <c r="AZ16" s="388">
        <f>'PL and CF details'!AY12</f>
        <v>0</v>
      </c>
      <c r="BA16" s="388">
        <f>'PL and CF details'!AZ12</f>
        <v>0</v>
      </c>
      <c r="BB16" s="388">
        <f>'PL and CF details'!BA12</f>
        <v>0</v>
      </c>
      <c r="BC16" s="388">
        <f>'PL and CF details'!BB12</f>
        <v>0</v>
      </c>
      <c r="BD16" s="388">
        <f>'PL and CF details'!BC12</f>
        <v>0</v>
      </c>
      <c r="BE16" s="388">
        <f>'PL and CF details'!BD12</f>
        <v>0</v>
      </c>
      <c r="BF16" s="388">
        <f>'PL and CF details'!BE12</f>
        <v>0</v>
      </c>
      <c r="BG16" s="388">
        <f>'PL and CF details'!BF12</f>
        <v>0</v>
      </c>
      <c r="BH16" s="388">
        <f>'PL and CF details'!BG12</f>
        <v>0</v>
      </c>
      <c r="BI16" s="388">
        <f>'PL and CF details'!BH12</f>
        <v>0</v>
      </c>
      <c r="BJ16" s="388">
        <f>'PL and CF details'!BI12</f>
        <v>0</v>
      </c>
      <c r="BK16" s="388">
        <f>'PL and CF details'!BJ12</f>
        <v>0</v>
      </c>
      <c r="BL16" s="388">
        <f>'PL and CF details'!BK12</f>
        <v>0</v>
      </c>
      <c r="BM16" s="388">
        <f>'PL and CF details'!BL12</f>
        <v>0</v>
      </c>
      <c r="BN16" s="388">
        <f>'PL and CF details'!BM12</f>
        <v>0</v>
      </c>
      <c r="BO16" s="388">
        <f>'PL and CF details'!BN12</f>
        <v>0</v>
      </c>
      <c r="BP16" s="388">
        <f>'PL and CF details'!BO12</f>
        <v>0</v>
      </c>
      <c r="BQ16" s="388">
        <f>'PL and CF details'!BP12</f>
        <v>0</v>
      </c>
      <c r="BR16" s="388">
        <f>'PL and CF details'!BQ12</f>
        <v>0</v>
      </c>
      <c r="BS16" s="388">
        <f>'PL and CF details'!BR12</f>
        <v>0</v>
      </c>
      <c r="BT16" s="388">
        <f>'PL and CF details'!BS12</f>
        <v>0</v>
      </c>
      <c r="BU16" s="388">
        <f>'PL and CF details'!BT12</f>
        <v>0</v>
      </c>
      <c r="BV16" s="388">
        <f>'PL and CF details'!BU12</f>
        <v>0</v>
      </c>
      <c r="BW16" s="388">
        <f>'PL and CF details'!BV12</f>
        <v>0</v>
      </c>
      <c r="BX16" s="388">
        <f>'PL and CF details'!BW12</f>
        <v>0</v>
      </c>
      <c r="BY16" s="388">
        <f>'PL and CF details'!BX12</f>
        <v>0</v>
      </c>
      <c r="BZ16" s="388">
        <f>'PL and CF details'!BY12</f>
        <v>0</v>
      </c>
      <c r="CA16" s="388">
        <f>'PL and CF details'!BZ12</f>
        <v>0</v>
      </c>
      <c r="CB16" s="388">
        <f>'PL and CF details'!CA12</f>
        <v>0</v>
      </c>
      <c r="CC16" s="388">
        <f>'PL and CF details'!CB12</f>
        <v>0</v>
      </c>
      <c r="CD16" s="388">
        <f>'PL and CF details'!CC12</f>
        <v>0</v>
      </c>
      <c r="CE16" s="388"/>
    </row>
    <row r="17" spans="1:83" s="398" customFormat="1">
      <c r="A17" s="405" t="s">
        <v>514</v>
      </c>
      <c r="C17" s="388">
        <f ca="1">'PL and CF details'!B24</f>
        <v>0</v>
      </c>
      <c r="D17" s="388">
        <f ca="1">'PL and CF details'!C24</f>
        <v>0</v>
      </c>
      <c r="E17" s="388">
        <f ca="1">'PL and CF details'!D24</f>
        <v>0</v>
      </c>
      <c r="F17" s="388">
        <f ca="1">'PL and CF details'!E24</f>
        <v>0</v>
      </c>
      <c r="G17" s="388">
        <f ca="1">'PL and CF details'!F24</f>
        <v>0</v>
      </c>
      <c r="H17" s="388">
        <f ca="1">'PL and CF details'!G24</f>
        <v>0</v>
      </c>
      <c r="I17" s="388">
        <f ca="1">'PL and CF details'!H24</f>
        <v>0</v>
      </c>
      <c r="J17" s="388">
        <f ca="1">'PL and CF details'!I24</f>
        <v>0</v>
      </c>
      <c r="K17" s="388">
        <f ca="1">'PL and CF details'!J24</f>
        <v>0</v>
      </c>
      <c r="L17" s="388">
        <f ca="1">'PL and CF details'!K24</f>
        <v>0</v>
      </c>
      <c r="M17" s="388">
        <f ca="1">'PL and CF details'!L24</f>
        <v>0</v>
      </c>
      <c r="N17" s="388">
        <f ca="1">'PL and CF details'!M24</f>
        <v>0</v>
      </c>
      <c r="O17" s="388">
        <f ca="1">'PL and CF details'!N24</f>
        <v>0</v>
      </c>
      <c r="P17" s="388">
        <f ca="1">'PL and CF details'!O24</f>
        <v>0</v>
      </c>
      <c r="Q17" s="388">
        <f ca="1">'PL and CF details'!P24</f>
        <v>0</v>
      </c>
      <c r="R17" s="388">
        <f ca="1">'PL and CF details'!Q24</f>
        <v>0</v>
      </c>
      <c r="S17" s="388">
        <f ca="1">'PL and CF details'!R24</f>
        <v>0</v>
      </c>
      <c r="T17" s="388">
        <f ca="1">'PL and CF details'!S24</f>
        <v>0</v>
      </c>
      <c r="U17" s="388">
        <f ca="1">'PL and CF details'!T24</f>
        <v>0</v>
      </c>
      <c r="V17" s="388">
        <f ca="1">'PL and CF details'!U24</f>
        <v>0</v>
      </c>
      <c r="W17" s="388">
        <f ca="1">'PL and CF details'!V24</f>
        <v>0</v>
      </c>
      <c r="X17" s="388">
        <f ca="1">'PL and CF details'!W24</f>
        <v>0</v>
      </c>
      <c r="Y17" s="388">
        <f ca="1">'PL and CF details'!X24</f>
        <v>0</v>
      </c>
      <c r="Z17" s="388">
        <f ca="1">'PL and CF details'!Y24</f>
        <v>0</v>
      </c>
      <c r="AA17" s="388">
        <f ca="1">'PL and CF details'!Z24</f>
        <v>0</v>
      </c>
      <c r="AB17" s="388">
        <f ca="1">'PL and CF details'!AA24</f>
        <v>0</v>
      </c>
      <c r="AC17" s="388">
        <f ca="1">'PL and CF details'!AB24</f>
        <v>0</v>
      </c>
      <c r="AD17" s="388">
        <f ca="1">'PL and CF details'!AC24</f>
        <v>0</v>
      </c>
      <c r="AE17" s="388">
        <f ca="1">'PL and CF details'!AD24</f>
        <v>0</v>
      </c>
      <c r="AF17" s="388">
        <f ca="1">'PL and CF details'!AE24</f>
        <v>0</v>
      </c>
      <c r="AG17" s="388">
        <f ca="1">'PL and CF details'!AF24</f>
        <v>0</v>
      </c>
      <c r="AH17" s="388">
        <f ca="1">'PL and CF details'!AG24</f>
        <v>0</v>
      </c>
      <c r="AI17" s="388">
        <f ca="1">'PL and CF details'!AH24</f>
        <v>0</v>
      </c>
      <c r="AJ17" s="388">
        <f ca="1">'PL and CF details'!AI24</f>
        <v>0</v>
      </c>
      <c r="AK17" s="388">
        <f ca="1">'PL and CF details'!AJ24</f>
        <v>0</v>
      </c>
      <c r="AL17" s="388">
        <f ca="1">'PL and CF details'!AK24</f>
        <v>0</v>
      </c>
      <c r="AM17" s="388">
        <f ca="1">'PL and CF details'!AL24</f>
        <v>0</v>
      </c>
      <c r="AN17" s="388">
        <f ca="1">'PL and CF details'!AM24</f>
        <v>0</v>
      </c>
      <c r="AO17" s="388">
        <f ca="1">'PL and CF details'!AN24</f>
        <v>0</v>
      </c>
      <c r="AP17" s="388">
        <f ca="1">'PL and CF details'!AO24</f>
        <v>0</v>
      </c>
      <c r="AQ17" s="388">
        <f ca="1">'PL and CF details'!AP24</f>
        <v>0</v>
      </c>
      <c r="AR17" s="388">
        <f ca="1">'PL and CF details'!AQ24</f>
        <v>0</v>
      </c>
      <c r="AS17" s="388">
        <f ca="1">'PL and CF details'!AR24</f>
        <v>0</v>
      </c>
      <c r="AT17" s="388">
        <f ca="1">'PL and CF details'!AS24</f>
        <v>0</v>
      </c>
      <c r="AU17" s="388">
        <f ca="1">'PL and CF details'!AT24</f>
        <v>0</v>
      </c>
      <c r="AV17" s="388">
        <f ca="1">'PL and CF details'!AU24</f>
        <v>0</v>
      </c>
      <c r="AW17" s="388">
        <f ca="1">'PL and CF details'!AV24</f>
        <v>0</v>
      </c>
      <c r="AX17" s="388">
        <f ca="1">'PL and CF details'!AW24</f>
        <v>0</v>
      </c>
      <c r="AY17" s="388">
        <f ca="1">'PL and CF details'!AX24</f>
        <v>0</v>
      </c>
      <c r="AZ17" s="388">
        <f ca="1">'PL and CF details'!AY24</f>
        <v>0</v>
      </c>
      <c r="BA17" s="388">
        <f ca="1">'PL and CF details'!AZ24</f>
        <v>0</v>
      </c>
      <c r="BB17" s="388">
        <f ca="1">'PL and CF details'!BA24</f>
        <v>0</v>
      </c>
      <c r="BC17" s="388">
        <f ca="1">'PL and CF details'!BB24</f>
        <v>0</v>
      </c>
      <c r="BD17" s="388">
        <f ca="1">'PL and CF details'!BC24</f>
        <v>0</v>
      </c>
      <c r="BE17" s="388">
        <f ca="1">'PL and CF details'!BD24</f>
        <v>0</v>
      </c>
      <c r="BF17" s="388">
        <f ca="1">'PL and CF details'!BE24</f>
        <v>0</v>
      </c>
      <c r="BG17" s="388">
        <f ca="1">'PL and CF details'!BF24</f>
        <v>0</v>
      </c>
      <c r="BH17" s="388">
        <f ca="1">'PL and CF details'!BG24</f>
        <v>0</v>
      </c>
      <c r="BI17" s="388">
        <f ca="1">'PL and CF details'!BH24</f>
        <v>0</v>
      </c>
      <c r="BJ17" s="388">
        <f ca="1">'PL and CF details'!BI24</f>
        <v>0</v>
      </c>
      <c r="BK17" s="388">
        <f ca="1">'PL and CF details'!BJ24</f>
        <v>0</v>
      </c>
      <c r="BL17" s="388">
        <f ca="1">'PL and CF details'!BK24</f>
        <v>0</v>
      </c>
      <c r="BM17" s="388">
        <f ca="1">'PL and CF details'!BL24</f>
        <v>0</v>
      </c>
      <c r="BN17" s="388">
        <f ca="1">'PL and CF details'!BM24</f>
        <v>0</v>
      </c>
      <c r="BO17" s="388">
        <f ca="1">'PL and CF details'!BN24</f>
        <v>0</v>
      </c>
      <c r="BP17" s="388">
        <f ca="1">'PL and CF details'!BO24</f>
        <v>0</v>
      </c>
      <c r="BQ17" s="388">
        <f ca="1">'PL and CF details'!BP24</f>
        <v>0</v>
      </c>
      <c r="BR17" s="388">
        <f ca="1">'PL and CF details'!BQ24</f>
        <v>0</v>
      </c>
      <c r="BS17" s="388">
        <f ca="1">'PL and CF details'!BR24</f>
        <v>0</v>
      </c>
      <c r="BT17" s="388">
        <f ca="1">'PL and CF details'!BS24</f>
        <v>0</v>
      </c>
      <c r="BU17" s="388">
        <f ca="1">'PL and CF details'!BT24</f>
        <v>0</v>
      </c>
      <c r="BV17" s="388">
        <f ca="1">'PL and CF details'!BU24</f>
        <v>0</v>
      </c>
      <c r="BW17" s="388">
        <f ca="1">'PL and CF details'!BV24</f>
        <v>0</v>
      </c>
      <c r="BX17" s="388">
        <f ca="1">'PL and CF details'!BW24</f>
        <v>0</v>
      </c>
      <c r="BY17" s="388">
        <f ca="1">'PL and CF details'!BX24</f>
        <v>0</v>
      </c>
      <c r="BZ17" s="388">
        <f ca="1">'PL and CF details'!BY24</f>
        <v>0</v>
      </c>
      <c r="CA17" s="388">
        <f ca="1">'PL and CF details'!BZ24</f>
        <v>0</v>
      </c>
      <c r="CB17" s="388">
        <f ca="1">'PL and CF details'!CA24</f>
        <v>0</v>
      </c>
      <c r="CC17" s="388">
        <f ca="1">'PL and CF details'!CB24</f>
        <v>0</v>
      </c>
      <c r="CD17" s="388">
        <f ca="1">'PL and CF details'!CC24</f>
        <v>0</v>
      </c>
      <c r="CE17" s="388"/>
    </row>
    <row r="18" spans="1:83" s="398" customFormat="1">
      <c r="A18" s="410" t="s">
        <v>515</v>
      </c>
      <c r="C18" s="388">
        <f ca="1">'PL and CF details'!B29+SUM('PL and CF details'!B31:B36, 'PL and CF details'!B38)</f>
        <v>-1.9611913001785717</v>
      </c>
      <c r="D18" s="388">
        <f ca="1">'PL and CF details'!C29+SUM('PL and CF details'!C31:C36, 'PL and CF details'!C38)</f>
        <v>-1.9043451755357146</v>
      </c>
      <c r="E18" s="388">
        <f ca="1">'PL and CF details'!D29+SUM('PL and CF details'!D31:D36, 'PL and CF details'!D38)</f>
        <v>-1.8474990508928573</v>
      </c>
      <c r="F18" s="388">
        <f ca="1">'PL and CF details'!E29+SUM('PL and CF details'!E31:E36, 'PL and CF details'!E38)</f>
        <v>-1.7906529262500002</v>
      </c>
      <c r="G18" s="388">
        <f ca="1">'PL and CF details'!F29+SUM('PL and CF details'!F31:F36, 'PL and CF details'!F38)</f>
        <v>-1.7338068016071431</v>
      </c>
      <c r="H18" s="388">
        <f ca="1">'PL and CF details'!G29+SUM('PL and CF details'!G31:G36, 'PL and CF details'!G38)</f>
        <v>-1.676960676964286</v>
      </c>
      <c r="I18" s="388">
        <f ca="1">'PL and CF details'!H29+SUM('PL and CF details'!H31:H36, 'PL and CF details'!H38)</f>
        <v>-1.6201145523214289</v>
      </c>
      <c r="J18" s="388">
        <f ca="1">'PL and CF details'!I29+SUM('PL and CF details'!I31:I36, 'PL and CF details'!I38)</f>
        <v>-1.5632684276785715</v>
      </c>
      <c r="K18" s="388">
        <f ca="1">'PL and CF details'!J29+SUM('PL and CF details'!J31:J36, 'PL and CF details'!J38)</f>
        <v>-1.5064223030357144</v>
      </c>
      <c r="L18" s="388">
        <f ca="1">'PL and CF details'!K29+SUM('PL and CF details'!K31:K36, 'PL and CF details'!K38)</f>
        <v>-1.4495761783928574</v>
      </c>
      <c r="M18" s="388">
        <f ca="1">'PL and CF details'!L29+SUM('PL and CF details'!L31:L36, 'PL and CF details'!L38)</f>
        <v>-1.3927300537500003</v>
      </c>
      <c r="N18" s="388">
        <f ca="1">'PL and CF details'!M29+SUM('PL and CF details'!M31:M36, 'PL and CF details'!M38)</f>
        <v>-1.3358839291071429</v>
      </c>
      <c r="O18" s="388">
        <f ca="1">'PL and CF details'!N29+SUM('PL and CF details'!N31:N36, 'PL and CF details'!N38)</f>
        <v>-1.2790378044642858</v>
      </c>
      <c r="P18" s="388">
        <f ca="1">'PL and CF details'!O29+SUM('PL and CF details'!O31:O36, 'PL and CF details'!O38)</f>
        <v>-1.2221916798214287</v>
      </c>
      <c r="Q18" s="388">
        <f ca="1">'PL and CF details'!P29+SUM('PL and CF details'!P31:P36, 'PL and CF details'!P38)</f>
        <v>-1.1653455551785716</v>
      </c>
      <c r="R18" s="388">
        <f ca="1">'PL and CF details'!Q29+SUM('PL and CF details'!Q31:Q36, 'PL and CF details'!Q38)</f>
        <v>-1.1084994305357143</v>
      </c>
      <c r="S18" s="388">
        <f ca="1">'PL and CF details'!R29+SUM('PL and CF details'!R31:R36, 'PL and CF details'!R38)</f>
        <v>-1.0516533058928572</v>
      </c>
      <c r="T18" s="388">
        <f ca="1">'PL and CF details'!S29+SUM('PL and CF details'!S31:S36, 'PL and CF details'!S38)</f>
        <v>-0.99480718125000012</v>
      </c>
      <c r="U18" s="388">
        <f ca="1">'PL and CF details'!T29+SUM('PL and CF details'!T31:T36, 'PL and CF details'!T38)</f>
        <v>-0.93796105660714302</v>
      </c>
      <c r="V18" s="388">
        <f ca="1">'PL and CF details'!U29+SUM('PL and CF details'!U31:U36, 'PL and CF details'!U38)</f>
        <v>-0.88111493196428581</v>
      </c>
      <c r="W18" s="388">
        <f ca="1">'PL and CF details'!V29+SUM('PL and CF details'!V31:V36, 'PL and CF details'!V38)</f>
        <v>-0.82426880732142871</v>
      </c>
      <c r="X18" s="388">
        <f ca="1">'PL and CF details'!W29+SUM('PL and CF details'!W31:W36, 'PL and CF details'!W38)</f>
        <v>-0.7674226826785715</v>
      </c>
      <c r="Y18" s="388">
        <f ca="1">'PL and CF details'!X29+SUM('PL and CF details'!X31:X36, 'PL and CF details'!X38)</f>
        <v>-0.7105765580357144</v>
      </c>
      <c r="Z18" s="388">
        <f ca="1">'PL and CF details'!Y29+SUM('PL and CF details'!Y31:Y36, 'PL and CF details'!Y38)</f>
        <v>-0.65373043339285719</v>
      </c>
      <c r="AA18" s="388">
        <f ca="1">'PL and CF details'!Z29+SUM('PL and CF details'!Z31:Z36, 'PL and CF details'!Z38)</f>
        <v>-0.59688430875000009</v>
      </c>
      <c r="AB18" s="388">
        <f ca="1">'PL and CF details'!AA29+SUM('PL and CF details'!AA31:AA36, 'PL and CF details'!AA38)</f>
        <v>-0.54003818410714288</v>
      </c>
      <c r="AC18" s="388">
        <f ca="1">'PL and CF details'!AB29+SUM('PL and CF details'!AB31:AB36, 'PL and CF details'!AB38)</f>
        <v>-0.48319205946428578</v>
      </c>
      <c r="AD18" s="388">
        <f ca="1">'PL and CF details'!AC29+SUM('PL and CF details'!AC31:AC36, 'PL and CF details'!AC38)</f>
        <v>-0.42634593482142863</v>
      </c>
      <c r="AE18" s="388">
        <f ca="1">'PL and CF details'!AD29+SUM('PL and CF details'!AD31:AD36, 'PL and CF details'!AD38)</f>
        <v>-0.36949981017857148</v>
      </c>
      <c r="AF18" s="388">
        <f ca="1">'PL and CF details'!AE29+SUM('PL and CF details'!AE31:AE36, 'PL and CF details'!AE38)</f>
        <v>-0.31265368553571432</v>
      </c>
      <c r="AG18" s="388">
        <f ca="1">'PL and CF details'!AF29+SUM('PL and CF details'!AF31:AF36, 'PL and CF details'!AF38)</f>
        <v>-0.25580756089285717</v>
      </c>
      <c r="AH18" s="388">
        <f ca="1">'PL and CF details'!AG29+SUM('PL and CF details'!AG31:AG36, 'PL and CF details'!AG38)</f>
        <v>-0.19896143625000001</v>
      </c>
      <c r="AI18" s="388">
        <f ca="1">'PL and CF details'!AH29+SUM('PL and CF details'!AH31:AH36, 'PL and CF details'!AH38)</f>
        <v>-0.14211531160714289</v>
      </c>
      <c r="AJ18" s="388">
        <f ca="1">'PL and CF details'!AI29+SUM('PL and CF details'!AI31:AI36, 'PL and CF details'!AI38)</f>
        <v>-8.5269186964285731E-2</v>
      </c>
      <c r="AK18" s="388">
        <f ca="1">'PL and CF details'!AJ29+SUM('PL and CF details'!AJ31:AJ36, 'PL and CF details'!AJ38)</f>
        <v>-2.8423062321428574E-2</v>
      </c>
      <c r="AL18" s="388">
        <f ca="1">'PL and CF details'!AK29+SUM('PL and CF details'!AK31:AK36, 'PL and CF details'!AK38)</f>
        <v>0</v>
      </c>
      <c r="AM18" s="388">
        <f ca="1">'PL and CF details'!AL29+SUM('PL and CF details'!AL31:AL36, 'PL and CF details'!AL38)</f>
        <v>0</v>
      </c>
      <c r="AN18" s="388">
        <f ca="1">'PL and CF details'!AM29+SUM('PL and CF details'!AM31:AM36, 'PL and CF details'!AM38)</f>
        <v>0</v>
      </c>
      <c r="AO18" s="388">
        <f ca="1">'PL and CF details'!AN29+SUM('PL and CF details'!AN31:AN36, 'PL and CF details'!AN38)</f>
        <v>0</v>
      </c>
      <c r="AP18" s="388">
        <f ca="1">'PL and CF details'!AO29+SUM('PL and CF details'!AO31:AO36, 'PL and CF details'!AO38)</f>
        <v>0</v>
      </c>
      <c r="AQ18" s="388">
        <f ca="1">'PL and CF details'!AP29+SUM('PL and CF details'!AP31:AP36, 'PL and CF details'!AP38)</f>
        <v>0</v>
      </c>
      <c r="AR18" s="388">
        <f ca="1">'PL and CF details'!AQ29+SUM('PL and CF details'!AQ31:AQ36, 'PL and CF details'!AQ38)</f>
        <v>0</v>
      </c>
      <c r="AS18" s="388">
        <f ca="1">'PL and CF details'!AR29+SUM('PL and CF details'!AR31:AR36, 'PL and CF details'!AR38)</f>
        <v>0</v>
      </c>
      <c r="AT18" s="388">
        <f ca="1">'PL and CF details'!AS29+SUM('PL and CF details'!AS31:AS36, 'PL and CF details'!AS38)</f>
        <v>0</v>
      </c>
      <c r="AU18" s="388">
        <f ca="1">'PL and CF details'!AT29+SUM('PL and CF details'!AT31:AT36, 'PL and CF details'!AT38)</f>
        <v>0</v>
      </c>
      <c r="AV18" s="388">
        <f ca="1">'PL and CF details'!AU29+SUM('PL and CF details'!AU31:AU36, 'PL and CF details'!AU38)</f>
        <v>0</v>
      </c>
      <c r="AW18" s="388">
        <f ca="1">'PL and CF details'!AV29+SUM('PL and CF details'!AV31:AV36, 'PL and CF details'!AV38)</f>
        <v>0</v>
      </c>
      <c r="AX18" s="388">
        <f ca="1">'PL and CF details'!AW29+SUM('PL and CF details'!AW31:AW36, 'PL and CF details'!AW38)</f>
        <v>0</v>
      </c>
      <c r="AY18" s="388">
        <f ca="1">'PL and CF details'!AX29+SUM('PL and CF details'!AX31:AX36, 'PL and CF details'!AX38)</f>
        <v>0</v>
      </c>
      <c r="AZ18" s="388">
        <f ca="1">'PL and CF details'!AY29+SUM('PL and CF details'!AY31:AY36, 'PL and CF details'!AY38)</f>
        <v>0</v>
      </c>
      <c r="BA18" s="388">
        <f ca="1">'PL and CF details'!AZ29+SUM('PL and CF details'!AZ31:AZ36, 'PL and CF details'!AZ38)</f>
        <v>0</v>
      </c>
      <c r="BB18" s="388">
        <f ca="1">'PL and CF details'!BA29+SUM('PL and CF details'!BA31:BA36, 'PL and CF details'!BA38)</f>
        <v>0</v>
      </c>
      <c r="BC18" s="388">
        <f ca="1">'PL and CF details'!BB29+SUM('PL and CF details'!BB31:BB36, 'PL and CF details'!BB38)</f>
        <v>0</v>
      </c>
      <c r="BD18" s="388">
        <f ca="1">'PL and CF details'!BC29+SUM('PL and CF details'!BC31:BC36, 'PL and CF details'!BC38)</f>
        <v>0</v>
      </c>
      <c r="BE18" s="388">
        <f ca="1">'PL and CF details'!BD29+SUM('PL and CF details'!BD31:BD36, 'PL and CF details'!BD38)</f>
        <v>0</v>
      </c>
      <c r="BF18" s="388">
        <f ca="1">'PL and CF details'!BE29+SUM('PL and CF details'!BE31:BE36, 'PL and CF details'!BE38)</f>
        <v>0</v>
      </c>
      <c r="BG18" s="388">
        <f ca="1">'PL and CF details'!BF29+SUM('PL and CF details'!BF31:BF36, 'PL and CF details'!BF38)</f>
        <v>0</v>
      </c>
      <c r="BH18" s="388">
        <f ca="1">'PL and CF details'!BG29+SUM('PL and CF details'!BG31:BG36, 'PL and CF details'!BG38)</f>
        <v>0</v>
      </c>
      <c r="BI18" s="388">
        <f ca="1">'PL and CF details'!BH29+SUM('PL and CF details'!BH31:BH36, 'PL and CF details'!BH38)</f>
        <v>0</v>
      </c>
      <c r="BJ18" s="388">
        <f ca="1">'PL and CF details'!BI29+SUM('PL and CF details'!BI31:BI36, 'PL and CF details'!BI38)</f>
        <v>0</v>
      </c>
      <c r="BK18" s="388">
        <f ca="1">'PL and CF details'!BJ29+SUM('PL and CF details'!BJ31:BJ36, 'PL and CF details'!BJ38)</f>
        <v>0</v>
      </c>
      <c r="BL18" s="388">
        <f ca="1">'PL and CF details'!BK29+SUM('PL and CF details'!BK31:BK36, 'PL and CF details'!BK38)</f>
        <v>0</v>
      </c>
      <c r="BM18" s="388">
        <f ca="1">'PL and CF details'!BL29+SUM('PL and CF details'!BL31:BL36, 'PL and CF details'!BL38)</f>
        <v>0</v>
      </c>
      <c r="BN18" s="388">
        <f ca="1">'PL and CF details'!BM29+SUM('PL and CF details'!BM31:BM36, 'PL and CF details'!BM38)</f>
        <v>0</v>
      </c>
      <c r="BO18" s="388">
        <f ca="1">'PL and CF details'!BN29+SUM('PL and CF details'!BN31:BN36, 'PL and CF details'!BN38)</f>
        <v>0</v>
      </c>
      <c r="BP18" s="388">
        <f ca="1">'PL and CF details'!BO29+SUM('PL and CF details'!BO31:BO36, 'PL and CF details'!BO38)</f>
        <v>0</v>
      </c>
      <c r="BQ18" s="388">
        <f ca="1">'PL and CF details'!BP29+SUM('PL and CF details'!BP31:BP36, 'PL and CF details'!BP38)</f>
        <v>0</v>
      </c>
      <c r="BR18" s="388">
        <f ca="1">'PL and CF details'!BQ29+SUM('PL and CF details'!BQ31:BQ36, 'PL and CF details'!BQ38)</f>
        <v>0</v>
      </c>
      <c r="BS18" s="388">
        <f ca="1">'PL and CF details'!BR29+SUM('PL and CF details'!BR31:BR36, 'PL and CF details'!BR38)</f>
        <v>0</v>
      </c>
      <c r="BT18" s="388">
        <f ca="1">'PL and CF details'!BS29+SUM('PL and CF details'!BS31:BS36, 'PL and CF details'!BS38)</f>
        <v>0</v>
      </c>
      <c r="BU18" s="388">
        <f ca="1">'PL and CF details'!BT29+SUM('PL and CF details'!BT31:BT36, 'PL and CF details'!BT38)</f>
        <v>0</v>
      </c>
      <c r="BV18" s="388">
        <f ca="1">'PL and CF details'!BU29+SUM('PL and CF details'!BU31:BU36, 'PL and CF details'!BU38)</f>
        <v>0</v>
      </c>
      <c r="BW18" s="388">
        <f ca="1">'PL and CF details'!BV29+SUM('PL and CF details'!BV31:BV36, 'PL and CF details'!BV38)</f>
        <v>0</v>
      </c>
      <c r="BX18" s="388">
        <f ca="1">'PL and CF details'!BW29+SUM('PL and CF details'!BW31:BW36, 'PL and CF details'!BW38)</f>
        <v>0</v>
      </c>
      <c r="BY18" s="388">
        <f ca="1">'PL and CF details'!BX29+SUM('PL and CF details'!BX31:BX36, 'PL and CF details'!BX38)</f>
        <v>0</v>
      </c>
      <c r="BZ18" s="388">
        <f ca="1">'PL and CF details'!BY29+SUM('PL and CF details'!BY31:BY36, 'PL and CF details'!BY38)</f>
        <v>0</v>
      </c>
      <c r="CA18" s="388">
        <f ca="1">'PL and CF details'!BZ29+SUM('PL and CF details'!BZ31:BZ36, 'PL and CF details'!BZ38)</f>
        <v>0</v>
      </c>
      <c r="CB18" s="388">
        <f ca="1">'PL and CF details'!CA29+SUM('PL and CF details'!CA31:CA36, 'PL and CF details'!CA38)</f>
        <v>0</v>
      </c>
      <c r="CC18" s="388">
        <f ca="1">'PL and CF details'!CB29+SUM('PL and CF details'!CB31:CB36, 'PL and CF details'!CB38)</f>
        <v>0</v>
      </c>
      <c r="CD18" s="388">
        <f ca="1">'PL and CF details'!CC29+SUM('PL and CF details'!CC31:CC36, 'PL and CF details'!CC38)</f>
        <v>0</v>
      </c>
      <c r="CE18" s="388"/>
    </row>
    <row r="19" spans="1:83" s="398" customFormat="1">
      <c r="A19" s="410" t="s">
        <v>419</v>
      </c>
      <c r="C19" s="388">
        <f ca="1">'PL and CF details'!B37</f>
        <v>-18.948708214285716</v>
      </c>
      <c r="D19" s="388">
        <f ca="1">'PL and CF details'!C37</f>
        <v>-37.897416428571432</v>
      </c>
      <c r="E19" s="388">
        <f ca="1">'PL and CF details'!D37</f>
        <v>-37.897416428571432</v>
      </c>
      <c r="F19" s="388">
        <f ca="1">'PL and CF details'!E37</f>
        <v>-37.897416428571432</v>
      </c>
      <c r="G19" s="388">
        <f ca="1">'PL and CF details'!F37</f>
        <v>-37.897416428571432</v>
      </c>
      <c r="H19" s="388">
        <f ca="1">'PL and CF details'!G37</f>
        <v>-37.897416428571432</v>
      </c>
      <c r="I19" s="388">
        <f ca="1">'PL and CF details'!H37</f>
        <v>-37.897416428571432</v>
      </c>
      <c r="J19" s="388">
        <f ca="1">'PL and CF details'!I37</f>
        <v>-37.897416428571432</v>
      </c>
      <c r="K19" s="388">
        <f ca="1">'PL and CF details'!J37</f>
        <v>-37.897416428571432</v>
      </c>
      <c r="L19" s="388">
        <f ca="1">'PL and CF details'!K37</f>
        <v>-37.897416428571432</v>
      </c>
      <c r="M19" s="388">
        <f ca="1">'PL and CF details'!L37</f>
        <v>-37.897416428571432</v>
      </c>
      <c r="N19" s="388">
        <f ca="1">'PL and CF details'!M37</f>
        <v>-37.897416428571432</v>
      </c>
      <c r="O19" s="388">
        <f ca="1">'PL and CF details'!N37</f>
        <v>-37.897416428571432</v>
      </c>
      <c r="P19" s="388">
        <f ca="1">'PL and CF details'!O37</f>
        <v>-37.897416428571432</v>
      </c>
      <c r="Q19" s="388">
        <f ca="1">'PL and CF details'!P37</f>
        <v>-37.897416428571432</v>
      </c>
      <c r="R19" s="388">
        <f ca="1">'PL and CF details'!Q37</f>
        <v>-37.897416428571432</v>
      </c>
      <c r="S19" s="388">
        <f ca="1">'PL and CF details'!R37</f>
        <v>-37.897416428571432</v>
      </c>
      <c r="T19" s="388">
        <f ca="1">'PL and CF details'!S37</f>
        <v>-37.897416428571432</v>
      </c>
      <c r="U19" s="388">
        <f ca="1">'PL and CF details'!T37</f>
        <v>-37.897416428571432</v>
      </c>
      <c r="V19" s="388">
        <f ca="1">'PL and CF details'!U37</f>
        <v>-37.897416428571432</v>
      </c>
      <c r="W19" s="388">
        <f ca="1">'PL and CF details'!V37</f>
        <v>-37.897416428571432</v>
      </c>
      <c r="X19" s="388">
        <f ca="1">'PL and CF details'!W37</f>
        <v>-37.897416428571432</v>
      </c>
      <c r="Y19" s="388">
        <f ca="1">'PL and CF details'!X37</f>
        <v>-37.897416428571432</v>
      </c>
      <c r="Z19" s="388">
        <f ca="1">'PL and CF details'!Y37</f>
        <v>-37.897416428571432</v>
      </c>
      <c r="AA19" s="388">
        <f ca="1">'PL and CF details'!Z37</f>
        <v>-37.897416428571432</v>
      </c>
      <c r="AB19" s="388">
        <f ca="1">'PL and CF details'!AA37</f>
        <v>-37.897416428571432</v>
      </c>
      <c r="AC19" s="388">
        <f ca="1">'PL and CF details'!AB37</f>
        <v>-37.897416428571432</v>
      </c>
      <c r="AD19" s="388">
        <f ca="1">'PL and CF details'!AC37</f>
        <v>-37.897416428571432</v>
      </c>
      <c r="AE19" s="388">
        <f ca="1">'PL and CF details'!AD37</f>
        <v>-37.897416428571432</v>
      </c>
      <c r="AF19" s="388">
        <f ca="1">'PL and CF details'!AE37</f>
        <v>-37.897416428571432</v>
      </c>
      <c r="AG19" s="388">
        <f ca="1">'PL and CF details'!AF37</f>
        <v>-37.897416428571432</v>
      </c>
      <c r="AH19" s="388">
        <f ca="1">'PL and CF details'!AG37</f>
        <v>-37.897416428571432</v>
      </c>
      <c r="AI19" s="388">
        <f ca="1">'PL and CF details'!AH37</f>
        <v>-37.897416428571432</v>
      </c>
      <c r="AJ19" s="388">
        <f ca="1">'PL and CF details'!AI37</f>
        <v>-37.897416428571432</v>
      </c>
      <c r="AK19" s="388">
        <f ca="1">'PL and CF details'!AJ37</f>
        <v>-37.897416428571432</v>
      </c>
      <c r="AL19" s="388">
        <f ca="1">'PL and CF details'!AK37</f>
        <v>-18.948708214285716</v>
      </c>
      <c r="AM19" s="388">
        <f ca="1">'PL and CF details'!AL37</f>
        <v>0</v>
      </c>
      <c r="AN19" s="388">
        <f ca="1">'PL and CF details'!AM37</f>
        <v>0</v>
      </c>
      <c r="AO19" s="388">
        <f ca="1">'PL and CF details'!AN37</f>
        <v>0</v>
      </c>
      <c r="AP19" s="388">
        <f ca="1">'PL and CF details'!AO37</f>
        <v>0</v>
      </c>
      <c r="AQ19" s="388">
        <f ca="1">'PL and CF details'!AP37</f>
        <v>0</v>
      </c>
      <c r="AR19" s="388">
        <f ca="1">'PL and CF details'!AQ37</f>
        <v>0</v>
      </c>
      <c r="AS19" s="388">
        <f ca="1">'PL and CF details'!AR37</f>
        <v>0</v>
      </c>
      <c r="AT19" s="388">
        <f ca="1">'PL and CF details'!AS37</f>
        <v>0</v>
      </c>
      <c r="AU19" s="388">
        <f ca="1">'PL and CF details'!AT37</f>
        <v>0</v>
      </c>
      <c r="AV19" s="388">
        <f ca="1">'PL and CF details'!AU37</f>
        <v>0</v>
      </c>
      <c r="AW19" s="388">
        <f ca="1">'PL and CF details'!AV37</f>
        <v>0</v>
      </c>
      <c r="AX19" s="388">
        <f ca="1">'PL and CF details'!AW37</f>
        <v>0</v>
      </c>
      <c r="AY19" s="388">
        <f ca="1">'PL and CF details'!AX37</f>
        <v>0</v>
      </c>
      <c r="AZ19" s="388">
        <f ca="1">'PL and CF details'!AY37</f>
        <v>0</v>
      </c>
      <c r="BA19" s="388">
        <f ca="1">'PL and CF details'!AZ37</f>
        <v>0</v>
      </c>
      <c r="BB19" s="388">
        <f ca="1">'PL and CF details'!BA37</f>
        <v>0</v>
      </c>
      <c r="BC19" s="388">
        <f ca="1">'PL and CF details'!BB37</f>
        <v>0</v>
      </c>
      <c r="BD19" s="388">
        <f ca="1">'PL and CF details'!BC37</f>
        <v>0</v>
      </c>
      <c r="BE19" s="388">
        <f ca="1">'PL and CF details'!BD37</f>
        <v>0</v>
      </c>
      <c r="BF19" s="388">
        <f ca="1">'PL and CF details'!BE37</f>
        <v>0</v>
      </c>
      <c r="BG19" s="388">
        <f ca="1">'PL and CF details'!BF37</f>
        <v>0</v>
      </c>
      <c r="BH19" s="388">
        <f ca="1">'PL and CF details'!BG37</f>
        <v>0</v>
      </c>
      <c r="BI19" s="388">
        <f ca="1">'PL and CF details'!BH37</f>
        <v>0</v>
      </c>
      <c r="BJ19" s="388">
        <f ca="1">'PL and CF details'!BI37</f>
        <v>0</v>
      </c>
      <c r="BK19" s="388">
        <f ca="1">'PL and CF details'!BJ37</f>
        <v>0</v>
      </c>
      <c r="BL19" s="388">
        <f ca="1">'PL and CF details'!BK37</f>
        <v>0</v>
      </c>
      <c r="BM19" s="388">
        <f ca="1">'PL and CF details'!BL37</f>
        <v>0</v>
      </c>
      <c r="BN19" s="388">
        <f ca="1">'PL and CF details'!BM37</f>
        <v>0</v>
      </c>
      <c r="BO19" s="388">
        <f ca="1">'PL and CF details'!BN37</f>
        <v>0</v>
      </c>
      <c r="BP19" s="388">
        <f ca="1">'PL and CF details'!BO37</f>
        <v>0</v>
      </c>
      <c r="BQ19" s="388">
        <f ca="1">'PL and CF details'!BP37</f>
        <v>0</v>
      </c>
      <c r="BR19" s="388">
        <f ca="1">'PL and CF details'!BQ37</f>
        <v>0</v>
      </c>
      <c r="BS19" s="388">
        <f ca="1">'PL and CF details'!BR37</f>
        <v>0</v>
      </c>
      <c r="BT19" s="388">
        <f ca="1">'PL and CF details'!BS37</f>
        <v>0</v>
      </c>
      <c r="BU19" s="388">
        <f ca="1">'PL and CF details'!BT37</f>
        <v>0</v>
      </c>
      <c r="BV19" s="388">
        <f ca="1">'PL and CF details'!BU37</f>
        <v>0</v>
      </c>
      <c r="BW19" s="388">
        <f ca="1">'PL and CF details'!BV37</f>
        <v>0</v>
      </c>
      <c r="BX19" s="388">
        <f ca="1">'PL and CF details'!BW37</f>
        <v>0</v>
      </c>
      <c r="BY19" s="388">
        <f ca="1">'PL and CF details'!BX37</f>
        <v>0</v>
      </c>
      <c r="BZ19" s="388">
        <f ca="1">'PL and CF details'!BY37</f>
        <v>0</v>
      </c>
      <c r="CA19" s="388">
        <f ca="1">'PL and CF details'!BZ37</f>
        <v>0</v>
      </c>
      <c r="CB19" s="388">
        <f ca="1">'PL and CF details'!CA37</f>
        <v>0</v>
      </c>
      <c r="CC19" s="388">
        <f ca="1">'PL and CF details'!CB37</f>
        <v>0</v>
      </c>
      <c r="CD19" s="388">
        <f ca="1">'PL and CF details'!CC37</f>
        <v>0</v>
      </c>
      <c r="CE19" s="388"/>
    </row>
    <row r="20" spans="1:83" s="398" customFormat="1">
      <c r="A20" s="405" t="s">
        <v>505</v>
      </c>
      <c r="C20" s="388">
        <f t="shared" ref="C20:W20" ca="1" si="64">-($B$64*$B$67)*C12</f>
        <v>-11.35555548797678</v>
      </c>
      <c r="D20" s="388">
        <f t="shared" ca="1" si="64"/>
        <v>-22.181644659920721</v>
      </c>
      <c r="E20" s="388">
        <f t="shared" ca="1" si="64"/>
        <v>-21.147225409696766</v>
      </c>
      <c r="F20" s="388">
        <f t="shared" ca="1" si="64"/>
        <v>-20.159933362201716</v>
      </c>
      <c r="G20" s="388">
        <f t="shared" ca="1" si="64"/>
        <v>-19.216240761377186</v>
      </c>
      <c r="H20" s="388">
        <f t="shared" ca="1" si="64"/>
        <v>-18.312891217015402</v>
      </c>
      <c r="I20" s="388">
        <f t="shared" ca="1" si="64"/>
        <v>-17.446854477117487</v>
      </c>
      <c r="J20" s="388">
        <f t="shared" ca="1" si="64"/>
        <v>-16.615326427893429</v>
      </c>
      <c r="K20" s="388">
        <f t="shared" ca="1" si="64"/>
        <v>-15.803065354065261</v>
      </c>
      <c r="L20" s="388">
        <f t="shared" ca="1" si="64"/>
        <v>-14.993563166385332</v>
      </c>
      <c r="M20" s="388">
        <f t="shared" ca="1" si="64"/>
        <v>-14.184060978705403</v>
      </c>
      <c r="N20" s="388">
        <f t="shared" ca="1" si="64"/>
        <v>-13.374558791025473</v>
      </c>
      <c r="O20" s="388">
        <f t="shared" ca="1" si="64"/>
        <v>-12.565056603345541</v>
      </c>
      <c r="P20" s="388">
        <f t="shared" ca="1" si="64"/>
        <v>-11.755554415665612</v>
      </c>
      <c r="Q20" s="388">
        <f t="shared" ca="1" si="64"/>
        <v>-10.946052227985684</v>
      </c>
      <c r="R20" s="388">
        <f t="shared" ca="1" si="64"/>
        <v>-10.136550040305751</v>
      </c>
      <c r="S20" s="388">
        <f t="shared" ca="1" si="64"/>
        <v>-9.3270478526258227</v>
      </c>
      <c r="T20" s="388">
        <f t="shared" ca="1" si="64"/>
        <v>-8.5175456649458923</v>
      </c>
      <c r="U20" s="388">
        <f t="shared" ca="1" si="64"/>
        <v>-7.7080434772659618</v>
      </c>
      <c r="V20" s="388">
        <f t="shared" ca="1" si="64"/>
        <v>-6.8985412895860314</v>
      </c>
      <c r="W20" s="388">
        <f t="shared" ca="1" si="64"/>
        <v>-6.1899419707047594</v>
      </c>
      <c r="X20" s="388">
        <f t="shared" ref="X20:CD20" ca="1" si="65">-($B$64*$B$67)*X12</f>
        <v>-5.6831031617790284</v>
      </c>
      <c r="Y20" s="388">
        <f t="shared" ca="1" si="65"/>
        <v>-5.277167221651955</v>
      </c>
      <c r="Z20" s="388">
        <f t="shared" ca="1" si="65"/>
        <v>-4.8712312815248815</v>
      </c>
      <c r="AA20" s="388">
        <f t="shared" ca="1" si="65"/>
        <v>-4.465295341397808</v>
      </c>
      <c r="AB20" s="388">
        <f t="shared" ca="1" si="65"/>
        <v>-4.0593594012707346</v>
      </c>
      <c r="AC20" s="388">
        <f t="shared" ca="1" si="65"/>
        <v>-3.6534234611436611</v>
      </c>
      <c r="AD20" s="388">
        <f t="shared" ca="1" si="65"/>
        <v>-3.2474875210165877</v>
      </c>
      <c r="AE20" s="388">
        <f t="shared" ca="1" si="65"/>
        <v>-2.8415515808895142</v>
      </c>
      <c r="AF20" s="388">
        <f t="shared" ca="1" si="65"/>
        <v>-2.4356156407624407</v>
      </c>
      <c r="AG20" s="388">
        <f t="shared" ca="1" si="65"/>
        <v>-2.0296797006353673</v>
      </c>
      <c r="AH20" s="388">
        <f t="shared" ca="1" si="65"/>
        <v>-1.6237437605082938</v>
      </c>
      <c r="AI20" s="388">
        <f t="shared" ca="1" si="65"/>
        <v>-1.2178078203812204</v>
      </c>
      <c r="AJ20" s="388">
        <f t="shared" ca="1" si="65"/>
        <v>-0.81187188025414669</v>
      </c>
      <c r="AK20" s="388">
        <f t="shared" ca="1" si="65"/>
        <v>-0.40593594012707301</v>
      </c>
      <c r="AL20" s="388">
        <f t="shared" ca="1" si="65"/>
        <v>-0.10148398503176786</v>
      </c>
      <c r="AM20" s="388">
        <f t="shared" ca="1" si="65"/>
        <v>5.1383164390017546E-16</v>
      </c>
      <c r="AN20" s="388">
        <f t="shared" ca="1" si="65"/>
        <v>5.1383164390017546E-16</v>
      </c>
      <c r="AO20" s="388">
        <f t="shared" ca="1" si="65"/>
        <v>5.1383164390017546E-16</v>
      </c>
      <c r="AP20" s="388">
        <f t="shared" ca="1" si="65"/>
        <v>5.1383164390017546E-16</v>
      </c>
      <c r="AQ20" s="388">
        <f t="shared" ca="1" si="65"/>
        <v>5.1383164390017546E-16</v>
      </c>
      <c r="AR20" s="388">
        <f t="shared" ca="1" si="65"/>
        <v>5.1383164390017546E-16</v>
      </c>
      <c r="AS20" s="388">
        <f t="shared" ca="1" si="65"/>
        <v>5.1383164390017546E-16</v>
      </c>
      <c r="AT20" s="388">
        <f t="shared" ca="1" si="65"/>
        <v>5.1383164390017546E-16</v>
      </c>
      <c r="AU20" s="388">
        <f t="shared" ca="1" si="65"/>
        <v>5.1383164390017546E-16</v>
      </c>
      <c r="AV20" s="388">
        <f t="shared" ca="1" si="65"/>
        <v>5.1383164390017546E-16</v>
      </c>
      <c r="AW20" s="388">
        <f t="shared" ca="1" si="65"/>
        <v>5.1383164390017546E-16</v>
      </c>
      <c r="AX20" s="388">
        <f t="shared" ca="1" si="65"/>
        <v>5.1383164390017546E-16</v>
      </c>
      <c r="AY20" s="388">
        <f t="shared" ca="1" si="65"/>
        <v>5.1383164390017546E-16</v>
      </c>
      <c r="AZ20" s="388">
        <f t="shared" ca="1" si="65"/>
        <v>5.1383164390017546E-16</v>
      </c>
      <c r="BA20" s="388">
        <f t="shared" ca="1" si="65"/>
        <v>5.1383164390017546E-16</v>
      </c>
      <c r="BB20" s="388">
        <f t="shared" ca="1" si="65"/>
        <v>5.1383164390017546E-16</v>
      </c>
      <c r="BC20" s="388">
        <f t="shared" ca="1" si="65"/>
        <v>5.1383164390017546E-16</v>
      </c>
      <c r="BD20" s="388">
        <f t="shared" ca="1" si="65"/>
        <v>5.1383164390017546E-16</v>
      </c>
      <c r="BE20" s="388">
        <f t="shared" ca="1" si="65"/>
        <v>5.1383164390017546E-16</v>
      </c>
      <c r="BF20" s="388">
        <f t="shared" ca="1" si="65"/>
        <v>5.1383164390017546E-16</v>
      </c>
      <c r="BG20" s="388">
        <f t="shared" ca="1" si="65"/>
        <v>5.1383164390017546E-16</v>
      </c>
      <c r="BH20" s="388">
        <f t="shared" ca="1" si="65"/>
        <v>5.1383164390017546E-16</v>
      </c>
      <c r="BI20" s="388">
        <f t="shared" ca="1" si="65"/>
        <v>5.1383164390017546E-16</v>
      </c>
      <c r="BJ20" s="388">
        <f t="shared" ca="1" si="65"/>
        <v>5.1383164390017546E-16</v>
      </c>
      <c r="BK20" s="388">
        <f t="shared" ca="1" si="65"/>
        <v>5.1383164390017546E-16</v>
      </c>
      <c r="BL20" s="388">
        <f t="shared" ca="1" si="65"/>
        <v>5.1383164390017546E-16</v>
      </c>
      <c r="BM20" s="388">
        <f t="shared" ca="1" si="65"/>
        <v>5.1383164390017546E-16</v>
      </c>
      <c r="BN20" s="388">
        <f t="shared" ca="1" si="65"/>
        <v>5.1383164390017546E-16</v>
      </c>
      <c r="BO20" s="388">
        <f t="shared" ca="1" si="65"/>
        <v>5.1383164390017546E-16</v>
      </c>
      <c r="BP20" s="388">
        <f t="shared" ca="1" si="65"/>
        <v>5.1383164390017546E-16</v>
      </c>
      <c r="BQ20" s="388">
        <f t="shared" ca="1" si="65"/>
        <v>5.1383164390017546E-16</v>
      </c>
      <c r="BR20" s="388">
        <f t="shared" ca="1" si="65"/>
        <v>5.1383164390017546E-16</v>
      </c>
      <c r="BS20" s="388">
        <f t="shared" ca="1" si="65"/>
        <v>5.1383164390017546E-16</v>
      </c>
      <c r="BT20" s="388">
        <f t="shared" ca="1" si="65"/>
        <v>5.1383164390017546E-16</v>
      </c>
      <c r="BU20" s="388">
        <f t="shared" ca="1" si="65"/>
        <v>5.1383164390017546E-16</v>
      </c>
      <c r="BV20" s="388">
        <f t="shared" ca="1" si="65"/>
        <v>5.1383164390017546E-16</v>
      </c>
      <c r="BW20" s="388">
        <f t="shared" ca="1" si="65"/>
        <v>5.1383164390017546E-16</v>
      </c>
      <c r="BX20" s="388">
        <f t="shared" ca="1" si="65"/>
        <v>5.1383164390017546E-16</v>
      </c>
      <c r="BY20" s="388">
        <f t="shared" ca="1" si="65"/>
        <v>5.1383164390017546E-16</v>
      </c>
      <c r="BZ20" s="388">
        <f t="shared" ca="1" si="65"/>
        <v>5.1383164390017546E-16</v>
      </c>
      <c r="CA20" s="388">
        <f t="shared" ca="1" si="65"/>
        <v>5.1383164390017546E-16</v>
      </c>
      <c r="CB20" s="388">
        <f t="shared" ca="1" si="65"/>
        <v>5.1383164390017546E-16</v>
      </c>
      <c r="CC20" s="388">
        <f t="shared" ca="1" si="65"/>
        <v>5.1383164390017546E-16</v>
      </c>
      <c r="CD20" s="388">
        <f t="shared" ca="1" si="65"/>
        <v>5.1383164390017546E-16</v>
      </c>
      <c r="CE20" s="388"/>
    </row>
    <row r="21" spans="1:83" s="398" customFormat="1">
      <c r="A21" s="410" t="s">
        <v>123</v>
      </c>
      <c r="C21" s="389">
        <f t="shared" ref="C21:W21" ca="1" si="66">-SUM(C16:C20)*BookIncomeTax</f>
        <v>12.551261995949577</v>
      </c>
      <c r="D21" s="389">
        <f t="shared" ca="1" si="66"/>
        <v>24.111545036706843</v>
      </c>
      <c r="E21" s="389">
        <f t="shared" ca="1" si="66"/>
        <v>23.687042805883653</v>
      </c>
      <c r="F21" s="389">
        <f t="shared" ca="1" si="66"/>
        <v>23.280873056922005</v>
      </c>
      <c r="G21" s="389">
        <f t="shared" ca="1" si="66"/>
        <v>22.891663492715193</v>
      </c>
      <c r="H21" s="389">
        <f t="shared" ca="1" si="66"/>
        <v>22.518147377472388</v>
      </c>
      <c r="I21" s="389">
        <f t="shared" ca="1" si="66"/>
        <v>22.159145943166028</v>
      </c>
      <c r="J21" s="389">
        <f t="shared" ca="1" si="66"/>
        <v>21.813568389531795</v>
      </c>
      <c r="K21" s="389">
        <f t="shared" ca="1" si="66"/>
        <v>21.475485689326568</v>
      </c>
      <c r="L21" s="389">
        <f t="shared" ca="1" si="66"/>
        <v>21.138476195833004</v>
      </c>
      <c r="M21" s="389">
        <f t="shared" ca="1" si="66"/>
        <v>20.80146670233944</v>
      </c>
      <c r="N21" s="389">
        <f t="shared" ca="1" si="66"/>
        <v>20.464457208845875</v>
      </c>
      <c r="O21" s="389">
        <f t="shared" ca="1" si="66"/>
        <v>20.127447715352311</v>
      </c>
      <c r="P21" s="389">
        <f t="shared" ca="1" si="66"/>
        <v>19.790438221858746</v>
      </c>
      <c r="Q21" s="389">
        <f t="shared" ca="1" si="66"/>
        <v>19.453428728365182</v>
      </c>
      <c r="R21" s="389">
        <f t="shared" ca="1" si="66"/>
        <v>19.116419234871618</v>
      </c>
      <c r="S21" s="389">
        <f t="shared" ca="1" si="66"/>
        <v>18.779409741378053</v>
      </c>
      <c r="T21" s="389">
        <f t="shared" ca="1" si="66"/>
        <v>18.442400247884493</v>
      </c>
      <c r="U21" s="389">
        <f t="shared" ca="1" si="66"/>
        <v>18.105390754390925</v>
      </c>
      <c r="V21" s="389">
        <f t="shared" ca="1" si="66"/>
        <v>17.76838126089736</v>
      </c>
      <c r="W21" s="389">
        <f t="shared" ca="1" si="66"/>
        <v>17.470622983366475</v>
      </c>
      <c r="X21" s="389">
        <f t="shared" ref="X21:CD21" ca="1" si="67">-SUM(X16:X20)*BookIncomeTax</f>
        <v>17.251349544208296</v>
      </c>
      <c r="Y21" s="389">
        <f t="shared" ca="1" si="67"/>
        <v>17.071327321012792</v>
      </c>
      <c r="Z21" s="389">
        <f t="shared" ca="1" si="67"/>
        <v>16.891305097817288</v>
      </c>
      <c r="AA21" s="389">
        <f t="shared" ca="1" si="67"/>
        <v>16.711282874621784</v>
      </c>
      <c r="AB21" s="389">
        <f t="shared" ca="1" si="67"/>
        <v>16.531260651426283</v>
      </c>
      <c r="AC21" s="389">
        <f t="shared" ca="1" si="67"/>
        <v>16.351238428230779</v>
      </c>
      <c r="AD21" s="389">
        <f t="shared" ca="1" si="67"/>
        <v>16.171216205035275</v>
      </c>
      <c r="AE21" s="389">
        <f t="shared" ca="1" si="67"/>
        <v>15.991193981839775</v>
      </c>
      <c r="AF21" s="389">
        <f t="shared" ca="1" si="67"/>
        <v>15.811171758644271</v>
      </c>
      <c r="AG21" s="389">
        <f t="shared" ca="1" si="67"/>
        <v>15.631149535448767</v>
      </c>
      <c r="AH21" s="389">
        <f t="shared" ca="1" si="67"/>
        <v>15.451127312253263</v>
      </c>
      <c r="AI21" s="389">
        <f t="shared" ca="1" si="67"/>
        <v>15.271105089057759</v>
      </c>
      <c r="AJ21" s="389">
        <f t="shared" ca="1" si="67"/>
        <v>15.091082865862257</v>
      </c>
      <c r="AK21" s="389">
        <f t="shared" ca="1" si="67"/>
        <v>14.911060642666754</v>
      </c>
      <c r="AL21" s="389">
        <f t="shared" ca="1" si="67"/>
        <v>7.4105247655345012</v>
      </c>
      <c r="AM21" s="389">
        <f t="shared" ca="1" si="67"/>
        <v>-1.9988050947716825E-16</v>
      </c>
      <c r="AN21" s="389">
        <f t="shared" ca="1" si="67"/>
        <v>-1.9988050947716825E-16</v>
      </c>
      <c r="AO21" s="389">
        <f t="shared" ca="1" si="67"/>
        <v>-1.9988050947716825E-16</v>
      </c>
      <c r="AP21" s="389">
        <f t="shared" ca="1" si="67"/>
        <v>-1.9988050947716825E-16</v>
      </c>
      <c r="AQ21" s="389">
        <f t="shared" ca="1" si="67"/>
        <v>-1.9988050947716825E-16</v>
      </c>
      <c r="AR21" s="389">
        <f t="shared" ca="1" si="67"/>
        <v>-1.9988050947716825E-16</v>
      </c>
      <c r="AS21" s="389">
        <f t="shared" ca="1" si="67"/>
        <v>-1.9988050947716825E-16</v>
      </c>
      <c r="AT21" s="389">
        <f t="shared" ca="1" si="67"/>
        <v>-1.9988050947716825E-16</v>
      </c>
      <c r="AU21" s="389">
        <f t="shared" ca="1" si="67"/>
        <v>-1.9988050947716825E-16</v>
      </c>
      <c r="AV21" s="389">
        <f t="shared" ca="1" si="67"/>
        <v>-1.9988050947716825E-16</v>
      </c>
      <c r="AW21" s="389">
        <f t="shared" ca="1" si="67"/>
        <v>-1.9988050947716825E-16</v>
      </c>
      <c r="AX21" s="389">
        <f t="shared" ca="1" si="67"/>
        <v>-1.9988050947716825E-16</v>
      </c>
      <c r="AY21" s="389">
        <f t="shared" ca="1" si="67"/>
        <v>-1.9988050947716825E-16</v>
      </c>
      <c r="AZ21" s="389">
        <f t="shared" ca="1" si="67"/>
        <v>-1.9988050947716825E-16</v>
      </c>
      <c r="BA21" s="389">
        <f t="shared" ca="1" si="67"/>
        <v>-1.9988050947716825E-16</v>
      </c>
      <c r="BB21" s="389">
        <f t="shared" ca="1" si="67"/>
        <v>-1.9988050947716825E-16</v>
      </c>
      <c r="BC21" s="389">
        <f t="shared" ca="1" si="67"/>
        <v>-1.9988050947716825E-16</v>
      </c>
      <c r="BD21" s="389">
        <f t="shared" ca="1" si="67"/>
        <v>-1.9988050947716825E-16</v>
      </c>
      <c r="BE21" s="389">
        <f t="shared" ca="1" si="67"/>
        <v>-1.9988050947716825E-16</v>
      </c>
      <c r="BF21" s="389">
        <f t="shared" ca="1" si="67"/>
        <v>-1.9988050947716825E-16</v>
      </c>
      <c r="BG21" s="389">
        <f t="shared" ca="1" si="67"/>
        <v>-1.9988050947716825E-16</v>
      </c>
      <c r="BH21" s="389">
        <f t="shared" ca="1" si="67"/>
        <v>-1.9988050947716825E-16</v>
      </c>
      <c r="BI21" s="389">
        <f t="shared" ca="1" si="67"/>
        <v>-1.9988050947716825E-16</v>
      </c>
      <c r="BJ21" s="389">
        <f t="shared" ca="1" si="67"/>
        <v>-1.9988050947716825E-16</v>
      </c>
      <c r="BK21" s="389">
        <f t="shared" ca="1" si="67"/>
        <v>-1.9988050947716825E-16</v>
      </c>
      <c r="BL21" s="389">
        <f t="shared" ca="1" si="67"/>
        <v>-1.9988050947716825E-16</v>
      </c>
      <c r="BM21" s="389">
        <f t="shared" ca="1" si="67"/>
        <v>-1.9988050947716825E-16</v>
      </c>
      <c r="BN21" s="389">
        <f t="shared" ca="1" si="67"/>
        <v>-1.9988050947716825E-16</v>
      </c>
      <c r="BO21" s="389">
        <f t="shared" ca="1" si="67"/>
        <v>-1.9988050947716825E-16</v>
      </c>
      <c r="BP21" s="389">
        <f t="shared" ca="1" si="67"/>
        <v>-1.9988050947716825E-16</v>
      </c>
      <c r="BQ21" s="389">
        <f t="shared" ca="1" si="67"/>
        <v>-1.9988050947716825E-16</v>
      </c>
      <c r="BR21" s="389">
        <f t="shared" ca="1" si="67"/>
        <v>-1.9988050947716825E-16</v>
      </c>
      <c r="BS21" s="389">
        <f t="shared" ca="1" si="67"/>
        <v>-1.9988050947716825E-16</v>
      </c>
      <c r="BT21" s="389">
        <f t="shared" ca="1" si="67"/>
        <v>-1.9988050947716825E-16</v>
      </c>
      <c r="BU21" s="389">
        <f t="shared" ca="1" si="67"/>
        <v>-1.9988050947716825E-16</v>
      </c>
      <c r="BV21" s="389">
        <f t="shared" ca="1" si="67"/>
        <v>-1.9988050947716825E-16</v>
      </c>
      <c r="BW21" s="389">
        <f t="shared" ca="1" si="67"/>
        <v>-1.9988050947716825E-16</v>
      </c>
      <c r="BX21" s="389">
        <f t="shared" ca="1" si="67"/>
        <v>-1.9988050947716825E-16</v>
      </c>
      <c r="BY21" s="389">
        <f t="shared" ca="1" si="67"/>
        <v>-1.9988050947716825E-16</v>
      </c>
      <c r="BZ21" s="389">
        <f t="shared" ca="1" si="67"/>
        <v>-1.9988050947716825E-16</v>
      </c>
      <c r="CA21" s="389">
        <f t="shared" ca="1" si="67"/>
        <v>-1.9988050947716825E-16</v>
      </c>
      <c r="CB21" s="389">
        <f t="shared" ca="1" si="67"/>
        <v>-1.9988050947716825E-16</v>
      </c>
      <c r="CC21" s="389">
        <f t="shared" ca="1" si="67"/>
        <v>-1.9988050947716825E-16</v>
      </c>
      <c r="CD21" s="389">
        <f t="shared" ca="1" si="67"/>
        <v>-1.9988050947716825E-16</v>
      </c>
      <c r="CE21" s="388"/>
    </row>
    <row r="22" spans="1:83">
      <c r="A22" s="404" t="s">
        <v>539</v>
      </c>
      <c r="C22" s="388">
        <f ca="1">SUM(C16:C21)</f>
        <v>-19.714193006491495</v>
      </c>
      <c r="D22" s="388">
        <f t="shared" ref="D22:W22" ca="1" si="68">SUM(D16:D21)</f>
        <v>-37.871861227321027</v>
      </c>
      <c r="E22" s="388">
        <f t="shared" ca="1" si="68"/>
        <v>-37.205098083277406</v>
      </c>
      <c r="F22" s="388">
        <f t="shared" ca="1" si="68"/>
        <v>-36.567129660101145</v>
      </c>
      <c r="G22" s="388">
        <f t="shared" ca="1" si="68"/>
        <v>-35.955800498840574</v>
      </c>
      <c r="H22" s="388">
        <f t="shared" ca="1" si="68"/>
        <v>-35.369120945078734</v>
      </c>
      <c r="I22" s="388">
        <f t="shared" ca="1" si="68"/>
        <v>-34.805239514844331</v>
      </c>
      <c r="J22" s="388">
        <f t="shared" ca="1" si="68"/>
        <v>-34.262442894611638</v>
      </c>
      <c r="K22" s="388">
        <f t="shared" ca="1" si="68"/>
        <v>-33.731418396345838</v>
      </c>
      <c r="L22" s="388">
        <f t="shared" ca="1" si="68"/>
        <v>-33.202079577516614</v>
      </c>
      <c r="M22" s="388">
        <f t="shared" ca="1" si="68"/>
        <v>-32.672740758687397</v>
      </c>
      <c r="N22" s="388">
        <f t="shared" ca="1" si="68"/>
        <v>-32.143401939858165</v>
      </c>
      <c r="O22" s="388">
        <f t="shared" ca="1" si="68"/>
        <v>-31.614063121028948</v>
      </c>
      <c r="P22" s="388">
        <f t="shared" ca="1" si="68"/>
        <v>-31.084724302199728</v>
      </c>
      <c r="Q22" s="388">
        <f t="shared" ca="1" si="68"/>
        <v>-30.5553854833705</v>
      </c>
      <c r="R22" s="388">
        <f t="shared" ca="1" si="68"/>
        <v>-30.02604666454128</v>
      </c>
      <c r="S22" s="388">
        <f t="shared" ca="1" si="68"/>
        <v>-29.496707845712059</v>
      </c>
      <c r="T22" s="388">
        <f t="shared" ca="1" si="68"/>
        <v>-28.967369026882835</v>
      </c>
      <c r="U22" s="388">
        <f t="shared" ca="1" si="68"/>
        <v>-28.438030208053611</v>
      </c>
      <c r="V22" s="388">
        <f t="shared" ca="1" si="68"/>
        <v>-27.908691389224384</v>
      </c>
      <c r="W22" s="388">
        <f t="shared" ca="1" si="68"/>
        <v>-27.441004223231147</v>
      </c>
      <c r="X22" s="388">
        <f t="shared" ref="X22:CD22" ca="1" si="69">SUM(X16:X21)</f>
        <v>-27.096592728820738</v>
      </c>
      <c r="Y22" s="388">
        <f t="shared" ca="1" si="69"/>
        <v>-26.81383288724631</v>
      </c>
      <c r="Z22" s="388">
        <f t="shared" ca="1" si="69"/>
        <v>-26.531073045671882</v>
      </c>
      <c r="AA22" s="388">
        <f t="shared" ca="1" si="69"/>
        <v>-26.248313204097453</v>
      </c>
      <c r="AB22" s="388">
        <f t="shared" ca="1" si="69"/>
        <v>-25.965553362523028</v>
      </c>
      <c r="AC22" s="388">
        <f t="shared" ca="1" si="69"/>
        <v>-25.6827935209486</v>
      </c>
      <c r="AD22" s="388">
        <f t="shared" ca="1" si="69"/>
        <v>-25.400033679374172</v>
      </c>
      <c r="AE22" s="388">
        <f t="shared" ca="1" si="69"/>
        <v>-25.117273837799747</v>
      </c>
      <c r="AF22" s="388">
        <f t="shared" ca="1" si="69"/>
        <v>-24.834513996225319</v>
      </c>
      <c r="AG22" s="388">
        <f t="shared" ca="1" si="69"/>
        <v>-24.55175415465089</v>
      </c>
      <c r="AH22" s="388">
        <f t="shared" ca="1" si="69"/>
        <v>-24.268994313076462</v>
      </c>
      <c r="AI22" s="388">
        <f t="shared" ca="1" si="69"/>
        <v>-23.986234471502033</v>
      </c>
      <c r="AJ22" s="388">
        <f t="shared" ca="1" si="69"/>
        <v>-23.703474629927605</v>
      </c>
      <c r="AK22" s="388">
        <f t="shared" ca="1" si="69"/>
        <v>-23.42071478835318</v>
      </c>
      <c r="AL22" s="388">
        <f t="shared" ca="1" si="69"/>
        <v>-11.639667433782982</v>
      </c>
      <c r="AM22" s="388">
        <f t="shared" ca="1" si="69"/>
        <v>3.1395113442300721E-16</v>
      </c>
      <c r="AN22" s="388">
        <f t="shared" ca="1" si="69"/>
        <v>3.1395113442300721E-16</v>
      </c>
      <c r="AO22" s="388">
        <f t="shared" ca="1" si="69"/>
        <v>3.1395113442300721E-16</v>
      </c>
      <c r="AP22" s="388">
        <f t="shared" ca="1" si="69"/>
        <v>3.1395113442300721E-16</v>
      </c>
      <c r="AQ22" s="388">
        <f t="shared" ca="1" si="69"/>
        <v>3.1395113442300721E-16</v>
      </c>
      <c r="AR22" s="388">
        <f t="shared" ca="1" si="69"/>
        <v>3.1395113442300721E-16</v>
      </c>
      <c r="AS22" s="388">
        <f t="shared" ca="1" si="69"/>
        <v>3.1395113442300721E-16</v>
      </c>
      <c r="AT22" s="388">
        <f t="shared" ca="1" si="69"/>
        <v>3.1395113442300721E-16</v>
      </c>
      <c r="AU22" s="388">
        <f t="shared" ca="1" si="69"/>
        <v>3.1395113442300721E-16</v>
      </c>
      <c r="AV22" s="388">
        <f t="shared" ca="1" si="69"/>
        <v>3.1395113442300721E-16</v>
      </c>
      <c r="AW22" s="388">
        <f t="shared" ca="1" si="69"/>
        <v>3.1395113442300721E-16</v>
      </c>
      <c r="AX22" s="388">
        <f t="shared" ca="1" si="69"/>
        <v>3.1395113442300721E-16</v>
      </c>
      <c r="AY22" s="388">
        <f t="shared" ca="1" si="69"/>
        <v>3.1395113442300721E-16</v>
      </c>
      <c r="AZ22" s="388">
        <f t="shared" ca="1" si="69"/>
        <v>3.1395113442300721E-16</v>
      </c>
      <c r="BA22" s="388">
        <f t="shared" ca="1" si="69"/>
        <v>3.1395113442300721E-16</v>
      </c>
      <c r="BB22" s="388">
        <f t="shared" ca="1" si="69"/>
        <v>3.1395113442300721E-16</v>
      </c>
      <c r="BC22" s="388">
        <f t="shared" ca="1" si="69"/>
        <v>3.1395113442300721E-16</v>
      </c>
      <c r="BD22" s="388">
        <f t="shared" ca="1" si="69"/>
        <v>3.1395113442300721E-16</v>
      </c>
      <c r="BE22" s="388">
        <f t="shared" ca="1" si="69"/>
        <v>3.1395113442300721E-16</v>
      </c>
      <c r="BF22" s="388">
        <f t="shared" ca="1" si="69"/>
        <v>3.1395113442300721E-16</v>
      </c>
      <c r="BG22" s="388">
        <f t="shared" ca="1" si="69"/>
        <v>3.1395113442300721E-16</v>
      </c>
      <c r="BH22" s="388">
        <f t="shared" ca="1" si="69"/>
        <v>3.1395113442300721E-16</v>
      </c>
      <c r="BI22" s="388">
        <f t="shared" ca="1" si="69"/>
        <v>3.1395113442300721E-16</v>
      </c>
      <c r="BJ22" s="388">
        <f t="shared" ca="1" si="69"/>
        <v>3.1395113442300721E-16</v>
      </c>
      <c r="BK22" s="388">
        <f t="shared" ca="1" si="69"/>
        <v>3.1395113442300721E-16</v>
      </c>
      <c r="BL22" s="388">
        <f t="shared" ca="1" si="69"/>
        <v>3.1395113442300721E-16</v>
      </c>
      <c r="BM22" s="388">
        <f t="shared" ca="1" si="69"/>
        <v>3.1395113442300721E-16</v>
      </c>
      <c r="BN22" s="388">
        <f t="shared" ca="1" si="69"/>
        <v>3.1395113442300721E-16</v>
      </c>
      <c r="BO22" s="388">
        <f t="shared" ca="1" si="69"/>
        <v>3.1395113442300721E-16</v>
      </c>
      <c r="BP22" s="388">
        <f t="shared" ca="1" si="69"/>
        <v>3.1395113442300721E-16</v>
      </c>
      <c r="BQ22" s="388">
        <f t="shared" ca="1" si="69"/>
        <v>3.1395113442300721E-16</v>
      </c>
      <c r="BR22" s="388">
        <f t="shared" ca="1" si="69"/>
        <v>3.1395113442300721E-16</v>
      </c>
      <c r="BS22" s="388">
        <f t="shared" ca="1" si="69"/>
        <v>3.1395113442300721E-16</v>
      </c>
      <c r="BT22" s="388">
        <f t="shared" ca="1" si="69"/>
        <v>3.1395113442300721E-16</v>
      </c>
      <c r="BU22" s="388">
        <f t="shared" ca="1" si="69"/>
        <v>3.1395113442300721E-16</v>
      </c>
      <c r="BV22" s="388">
        <f t="shared" ca="1" si="69"/>
        <v>3.1395113442300721E-16</v>
      </c>
      <c r="BW22" s="388">
        <f t="shared" ca="1" si="69"/>
        <v>3.1395113442300721E-16</v>
      </c>
      <c r="BX22" s="388">
        <f t="shared" ca="1" si="69"/>
        <v>3.1395113442300721E-16</v>
      </c>
      <c r="BY22" s="388">
        <f t="shared" ca="1" si="69"/>
        <v>3.1395113442300721E-16</v>
      </c>
      <c r="BZ22" s="388">
        <f t="shared" ca="1" si="69"/>
        <v>3.1395113442300721E-16</v>
      </c>
      <c r="CA22" s="388">
        <f t="shared" ca="1" si="69"/>
        <v>3.1395113442300721E-16</v>
      </c>
      <c r="CB22" s="388">
        <f t="shared" ca="1" si="69"/>
        <v>3.1395113442300721E-16</v>
      </c>
      <c r="CC22" s="388">
        <f t="shared" ca="1" si="69"/>
        <v>3.1395113442300721E-16</v>
      </c>
      <c r="CD22" s="388">
        <f t="shared" ca="1" si="69"/>
        <v>3.1395113442300721E-16</v>
      </c>
      <c r="CE22" s="388"/>
    </row>
    <row r="23" spans="1:83">
      <c r="A23" s="400"/>
      <c r="B23" s="400"/>
      <c r="C23" s="406"/>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75"/>
    </row>
    <row r="24" spans="1:83">
      <c r="A24" s="400" t="s">
        <v>644</v>
      </c>
      <c r="B24" s="400"/>
      <c r="C24" s="409">
        <f ca="1">+C13-C22</f>
        <v>54.902747674470433</v>
      </c>
      <c r="D24" s="570">
        <f t="shared" ref="D24:BO24" ca="1" si="70">+D13-D22</f>
        <v>106.6082622398242</v>
      </c>
      <c r="E24" s="570">
        <f t="shared" ca="1" si="70"/>
        <v>102.73604442870989</v>
      </c>
      <c r="F24" s="570">
        <f t="shared" ca="1" si="70"/>
        <v>99.038658945458991</v>
      </c>
      <c r="G24" s="570">
        <f t="shared" ca="1" si="70"/>
        <v>95.50301853328331</v>
      </c>
      <c r="H24" s="570">
        <f t="shared" ca="1" si="70"/>
        <v>92.117042647455207</v>
      </c>
      <c r="I24" s="570">
        <f t="shared" ca="1" si="70"/>
        <v>88.869489669964253</v>
      </c>
      <c r="J24" s="570">
        <f t="shared" ca="1" si="70"/>
        <v>85.749956909517266</v>
      </c>
      <c r="K24" s="570">
        <f t="shared" ca="1" si="70"/>
        <v>82.701900705375294</v>
      </c>
      <c r="L24" s="570">
        <f t="shared" ca="1" si="70"/>
        <v>79.664079407183095</v>
      </c>
      <c r="M24" s="570">
        <f t="shared" ca="1" si="70"/>
        <v>76.626258108990925</v>
      </c>
      <c r="N24" s="570">
        <f t="shared" ca="1" si="70"/>
        <v>73.588436810798726</v>
      </c>
      <c r="O24" s="570">
        <f t="shared" ca="1" si="70"/>
        <v>70.550615512606527</v>
      </c>
      <c r="P24" s="570">
        <f t="shared" ca="1" si="70"/>
        <v>67.512794214414342</v>
      </c>
      <c r="Q24" s="570">
        <f t="shared" ca="1" si="70"/>
        <v>64.474972916222157</v>
      </c>
      <c r="R24" s="570">
        <f t="shared" ca="1" si="70"/>
        <v>61.437151618029958</v>
      </c>
      <c r="S24" s="570">
        <f t="shared" ca="1" si="70"/>
        <v>58.399330319837773</v>
      </c>
      <c r="T24" s="570">
        <f t="shared" ca="1" si="70"/>
        <v>55.361509021645574</v>
      </c>
      <c r="U24" s="570">
        <f t="shared" ca="1" si="70"/>
        <v>52.323687723453382</v>
      </c>
      <c r="V24" s="570">
        <f t="shared" ca="1" si="70"/>
        <v>49.28586642526119</v>
      </c>
      <c r="W24" s="570">
        <f t="shared" ca="1" si="70"/>
        <v>46.622374228281409</v>
      </c>
      <c r="X24" s="570">
        <f t="shared" ca="1" si="70"/>
        <v>44.707372448382984</v>
      </c>
      <c r="Y24" s="570">
        <f t="shared" ca="1" si="70"/>
        <v>43.166699769696969</v>
      </c>
      <c r="Z24" s="570">
        <f t="shared" ca="1" si="70"/>
        <v>41.626027091010954</v>
      </c>
      <c r="AA24" s="570">
        <f t="shared" ca="1" si="70"/>
        <v>40.085354412324932</v>
      </c>
      <c r="AB24" s="570">
        <f t="shared" ca="1" si="70"/>
        <v>38.544681733638917</v>
      </c>
      <c r="AC24" s="570">
        <f t="shared" ca="1" si="70"/>
        <v>37.004009054952903</v>
      </c>
      <c r="AD24" s="570">
        <f t="shared" ca="1" si="70"/>
        <v>35.463336376266881</v>
      </c>
      <c r="AE24" s="570">
        <f t="shared" ca="1" si="70"/>
        <v>33.922663697580873</v>
      </c>
      <c r="AF24" s="570">
        <f t="shared" ca="1" si="70"/>
        <v>32.381991018894851</v>
      </c>
      <c r="AG24" s="570">
        <f t="shared" ca="1" si="70"/>
        <v>30.841318340208836</v>
      </c>
      <c r="AH24" s="570">
        <f t="shared" ca="1" si="70"/>
        <v>29.300645661522818</v>
      </c>
      <c r="AI24" s="570">
        <f t="shared" ca="1" si="70"/>
        <v>27.7599729828368</v>
      </c>
      <c r="AJ24" s="570">
        <f t="shared" ca="1" si="70"/>
        <v>26.219300304150781</v>
      </c>
      <c r="AK24" s="570">
        <f t="shared" ca="1" si="70"/>
        <v>24.678627625464767</v>
      </c>
      <c r="AL24" s="570">
        <f t="shared" ca="1" si="70"/>
        <v>11.954145643060878</v>
      </c>
      <c r="AM24" s="570">
        <f t="shared" ca="1" si="70"/>
        <v>-1.906210791879914E-15</v>
      </c>
      <c r="AN24" s="570">
        <f t="shared" ca="1" si="70"/>
        <v>-1.906210791879914E-15</v>
      </c>
      <c r="AO24" s="570">
        <f t="shared" ca="1" si="70"/>
        <v>-1.906210791879914E-15</v>
      </c>
      <c r="AP24" s="570">
        <f t="shared" ca="1" si="70"/>
        <v>-1.906210791879914E-15</v>
      </c>
      <c r="AQ24" s="570">
        <f t="shared" ca="1" si="70"/>
        <v>-1.906210791879914E-15</v>
      </c>
      <c r="AR24" s="570">
        <f t="shared" ca="1" si="70"/>
        <v>-1.906210791879914E-15</v>
      </c>
      <c r="AS24" s="570">
        <f t="shared" ca="1" si="70"/>
        <v>-1.906210791879914E-15</v>
      </c>
      <c r="AT24" s="570">
        <f t="shared" ca="1" si="70"/>
        <v>-1.906210791879914E-15</v>
      </c>
      <c r="AU24" s="570">
        <f t="shared" ca="1" si="70"/>
        <v>-1.906210791879914E-15</v>
      </c>
      <c r="AV24" s="570">
        <f t="shared" ca="1" si="70"/>
        <v>-1.906210791879914E-15</v>
      </c>
      <c r="AW24" s="570">
        <f t="shared" ca="1" si="70"/>
        <v>-1.906210791879914E-15</v>
      </c>
      <c r="AX24" s="570">
        <f t="shared" ca="1" si="70"/>
        <v>-1.906210791879914E-15</v>
      </c>
      <c r="AY24" s="570">
        <f t="shared" ca="1" si="70"/>
        <v>-1.906210791879914E-15</v>
      </c>
      <c r="AZ24" s="570">
        <f t="shared" ca="1" si="70"/>
        <v>-1.906210791879914E-15</v>
      </c>
      <c r="BA24" s="570">
        <f t="shared" ca="1" si="70"/>
        <v>-1.906210791879914E-15</v>
      </c>
      <c r="BB24" s="570">
        <f t="shared" ca="1" si="70"/>
        <v>-1.906210791879914E-15</v>
      </c>
      <c r="BC24" s="570">
        <f t="shared" ca="1" si="70"/>
        <v>-1.906210791879914E-15</v>
      </c>
      <c r="BD24" s="570">
        <f t="shared" ca="1" si="70"/>
        <v>-1.906210791879914E-15</v>
      </c>
      <c r="BE24" s="570">
        <f t="shared" ca="1" si="70"/>
        <v>-1.906210791879914E-15</v>
      </c>
      <c r="BF24" s="570">
        <f t="shared" ca="1" si="70"/>
        <v>-1.906210791879914E-15</v>
      </c>
      <c r="BG24" s="570">
        <f t="shared" ca="1" si="70"/>
        <v>-1.906210791879914E-15</v>
      </c>
      <c r="BH24" s="570">
        <f t="shared" ca="1" si="70"/>
        <v>-1.906210791879914E-15</v>
      </c>
      <c r="BI24" s="570">
        <f t="shared" ca="1" si="70"/>
        <v>-1.906210791879914E-15</v>
      </c>
      <c r="BJ24" s="570">
        <f t="shared" ca="1" si="70"/>
        <v>-1.906210791879914E-15</v>
      </c>
      <c r="BK24" s="570">
        <f t="shared" ca="1" si="70"/>
        <v>-1.906210791879914E-15</v>
      </c>
      <c r="BL24" s="570">
        <f t="shared" ca="1" si="70"/>
        <v>-1.906210791879914E-15</v>
      </c>
      <c r="BM24" s="570">
        <f t="shared" ca="1" si="70"/>
        <v>-1.906210791879914E-15</v>
      </c>
      <c r="BN24" s="570">
        <f t="shared" ca="1" si="70"/>
        <v>-1.906210791879914E-15</v>
      </c>
      <c r="BO24" s="570">
        <f t="shared" ca="1" si="70"/>
        <v>-1.906210791879914E-15</v>
      </c>
      <c r="BP24" s="570">
        <f t="shared" ref="BP24:CD24" ca="1" si="71">+BP13-BP22</f>
        <v>-1.906210791879914E-15</v>
      </c>
      <c r="BQ24" s="570">
        <f t="shared" ca="1" si="71"/>
        <v>-1.906210791879914E-15</v>
      </c>
      <c r="BR24" s="570">
        <f t="shared" ca="1" si="71"/>
        <v>-1.906210791879914E-15</v>
      </c>
      <c r="BS24" s="570">
        <f t="shared" ca="1" si="71"/>
        <v>-1.906210791879914E-15</v>
      </c>
      <c r="BT24" s="570">
        <f t="shared" ca="1" si="71"/>
        <v>-1.906210791879914E-15</v>
      </c>
      <c r="BU24" s="570">
        <f t="shared" ca="1" si="71"/>
        <v>-1.906210791879914E-15</v>
      </c>
      <c r="BV24" s="570">
        <f t="shared" ca="1" si="71"/>
        <v>-1.906210791879914E-15</v>
      </c>
      <c r="BW24" s="570">
        <f t="shared" ca="1" si="71"/>
        <v>-1.906210791879914E-15</v>
      </c>
      <c r="BX24" s="570">
        <f t="shared" ca="1" si="71"/>
        <v>-1.906210791879914E-15</v>
      </c>
      <c r="BY24" s="570">
        <f t="shared" ca="1" si="71"/>
        <v>-1.906210791879914E-15</v>
      </c>
      <c r="BZ24" s="570">
        <f t="shared" ca="1" si="71"/>
        <v>-1.906210791879914E-15</v>
      </c>
      <c r="CA24" s="570">
        <f t="shared" ca="1" si="71"/>
        <v>-1.906210791879914E-15</v>
      </c>
      <c r="CB24" s="570">
        <f t="shared" ca="1" si="71"/>
        <v>-1.906210791879914E-15</v>
      </c>
      <c r="CC24" s="570">
        <f t="shared" ca="1" si="71"/>
        <v>-1.906210791879914E-15</v>
      </c>
      <c r="CD24" s="570">
        <f t="shared" ca="1" si="71"/>
        <v>-1.906210791879914E-15</v>
      </c>
      <c r="CE24" s="475"/>
    </row>
    <row r="25" spans="1:83">
      <c r="A25" s="400" t="s">
        <v>645</v>
      </c>
      <c r="B25" s="400"/>
      <c r="C25" s="409">
        <f t="shared" ref="C25:AH25" ca="1" si="72">IF(C4=Inservice,-C19,0)*(1-BookIncomeTax)</f>
        <v>11.577660718928572</v>
      </c>
      <c r="D25" s="570">
        <f t="shared" ca="1" si="72"/>
        <v>0</v>
      </c>
      <c r="E25" s="570">
        <f t="shared" ca="1" si="72"/>
        <v>0</v>
      </c>
      <c r="F25" s="570">
        <f t="shared" ca="1" si="72"/>
        <v>0</v>
      </c>
      <c r="G25" s="570">
        <f t="shared" ca="1" si="72"/>
        <v>0</v>
      </c>
      <c r="H25" s="570">
        <f t="shared" ca="1" si="72"/>
        <v>0</v>
      </c>
      <c r="I25" s="570">
        <f t="shared" ca="1" si="72"/>
        <v>0</v>
      </c>
      <c r="J25" s="570">
        <f t="shared" ca="1" si="72"/>
        <v>0</v>
      </c>
      <c r="K25" s="570">
        <f t="shared" ca="1" si="72"/>
        <v>0</v>
      </c>
      <c r="L25" s="570">
        <f t="shared" ca="1" si="72"/>
        <v>0</v>
      </c>
      <c r="M25" s="570">
        <f t="shared" ca="1" si="72"/>
        <v>0</v>
      </c>
      <c r="N25" s="570">
        <f t="shared" ca="1" si="72"/>
        <v>0</v>
      </c>
      <c r="O25" s="570">
        <f t="shared" ca="1" si="72"/>
        <v>0</v>
      </c>
      <c r="P25" s="570">
        <f t="shared" ca="1" si="72"/>
        <v>0</v>
      </c>
      <c r="Q25" s="570">
        <f t="shared" ca="1" si="72"/>
        <v>0</v>
      </c>
      <c r="R25" s="570">
        <f t="shared" ca="1" si="72"/>
        <v>0</v>
      </c>
      <c r="S25" s="570">
        <f t="shared" ca="1" si="72"/>
        <v>0</v>
      </c>
      <c r="T25" s="570">
        <f t="shared" ca="1" si="72"/>
        <v>0</v>
      </c>
      <c r="U25" s="570">
        <f t="shared" ca="1" si="72"/>
        <v>0</v>
      </c>
      <c r="V25" s="570">
        <f t="shared" ca="1" si="72"/>
        <v>0</v>
      </c>
      <c r="W25" s="570">
        <f t="shared" ca="1" si="72"/>
        <v>0</v>
      </c>
      <c r="X25" s="570">
        <f t="shared" ca="1" si="72"/>
        <v>0</v>
      </c>
      <c r="Y25" s="570">
        <f t="shared" ca="1" si="72"/>
        <v>0</v>
      </c>
      <c r="Z25" s="570">
        <f t="shared" ca="1" si="72"/>
        <v>0</v>
      </c>
      <c r="AA25" s="570">
        <f t="shared" ca="1" si="72"/>
        <v>0</v>
      </c>
      <c r="AB25" s="570">
        <f t="shared" ca="1" si="72"/>
        <v>0</v>
      </c>
      <c r="AC25" s="570">
        <f t="shared" ca="1" si="72"/>
        <v>0</v>
      </c>
      <c r="AD25" s="570">
        <f t="shared" ca="1" si="72"/>
        <v>0</v>
      </c>
      <c r="AE25" s="570">
        <f t="shared" ca="1" si="72"/>
        <v>0</v>
      </c>
      <c r="AF25" s="570">
        <f t="shared" ca="1" si="72"/>
        <v>0</v>
      </c>
      <c r="AG25" s="570">
        <f t="shared" ca="1" si="72"/>
        <v>0</v>
      </c>
      <c r="AH25" s="570">
        <f t="shared" ca="1" si="72"/>
        <v>0</v>
      </c>
      <c r="AI25" s="570">
        <f t="shared" ref="AI25:BN25" ca="1" si="73">IF(AI4=Inservice,-AI19,0)*(1-BookIncomeTax)</f>
        <v>0</v>
      </c>
      <c r="AJ25" s="570">
        <f t="shared" ca="1" si="73"/>
        <v>0</v>
      </c>
      <c r="AK25" s="570">
        <f t="shared" ca="1" si="73"/>
        <v>0</v>
      </c>
      <c r="AL25" s="570">
        <f t="shared" ca="1" si="73"/>
        <v>0</v>
      </c>
      <c r="AM25" s="570">
        <f t="shared" ca="1" si="73"/>
        <v>0</v>
      </c>
      <c r="AN25" s="570">
        <f t="shared" ca="1" si="73"/>
        <v>0</v>
      </c>
      <c r="AO25" s="570">
        <f t="shared" ca="1" si="73"/>
        <v>0</v>
      </c>
      <c r="AP25" s="570">
        <f t="shared" ca="1" si="73"/>
        <v>0</v>
      </c>
      <c r="AQ25" s="570">
        <f t="shared" ca="1" si="73"/>
        <v>0</v>
      </c>
      <c r="AR25" s="570">
        <f t="shared" ca="1" si="73"/>
        <v>0</v>
      </c>
      <c r="AS25" s="570">
        <f t="shared" ca="1" si="73"/>
        <v>0</v>
      </c>
      <c r="AT25" s="570">
        <f t="shared" ca="1" si="73"/>
        <v>0</v>
      </c>
      <c r="AU25" s="570">
        <f t="shared" ca="1" si="73"/>
        <v>0</v>
      </c>
      <c r="AV25" s="570">
        <f t="shared" ca="1" si="73"/>
        <v>0</v>
      </c>
      <c r="AW25" s="570">
        <f t="shared" ca="1" si="73"/>
        <v>0</v>
      </c>
      <c r="AX25" s="570">
        <f t="shared" ca="1" si="73"/>
        <v>0</v>
      </c>
      <c r="AY25" s="570">
        <f t="shared" ca="1" si="73"/>
        <v>0</v>
      </c>
      <c r="AZ25" s="570">
        <f t="shared" ca="1" si="73"/>
        <v>0</v>
      </c>
      <c r="BA25" s="570">
        <f t="shared" ca="1" si="73"/>
        <v>0</v>
      </c>
      <c r="BB25" s="570">
        <f t="shared" ca="1" si="73"/>
        <v>0</v>
      </c>
      <c r="BC25" s="570">
        <f t="shared" ca="1" si="73"/>
        <v>0</v>
      </c>
      <c r="BD25" s="570">
        <f t="shared" ca="1" si="73"/>
        <v>0</v>
      </c>
      <c r="BE25" s="570">
        <f t="shared" ca="1" si="73"/>
        <v>0</v>
      </c>
      <c r="BF25" s="570">
        <f t="shared" ca="1" si="73"/>
        <v>0</v>
      </c>
      <c r="BG25" s="570">
        <f t="shared" ca="1" si="73"/>
        <v>0</v>
      </c>
      <c r="BH25" s="570">
        <f t="shared" ca="1" si="73"/>
        <v>0</v>
      </c>
      <c r="BI25" s="570">
        <f t="shared" ca="1" si="73"/>
        <v>0</v>
      </c>
      <c r="BJ25" s="570">
        <f t="shared" ca="1" si="73"/>
        <v>0</v>
      </c>
      <c r="BK25" s="570">
        <f t="shared" ca="1" si="73"/>
        <v>0</v>
      </c>
      <c r="BL25" s="570">
        <f t="shared" ca="1" si="73"/>
        <v>0</v>
      </c>
      <c r="BM25" s="570">
        <f t="shared" ca="1" si="73"/>
        <v>0</v>
      </c>
      <c r="BN25" s="570">
        <f t="shared" ca="1" si="73"/>
        <v>0</v>
      </c>
      <c r="BO25" s="570">
        <f t="shared" ref="BO25:CD25" ca="1" si="74">IF(BO4=Inservice,-BO19,0)*(1-BookIncomeTax)</f>
        <v>0</v>
      </c>
      <c r="BP25" s="570">
        <f t="shared" ca="1" si="74"/>
        <v>0</v>
      </c>
      <c r="BQ25" s="570">
        <f t="shared" ca="1" si="74"/>
        <v>0</v>
      </c>
      <c r="BR25" s="570">
        <f t="shared" ca="1" si="74"/>
        <v>0</v>
      </c>
      <c r="BS25" s="570">
        <f t="shared" ca="1" si="74"/>
        <v>0</v>
      </c>
      <c r="BT25" s="570">
        <f t="shared" ca="1" si="74"/>
        <v>0</v>
      </c>
      <c r="BU25" s="570">
        <f t="shared" ca="1" si="74"/>
        <v>0</v>
      </c>
      <c r="BV25" s="570">
        <f t="shared" ca="1" si="74"/>
        <v>0</v>
      </c>
      <c r="BW25" s="570">
        <f t="shared" ca="1" si="74"/>
        <v>0</v>
      </c>
      <c r="BX25" s="570">
        <f t="shared" ca="1" si="74"/>
        <v>0</v>
      </c>
      <c r="BY25" s="570">
        <f t="shared" ca="1" si="74"/>
        <v>0</v>
      </c>
      <c r="BZ25" s="570">
        <f t="shared" ca="1" si="74"/>
        <v>0</v>
      </c>
      <c r="CA25" s="570">
        <f t="shared" ca="1" si="74"/>
        <v>0</v>
      </c>
      <c r="CB25" s="570">
        <f t="shared" ca="1" si="74"/>
        <v>0</v>
      </c>
      <c r="CC25" s="570">
        <f t="shared" ca="1" si="74"/>
        <v>0</v>
      </c>
      <c r="CD25" s="570">
        <f t="shared" ca="1" si="74"/>
        <v>0</v>
      </c>
      <c r="CE25" s="475"/>
    </row>
    <row r="26" spans="1:83">
      <c r="A26" s="408" t="s">
        <v>533</v>
      </c>
      <c r="B26" s="400"/>
      <c r="C26" s="439">
        <f ca="1">SUM(C24:C25)</f>
        <v>66.480408393399003</v>
      </c>
      <c r="D26" s="439">
        <f t="shared" ref="D26:BO26" ca="1" si="75">SUM(D24:D25)</f>
        <v>106.6082622398242</v>
      </c>
      <c r="E26" s="439">
        <f t="shared" ca="1" si="75"/>
        <v>102.73604442870989</v>
      </c>
      <c r="F26" s="439">
        <f t="shared" ca="1" si="75"/>
        <v>99.038658945458991</v>
      </c>
      <c r="G26" s="439">
        <f t="shared" ca="1" si="75"/>
        <v>95.50301853328331</v>
      </c>
      <c r="H26" s="439">
        <f t="shared" ca="1" si="75"/>
        <v>92.117042647455207</v>
      </c>
      <c r="I26" s="439">
        <f t="shared" ca="1" si="75"/>
        <v>88.869489669964253</v>
      </c>
      <c r="J26" s="439">
        <f t="shared" ca="1" si="75"/>
        <v>85.749956909517266</v>
      </c>
      <c r="K26" s="439">
        <f t="shared" ca="1" si="75"/>
        <v>82.701900705375294</v>
      </c>
      <c r="L26" s="439">
        <f t="shared" ca="1" si="75"/>
        <v>79.664079407183095</v>
      </c>
      <c r="M26" s="439">
        <f t="shared" ca="1" si="75"/>
        <v>76.626258108990925</v>
      </c>
      <c r="N26" s="439">
        <f t="shared" ca="1" si="75"/>
        <v>73.588436810798726</v>
      </c>
      <c r="O26" s="439">
        <f t="shared" ca="1" si="75"/>
        <v>70.550615512606527</v>
      </c>
      <c r="P26" s="439">
        <f t="shared" ca="1" si="75"/>
        <v>67.512794214414342</v>
      </c>
      <c r="Q26" s="439">
        <f t="shared" ca="1" si="75"/>
        <v>64.474972916222157</v>
      </c>
      <c r="R26" s="439">
        <f t="shared" ca="1" si="75"/>
        <v>61.437151618029958</v>
      </c>
      <c r="S26" s="439">
        <f t="shared" ca="1" si="75"/>
        <v>58.399330319837773</v>
      </c>
      <c r="T26" s="439">
        <f t="shared" ca="1" si="75"/>
        <v>55.361509021645574</v>
      </c>
      <c r="U26" s="439">
        <f t="shared" ca="1" si="75"/>
        <v>52.323687723453382</v>
      </c>
      <c r="V26" s="439">
        <f t="shared" ca="1" si="75"/>
        <v>49.28586642526119</v>
      </c>
      <c r="W26" s="439">
        <f t="shared" ca="1" si="75"/>
        <v>46.622374228281409</v>
      </c>
      <c r="X26" s="439">
        <f t="shared" ca="1" si="75"/>
        <v>44.707372448382984</v>
      </c>
      <c r="Y26" s="439">
        <f t="shared" ca="1" si="75"/>
        <v>43.166699769696969</v>
      </c>
      <c r="Z26" s="439">
        <f t="shared" ca="1" si="75"/>
        <v>41.626027091010954</v>
      </c>
      <c r="AA26" s="439">
        <f t="shared" ca="1" si="75"/>
        <v>40.085354412324932</v>
      </c>
      <c r="AB26" s="439">
        <f t="shared" ca="1" si="75"/>
        <v>38.544681733638917</v>
      </c>
      <c r="AC26" s="439">
        <f t="shared" ca="1" si="75"/>
        <v>37.004009054952903</v>
      </c>
      <c r="AD26" s="439">
        <f t="shared" ca="1" si="75"/>
        <v>35.463336376266881</v>
      </c>
      <c r="AE26" s="439">
        <f t="shared" ca="1" si="75"/>
        <v>33.922663697580873</v>
      </c>
      <c r="AF26" s="439">
        <f t="shared" ca="1" si="75"/>
        <v>32.381991018894851</v>
      </c>
      <c r="AG26" s="439">
        <f t="shared" ca="1" si="75"/>
        <v>30.841318340208836</v>
      </c>
      <c r="AH26" s="439">
        <f t="shared" ca="1" si="75"/>
        <v>29.300645661522818</v>
      </c>
      <c r="AI26" s="439">
        <f t="shared" ca="1" si="75"/>
        <v>27.7599729828368</v>
      </c>
      <c r="AJ26" s="439">
        <f t="shared" ca="1" si="75"/>
        <v>26.219300304150781</v>
      </c>
      <c r="AK26" s="439">
        <f t="shared" ca="1" si="75"/>
        <v>24.678627625464767</v>
      </c>
      <c r="AL26" s="439">
        <f t="shared" ca="1" si="75"/>
        <v>11.954145643060878</v>
      </c>
      <c r="AM26" s="439">
        <f t="shared" ca="1" si="75"/>
        <v>-1.906210791879914E-15</v>
      </c>
      <c r="AN26" s="439">
        <f t="shared" ca="1" si="75"/>
        <v>-1.906210791879914E-15</v>
      </c>
      <c r="AO26" s="439">
        <f t="shared" ca="1" si="75"/>
        <v>-1.906210791879914E-15</v>
      </c>
      <c r="AP26" s="439">
        <f t="shared" ca="1" si="75"/>
        <v>-1.906210791879914E-15</v>
      </c>
      <c r="AQ26" s="439">
        <f t="shared" ca="1" si="75"/>
        <v>-1.906210791879914E-15</v>
      </c>
      <c r="AR26" s="439">
        <f t="shared" ca="1" si="75"/>
        <v>-1.906210791879914E-15</v>
      </c>
      <c r="AS26" s="439">
        <f t="shared" ca="1" si="75"/>
        <v>-1.906210791879914E-15</v>
      </c>
      <c r="AT26" s="439">
        <f t="shared" ca="1" si="75"/>
        <v>-1.906210791879914E-15</v>
      </c>
      <c r="AU26" s="439">
        <f t="shared" ca="1" si="75"/>
        <v>-1.906210791879914E-15</v>
      </c>
      <c r="AV26" s="439">
        <f t="shared" ca="1" si="75"/>
        <v>-1.906210791879914E-15</v>
      </c>
      <c r="AW26" s="439">
        <f t="shared" ca="1" si="75"/>
        <v>-1.906210791879914E-15</v>
      </c>
      <c r="AX26" s="439">
        <f t="shared" ca="1" si="75"/>
        <v>-1.906210791879914E-15</v>
      </c>
      <c r="AY26" s="439">
        <f t="shared" ca="1" si="75"/>
        <v>-1.906210791879914E-15</v>
      </c>
      <c r="AZ26" s="439">
        <f t="shared" ca="1" si="75"/>
        <v>-1.906210791879914E-15</v>
      </c>
      <c r="BA26" s="439">
        <f t="shared" ca="1" si="75"/>
        <v>-1.906210791879914E-15</v>
      </c>
      <c r="BB26" s="439">
        <f t="shared" ca="1" si="75"/>
        <v>-1.906210791879914E-15</v>
      </c>
      <c r="BC26" s="439">
        <f t="shared" ca="1" si="75"/>
        <v>-1.906210791879914E-15</v>
      </c>
      <c r="BD26" s="439">
        <f t="shared" ca="1" si="75"/>
        <v>-1.906210791879914E-15</v>
      </c>
      <c r="BE26" s="439">
        <f t="shared" ca="1" si="75"/>
        <v>-1.906210791879914E-15</v>
      </c>
      <c r="BF26" s="439">
        <f t="shared" ca="1" si="75"/>
        <v>-1.906210791879914E-15</v>
      </c>
      <c r="BG26" s="439">
        <f t="shared" ca="1" si="75"/>
        <v>-1.906210791879914E-15</v>
      </c>
      <c r="BH26" s="439">
        <f t="shared" ca="1" si="75"/>
        <v>-1.906210791879914E-15</v>
      </c>
      <c r="BI26" s="439">
        <f t="shared" ca="1" si="75"/>
        <v>-1.906210791879914E-15</v>
      </c>
      <c r="BJ26" s="439">
        <f t="shared" ca="1" si="75"/>
        <v>-1.906210791879914E-15</v>
      </c>
      <c r="BK26" s="439">
        <f t="shared" ca="1" si="75"/>
        <v>-1.906210791879914E-15</v>
      </c>
      <c r="BL26" s="439">
        <f t="shared" ca="1" si="75"/>
        <v>-1.906210791879914E-15</v>
      </c>
      <c r="BM26" s="439">
        <f t="shared" ca="1" si="75"/>
        <v>-1.906210791879914E-15</v>
      </c>
      <c r="BN26" s="439">
        <f t="shared" ca="1" si="75"/>
        <v>-1.906210791879914E-15</v>
      </c>
      <c r="BO26" s="439">
        <f t="shared" ca="1" si="75"/>
        <v>-1.906210791879914E-15</v>
      </c>
      <c r="BP26" s="439">
        <f t="shared" ref="BP26:CD26" ca="1" si="76">SUM(BP24:BP25)</f>
        <v>-1.906210791879914E-15</v>
      </c>
      <c r="BQ26" s="439">
        <f t="shared" ca="1" si="76"/>
        <v>-1.906210791879914E-15</v>
      </c>
      <c r="BR26" s="439">
        <f t="shared" ca="1" si="76"/>
        <v>-1.906210791879914E-15</v>
      </c>
      <c r="BS26" s="439">
        <f t="shared" ca="1" si="76"/>
        <v>-1.906210791879914E-15</v>
      </c>
      <c r="BT26" s="439">
        <f t="shared" ca="1" si="76"/>
        <v>-1.906210791879914E-15</v>
      </c>
      <c r="BU26" s="439">
        <f t="shared" ca="1" si="76"/>
        <v>-1.906210791879914E-15</v>
      </c>
      <c r="BV26" s="439">
        <f t="shared" ca="1" si="76"/>
        <v>-1.906210791879914E-15</v>
      </c>
      <c r="BW26" s="439">
        <f t="shared" ca="1" si="76"/>
        <v>-1.906210791879914E-15</v>
      </c>
      <c r="BX26" s="439">
        <f t="shared" ca="1" si="76"/>
        <v>-1.906210791879914E-15</v>
      </c>
      <c r="BY26" s="439">
        <f t="shared" ca="1" si="76"/>
        <v>-1.906210791879914E-15</v>
      </c>
      <c r="BZ26" s="439">
        <f t="shared" ca="1" si="76"/>
        <v>-1.906210791879914E-15</v>
      </c>
      <c r="CA26" s="439">
        <f t="shared" ca="1" si="76"/>
        <v>-1.906210791879914E-15</v>
      </c>
      <c r="CB26" s="439">
        <f t="shared" ca="1" si="76"/>
        <v>-1.906210791879914E-15</v>
      </c>
      <c r="CC26" s="439">
        <f t="shared" ca="1" si="76"/>
        <v>-1.906210791879914E-15</v>
      </c>
      <c r="CD26" s="439">
        <f t="shared" ca="1" si="76"/>
        <v>-1.906210791879914E-15</v>
      </c>
      <c r="CE26" s="388"/>
    </row>
    <row r="27" spans="1:83">
      <c r="A27" s="404"/>
      <c r="B27" s="400"/>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row>
    <row r="28" spans="1:83">
      <c r="A28" s="410" t="s">
        <v>538</v>
      </c>
      <c r="C28" s="388">
        <f t="shared" ref="C28:W28" ca="1" si="77">C26/(1-BookIncomeTax)-C26</f>
        <v>42.325497324111637</v>
      </c>
      <c r="D28" s="388">
        <f t="shared" ca="1" si="77"/>
        <v>67.873345353996086</v>
      </c>
      <c r="E28" s="388">
        <f t="shared" ca="1" si="77"/>
        <v>65.408054472615632</v>
      </c>
      <c r="F28" s="388">
        <f t="shared" ca="1" si="77"/>
        <v>63.054072552837226</v>
      </c>
      <c r="G28" s="388">
        <f t="shared" ca="1" si="77"/>
        <v>60.803067445903778</v>
      </c>
      <c r="H28" s="388">
        <f t="shared" ca="1" si="77"/>
        <v>58.647347937577877</v>
      </c>
      <c r="I28" s="388">
        <f t="shared" ca="1" si="77"/>
        <v>56.579756925721938</v>
      </c>
      <c r="J28" s="388">
        <f t="shared" ca="1" si="77"/>
        <v>54.593671420298222</v>
      </c>
      <c r="K28" s="388">
        <f t="shared" ca="1" si="77"/>
        <v>52.653092265779037</v>
      </c>
      <c r="L28" s="388">
        <f t="shared" ca="1" si="77"/>
        <v>50.719029278877628</v>
      </c>
      <c r="M28" s="388">
        <f t="shared" ca="1" si="77"/>
        <v>48.784966291976218</v>
      </c>
      <c r="N28" s="388">
        <f t="shared" ca="1" si="77"/>
        <v>46.850903305074809</v>
      </c>
      <c r="O28" s="388">
        <f t="shared" ca="1" si="77"/>
        <v>44.916840318173385</v>
      </c>
      <c r="P28" s="388">
        <f t="shared" ca="1" si="77"/>
        <v>42.982777331271976</v>
      </c>
      <c r="Q28" s="388">
        <f t="shared" ca="1" si="77"/>
        <v>41.04871434437058</v>
      </c>
      <c r="R28" s="388">
        <f t="shared" ca="1" si="77"/>
        <v>39.114651357469157</v>
      </c>
      <c r="S28" s="388">
        <f t="shared" ca="1" si="77"/>
        <v>37.180588370567747</v>
      </c>
      <c r="T28" s="388">
        <f t="shared" ca="1" si="77"/>
        <v>35.246525383666338</v>
      </c>
      <c r="U28" s="388">
        <f t="shared" ca="1" si="77"/>
        <v>33.312462396764921</v>
      </c>
      <c r="V28" s="388">
        <f t="shared" ca="1" si="77"/>
        <v>31.378399409863505</v>
      </c>
      <c r="W28" s="388">
        <f t="shared" ca="1" si="77"/>
        <v>29.682657241900934</v>
      </c>
      <c r="X28" s="388">
        <f t="shared" ref="X28:CD28" ca="1" si="78">X26/(1-BookIncomeTax)-X26</f>
        <v>28.463449889396045</v>
      </c>
      <c r="Y28" s="388">
        <f t="shared" ca="1" si="78"/>
        <v>27.482563355829988</v>
      </c>
      <c r="Z28" s="388">
        <f t="shared" ca="1" si="78"/>
        <v>26.501676822263931</v>
      </c>
      <c r="AA28" s="388">
        <f t="shared" ca="1" si="78"/>
        <v>25.520790288697867</v>
      </c>
      <c r="AB28" s="388">
        <f t="shared" ca="1" si="78"/>
        <v>24.539903755131817</v>
      </c>
      <c r="AC28" s="388">
        <f t="shared" ca="1" si="78"/>
        <v>23.55901722156576</v>
      </c>
      <c r="AD28" s="388">
        <f t="shared" ca="1" si="78"/>
        <v>22.578130687999703</v>
      </c>
      <c r="AE28" s="388">
        <f t="shared" ca="1" si="78"/>
        <v>21.597244154433653</v>
      </c>
      <c r="AF28" s="388">
        <f t="shared" ca="1" si="78"/>
        <v>20.616357620867589</v>
      </c>
      <c r="AG28" s="388">
        <f t="shared" ca="1" si="78"/>
        <v>19.635471087301532</v>
      </c>
      <c r="AH28" s="388">
        <f t="shared" ca="1" si="78"/>
        <v>18.654584553735479</v>
      </c>
      <c r="AI28" s="388">
        <f t="shared" ca="1" si="78"/>
        <v>17.673698020169418</v>
      </c>
      <c r="AJ28" s="388">
        <f t="shared" ca="1" si="78"/>
        <v>16.692811486603365</v>
      </c>
      <c r="AK28" s="388">
        <f t="shared" ca="1" si="78"/>
        <v>15.711924953037308</v>
      </c>
      <c r="AL28" s="388">
        <f t="shared" ca="1" si="78"/>
        <v>7.6107408431271377</v>
      </c>
      <c r="AM28" s="388">
        <f t="shared" ca="1" si="78"/>
        <v>-1.2136104714260009E-15</v>
      </c>
      <c r="AN28" s="388">
        <f t="shared" ca="1" si="78"/>
        <v>-1.2136104714260009E-15</v>
      </c>
      <c r="AO28" s="388">
        <f t="shared" ca="1" si="78"/>
        <v>-1.2136104714260009E-15</v>
      </c>
      <c r="AP28" s="388">
        <f t="shared" ca="1" si="78"/>
        <v>-1.2136104714260009E-15</v>
      </c>
      <c r="AQ28" s="388">
        <f t="shared" ca="1" si="78"/>
        <v>-1.2136104714260009E-15</v>
      </c>
      <c r="AR28" s="388">
        <f t="shared" ca="1" si="78"/>
        <v>-1.2136104714260009E-15</v>
      </c>
      <c r="AS28" s="388">
        <f t="shared" ca="1" si="78"/>
        <v>-1.2136104714260009E-15</v>
      </c>
      <c r="AT28" s="388">
        <f t="shared" ca="1" si="78"/>
        <v>-1.2136104714260009E-15</v>
      </c>
      <c r="AU28" s="388">
        <f t="shared" ca="1" si="78"/>
        <v>-1.2136104714260009E-15</v>
      </c>
      <c r="AV28" s="388">
        <f t="shared" ca="1" si="78"/>
        <v>-1.2136104714260009E-15</v>
      </c>
      <c r="AW28" s="388">
        <f t="shared" ca="1" si="78"/>
        <v>-1.2136104714260009E-15</v>
      </c>
      <c r="AX28" s="388">
        <f t="shared" ca="1" si="78"/>
        <v>-1.2136104714260009E-15</v>
      </c>
      <c r="AY28" s="388">
        <f t="shared" ca="1" si="78"/>
        <v>-1.2136104714260009E-15</v>
      </c>
      <c r="AZ28" s="388">
        <f t="shared" ca="1" si="78"/>
        <v>-1.2136104714260009E-15</v>
      </c>
      <c r="BA28" s="388">
        <f t="shared" ca="1" si="78"/>
        <v>-1.2136104714260009E-15</v>
      </c>
      <c r="BB28" s="388">
        <f t="shared" ca="1" si="78"/>
        <v>-1.2136104714260009E-15</v>
      </c>
      <c r="BC28" s="388">
        <f t="shared" ca="1" si="78"/>
        <v>-1.2136104714260009E-15</v>
      </c>
      <c r="BD28" s="388">
        <f t="shared" ca="1" si="78"/>
        <v>-1.2136104714260009E-15</v>
      </c>
      <c r="BE28" s="388">
        <f t="shared" ca="1" si="78"/>
        <v>-1.2136104714260009E-15</v>
      </c>
      <c r="BF28" s="388">
        <f t="shared" ca="1" si="78"/>
        <v>-1.2136104714260009E-15</v>
      </c>
      <c r="BG28" s="388">
        <f t="shared" ca="1" si="78"/>
        <v>-1.2136104714260009E-15</v>
      </c>
      <c r="BH28" s="388">
        <f t="shared" ca="1" si="78"/>
        <v>-1.2136104714260009E-15</v>
      </c>
      <c r="BI28" s="388">
        <f t="shared" ca="1" si="78"/>
        <v>-1.2136104714260009E-15</v>
      </c>
      <c r="BJ28" s="388">
        <f t="shared" ca="1" si="78"/>
        <v>-1.2136104714260009E-15</v>
      </c>
      <c r="BK28" s="388">
        <f t="shared" ca="1" si="78"/>
        <v>-1.2136104714260009E-15</v>
      </c>
      <c r="BL28" s="388">
        <f t="shared" ca="1" si="78"/>
        <v>-1.2136104714260009E-15</v>
      </c>
      <c r="BM28" s="388">
        <f t="shared" ca="1" si="78"/>
        <v>-1.2136104714260009E-15</v>
      </c>
      <c r="BN28" s="388">
        <f t="shared" ca="1" si="78"/>
        <v>-1.2136104714260009E-15</v>
      </c>
      <c r="BO28" s="388">
        <f t="shared" ca="1" si="78"/>
        <v>-1.2136104714260009E-15</v>
      </c>
      <c r="BP28" s="388">
        <f t="shared" ca="1" si="78"/>
        <v>-1.2136104714260009E-15</v>
      </c>
      <c r="BQ28" s="388">
        <f t="shared" ca="1" si="78"/>
        <v>-1.2136104714260009E-15</v>
      </c>
      <c r="BR28" s="388">
        <f t="shared" ca="1" si="78"/>
        <v>-1.2136104714260009E-15</v>
      </c>
      <c r="BS28" s="388">
        <f t="shared" ca="1" si="78"/>
        <v>-1.2136104714260009E-15</v>
      </c>
      <c r="BT28" s="388">
        <f t="shared" ca="1" si="78"/>
        <v>-1.2136104714260009E-15</v>
      </c>
      <c r="BU28" s="388">
        <f t="shared" ca="1" si="78"/>
        <v>-1.2136104714260009E-15</v>
      </c>
      <c r="BV28" s="388">
        <f t="shared" ca="1" si="78"/>
        <v>-1.2136104714260009E-15</v>
      </c>
      <c r="BW28" s="388">
        <f t="shared" ca="1" si="78"/>
        <v>-1.2136104714260009E-15</v>
      </c>
      <c r="BX28" s="388">
        <f t="shared" ca="1" si="78"/>
        <v>-1.2136104714260009E-15</v>
      </c>
      <c r="BY28" s="388">
        <f t="shared" ca="1" si="78"/>
        <v>-1.2136104714260009E-15</v>
      </c>
      <c r="BZ28" s="388">
        <f t="shared" ca="1" si="78"/>
        <v>-1.2136104714260009E-15</v>
      </c>
      <c r="CA28" s="388">
        <f t="shared" ca="1" si="78"/>
        <v>-1.2136104714260009E-15</v>
      </c>
      <c r="CB28" s="388">
        <f t="shared" ca="1" si="78"/>
        <v>-1.2136104714260009E-15</v>
      </c>
      <c r="CC28" s="388">
        <f t="shared" ca="1" si="78"/>
        <v>-1.2136104714260009E-15</v>
      </c>
      <c r="CD28" s="388">
        <f t="shared" ca="1" si="78"/>
        <v>-1.2136104714260009E-15</v>
      </c>
      <c r="CE28" s="388"/>
    </row>
    <row r="29" spans="1:83">
      <c r="A29" s="399" t="s">
        <v>544</v>
      </c>
      <c r="B29" s="400"/>
      <c r="C29" s="439">
        <f t="shared" ref="C29:W29" ca="1" si="79">C26/(1-BookIncomeTax)</f>
        <v>108.80590571751064</v>
      </c>
      <c r="D29" s="439">
        <f t="shared" ca="1" si="79"/>
        <v>174.48160759382029</v>
      </c>
      <c r="E29" s="439">
        <f t="shared" ca="1" si="79"/>
        <v>168.14409890132552</v>
      </c>
      <c r="F29" s="439">
        <f t="shared" ca="1" si="79"/>
        <v>162.09273149829622</v>
      </c>
      <c r="G29" s="439">
        <f t="shared" ca="1" si="79"/>
        <v>156.30608597918709</v>
      </c>
      <c r="H29" s="439">
        <f t="shared" ca="1" si="79"/>
        <v>150.76439058503308</v>
      </c>
      <c r="I29" s="439">
        <f t="shared" ca="1" si="79"/>
        <v>145.44924659568619</v>
      </c>
      <c r="J29" s="439">
        <f t="shared" ca="1" si="79"/>
        <v>140.34362832981549</v>
      </c>
      <c r="K29" s="439">
        <f t="shared" ca="1" si="79"/>
        <v>135.35499297115433</v>
      </c>
      <c r="L29" s="439">
        <f t="shared" ca="1" si="79"/>
        <v>130.38310868606072</v>
      </c>
      <c r="M29" s="439">
        <f t="shared" ca="1" si="79"/>
        <v>125.41122440096714</v>
      </c>
      <c r="N29" s="439">
        <f t="shared" ca="1" si="79"/>
        <v>120.43934011587353</v>
      </c>
      <c r="O29" s="439">
        <f t="shared" ca="1" si="79"/>
        <v>115.46745583077991</v>
      </c>
      <c r="P29" s="439">
        <f t="shared" ca="1" si="79"/>
        <v>110.49557154568632</v>
      </c>
      <c r="Q29" s="439">
        <f t="shared" ca="1" si="79"/>
        <v>105.52368726059274</v>
      </c>
      <c r="R29" s="439">
        <f t="shared" ca="1" si="79"/>
        <v>100.55180297549911</v>
      </c>
      <c r="S29" s="439">
        <f t="shared" ca="1" si="79"/>
        <v>95.57991869040552</v>
      </c>
      <c r="T29" s="439">
        <f t="shared" ca="1" si="79"/>
        <v>90.608034405311912</v>
      </c>
      <c r="U29" s="439">
        <f t="shared" ca="1" si="79"/>
        <v>85.636150120218304</v>
      </c>
      <c r="V29" s="439">
        <f t="shared" ca="1" si="79"/>
        <v>80.664265835124695</v>
      </c>
      <c r="W29" s="439">
        <f t="shared" ca="1" si="79"/>
        <v>76.305031470182342</v>
      </c>
      <c r="X29" s="439">
        <f t="shared" ref="X29:CD29" ca="1" si="80">X26/(1-BookIncomeTax)</f>
        <v>73.170822337779029</v>
      </c>
      <c r="Y29" s="439">
        <f t="shared" ca="1" si="80"/>
        <v>70.649263125526957</v>
      </c>
      <c r="Z29" s="439">
        <f t="shared" ca="1" si="80"/>
        <v>68.127703913274885</v>
      </c>
      <c r="AA29" s="439">
        <f t="shared" ca="1" si="80"/>
        <v>65.606144701022799</v>
      </c>
      <c r="AB29" s="439">
        <f t="shared" ca="1" si="80"/>
        <v>63.084585488770735</v>
      </c>
      <c r="AC29" s="439">
        <f t="shared" ca="1" si="80"/>
        <v>60.563026276518663</v>
      </c>
      <c r="AD29" s="439">
        <f t="shared" ca="1" si="80"/>
        <v>58.041467064266584</v>
      </c>
      <c r="AE29" s="439">
        <f t="shared" ca="1" si="80"/>
        <v>55.519907852014526</v>
      </c>
      <c r="AF29" s="439">
        <f t="shared" ca="1" si="80"/>
        <v>52.99834863976244</v>
      </c>
      <c r="AG29" s="439">
        <f t="shared" ca="1" si="80"/>
        <v>50.476789427510369</v>
      </c>
      <c r="AH29" s="439">
        <f t="shared" ca="1" si="80"/>
        <v>47.955230215258297</v>
      </c>
      <c r="AI29" s="439">
        <f t="shared" ca="1" si="80"/>
        <v>45.433671003006218</v>
      </c>
      <c r="AJ29" s="439">
        <f t="shared" ca="1" si="80"/>
        <v>42.912111790754146</v>
      </c>
      <c r="AK29" s="439">
        <f t="shared" ca="1" si="80"/>
        <v>40.390552578502074</v>
      </c>
      <c r="AL29" s="439">
        <f t="shared" ca="1" si="80"/>
        <v>19.564886486188016</v>
      </c>
      <c r="AM29" s="439">
        <f t="shared" ca="1" si="80"/>
        <v>-3.1198212633059149E-15</v>
      </c>
      <c r="AN29" s="439">
        <f t="shared" ca="1" si="80"/>
        <v>-3.1198212633059149E-15</v>
      </c>
      <c r="AO29" s="439">
        <f t="shared" ca="1" si="80"/>
        <v>-3.1198212633059149E-15</v>
      </c>
      <c r="AP29" s="439">
        <f t="shared" ca="1" si="80"/>
        <v>-3.1198212633059149E-15</v>
      </c>
      <c r="AQ29" s="439">
        <f t="shared" ca="1" si="80"/>
        <v>-3.1198212633059149E-15</v>
      </c>
      <c r="AR29" s="439">
        <f t="shared" ca="1" si="80"/>
        <v>-3.1198212633059149E-15</v>
      </c>
      <c r="AS29" s="439">
        <f t="shared" ca="1" si="80"/>
        <v>-3.1198212633059149E-15</v>
      </c>
      <c r="AT29" s="439">
        <f t="shared" ca="1" si="80"/>
        <v>-3.1198212633059149E-15</v>
      </c>
      <c r="AU29" s="439">
        <f t="shared" ca="1" si="80"/>
        <v>-3.1198212633059149E-15</v>
      </c>
      <c r="AV29" s="439">
        <f t="shared" ca="1" si="80"/>
        <v>-3.1198212633059149E-15</v>
      </c>
      <c r="AW29" s="439">
        <f t="shared" ca="1" si="80"/>
        <v>-3.1198212633059149E-15</v>
      </c>
      <c r="AX29" s="439">
        <f t="shared" ca="1" si="80"/>
        <v>-3.1198212633059149E-15</v>
      </c>
      <c r="AY29" s="439">
        <f t="shared" ca="1" si="80"/>
        <v>-3.1198212633059149E-15</v>
      </c>
      <c r="AZ29" s="439">
        <f t="shared" ca="1" si="80"/>
        <v>-3.1198212633059149E-15</v>
      </c>
      <c r="BA29" s="439">
        <f t="shared" ca="1" si="80"/>
        <v>-3.1198212633059149E-15</v>
      </c>
      <c r="BB29" s="439">
        <f t="shared" ca="1" si="80"/>
        <v>-3.1198212633059149E-15</v>
      </c>
      <c r="BC29" s="439">
        <f t="shared" ca="1" si="80"/>
        <v>-3.1198212633059149E-15</v>
      </c>
      <c r="BD29" s="439">
        <f t="shared" ca="1" si="80"/>
        <v>-3.1198212633059149E-15</v>
      </c>
      <c r="BE29" s="439">
        <f t="shared" ca="1" si="80"/>
        <v>-3.1198212633059149E-15</v>
      </c>
      <c r="BF29" s="439">
        <f t="shared" ca="1" si="80"/>
        <v>-3.1198212633059149E-15</v>
      </c>
      <c r="BG29" s="439">
        <f t="shared" ca="1" si="80"/>
        <v>-3.1198212633059149E-15</v>
      </c>
      <c r="BH29" s="439">
        <f t="shared" ca="1" si="80"/>
        <v>-3.1198212633059149E-15</v>
      </c>
      <c r="BI29" s="439">
        <f t="shared" ca="1" si="80"/>
        <v>-3.1198212633059149E-15</v>
      </c>
      <c r="BJ29" s="439">
        <f t="shared" ca="1" si="80"/>
        <v>-3.1198212633059149E-15</v>
      </c>
      <c r="BK29" s="439">
        <f t="shared" ca="1" si="80"/>
        <v>-3.1198212633059149E-15</v>
      </c>
      <c r="BL29" s="439">
        <f t="shared" ca="1" si="80"/>
        <v>-3.1198212633059149E-15</v>
      </c>
      <c r="BM29" s="439">
        <f t="shared" ca="1" si="80"/>
        <v>-3.1198212633059149E-15</v>
      </c>
      <c r="BN29" s="439">
        <f t="shared" ca="1" si="80"/>
        <v>-3.1198212633059149E-15</v>
      </c>
      <c r="BO29" s="439">
        <f t="shared" ca="1" si="80"/>
        <v>-3.1198212633059149E-15</v>
      </c>
      <c r="BP29" s="439">
        <f t="shared" ca="1" si="80"/>
        <v>-3.1198212633059149E-15</v>
      </c>
      <c r="BQ29" s="439">
        <f t="shared" ca="1" si="80"/>
        <v>-3.1198212633059149E-15</v>
      </c>
      <c r="BR29" s="439">
        <f t="shared" ca="1" si="80"/>
        <v>-3.1198212633059149E-15</v>
      </c>
      <c r="BS29" s="439">
        <f t="shared" ca="1" si="80"/>
        <v>-3.1198212633059149E-15</v>
      </c>
      <c r="BT29" s="439">
        <f t="shared" ca="1" si="80"/>
        <v>-3.1198212633059149E-15</v>
      </c>
      <c r="BU29" s="439">
        <f t="shared" ca="1" si="80"/>
        <v>-3.1198212633059149E-15</v>
      </c>
      <c r="BV29" s="439">
        <f t="shared" ca="1" si="80"/>
        <v>-3.1198212633059149E-15</v>
      </c>
      <c r="BW29" s="439">
        <f t="shared" ca="1" si="80"/>
        <v>-3.1198212633059149E-15</v>
      </c>
      <c r="BX29" s="439">
        <f t="shared" ca="1" si="80"/>
        <v>-3.1198212633059149E-15</v>
      </c>
      <c r="BY29" s="439">
        <f t="shared" ca="1" si="80"/>
        <v>-3.1198212633059149E-15</v>
      </c>
      <c r="BZ29" s="439">
        <f t="shared" ca="1" si="80"/>
        <v>-3.1198212633059149E-15</v>
      </c>
      <c r="CA29" s="439">
        <f t="shared" ca="1" si="80"/>
        <v>-3.1198212633059149E-15</v>
      </c>
      <c r="CB29" s="439">
        <f t="shared" ca="1" si="80"/>
        <v>-3.1198212633059149E-15</v>
      </c>
      <c r="CC29" s="439">
        <f t="shared" ca="1" si="80"/>
        <v>-3.1198212633059149E-15</v>
      </c>
      <c r="CD29" s="439">
        <f t="shared" ca="1" si="80"/>
        <v>-3.1198212633059149E-15</v>
      </c>
      <c r="CE29" s="388"/>
    </row>
    <row r="30" spans="1:83">
      <c r="A30" s="411"/>
      <c r="B30" s="400"/>
      <c r="C30" s="400"/>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75"/>
    </row>
    <row r="31" spans="1:83">
      <c r="A31" s="441" t="s">
        <v>502</v>
      </c>
      <c r="B31" s="442"/>
      <c r="C31" s="443">
        <v>1</v>
      </c>
      <c r="D31" s="443">
        <v>1</v>
      </c>
      <c r="E31" s="443">
        <v>1</v>
      </c>
      <c r="F31" s="443">
        <v>1</v>
      </c>
      <c r="G31" s="443">
        <v>1</v>
      </c>
      <c r="H31" s="443">
        <v>1</v>
      </c>
      <c r="I31" s="443">
        <v>1</v>
      </c>
      <c r="J31" s="443">
        <v>1</v>
      </c>
      <c r="K31" s="443">
        <v>1</v>
      </c>
      <c r="L31" s="443">
        <v>1</v>
      </c>
      <c r="M31" s="443">
        <v>1</v>
      </c>
      <c r="N31" s="443">
        <v>1</v>
      </c>
      <c r="O31" s="443">
        <v>1</v>
      </c>
      <c r="P31" s="443">
        <v>1</v>
      </c>
      <c r="Q31" s="443">
        <v>1</v>
      </c>
      <c r="R31" s="443">
        <v>1</v>
      </c>
      <c r="S31" s="443">
        <v>1</v>
      </c>
      <c r="T31" s="443">
        <v>1</v>
      </c>
      <c r="U31" s="443">
        <v>1</v>
      </c>
      <c r="V31" s="443">
        <v>1</v>
      </c>
      <c r="W31" s="443">
        <v>1</v>
      </c>
      <c r="X31" s="443">
        <v>1</v>
      </c>
      <c r="Y31" s="443">
        <v>1</v>
      </c>
      <c r="Z31" s="443">
        <v>1</v>
      </c>
      <c r="AA31" s="443">
        <v>1</v>
      </c>
      <c r="AB31" s="443">
        <v>1</v>
      </c>
      <c r="AC31" s="443">
        <v>1</v>
      </c>
      <c r="AD31" s="443">
        <v>1</v>
      </c>
      <c r="AE31" s="443">
        <v>1</v>
      </c>
      <c r="AF31" s="443">
        <v>1</v>
      </c>
      <c r="AG31" s="443">
        <v>1</v>
      </c>
      <c r="AH31" s="443">
        <v>1</v>
      </c>
      <c r="AI31" s="443">
        <v>1</v>
      </c>
      <c r="AJ31" s="443">
        <v>1</v>
      </c>
      <c r="AK31" s="443">
        <v>1</v>
      </c>
      <c r="AL31" s="443">
        <v>1</v>
      </c>
      <c r="AM31" s="443">
        <v>1</v>
      </c>
      <c r="AN31" s="443">
        <v>1</v>
      </c>
      <c r="AO31" s="443">
        <v>1</v>
      </c>
      <c r="AP31" s="443">
        <v>1</v>
      </c>
      <c r="AQ31" s="443">
        <v>1</v>
      </c>
      <c r="AR31" s="443">
        <v>1</v>
      </c>
      <c r="AS31" s="443">
        <v>1</v>
      </c>
      <c r="AT31" s="443">
        <v>1</v>
      </c>
      <c r="AU31" s="443">
        <v>1</v>
      </c>
      <c r="AV31" s="443">
        <v>1</v>
      </c>
      <c r="AW31" s="443">
        <v>1</v>
      </c>
      <c r="AX31" s="443">
        <v>1</v>
      </c>
      <c r="AY31" s="443">
        <v>1</v>
      </c>
      <c r="AZ31" s="443">
        <v>1</v>
      </c>
      <c r="BA31" s="443">
        <v>1</v>
      </c>
      <c r="BB31" s="443">
        <v>1</v>
      </c>
      <c r="BC31" s="443">
        <v>1</v>
      </c>
      <c r="BD31" s="443">
        <v>1</v>
      </c>
      <c r="BE31" s="443">
        <v>1</v>
      </c>
      <c r="BF31" s="443">
        <v>1</v>
      </c>
      <c r="BG31" s="443">
        <v>1</v>
      </c>
      <c r="BH31" s="443">
        <v>1</v>
      </c>
      <c r="BI31" s="443">
        <v>1</v>
      </c>
      <c r="BJ31" s="443">
        <v>1</v>
      </c>
      <c r="BK31" s="443">
        <v>1</v>
      </c>
      <c r="BL31" s="443">
        <v>1</v>
      </c>
      <c r="BM31" s="443">
        <v>1</v>
      </c>
      <c r="BN31" s="443">
        <v>1</v>
      </c>
      <c r="BO31" s="443">
        <v>1</v>
      </c>
      <c r="BP31" s="443">
        <v>1</v>
      </c>
      <c r="BQ31" s="443">
        <v>1</v>
      </c>
      <c r="BR31" s="443">
        <v>1</v>
      </c>
      <c r="BS31" s="443">
        <v>1</v>
      </c>
      <c r="BT31" s="443">
        <v>1</v>
      </c>
      <c r="BU31" s="443">
        <v>1</v>
      </c>
      <c r="BV31" s="443">
        <v>1</v>
      </c>
      <c r="BW31" s="443">
        <v>1</v>
      </c>
      <c r="BX31" s="443">
        <v>1</v>
      </c>
      <c r="BY31" s="443">
        <v>1</v>
      </c>
      <c r="BZ31" s="443">
        <v>1</v>
      </c>
      <c r="CA31" s="443">
        <v>1</v>
      </c>
      <c r="CB31" s="443">
        <v>1</v>
      </c>
      <c r="CC31" s="443">
        <v>1</v>
      </c>
      <c r="CD31" s="443">
        <v>1</v>
      </c>
      <c r="CE31" s="442"/>
    </row>
    <row r="32" spans="1:83">
      <c r="A32" s="440" t="s">
        <v>540</v>
      </c>
      <c r="B32" s="400"/>
      <c r="C32" s="388">
        <f ca="1">+C29*C31</f>
        <v>108.80590571751064</v>
      </c>
      <c r="D32" s="388">
        <f t="shared" ref="D32:W32" ca="1" si="81">+D29*D31</f>
        <v>174.48160759382029</v>
      </c>
      <c r="E32" s="388">
        <f t="shared" ca="1" si="81"/>
        <v>168.14409890132552</v>
      </c>
      <c r="F32" s="388">
        <f t="shared" ca="1" si="81"/>
        <v>162.09273149829622</v>
      </c>
      <c r="G32" s="388">
        <f t="shared" ca="1" si="81"/>
        <v>156.30608597918709</v>
      </c>
      <c r="H32" s="388">
        <f t="shared" ca="1" si="81"/>
        <v>150.76439058503308</v>
      </c>
      <c r="I32" s="388">
        <f t="shared" ca="1" si="81"/>
        <v>145.44924659568619</v>
      </c>
      <c r="J32" s="388">
        <f t="shared" ca="1" si="81"/>
        <v>140.34362832981549</v>
      </c>
      <c r="K32" s="388">
        <f t="shared" ca="1" si="81"/>
        <v>135.35499297115433</v>
      </c>
      <c r="L32" s="388">
        <f t="shared" ca="1" si="81"/>
        <v>130.38310868606072</v>
      </c>
      <c r="M32" s="388">
        <f t="shared" ca="1" si="81"/>
        <v>125.41122440096714</v>
      </c>
      <c r="N32" s="388">
        <f t="shared" ca="1" si="81"/>
        <v>120.43934011587353</v>
      </c>
      <c r="O32" s="388">
        <f t="shared" ca="1" si="81"/>
        <v>115.46745583077991</v>
      </c>
      <c r="P32" s="388">
        <f t="shared" ca="1" si="81"/>
        <v>110.49557154568632</v>
      </c>
      <c r="Q32" s="388">
        <f t="shared" ca="1" si="81"/>
        <v>105.52368726059274</v>
      </c>
      <c r="R32" s="388">
        <f t="shared" ca="1" si="81"/>
        <v>100.55180297549911</v>
      </c>
      <c r="S32" s="388">
        <f t="shared" ca="1" si="81"/>
        <v>95.57991869040552</v>
      </c>
      <c r="T32" s="388">
        <f t="shared" ca="1" si="81"/>
        <v>90.608034405311912</v>
      </c>
      <c r="U32" s="388">
        <f t="shared" ca="1" si="81"/>
        <v>85.636150120218304</v>
      </c>
      <c r="V32" s="388">
        <f t="shared" ca="1" si="81"/>
        <v>80.664265835124695</v>
      </c>
      <c r="W32" s="388">
        <f t="shared" ca="1" si="81"/>
        <v>76.305031470182342</v>
      </c>
      <c r="X32" s="388">
        <f t="shared" ref="X32:CD32" ca="1" si="82">+X29*X31</f>
        <v>73.170822337779029</v>
      </c>
      <c r="Y32" s="388">
        <f t="shared" ca="1" si="82"/>
        <v>70.649263125526957</v>
      </c>
      <c r="Z32" s="388">
        <f t="shared" ca="1" si="82"/>
        <v>68.127703913274885</v>
      </c>
      <c r="AA32" s="388">
        <f t="shared" ca="1" si="82"/>
        <v>65.606144701022799</v>
      </c>
      <c r="AB32" s="388">
        <f t="shared" ca="1" si="82"/>
        <v>63.084585488770735</v>
      </c>
      <c r="AC32" s="388">
        <f t="shared" ca="1" si="82"/>
        <v>60.563026276518663</v>
      </c>
      <c r="AD32" s="388">
        <f t="shared" ca="1" si="82"/>
        <v>58.041467064266584</v>
      </c>
      <c r="AE32" s="388">
        <f t="shared" ca="1" si="82"/>
        <v>55.519907852014526</v>
      </c>
      <c r="AF32" s="388">
        <f t="shared" ca="1" si="82"/>
        <v>52.99834863976244</v>
      </c>
      <c r="AG32" s="388">
        <f t="shared" ca="1" si="82"/>
        <v>50.476789427510369</v>
      </c>
      <c r="AH32" s="388">
        <f t="shared" ca="1" si="82"/>
        <v>47.955230215258297</v>
      </c>
      <c r="AI32" s="388">
        <f t="shared" ca="1" si="82"/>
        <v>45.433671003006218</v>
      </c>
      <c r="AJ32" s="388">
        <f t="shared" ca="1" si="82"/>
        <v>42.912111790754146</v>
      </c>
      <c r="AK32" s="388">
        <f t="shared" ca="1" si="82"/>
        <v>40.390552578502074</v>
      </c>
      <c r="AL32" s="388">
        <f t="shared" ca="1" si="82"/>
        <v>19.564886486188016</v>
      </c>
      <c r="AM32" s="388">
        <f t="shared" ca="1" si="82"/>
        <v>-3.1198212633059149E-15</v>
      </c>
      <c r="AN32" s="388">
        <f t="shared" ca="1" si="82"/>
        <v>-3.1198212633059149E-15</v>
      </c>
      <c r="AO32" s="388">
        <f t="shared" ca="1" si="82"/>
        <v>-3.1198212633059149E-15</v>
      </c>
      <c r="AP32" s="388">
        <f t="shared" ca="1" si="82"/>
        <v>-3.1198212633059149E-15</v>
      </c>
      <c r="AQ32" s="388">
        <f t="shared" ca="1" si="82"/>
        <v>-3.1198212633059149E-15</v>
      </c>
      <c r="AR32" s="388">
        <f t="shared" ca="1" si="82"/>
        <v>-3.1198212633059149E-15</v>
      </c>
      <c r="AS32" s="388">
        <f t="shared" ca="1" si="82"/>
        <v>-3.1198212633059149E-15</v>
      </c>
      <c r="AT32" s="388">
        <f t="shared" ca="1" si="82"/>
        <v>-3.1198212633059149E-15</v>
      </c>
      <c r="AU32" s="388">
        <f t="shared" ca="1" si="82"/>
        <v>-3.1198212633059149E-15</v>
      </c>
      <c r="AV32" s="388">
        <f t="shared" ca="1" si="82"/>
        <v>-3.1198212633059149E-15</v>
      </c>
      <c r="AW32" s="388">
        <f t="shared" ca="1" si="82"/>
        <v>-3.1198212633059149E-15</v>
      </c>
      <c r="AX32" s="388">
        <f t="shared" ca="1" si="82"/>
        <v>-3.1198212633059149E-15</v>
      </c>
      <c r="AY32" s="388">
        <f t="shared" ca="1" si="82"/>
        <v>-3.1198212633059149E-15</v>
      </c>
      <c r="AZ32" s="388">
        <f t="shared" ca="1" si="82"/>
        <v>-3.1198212633059149E-15</v>
      </c>
      <c r="BA32" s="388">
        <f t="shared" ca="1" si="82"/>
        <v>-3.1198212633059149E-15</v>
      </c>
      <c r="BB32" s="388">
        <f t="shared" ca="1" si="82"/>
        <v>-3.1198212633059149E-15</v>
      </c>
      <c r="BC32" s="388">
        <f t="shared" ca="1" si="82"/>
        <v>-3.1198212633059149E-15</v>
      </c>
      <c r="BD32" s="388">
        <f t="shared" ca="1" si="82"/>
        <v>-3.1198212633059149E-15</v>
      </c>
      <c r="BE32" s="388">
        <f t="shared" ca="1" si="82"/>
        <v>-3.1198212633059149E-15</v>
      </c>
      <c r="BF32" s="388">
        <f t="shared" ca="1" si="82"/>
        <v>-3.1198212633059149E-15</v>
      </c>
      <c r="BG32" s="388">
        <f t="shared" ca="1" si="82"/>
        <v>-3.1198212633059149E-15</v>
      </c>
      <c r="BH32" s="388">
        <f t="shared" ca="1" si="82"/>
        <v>-3.1198212633059149E-15</v>
      </c>
      <c r="BI32" s="388">
        <f t="shared" ca="1" si="82"/>
        <v>-3.1198212633059149E-15</v>
      </c>
      <c r="BJ32" s="388">
        <f t="shared" ca="1" si="82"/>
        <v>-3.1198212633059149E-15</v>
      </c>
      <c r="BK32" s="388">
        <f t="shared" ca="1" si="82"/>
        <v>-3.1198212633059149E-15</v>
      </c>
      <c r="BL32" s="388">
        <f t="shared" ca="1" si="82"/>
        <v>-3.1198212633059149E-15</v>
      </c>
      <c r="BM32" s="388">
        <f t="shared" ca="1" si="82"/>
        <v>-3.1198212633059149E-15</v>
      </c>
      <c r="BN32" s="388">
        <f t="shared" ca="1" si="82"/>
        <v>-3.1198212633059149E-15</v>
      </c>
      <c r="BO32" s="388">
        <f t="shared" ca="1" si="82"/>
        <v>-3.1198212633059149E-15</v>
      </c>
      <c r="BP32" s="388">
        <f t="shared" ca="1" si="82"/>
        <v>-3.1198212633059149E-15</v>
      </c>
      <c r="BQ32" s="388">
        <f t="shared" ca="1" si="82"/>
        <v>-3.1198212633059149E-15</v>
      </c>
      <c r="BR32" s="388">
        <f t="shared" ca="1" si="82"/>
        <v>-3.1198212633059149E-15</v>
      </c>
      <c r="BS32" s="388">
        <f t="shared" ca="1" si="82"/>
        <v>-3.1198212633059149E-15</v>
      </c>
      <c r="BT32" s="388">
        <f t="shared" ca="1" si="82"/>
        <v>-3.1198212633059149E-15</v>
      </c>
      <c r="BU32" s="388">
        <f t="shared" ca="1" si="82"/>
        <v>-3.1198212633059149E-15</v>
      </c>
      <c r="BV32" s="388">
        <f t="shared" ca="1" si="82"/>
        <v>-3.1198212633059149E-15</v>
      </c>
      <c r="BW32" s="388">
        <f t="shared" ca="1" si="82"/>
        <v>-3.1198212633059149E-15</v>
      </c>
      <c r="BX32" s="388">
        <f t="shared" ca="1" si="82"/>
        <v>-3.1198212633059149E-15</v>
      </c>
      <c r="BY32" s="388">
        <f t="shared" ca="1" si="82"/>
        <v>-3.1198212633059149E-15</v>
      </c>
      <c r="BZ32" s="388">
        <f t="shared" ca="1" si="82"/>
        <v>-3.1198212633059149E-15</v>
      </c>
      <c r="CA32" s="388">
        <f t="shared" ca="1" si="82"/>
        <v>-3.1198212633059149E-15</v>
      </c>
      <c r="CB32" s="388">
        <f t="shared" ca="1" si="82"/>
        <v>-3.1198212633059149E-15</v>
      </c>
      <c r="CC32" s="388">
        <f t="shared" ca="1" si="82"/>
        <v>-3.1198212633059149E-15</v>
      </c>
      <c r="CD32" s="388">
        <f t="shared" ca="1" si="82"/>
        <v>-3.1198212633059149E-15</v>
      </c>
      <c r="CE32" s="388"/>
    </row>
    <row r="33" spans="1:83">
      <c r="A33" s="400" t="s">
        <v>541</v>
      </c>
      <c r="C33" s="388">
        <f t="shared" ref="C33:W33" ca="1" si="83">C32-C29</f>
        <v>0</v>
      </c>
      <c r="D33" s="388">
        <f t="shared" ca="1" si="83"/>
        <v>0</v>
      </c>
      <c r="E33" s="388">
        <f t="shared" ca="1" si="83"/>
        <v>0</v>
      </c>
      <c r="F33" s="388">
        <f t="shared" ca="1" si="83"/>
        <v>0</v>
      </c>
      <c r="G33" s="388">
        <f t="shared" ca="1" si="83"/>
        <v>0</v>
      </c>
      <c r="H33" s="388">
        <f t="shared" ca="1" si="83"/>
        <v>0</v>
      </c>
      <c r="I33" s="388">
        <f t="shared" ca="1" si="83"/>
        <v>0</v>
      </c>
      <c r="J33" s="388">
        <f t="shared" ca="1" si="83"/>
        <v>0</v>
      </c>
      <c r="K33" s="388">
        <f t="shared" ca="1" si="83"/>
        <v>0</v>
      </c>
      <c r="L33" s="388">
        <f t="shared" ca="1" si="83"/>
        <v>0</v>
      </c>
      <c r="M33" s="388">
        <f t="shared" ca="1" si="83"/>
        <v>0</v>
      </c>
      <c r="N33" s="388">
        <f t="shared" ca="1" si="83"/>
        <v>0</v>
      </c>
      <c r="O33" s="388">
        <f t="shared" ca="1" si="83"/>
        <v>0</v>
      </c>
      <c r="P33" s="388">
        <f t="shared" ca="1" si="83"/>
        <v>0</v>
      </c>
      <c r="Q33" s="388">
        <f t="shared" ca="1" si="83"/>
        <v>0</v>
      </c>
      <c r="R33" s="388">
        <f t="shared" ca="1" si="83"/>
        <v>0</v>
      </c>
      <c r="S33" s="388">
        <f t="shared" ca="1" si="83"/>
        <v>0</v>
      </c>
      <c r="T33" s="388">
        <f t="shared" ca="1" si="83"/>
        <v>0</v>
      </c>
      <c r="U33" s="388">
        <f t="shared" ca="1" si="83"/>
        <v>0</v>
      </c>
      <c r="V33" s="388">
        <f t="shared" ca="1" si="83"/>
        <v>0</v>
      </c>
      <c r="W33" s="388">
        <f t="shared" ca="1" si="83"/>
        <v>0</v>
      </c>
      <c r="X33" s="388">
        <f t="shared" ref="X33:CD33" ca="1" si="84">X32-X29</f>
        <v>0</v>
      </c>
      <c r="Y33" s="388">
        <f t="shared" ca="1" si="84"/>
        <v>0</v>
      </c>
      <c r="Z33" s="388">
        <f t="shared" ca="1" si="84"/>
        <v>0</v>
      </c>
      <c r="AA33" s="388">
        <f t="shared" ca="1" si="84"/>
        <v>0</v>
      </c>
      <c r="AB33" s="388">
        <f t="shared" ca="1" si="84"/>
        <v>0</v>
      </c>
      <c r="AC33" s="388">
        <f t="shared" ca="1" si="84"/>
        <v>0</v>
      </c>
      <c r="AD33" s="388">
        <f t="shared" ca="1" si="84"/>
        <v>0</v>
      </c>
      <c r="AE33" s="388">
        <f t="shared" ca="1" si="84"/>
        <v>0</v>
      </c>
      <c r="AF33" s="388">
        <f t="shared" ca="1" si="84"/>
        <v>0</v>
      </c>
      <c r="AG33" s="388">
        <f t="shared" ca="1" si="84"/>
        <v>0</v>
      </c>
      <c r="AH33" s="388">
        <f t="shared" ca="1" si="84"/>
        <v>0</v>
      </c>
      <c r="AI33" s="388">
        <f t="shared" ca="1" si="84"/>
        <v>0</v>
      </c>
      <c r="AJ33" s="388">
        <f t="shared" ca="1" si="84"/>
        <v>0</v>
      </c>
      <c r="AK33" s="388">
        <f t="shared" ca="1" si="84"/>
        <v>0</v>
      </c>
      <c r="AL33" s="388">
        <f t="shared" ca="1" si="84"/>
        <v>0</v>
      </c>
      <c r="AM33" s="388">
        <f t="shared" ca="1" si="84"/>
        <v>0</v>
      </c>
      <c r="AN33" s="388">
        <f t="shared" ca="1" si="84"/>
        <v>0</v>
      </c>
      <c r="AO33" s="388">
        <f t="shared" ca="1" si="84"/>
        <v>0</v>
      </c>
      <c r="AP33" s="388">
        <f t="shared" ca="1" si="84"/>
        <v>0</v>
      </c>
      <c r="AQ33" s="388">
        <f t="shared" ca="1" si="84"/>
        <v>0</v>
      </c>
      <c r="AR33" s="388">
        <f t="shared" ca="1" si="84"/>
        <v>0</v>
      </c>
      <c r="AS33" s="388">
        <f t="shared" ca="1" si="84"/>
        <v>0</v>
      </c>
      <c r="AT33" s="388">
        <f t="shared" ca="1" si="84"/>
        <v>0</v>
      </c>
      <c r="AU33" s="388">
        <f t="shared" ca="1" si="84"/>
        <v>0</v>
      </c>
      <c r="AV33" s="388">
        <f t="shared" ca="1" si="84"/>
        <v>0</v>
      </c>
      <c r="AW33" s="388">
        <f t="shared" ca="1" si="84"/>
        <v>0</v>
      </c>
      <c r="AX33" s="388">
        <f t="shared" ca="1" si="84"/>
        <v>0</v>
      </c>
      <c r="AY33" s="388">
        <f t="shared" ca="1" si="84"/>
        <v>0</v>
      </c>
      <c r="AZ33" s="388">
        <f t="shared" ca="1" si="84"/>
        <v>0</v>
      </c>
      <c r="BA33" s="388">
        <f t="shared" ca="1" si="84"/>
        <v>0</v>
      </c>
      <c r="BB33" s="388">
        <f t="shared" ca="1" si="84"/>
        <v>0</v>
      </c>
      <c r="BC33" s="388">
        <f t="shared" ca="1" si="84"/>
        <v>0</v>
      </c>
      <c r="BD33" s="388">
        <f t="shared" ca="1" si="84"/>
        <v>0</v>
      </c>
      <c r="BE33" s="388">
        <f t="shared" ca="1" si="84"/>
        <v>0</v>
      </c>
      <c r="BF33" s="388">
        <f t="shared" ca="1" si="84"/>
        <v>0</v>
      </c>
      <c r="BG33" s="388">
        <f t="shared" ca="1" si="84"/>
        <v>0</v>
      </c>
      <c r="BH33" s="388">
        <f t="shared" ca="1" si="84"/>
        <v>0</v>
      </c>
      <c r="BI33" s="388">
        <f t="shared" ca="1" si="84"/>
        <v>0</v>
      </c>
      <c r="BJ33" s="388">
        <f t="shared" ca="1" si="84"/>
        <v>0</v>
      </c>
      <c r="BK33" s="388">
        <f t="shared" ca="1" si="84"/>
        <v>0</v>
      </c>
      <c r="BL33" s="388">
        <f t="shared" ca="1" si="84"/>
        <v>0</v>
      </c>
      <c r="BM33" s="388">
        <f t="shared" ca="1" si="84"/>
        <v>0</v>
      </c>
      <c r="BN33" s="388">
        <f t="shared" ca="1" si="84"/>
        <v>0</v>
      </c>
      <c r="BO33" s="388">
        <f t="shared" ca="1" si="84"/>
        <v>0</v>
      </c>
      <c r="BP33" s="388">
        <f t="shared" ca="1" si="84"/>
        <v>0</v>
      </c>
      <c r="BQ33" s="388">
        <f t="shared" ca="1" si="84"/>
        <v>0</v>
      </c>
      <c r="BR33" s="388">
        <f t="shared" ca="1" si="84"/>
        <v>0</v>
      </c>
      <c r="BS33" s="388">
        <f t="shared" ca="1" si="84"/>
        <v>0</v>
      </c>
      <c r="BT33" s="388">
        <f t="shared" ca="1" si="84"/>
        <v>0</v>
      </c>
      <c r="BU33" s="388">
        <f t="shared" ca="1" si="84"/>
        <v>0</v>
      </c>
      <c r="BV33" s="388">
        <f t="shared" ca="1" si="84"/>
        <v>0</v>
      </c>
      <c r="BW33" s="388">
        <f t="shared" ca="1" si="84"/>
        <v>0</v>
      </c>
      <c r="BX33" s="388">
        <f t="shared" ca="1" si="84"/>
        <v>0</v>
      </c>
      <c r="BY33" s="388">
        <f t="shared" ca="1" si="84"/>
        <v>0</v>
      </c>
      <c r="BZ33" s="388">
        <f t="shared" ca="1" si="84"/>
        <v>0</v>
      </c>
      <c r="CA33" s="388">
        <f t="shared" ca="1" si="84"/>
        <v>0</v>
      </c>
      <c r="CB33" s="388">
        <f t="shared" ca="1" si="84"/>
        <v>0</v>
      </c>
      <c r="CC33" s="388">
        <f t="shared" ca="1" si="84"/>
        <v>0</v>
      </c>
      <c r="CD33" s="388">
        <f t="shared" ca="1" si="84"/>
        <v>0</v>
      </c>
      <c r="CE33" s="388"/>
    </row>
    <row r="34" spans="1:83">
      <c r="F34" s="412"/>
      <c r="G34" s="412"/>
      <c r="H34" s="412"/>
      <c r="CE34" s="474"/>
    </row>
    <row r="35" spans="1:83">
      <c r="A35" s="413" t="s">
        <v>534</v>
      </c>
      <c r="B35" s="414"/>
      <c r="CE35" s="474"/>
    </row>
    <row r="36" spans="1:83">
      <c r="A36" s="414" t="s">
        <v>508</v>
      </c>
      <c r="C36" s="388">
        <f ca="1">C47-C19+C9</f>
        <v>77.692875781148587</v>
      </c>
      <c r="D36" s="388">
        <f t="shared" ref="D36:AI36" ca="1" si="85">D47-D19+D9-C9</f>
        <v>129.13983675864856</v>
      </c>
      <c r="E36" s="388">
        <f t="shared" ca="1" si="85"/>
        <v>123.13780667183937</v>
      </c>
      <c r="F36" s="388">
        <f t="shared" ca="1" si="85"/>
        <v>117.49852298838974</v>
      </c>
      <c r="G36" s="388">
        <f t="shared" ca="1" si="85"/>
        <v>112.18009551098262</v>
      </c>
      <c r="H36" s="388">
        <f t="shared" ca="1" si="85"/>
        <v>107.17243334930737</v>
      </c>
      <c r="I36" s="388">
        <f t="shared" ca="1" si="85"/>
        <v>102.44034770309106</v>
      </c>
      <c r="J36" s="388">
        <f t="shared" ca="1" si="85"/>
        <v>97.975149194566271</v>
      </c>
      <c r="K36" s="388">
        <f t="shared" ca="1" si="85"/>
        <v>95.148533493885111</v>
      </c>
      <c r="L36" s="388">
        <f t="shared" ca="1" si="85"/>
        <v>92.634891281275358</v>
      </c>
      <c r="M36" s="388">
        <f t="shared" ca="1" si="85"/>
        <v>90.131568535159204</v>
      </c>
      <c r="N36" s="388">
        <f t="shared" ca="1" si="85"/>
        <v>87.617926322549465</v>
      </c>
      <c r="O36" s="388">
        <f t="shared" ca="1" si="85"/>
        <v>85.11460357643324</v>
      </c>
      <c r="P36" s="388">
        <f t="shared" ca="1" si="85"/>
        <v>82.600961363823501</v>
      </c>
      <c r="Q36" s="388">
        <f t="shared" ca="1" si="85"/>
        <v>80.097638617707332</v>
      </c>
      <c r="R36" s="388">
        <f t="shared" ca="1" si="85"/>
        <v>77.583996405097565</v>
      </c>
      <c r="S36" s="388">
        <f t="shared" ca="1" si="85"/>
        <v>75.080673658981397</v>
      </c>
      <c r="T36" s="388">
        <f t="shared" ca="1" si="85"/>
        <v>72.567031446371629</v>
      </c>
      <c r="U36" s="388">
        <f t="shared" ca="1" si="85"/>
        <v>70.063708700255461</v>
      </c>
      <c r="V36" s="388">
        <f t="shared" ca="1" si="85"/>
        <v>67.550066487645694</v>
      </c>
      <c r="W36" s="388">
        <f t="shared" ca="1" si="85"/>
        <v>53.848056316406627</v>
      </c>
      <c r="X36" s="388">
        <f t="shared" ca="1" si="85"/>
        <v>40.766101157419399</v>
      </c>
      <c r="Y36" s="388">
        <f t="shared" ca="1" si="85"/>
        <v>39.508188320307795</v>
      </c>
      <c r="Z36" s="388">
        <f t="shared" ca="1" si="85"/>
        <v>38.250275483196219</v>
      </c>
      <c r="AA36" s="388">
        <f t="shared" ca="1" si="85"/>
        <v>36.992362646084615</v>
      </c>
      <c r="AB36" s="388">
        <f t="shared" ca="1" si="85"/>
        <v>35.734449808973039</v>
      </c>
      <c r="AC36" s="388">
        <f t="shared" ca="1" si="85"/>
        <v>34.476536971861435</v>
      </c>
      <c r="AD36" s="388">
        <f t="shared" ca="1" si="85"/>
        <v>33.218624134749831</v>
      </c>
      <c r="AE36" s="388">
        <f t="shared" ca="1" si="85"/>
        <v>31.960711297638255</v>
      </c>
      <c r="AF36" s="388">
        <f t="shared" ca="1" si="85"/>
        <v>30.702798460526679</v>
      </c>
      <c r="AG36" s="388">
        <f t="shared" ca="1" si="85"/>
        <v>29.44488562341509</v>
      </c>
      <c r="AH36" s="388">
        <f t="shared" ca="1" si="85"/>
        <v>28.1869727863035</v>
      </c>
      <c r="AI36" s="388">
        <f t="shared" ca="1" si="85"/>
        <v>26.929059949191917</v>
      </c>
      <c r="AJ36" s="388">
        <f t="shared" ref="AJ36:BO36" ca="1" si="86">AJ47-AJ19+AJ9-AI9</f>
        <v>25.671147112080327</v>
      </c>
      <c r="AK36" s="388">
        <f t="shared" ca="1" si="86"/>
        <v>24.413234274968737</v>
      </c>
      <c r="AL36" s="388">
        <f t="shared" ca="1" si="86"/>
        <v>11.892138928206466</v>
      </c>
      <c r="AM36" s="388">
        <f t="shared" ca="1" si="86"/>
        <v>-1.5922596574569077E-15</v>
      </c>
      <c r="AN36" s="388">
        <f t="shared" ca="1" si="86"/>
        <v>-1.5922596574569077E-15</v>
      </c>
      <c r="AO36" s="388">
        <f t="shared" ca="1" si="86"/>
        <v>-1.5922596574569077E-15</v>
      </c>
      <c r="AP36" s="388">
        <f t="shared" ca="1" si="86"/>
        <v>-1.5922596574569077E-15</v>
      </c>
      <c r="AQ36" s="388">
        <f t="shared" ca="1" si="86"/>
        <v>-1.5922596574569077E-15</v>
      </c>
      <c r="AR36" s="388">
        <f t="shared" ca="1" si="86"/>
        <v>-1.5922596574569077E-15</v>
      </c>
      <c r="AS36" s="388">
        <f t="shared" ca="1" si="86"/>
        <v>-1.5922596574569077E-15</v>
      </c>
      <c r="AT36" s="388">
        <f t="shared" ca="1" si="86"/>
        <v>-1.5922596574569077E-15</v>
      </c>
      <c r="AU36" s="388">
        <f t="shared" ca="1" si="86"/>
        <v>-1.5922596574569077E-15</v>
      </c>
      <c r="AV36" s="388">
        <f t="shared" ca="1" si="86"/>
        <v>-1.5922596574569077E-15</v>
      </c>
      <c r="AW36" s="388">
        <f t="shared" ca="1" si="86"/>
        <v>-1.5922596574569077E-15</v>
      </c>
      <c r="AX36" s="388">
        <f t="shared" ca="1" si="86"/>
        <v>-1.5922596574569077E-15</v>
      </c>
      <c r="AY36" s="388">
        <f t="shared" ca="1" si="86"/>
        <v>-1.5922596574569077E-15</v>
      </c>
      <c r="AZ36" s="388">
        <f t="shared" ca="1" si="86"/>
        <v>-1.5922596574569077E-15</v>
      </c>
      <c r="BA36" s="388">
        <f t="shared" ca="1" si="86"/>
        <v>-1.5922596574569077E-15</v>
      </c>
      <c r="BB36" s="388">
        <f t="shared" ca="1" si="86"/>
        <v>-1.5922596574569077E-15</v>
      </c>
      <c r="BC36" s="388">
        <f t="shared" ca="1" si="86"/>
        <v>-1.5922596574569077E-15</v>
      </c>
      <c r="BD36" s="388">
        <f t="shared" ca="1" si="86"/>
        <v>-1.5922596574569077E-15</v>
      </c>
      <c r="BE36" s="388">
        <f t="shared" ca="1" si="86"/>
        <v>-1.5922596574569077E-15</v>
      </c>
      <c r="BF36" s="388">
        <f t="shared" ca="1" si="86"/>
        <v>-1.5922596574569077E-15</v>
      </c>
      <c r="BG36" s="388">
        <f t="shared" ca="1" si="86"/>
        <v>-1.5922596574569077E-15</v>
      </c>
      <c r="BH36" s="388">
        <f t="shared" ca="1" si="86"/>
        <v>-1.5922596574569077E-15</v>
      </c>
      <c r="BI36" s="388">
        <f t="shared" ca="1" si="86"/>
        <v>-1.5922596574569077E-15</v>
      </c>
      <c r="BJ36" s="388">
        <f t="shared" ca="1" si="86"/>
        <v>-1.5922596574569077E-15</v>
      </c>
      <c r="BK36" s="388">
        <f t="shared" ca="1" si="86"/>
        <v>-1.5922596574569077E-15</v>
      </c>
      <c r="BL36" s="388">
        <f t="shared" ca="1" si="86"/>
        <v>-1.5922596574569077E-15</v>
      </c>
      <c r="BM36" s="388">
        <f t="shared" ca="1" si="86"/>
        <v>-1.5922596574569077E-15</v>
      </c>
      <c r="BN36" s="388">
        <f t="shared" ca="1" si="86"/>
        <v>-1.5922596574569077E-15</v>
      </c>
      <c r="BO36" s="388">
        <f t="shared" ca="1" si="86"/>
        <v>-1.5922596574569077E-15</v>
      </c>
      <c r="BP36" s="388">
        <f t="shared" ref="BP36:CD36" ca="1" si="87">BP47-BP19+BP9-BO9</f>
        <v>-1.5922596574569077E-15</v>
      </c>
      <c r="BQ36" s="388">
        <f t="shared" ca="1" si="87"/>
        <v>-1.5922596574569077E-15</v>
      </c>
      <c r="BR36" s="388">
        <f t="shared" ca="1" si="87"/>
        <v>-1.5922596574569077E-15</v>
      </c>
      <c r="BS36" s="388">
        <f t="shared" ca="1" si="87"/>
        <v>-1.5922596574569077E-15</v>
      </c>
      <c r="BT36" s="388">
        <f t="shared" ca="1" si="87"/>
        <v>-1.5922596574569077E-15</v>
      </c>
      <c r="BU36" s="388">
        <f t="shared" ca="1" si="87"/>
        <v>-1.5922596574569077E-15</v>
      </c>
      <c r="BV36" s="388">
        <f t="shared" ca="1" si="87"/>
        <v>-1.5922596574569077E-15</v>
      </c>
      <c r="BW36" s="388">
        <f t="shared" ca="1" si="87"/>
        <v>-1.5922596574569077E-15</v>
      </c>
      <c r="BX36" s="388">
        <f t="shared" ca="1" si="87"/>
        <v>-1.5922596574569077E-15</v>
      </c>
      <c r="BY36" s="388">
        <f t="shared" ca="1" si="87"/>
        <v>-1.5922596574569077E-15</v>
      </c>
      <c r="BZ36" s="388">
        <f t="shared" ca="1" si="87"/>
        <v>-1.5922596574569077E-15</v>
      </c>
      <c r="CA36" s="388">
        <f t="shared" ca="1" si="87"/>
        <v>-1.5922596574569077E-15</v>
      </c>
      <c r="CB36" s="388">
        <f t="shared" ca="1" si="87"/>
        <v>-1.5922596574569077E-15</v>
      </c>
      <c r="CC36" s="388">
        <f t="shared" ca="1" si="87"/>
        <v>-1.5922596574569077E-15</v>
      </c>
      <c r="CD36" s="388">
        <f t="shared" ca="1" si="87"/>
        <v>-1.5922596574569077E-15</v>
      </c>
      <c r="CE36" s="388"/>
    </row>
    <row r="37" spans="1:83">
      <c r="A37" s="414" t="s">
        <v>509</v>
      </c>
      <c r="C37" s="388">
        <f ca="1">-C7-C6</f>
        <v>-1326.4095750000001</v>
      </c>
      <c r="D37" s="388">
        <f ca="1">-D7-D6+C7+C6</f>
        <v>0</v>
      </c>
      <c r="E37" s="388">
        <f t="shared" ref="E37:W37" ca="1" si="88">-E7-E6+D7+D6</f>
        <v>0</v>
      </c>
      <c r="F37" s="388">
        <f t="shared" ca="1" si="88"/>
        <v>0</v>
      </c>
      <c r="G37" s="388">
        <f t="shared" ca="1" si="88"/>
        <v>0</v>
      </c>
      <c r="H37" s="388">
        <f t="shared" ca="1" si="88"/>
        <v>0</v>
      </c>
      <c r="I37" s="388">
        <f t="shared" ca="1" si="88"/>
        <v>0</v>
      </c>
      <c r="J37" s="388">
        <f t="shared" ca="1" si="88"/>
        <v>0</v>
      </c>
      <c r="K37" s="388">
        <f t="shared" ca="1" si="88"/>
        <v>0</v>
      </c>
      <c r="L37" s="388">
        <f t="shared" ca="1" si="88"/>
        <v>0</v>
      </c>
      <c r="M37" s="388">
        <f t="shared" ca="1" si="88"/>
        <v>0</v>
      </c>
      <c r="N37" s="388">
        <f t="shared" ca="1" si="88"/>
        <v>0</v>
      </c>
      <c r="O37" s="388">
        <f t="shared" ca="1" si="88"/>
        <v>0</v>
      </c>
      <c r="P37" s="388">
        <f t="shared" ca="1" si="88"/>
        <v>0</v>
      </c>
      <c r="Q37" s="388">
        <f t="shared" ca="1" si="88"/>
        <v>0</v>
      </c>
      <c r="R37" s="388">
        <f t="shared" ca="1" si="88"/>
        <v>0</v>
      </c>
      <c r="S37" s="388">
        <f t="shared" ca="1" si="88"/>
        <v>0</v>
      </c>
      <c r="T37" s="388">
        <f t="shared" ca="1" si="88"/>
        <v>0</v>
      </c>
      <c r="U37" s="388">
        <f t="shared" ca="1" si="88"/>
        <v>0</v>
      </c>
      <c r="V37" s="388">
        <f t="shared" ca="1" si="88"/>
        <v>0</v>
      </c>
      <c r="W37" s="388">
        <f t="shared" ca="1" si="88"/>
        <v>0</v>
      </c>
      <c r="X37" s="388">
        <f t="shared" ref="X37" ca="1" si="89">-X7-X6+W7+W6</f>
        <v>0</v>
      </c>
      <c r="Y37" s="388">
        <f t="shared" ref="Y37" ca="1" si="90">-Y7-Y6+X7+X6</f>
        <v>0</v>
      </c>
      <c r="Z37" s="388">
        <f t="shared" ref="Z37" ca="1" si="91">-Z7-Z6+Y7+Y6</f>
        <v>0</v>
      </c>
      <c r="AA37" s="388">
        <f t="shared" ref="AA37" ca="1" si="92">-AA7-AA6+Z7+Z6</f>
        <v>0</v>
      </c>
      <c r="AB37" s="388">
        <f t="shared" ref="AB37" ca="1" si="93">-AB7-AB6+AA7+AA6</f>
        <v>0</v>
      </c>
      <c r="AC37" s="388">
        <f t="shared" ref="AC37" ca="1" si="94">-AC7-AC6+AB7+AB6</f>
        <v>0</v>
      </c>
      <c r="AD37" s="388">
        <f t="shared" ref="AD37" ca="1" si="95">-AD7-AD6+AC7+AC6</f>
        <v>0</v>
      </c>
      <c r="AE37" s="388">
        <f t="shared" ref="AE37" ca="1" si="96">-AE7-AE6+AD7+AD6</f>
        <v>0</v>
      </c>
      <c r="AF37" s="388">
        <f t="shared" ref="AF37" ca="1" si="97">-AF7-AF6+AE7+AE6</f>
        <v>0</v>
      </c>
      <c r="AG37" s="388">
        <f t="shared" ref="AG37" ca="1" si="98">-AG7-AG6+AF7+AF6</f>
        <v>0</v>
      </c>
      <c r="AH37" s="388">
        <f t="shared" ref="AH37" ca="1" si="99">-AH7-AH6+AG7+AG6</f>
        <v>0</v>
      </c>
      <c r="AI37" s="388">
        <f t="shared" ref="AI37" ca="1" si="100">-AI7-AI6+AH7+AH6</f>
        <v>0</v>
      </c>
      <c r="AJ37" s="388">
        <f t="shared" ref="AJ37" ca="1" si="101">-AJ7-AJ6+AI7+AI6</f>
        <v>0</v>
      </c>
      <c r="AK37" s="388">
        <f t="shared" ref="AK37" ca="1" si="102">-AK7-AK6+AJ7+AJ6</f>
        <v>0</v>
      </c>
      <c r="AL37" s="388">
        <f t="shared" ref="AL37" ca="1" si="103">-AL7-AL6+AK7+AK6</f>
        <v>0</v>
      </c>
      <c r="AM37" s="388">
        <f t="shared" ref="AM37" ca="1" si="104">-AM7-AM6+AL7+AL6</f>
        <v>0</v>
      </c>
      <c r="AN37" s="388">
        <f t="shared" ref="AN37" ca="1" si="105">-AN7-AN6+AM7+AM6</f>
        <v>0</v>
      </c>
      <c r="AO37" s="388">
        <f t="shared" ref="AO37" ca="1" si="106">-AO7-AO6+AN7+AN6</f>
        <v>0</v>
      </c>
      <c r="AP37" s="388">
        <f t="shared" ref="AP37" ca="1" si="107">-AP7-AP6+AO7+AO6</f>
        <v>0</v>
      </c>
      <c r="AQ37" s="388">
        <f t="shared" ref="AQ37" ca="1" si="108">-AQ7-AQ6+AP7+AP6</f>
        <v>0</v>
      </c>
      <c r="AR37" s="388">
        <f t="shared" ref="AR37" ca="1" si="109">-AR7-AR6+AQ7+AQ6</f>
        <v>0</v>
      </c>
      <c r="AS37" s="388">
        <f t="shared" ref="AS37" ca="1" si="110">-AS7-AS6+AR7+AR6</f>
        <v>0</v>
      </c>
      <c r="AT37" s="388">
        <f t="shared" ref="AT37" ca="1" si="111">-AT7-AT6+AS7+AS6</f>
        <v>0</v>
      </c>
      <c r="AU37" s="388">
        <f t="shared" ref="AU37" ca="1" si="112">-AU7-AU6+AT7+AT6</f>
        <v>0</v>
      </c>
      <c r="AV37" s="388">
        <f t="shared" ref="AV37" ca="1" si="113">-AV7-AV6+AU7+AU6</f>
        <v>0</v>
      </c>
      <c r="AW37" s="388">
        <f t="shared" ref="AW37" ca="1" si="114">-AW7-AW6+AV7+AV6</f>
        <v>0</v>
      </c>
      <c r="AX37" s="388">
        <f t="shared" ref="AX37" ca="1" si="115">-AX7-AX6+AW7+AW6</f>
        <v>0</v>
      </c>
      <c r="AY37" s="388">
        <f t="shared" ref="AY37" ca="1" si="116">-AY7-AY6+AX7+AX6</f>
        <v>0</v>
      </c>
      <c r="AZ37" s="388">
        <f t="shared" ref="AZ37" ca="1" si="117">-AZ7-AZ6+AY7+AY6</f>
        <v>0</v>
      </c>
      <c r="BA37" s="388">
        <f t="shared" ref="BA37" ca="1" si="118">-BA7-BA6+AZ7+AZ6</f>
        <v>0</v>
      </c>
      <c r="BB37" s="388">
        <f t="shared" ref="BB37" ca="1" si="119">-BB7-BB6+BA7+BA6</f>
        <v>0</v>
      </c>
      <c r="BC37" s="388">
        <f t="shared" ref="BC37" ca="1" si="120">-BC7-BC6+BB7+BB6</f>
        <v>0</v>
      </c>
      <c r="BD37" s="388">
        <f t="shared" ref="BD37" ca="1" si="121">-BD7-BD6+BC7+BC6</f>
        <v>0</v>
      </c>
      <c r="BE37" s="388">
        <f t="shared" ref="BE37" ca="1" si="122">-BE7-BE6+BD7+BD6</f>
        <v>0</v>
      </c>
      <c r="BF37" s="388">
        <f t="shared" ref="BF37" ca="1" si="123">-BF7-BF6+BE7+BE6</f>
        <v>0</v>
      </c>
      <c r="BG37" s="388">
        <f t="shared" ref="BG37" ca="1" si="124">-BG7-BG6+BF7+BF6</f>
        <v>0</v>
      </c>
      <c r="BH37" s="388">
        <f t="shared" ref="BH37" ca="1" si="125">-BH7-BH6+BG7+BG6</f>
        <v>0</v>
      </c>
      <c r="BI37" s="388">
        <f t="shared" ref="BI37" ca="1" si="126">-BI7-BI6+BH7+BH6</f>
        <v>0</v>
      </c>
      <c r="BJ37" s="388">
        <f t="shared" ref="BJ37" ca="1" si="127">-BJ7-BJ6+BI7+BI6</f>
        <v>0</v>
      </c>
      <c r="BK37" s="388">
        <f t="shared" ref="BK37" ca="1" si="128">-BK7-BK6+BJ7+BJ6</f>
        <v>0</v>
      </c>
      <c r="BL37" s="388">
        <f t="shared" ref="BL37" ca="1" si="129">-BL7-BL6+BK7+BK6</f>
        <v>0</v>
      </c>
      <c r="BM37" s="388">
        <f t="shared" ref="BM37" ca="1" si="130">-BM7-BM6+BL7+BL6</f>
        <v>0</v>
      </c>
      <c r="BN37" s="388">
        <f t="shared" ref="BN37" ca="1" si="131">-BN7-BN6+BM7+BM6</f>
        <v>0</v>
      </c>
      <c r="BO37" s="388">
        <f t="shared" ref="BO37" ca="1" si="132">-BO7-BO6+BN7+BN6</f>
        <v>0</v>
      </c>
      <c r="BP37" s="388">
        <f t="shared" ref="BP37" ca="1" si="133">-BP7-BP6+BO7+BO6</f>
        <v>0</v>
      </c>
      <c r="BQ37" s="388">
        <f t="shared" ref="BQ37" ca="1" si="134">-BQ7-BQ6+BP7+BP6</f>
        <v>0</v>
      </c>
      <c r="BR37" s="388">
        <f t="shared" ref="BR37" ca="1" si="135">-BR7-BR6+BQ7+BQ6</f>
        <v>0</v>
      </c>
      <c r="BS37" s="388">
        <f t="shared" ref="BS37" ca="1" si="136">-BS7-BS6+BR7+BR6</f>
        <v>0</v>
      </c>
      <c r="BT37" s="388">
        <f t="shared" ref="BT37" ca="1" si="137">-BT7-BT6+BS7+BS6</f>
        <v>0</v>
      </c>
      <c r="BU37" s="388">
        <f t="shared" ref="BU37" ca="1" si="138">-BU7-BU6+BT7+BT6</f>
        <v>0</v>
      </c>
      <c r="BV37" s="388">
        <f t="shared" ref="BV37" ca="1" si="139">-BV7-BV6+BU7+BU6</f>
        <v>0</v>
      </c>
      <c r="BW37" s="388">
        <f t="shared" ref="BW37" ca="1" si="140">-BW7-BW6+BV7+BV6</f>
        <v>0</v>
      </c>
      <c r="BX37" s="388">
        <f t="shared" ref="BX37" ca="1" si="141">-BX7-BX6+BW7+BW6</f>
        <v>0</v>
      </c>
      <c r="BY37" s="388">
        <f t="shared" ref="BY37" ca="1" si="142">-BY7-BY6+BX7+BX6</f>
        <v>0</v>
      </c>
      <c r="BZ37" s="388">
        <f t="shared" ref="BZ37" ca="1" si="143">-BZ7-BZ6+BY7+BY6</f>
        <v>0</v>
      </c>
      <c r="CA37" s="388">
        <f t="shared" ref="CA37" ca="1" si="144">-CA7-CA6+BZ7+BZ6</f>
        <v>0</v>
      </c>
      <c r="CB37" s="388">
        <f t="shared" ref="CB37" ca="1" si="145">-CB7-CB6+CA7+CA6</f>
        <v>0</v>
      </c>
      <c r="CC37" s="388">
        <f t="shared" ref="CC37" ca="1" si="146">-CC7-CC6+CB7+CB6</f>
        <v>0</v>
      </c>
      <c r="CD37" s="388">
        <f t="shared" ref="CD37" ca="1" si="147">-CD7-CD6+CC7+CC6</f>
        <v>0</v>
      </c>
      <c r="CE37" s="388"/>
    </row>
    <row r="38" spans="1:83">
      <c r="A38" s="414" t="s">
        <v>510</v>
      </c>
      <c r="C38" s="388">
        <f ca="1">+C36+C37</f>
        <v>-1248.7166992188515</v>
      </c>
      <c r="D38" s="388">
        <f t="shared" ref="D38:W38" ca="1" si="148">+D36+D37</f>
        <v>129.13983675864856</v>
      </c>
      <c r="E38" s="388">
        <f t="shared" ca="1" si="148"/>
        <v>123.13780667183937</v>
      </c>
      <c r="F38" s="388">
        <f t="shared" ca="1" si="148"/>
        <v>117.49852298838974</v>
      </c>
      <c r="G38" s="388">
        <f t="shared" ca="1" si="148"/>
        <v>112.18009551098262</v>
      </c>
      <c r="H38" s="388">
        <f t="shared" ca="1" si="148"/>
        <v>107.17243334930737</v>
      </c>
      <c r="I38" s="388">
        <f t="shared" ca="1" si="148"/>
        <v>102.44034770309106</v>
      </c>
      <c r="J38" s="388">
        <f t="shared" ca="1" si="148"/>
        <v>97.975149194566271</v>
      </c>
      <c r="K38" s="388">
        <f t="shared" ca="1" si="148"/>
        <v>95.148533493885111</v>
      </c>
      <c r="L38" s="388">
        <f t="shared" ca="1" si="148"/>
        <v>92.634891281275358</v>
      </c>
      <c r="M38" s="388">
        <f t="shared" ca="1" si="148"/>
        <v>90.131568535159204</v>
      </c>
      <c r="N38" s="388">
        <f t="shared" ca="1" si="148"/>
        <v>87.617926322549465</v>
      </c>
      <c r="O38" s="388">
        <f t="shared" ca="1" si="148"/>
        <v>85.11460357643324</v>
      </c>
      <c r="P38" s="388">
        <f t="shared" ca="1" si="148"/>
        <v>82.600961363823501</v>
      </c>
      <c r="Q38" s="388">
        <f t="shared" ca="1" si="148"/>
        <v>80.097638617707332</v>
      </c>
      <c r="R38" s="388">
        <f t="shared" ca="1" si="148"/>
        <v>77.583996405097565</v>
      </c>
      <c r="S38" s="388">
        <f t="shared" ca="1" si="148"/>
        <v>75.080673658981397</v>
      </c>
      <c r="T38" s="388">
        <f t="shared" ca="1" si="148"/>
        <v>72.567031446371629</v>
      </c>
      <c r="U38" s="388">
        <f t="shared" ca="1" si="148"/>
        <v>70.063708700255461</v>
      </c>
      <c r="V38" s="388">
        <f t="shared" ca="1" si="148"/>
        <v>67.550066487645694</v>
      </c>
      <c r="W38" s="388">
        <f t="shared" ca="1" si="148"/>
        <v>53.848056316406627</v>
      </c>
      <c r="X38" s="388">
        <f t="shared" ref="X38:CD38" ca="1" si="149">+X36+X37</f>
        <v>40.766101157419399</v>
      </c>
      <c r="Y38" s="388">
        <f t="shared" ca="1" si="149"/>
        <v>39.508188320307795</v>
      </c>
      <c r="Z38" s="388">
        <f t="shared" ca="1" si="149"/>
        <v>38.250275483196219</v>
      </c>
      <c r="AA38" s="388">
        <f t="shared" ca="1" si="149"/>
        <v>36.992362646084615</v>
      </c>
      <c r="AB38" s="388">
        <f t="shared" ca="1" si="149"/>
        <v>35.734449808973039</v>
      </c>
      <c r="AC38" s="388">
        <f t="shared" ca="1" si="149"/>
        <v>34.476536971861435</v>
      </c>
      <c r="AD38" s="388">
        <f t="shared" ca="1" si="149"/>
        <v>33.218624134749831</v>
      </c>
      <c r="AE38" s="388">
        <f t="shared" ca="1" si="149"/>
        <v>31.960711297638255</v>
      </c>
      <c r="AF38" s="388">
        <f t="shared" ca="1" si="149"/>
        <v>30.702798460526679</v>
      </c>
      <c r="AG38" s="388">
        <f t="shared" ca="1" si="149"/>
        <v>29.44488562341509</v>
      </c>
      <c r="AH38" s="388">
        <f t="shared" ca="1" si="149"/>
        <v>28.1869727863035</v>
      </c>
      <c r="AI38" s="388">
        <f t="shared" ca="1" si="149"/>
        <v>26.929059949191917</v>
      </c>
      <c r="AJ38" s="388">
        <f t="shared" ca="1" si="149"/>
        <v>25.671147112080327</v>
      </c>
      <c r="AK38" s="388">
        <f t="shared" ca="1" si="149"/>
        <v>24.413234274968737</v>
      </c>
      <c r="AL38" s="388">
        <f t="shared" ca="1" si="149"/>
        <v>11.892138928206466</v>
      </c>
      <c r="AM38" s="388">
        <f t="shared" ca="1" si="149"/>
        <v>-1.5922596574569077E-15</v>
      </c>
      <c r="AN38" s="388">
        <f t="shared" ca="1" si="149"/>
        <v>-1.5922596574569077E-15</v>
      </c>
      <c r="AO38" s="388">
        <f t="shared" ca="1" si="149"/>
        <v>-1.5922596574569077E-15</v>
      </c>
      <c r="AP38" s="388">
        <f t="shared" ca="1" si="149"/>
        <v>-1.5922596574569077E-15</v>
      </c>
      <c r="AQ38" s="388">
        <f t="shared" ca="1" si="149"/>
        <v>-1.5922596574569077E-15</v>
      </c>
      <c r="AR38" s="388">
        <f t="shared" ca="1" si="149"/>
        <v>-1.5922596574569077E-15</v>
      </c>
      <c r="AS38" s="388">
        <f t="shared" ca="1" si="149"/>
        <v>-1.5922596574569077E-15</v>
      </c>
      <c r="AT38" s="388">
        <f t="shared" ca="1" si="149"/>
        <v>-1.5922596574569077E-15</v>
      </c>
      <c r="AU38" s="388">
        <f t="shared" ca="1" si="149"/>
        <v>-1.5922596574569077E-15</v>
      </c>
      <c r="AV38" s="388">
        <f t="shared" ca="1" si="149"/>
        <v>-1.5922596574569077E-15</v>
      </c>
      <c r="AW38" s="388">
        <f t="shared" ca="1" si="149"/>
        <v>-1.5922596574569077E-15</v>
      </c>
      <c r="AX38" s="388">
        <f t="shared" ca="1" si="149"/>
        <v>-1.5922596574569077E-15</v>
      </c>
      <c r="AY38" s="388">
        <f t="shared" ca="1" si="149"/>
        <v>-1.5922596574569077E-15</v>
      </c>
      <c r="AZ38" s="388">
        <f t="shared" ca="1" si="149"/>
        <v>-1.5922596574569077E-15</v>
      </c>
      <c r="BA38" s="388">
        <f t="shared" ca="1" si="149"/>
        <v>-1.5922596574569077E-15</v>
      </c>
      <c r="BB38" s="388">
        <f t="shared" ca="1" si="149"/>
        <v>-1.5922596574569077E-15</v>
      </c>
      <c r="BC38" s="388">
        <f t="shared" ca="1" si="149"/>
        <v>-1.5922596574569077E-15</v>
      </c>
      <c r="BD38" s="388">
        <f t="shared" ca="1" si="149"/>
        <v>-1.5922596574569077E-15</v>
      </c>
      <c r="BE38" s="388">
        <f t="shared" ca="1" si="149"/>
        <v>-1.5922596574569077E-15</v>
      </c>
      <c r="BF38" s="388">
        <f t="shared" ca="1" si="149"/>
        <v>-1.5922596574569077E-15</v>
      </c>
      <c r="BG38" s="388">
        <f t="shared" ca="1" si="149"/>
        <v>-1.5922596574569077E-15</v>
      </c>
      <c r="BH38" s="388">
        <f t="shared" ca="1" si="149"/>
        <v>-1.5922596574569077E-15</v>
      </c>
      <c r="BI38" s="388">
        <f t="shared" ca="1" si="149"/>
        <v>-1.5922596574569077E-15</v>
      </c>
      <c r="BJ38" s="388">
        <f t="shared" ca="1" si="149"/>
        <v>-1.5922596574569077E-15</v>
      </c>
      <c r="BK38" s="388">
        <f t="shared" ca="1" si="149"/>
        <v>-1.5922596574569077E-15</v>
      </c>
      <c r="BL38" s="388">
        <f t="shared" ca="1" si="149"/>
        <v>-1.5922596574569077E-15</v>
      </c>
      <c r="BM38" s="388">
        <f t="shared" ca="1" si="149"/>
        <v>-1.5922596574569077E-15</v>
      </c>
      <c r="BN38" s="388">
        <f t="shared" ca="1" si="149"/>
        <v>-1.5922596574569077E-15</v>
      </c>
      <c r="BO38" s="388">
        <f t="shared" ca="1" si="149"/>
        <v>-1.5922596574569077E-15</v>
      </c>
      <c r="BP38" s="388">
        <f t="shared" ca="1" si="149"/>
        <v>-1.5922596574569077E-15</v>
      </c>
      <c r="BQ38" s="388">
        <f t="shared" ca="1" si="149"/>
        <v>-1.5922596574569077E-15</v>
      </c>
      <c r="BR38" s="388">
        <f t="shared" ca="1" si="149"/>
        <v>-1.5922596574569077E-15</v>
      </c>
      <c r="BS38" s="388">
        <f t="shared" ca="1" si="149"/>
        <v>-1.5922596574569077E-15</v>
      </c>
      <c r="BT38" s="388">
        <f t="shared" ca="1" si="149"/>
        <v>-1.5922596574569077E-15</v>
      </c>
      <c r="BU38" s="388">
        <f t="shared" ca="1" si="149"/>
        <v>-1.5922596574569077E-15</v>
      </c>
      <c r="BV38" s="388">
        <f t="shared" ca="1" si="149"/>
        <v>-1.5922596574569077E-15</v>
      </c>
      <c r="BW38" s="388">
        <f t="shared" ca="1" si="149"/>
        <v>-1.5922596574569077E-15</v>
      </c>
      <c r="BX38" s="388">
        <f t="shared" ca="1" si="149"/>
        <v>-1.5922596574569077E-15</v>
      </c>
      <c r="BY38" s="388">
        <f t="shared" ca="1" si="149"/>
        <v>-1.5922596574569077E-15</v>
      </c>
      <c r="BZ38" s="388">
        <f t="shared" ca="1" si="149"/>
        <v>-1.5922596574569077E-15</v>
      </c>
      <c r="CA38" s="388">
        <f t="shared" ca="1" si="149"/>
        <v>-1.5922596574569077E-15</v>
      </c>
      <c r="CB38" s="388">
        <f t="shared" ca="1" si="149"/>
        <v>-1.5922596574569077E-15</v>
      </c>
      <c r="CC38" s="388">
        <f t="shared" ca="1" si="149"/>
        <v>-1.5922596574569077E-15</v>
      </c>
      <c r="CD38" s="388">
        <f t="shared" ca="1" si="149"/>
        <v>-1.5922596574569077E-15</v>
      </c>
      <c r="CE38" s="388"/>
    </row>
    <row r="39" spans="1:83" s="398" customFormat="1">
      <c r="A39" s="415" t="s">
        <v>511</v>
      </c>
      <c r="C39" s="388">
        <f t="shared" ref="C39:AH39" ca="1" si="150">IF(ISBLANK(FirstYear),0,IF(C4&lt;=FirstYear+Period,+C38-C20*(1-BookIncomeTax),""))</f>
        <v>-1241.7784548156978</v>
      </c>
      <c r="D39" s="388">
        <f t="shared" ca="1" si="150"/>
        <v>142.69282164586011</v>
      </c>
      <c r="E39" s="388">
        <f t="shared" ca="1" si="150"/>
        <v>136.05876139716409</v>
      </c>
      <c r="F39" s="388">
        <f t="shared" ca="1" si="150"/>
        <v>129.81624227269498</v>
      </c>
      <c r="G39" s="388">
        <f t="shared" ca="1" si="150"/>
        <v>123.92121861618409</v>
      </c>
      <c r="H39" s="388">
        <f t="shared" ca="1" si="150"/>
        <v>118.36160988290378</v>
      </c>
      <c r="I39" s="388">
        <f t="shared" ca="1" si="150"/>
        <v>113.10037578860985</v>
      </c>
      <c r="J39" s="388">
        <f t="shared" ca="1" si="150"/>
        <v>108.12711364200915</v>
      </c>
      <c r="K39" s="388">
        <f t="shared" ca="1" si="150"/>
        <v>104.80420642521898</v>
      </c>
      <c r="L39" s="388">
        <f t="shared" ca="1" si="150"/>
        <v>101.79595837593679</v>
      </c>
      <c r="M39" s="388">
        <f t="shared" ca="1" si="150"/>
        <v>98.798029793148203</v>
      </c>
      <c r="N39" s="388">
        <f t="shared" ca="1" si="150"/>
        <v>95.78978174386603</v>
      </c>
      <c r="O39" s="388">
        <f t="shared" ca="1" si="150"/>
        <v>92.79185316107737</v>
      </c>
      <c r="P39" s="388">
        <f t="shared" ca="1" si="150"/>
        <v>89.783605111795197</v>
      </c>
      <c r="Q39" s="388">
        <f t="shared" ca="1" si="150"/>
        <v>86.785676529006579</v>
      </c>
      <c r="R39" s="388">
        <f t="shared" ca="1" si="150"/>
        <v>83.777428479724378</v>
      </c>
      <c r="S39" s="388">
        <f t="shared" ca="1" si="150"/>
        <v>80.779499896935775</v>
      </c>
      <c r="T39" s="388">
        <f t="shared" ca="1" si="150"/>
        <v>77.771251847653573</v>
      </c>
      <c r="U39" s="388">
        <f t="shared" ca="1" si="150"/>
        <v>74.773323264864956</v>
      </c>
      <c r="V39" s="388">
        <f t="shared" ca="1" si="150"/>
        <v>71.765075215582755</v>
      </c>
      <c r="W39" s="388">
        <f t="shared" ca="1" si="150"/>
        <v>57.630110860507237</v>
      </c>
      <c r="X39" s="388">
        <f t="shared" ca="1" si="150"/>
        <v>44.238477189266384</v>
      </c>
      <c r="Y39" s="388">
        <f t="shared" ca="1" si="150"/>
        <v>42.732537492737137</v>
      </c>
      <c r="Z39" s="388">
        <f t="shared" ca="1" si="150"/>
        <v>41.226597796207919</v>
      </c>
      <c r="AA39" s="388">
        <f t="shared" ca="1" si="150"/>
        <v>39.720658099678673</v>
      </c>
      <c r="AB39" s="388">
        <f t="shared" ca="1" si="150"/>
        <v>38.214718403149462</v>
      </c>
      <c r="AC39" s="388">
        <f t="shared" ca="1" si="150"/>
        <v>36.708778706620215</v>
      </c>
      <c r="AD39" s="388">
        <f t="shared" ca="1" si="150"/>
        <v>35.202839010090969</v>
      </c>
      <c r="AE39" s="388">
        <f t="shared" ca="1" si="150"/>
        <v>33.696899313561751</v>
      </c>
      <c r="AF39" s="388">
        <f t="shared" ca="1" si="150"/>
        <v>32.190959617032533</v>
      </c>
      <c r="AG39" s="388">
        <f t="shared" ca="1" si="150"/>
        <v>30.685019920503301</v>
      </c>
      <c r="AH39" s="388">
        <f t="shared" ca="1" si="150"/>
        <v>29.179080223974069</v>
      </c>
      <c r="AI39" s="388">
        <f t="shared" ref="AI39:BN39" ca="1" si="151">IF(ISBLANK(FirstYear),0,IF(AI4&lt;=FirstYear+Period,+AI38-AI20*(1-BookIncomeTax),""))</f>
        <v>27.673140527444843</v>
      </c>
      <c r="AJ39" s="388">
        <f t="shared" ca="1" si="151"/>
        <v>26.167200830915611</v>
      </c>
      <c r="AK39" s="388">
        <f t="shared" ca="1" si="151"/>
        <v>24.661261134386379</v>
      </c>
      <c r="AL39" s="388">
        <f t="shared" ca="1" si="151"/>
        <v>11.954145643060876</v>
      </c>
      <c r="AM39" s="388">
        <f t="shared" ca="1" si="151"/>
        <v>-1.9062107918799148E-15</v>
      </c>
      <c r="AN39" s="388" t="str">
        <f t="shared" ca="1" si="151"/>
        <v/>
      </c>
      <c r="AO39" s="388" t="str">
        <f t="shared" ca="1" si="151"/>
        <v/>
      </c>
      <c r="AP39" s="388" t="str">
        <f t="shared" ca="1" si="151"/>
        <v/>
      </c>
      <c r="AQ39" s="388" t="str">
        <f t="shared" ca="1" si="151"/>
        <v/>
      </c>
      <c r="AR39" s="388" t="str">
        <f t="shared" ca="1" si="151"/>
        <v/>
      </c>
      <c r="AS39" s="388" t="str">
        <f t="shared" ca="1" si="151"/>
        <v/>
      </c>
      <c r="AT39" s="388" t="str">
        <f t="shared" ca="1" si="151"/>
        <v/>
      </c>
      <c r="AU39" s="388" t="str">
        <f t="shared" ca="1" si="151"/>
        <v/>
      </c>
      <c r="AV39" s="388" t="str">
        <f t="shared" ca="1" si="151"/>
        <v/>
      </c>
      <c r="AW39" s="388" t="str">
        <f t="shared" ca="1" si="151"/>
        <v/>
      </c>
      <c r="AX39" s="388" t="str">
        <f t="shared" ca="1" si="151"/>
        <v/>
      </c>
      <c r="AY39" s="388" t="str">
        <f t="shared" ca="1" si="151"/>
        <v/>
      </c>
      <c r="AZ39" s="388" t="str">
        <f t="shared" ca="1" si="151"/>
        <v/>
      </c>
      <c r="BA39" s="388" t="str">
        <f t="shared" ca="1" si="151"/>
        <v/>
      </c>
      <c r="BB39" s="388" t="str">
        <f t="shared" ca="1" si="151"/>
        <v/>
      </c>
      <c r="BC39" s="388" t="str">
        <f t="shared" ca="1" si="151"/>
        <v/>
      </c>
      <c r="BD39" s="388" t="str">
        <f t="shared" ca="1" si="151"/>
        <v/>
      </c>
      <c r="BE39" s="388" t="str">
        <f t="shared" ca="1" si="151"/>
        <v/>
      </c>
      <c r="BF39" s="388" t="str">
        <f t="shared" ca="1" si="151"/>
        <v/>
      </c>
      <c r="BG39" s="388" t="str">
        <f t="shared" ca="1" si="151"/>
        <v/>
      </c>
      <c r="BH39" s="388" t="str">
        <f t="shared" ca="1" si="151"/>
        <v/>
      </c>
      <c r="BI39" s="388" t="str">
        <f t="shared" ca="1" si="151"/>
        <v/>
      </c>
      <c r="BJ39" s="388" t="str">
        <f t="shared" ca="1" si="151"/>
        <v/>
      </c>
      <c r="BK39" s="388" t="str">
        <f t="shared" ca="1" si="151"/>
        <v/>
      </c>
      <c r="BL39" s="388" t="str">
        <f t="shared" ca="1" si="151"/>
        <v/>
      </c>
      <c r="BM39" s="388" t="str">
        <f t="shared" ca="1" si="151"/>
        <v/>
      </c>
      <c r="BN39" s="388" t="str">
        <f t="shared" ca="1" si="151"/>
        <v/>
      </c>
      <c r="BO39" s="388" t="str">
        <f t="shared" ref="BO39:CD39" ca="1" si="152">IF(ISBLANK(FirstYear),0,IF(BO4&lt;=FirstYear+Period,+BO38-BO20*(1-BookIncomeTax),""))</f>
        <v/>
      </c>
      <c r="BP39" s="388" t="str">
        <f t="shared" ca="1" si="152"/>
        <v/>
      </c>
      <c r="BQ39" s="388" t="str">
        <f t="shared" ca="1" si="152"/>
        <v/>
      </c>
      <c r="BR39" s="388" t="str">
        <f t="shared" ca="1" si="152"/>
        <v/>
      </c>
      <c r="BS39" s="388" t="str">
        <f t="shared" ca="1" si="152"/>
        <v/>
      </c>
      <c r="BT39" s="388" t="str">
        <f t="shared" ca="1" si="152"/>
        <v/>
      </c>
      <c r="BU39" s="388" t="str">
        <f t="shared" ca="1" si="152"/>
        <v/>
      </c>
      <c r="BV39" s="388" t="str">
        <f t="shared" ca="1" si="152"/>
        <v/>
      </c>
      <c r="BW39" s="388" t="str">
        <f t="shared" ca="1" si="152"/>
        <v/>
      </c>
      <c r="BX39" s="388" t="str">
        <f t="shared" ca="1" si="152"/>
        <v/>
      </c>
      <c r="BY39" s="388" t="str">
        <f t="shared" ca="1" si="152"/>
        <v/>
      </c>
      <c r="BZ39" s="388" t="str">
        <f t="shared" ca="1" si="152"/>
        <v/>
      </c>
      <c r="CA39" s="388" t="str">
        <f t="shared" ca="1" si="152"/>
        <v/>
      </c>
      <c r="CB39" s="388" t="str">
        <f t="shared" ca="1" si="152"/>
        <v/>
      </c>
      <c r="CC39" s="388" t="str">
        <f t="shared" ca="1" si="152"/>
        <v/>
      </c>
      <c r="CD39" s="388" t="str">
        <f t="shared" ca="1" si="152"/>
        <v/>
      </c>
      <c r="CE39" s="388"/>
    </row>
    <row r="40" spans="1:83" ht="16.5" thickBot="1">
      <c r="B40" s="547"/>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row>
    <row r="41" spans="1:83">
      <c r="A41" s="499" t="s">
        <v>571</v>
      </c>
      <c r="B41" s="571">
        <f ca="1">IF(ISERROR(NPV($B$65,D39:OFFSET(D39,0,Welcome!C20-1))+C39),0,NPV($B$65,D39:OFFSET(D39,0,Welcome!C20-1))+C39)</f>
        <v>33.984684739860086</v>
      </c>
      <c r="C41" s="534"/>
      <c r="CE41" s="474"/>
    </row>
    <row r="42" spans="1:83" ht="16.5" thickBot="1">
      <c r="A42" s="444" t="s">
        <v>516</v>
      </c>
      <c r="B42" s="445">
        <f ca="1">IF(ISERROR(IRR(C39:OFFSET(C39,0,Welcome!C20),-0.01)),0,IRR(C39:OFFSET(C39,0,Welcome!C20),-0.01))</f>
        <v>6.8379380735555495E-2</v>
      </c>
      <c r="CE42" s="474"/>
    </row>
    <row r="43" spans="1:83">
      <c r="B43" s="576"/>
      <c r="CE43" s="474"/>
    </row>
    <row r="44" spans="1:83" s="398" customFormat="1">
      <c r="A44" s="417" t="s">
        <v>528</v>
      </c>
      <c r="C44" s="388">
        <f t="shared" ref="C44:AH44" ca="1"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66.480408393399003</v>
      </c>
      <c r="D44" s="388">
        <f t="shared" ca="1" si="153"/>
        <v>106.6082622398242</v>
      </c>
      <c r="E44" s="388">
        <f t="shared" ca="1" si="153"/>
        <v>102.73604442870989</v>
      </c>
      <c r="F44" s="388">
        <f t="shared" ca="1" si="153"/>
        <v>99.038658945458991</v>
      </c>
      <c r="G44" s="388">
        <f t="shared" ca="1" si="153"/>
        <v>95.50301853328331</v>
      </c>
      <c r="H44" s="388">
        <f t="shared" ca="1" si="153"/>
        <v>92.117042647455207</v>
      </c>
      <c r="I44" s="388">
        <f t="shared" ca="1" si="153"/>
        <v>88.869489669964253</v>
      </c>
      <c r="J44" s="388">
        <f t="shared" ca="1" si="153"/>
        <v>85.749956909517266</v>
      </c>
      <c r="K44" s="388">
        <f t="shared" ca="1" si="153"/>
        <v>82.701900705375294</v>
      </c>
      <c r="L44" s="388">
        <f t="shared" ca="1" si="153"/>
        <v>79.664079407183095</v>
      </c>
      <c r="M44" s="388">
        <f t="shared" ca="1" si="153"/>
        <v>76.626258108990925</v>
      </c>
      <c r="N44" s="388">
        <f t="shared" ca="1" si="153"/>
        <v>73.588436810798726</v>
      </c>
      <c r="O44" s="388">
        <f t="shared" ca="1" si="153"/>
        <v>70.550615512606527</v>
      </c>
      <c r="P44" s="388">
        <f t="shared" ca="1" si="153"/>
        <v>67.512794214414342</v>
      </c>
      <c r="Q44" s="388">
        <f t="shared" ca="1" si="153"/>
        <v>64.474972916222157</v>
      </c>
      <c r="R44" s="388">
        <f t="shared" ca="1" si="153"/>
        <v>61.437151618029958</v>
      </c>
      <c r="S44" s="388">
        <f t="shared" ca="1" si="153"/>
        <v>58.399330319837773</v>
      </c>
      <c r="T44" s="388">
        <f t="shared" ca="1" si="153"/>
        <v>55.361509021645574</v>
      </c>
      <c r="U44" s="388">
        <f t="shared" ca="1" si="153"/>
        <v>52.323687723453382</v>
      </c>
      <c r="V44" s="388">
        <f t="shared" ca="1" si="153"/>
        <v>49.28586642526119</v>
      </c>
      <c r="W44" s="388">
        <f t="shared" ca="1" si="153"/>
        <v>46.622374228281409</v>
      </c>
      <c r="X44" s="388">
        <f t="shared" ca="1" si="153"/>
        <v>44.707372448382984</v>
      </c>
      <c r="Y44" s="388">
        <f t="shared" ca="1" si="153"/>
        <v>43.166699769696969</v>
      </c>
      <c r="Z44" s="388">
        <f t="shared" ca="1" si="153"/>
        <v>41.626027091010954</v>
      </c>
      <c r="AA44" s="388">
        <f t="shared" ca="1" si="153"/>
        <v>40.085354412324932</v>
      </c>
      <c r="AB44" s="388">
        <f t="shared" ca="1" si="153"/>
        <v>38.544681733638917</v>
      </c>
      <c r="AC44" s="388">
        <f t="shared" ca="1" si="153"/>
        <v>37.004009054952903</v>
      </c>
      <c r="AD44" s="388">
        <f t="shared" ca="1" si="153"/>
        <v>35.463336376266881</v>
      </c>
      <c r="AE44" s="388">
        <f t="shared" ca="1" si="153"/>
        <v>33.922663697580873</v>
      </c>
      <c r="AF44" s="388">
        <f t="shared" ca="1" si="153"/>
        <v>32.381991018894851</v>
      </c>
      <c r="AG44" s="388">
        <f t="shared" ca="1" si="153"/>
        <v>30.841318340208836</v>
      </c>
      <c r="AH44" s="388">
        <f t="shared" ca="1" si="153"/>
        <v>29.300645661522818</v>
      </c>
      <c r="AI44" s="388">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27.7599729828368</v>
      </c>
      <c r="AJ44" s="388">
        <f t="shared" ca="1" si="154"/>
        <v>26.219300304150781</v>
      </c>
      <c r="AK44" s="388">
        <f t="shared" ca="1" si="154"/>
        <v>24.678627625464767</v>
      </c>
      <c r="AL44" s="388">
        <f t="shared" ca="1" si="154"/>
        <v>11.954145643060878</v>
      </c>
      <c r="AM44" s="388">
        <f t="shared" ca="1" si="154"/>
        <v>-1.906210791879914E-15</v>
      </c>
      <c r="AN44" s="388">
        <f t="shared" ca="1" si="154"/>
        <v>-1.906210791879914E-15</v>
      </c>
      <c r="AO44" s="388">
        <f t="shared" ca="1" si="154"/>
        <v>-1.906210791879914E-15</v>
      </c>
      <c r="AP44" s="388">
        <f t="shared" ca="1" si="154"/>
        <v>-1.906210791879914E-15</v>
      </c>
      <c r="AQ44" s="388">
        <f t="shared" ca="1" si="154"/>
        <v>-1.906210791879914E-15</v>
      </c>
      <c r="AR44" s="388">
        <f t="shared" ca="1" si="154"/>
        <v>-1.906210791879914E-15</v>
      </c>
      <c r="AS44" s="388">
        <f t="shared" ca="1" si="154"/>
        <v>-1.906210791879914E-15</v>
      </c>
      <c r="AT44" s="388">
        <f t="shared" ca="1" si="154"/>
        <v>-1.906210791879914E-15</v>
      </c>
      <c r="AU44" s="388">
        <f t="shared" ca="1" si="154"/>
        <v>-1.906210791879914E-15</v>
      </c>
      <c r="AV44" s="388">
        <f t="shared" ca="1" si="154"/>
        <v>-1.906210791879914E-15</v>
      </c>
      <c r="AW44" s="388">
        <f t="shared" ca="1" si="154"/>
        <v>-1.906210791879914E-15</v>
      </c>
      <c r="AX44" s="388">
        <f t="shared" ca="1" si="154"/>
        <v>-1.906210791879914E-15</v>
      </c>
      <c r="AY44" s="388">
        <f t="shared" ca="1" si="154"/>
        <v>-1.906210791879914E-15</v>
      </c>
      <c r="AZ44" s="388">
        <f t="shared" ca="1" si="154"/>
        <v>-1.906210791879914E-15</v>
      </c>
      <c r="BA44" s="388">
        <f t="shared" ca="1" si="154"/>
        <v>-1.906210791879914E-15</v>
      </c>
      <c r="BB44" s="388">
        <f t="shared" ca="1" si="154"/>
        <v>-1.906210791879914E-15</v>
      </c>
      <c r="BC44" s="388">
        <f t="shared" ca="1" si="154"/>
        <v>-1.906210791879914E-15</v>
      </c>
      <c r="BD44" s="388">
        <f t="shared" ca="1" si="154"/>
        <v>-1.906210791879914E-15</v>
      </c>
      <c r="BE44" s="388">
        <f t="shared" ca="1" si="154"/>
        <v>-1.906210791879914E-15</v>
      </c>
      <c r="BF44" s="388">
        <f t="shared" ca="1" si="154"/>
        <v>-1.906210791879914E-15</v>
      </c>
      <c r="BG44" s="388">
        <f t="shared" ca="1" si="154"/>
        <v>-1.906210791879914E-15</v>
      </c>
      <c r="BH44" s="388">
        <f t="shared" ca="1" si="154"/>
        <v>-1.906210791879914E-15</v>
      </c>
      <c r="BI44" s="388">
        <f t="shared" ca="1" si="154"/>
        <v>-1.906210791879914E-15</v>
      </c>
      <c r="BJ44" s="388">
        <f t="shared" ca="1" si="154"/>
        <v>-1.906210791879914E-15</v>
      </c>
      <c r="BK44" s="388">
        <f t="shared" ca="1" si="154"/>
        <v>-1.906210791879914E-15</v>
      </c>
      <c r="BL44" s="388">
        <f t="shared" ca="1" si="154"/>
        <v>-1.906210791879914E-15</v>
      </c>
      <c r="BM44" s="388">
        <f t="shared" ca="1" si="154"/>
        <v>-1.906210791879914E-15</v>
      </c>
      <c r="BN44" s="388">
        <f t="shared" ca="1" si="154"/>
        <v>-1.906210791879914E-15</v>
      </c>
      <c r="BO44" s="388">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-1.906210791879914E-15</v>
      </c>
      <c r="BP44" s="388">
        <f t="shared" ca="1" si="155"/>
        <v>-1.906210791879914E-15</v>
      </c>
      <c r="BQ44" s="388">
        <f t="shared" ca="1" si="155"/>
        <v>-1.906210791879914E-15</v>
      </c>
      <c r="BR44" s="388">
        <f t="shared" ca="1" si="155"/>
        <v>-1.906210791879914E-15</v>
      </c>
      <c r="BS44" s="388">
        <f t="shared" ca="1" si="155"/>
        <v>-1.906210791879914E-15</v>
      </c>
      <c r="BT44" s="388">
        <f t="shared" ca="1" si="155"/>
        <v>-1.906210791879914E-15</v>
      </c>
      <c r="BU44" s="388">
        <f t="shared" ca="1" si="155"/>
        <v>-1.906210791879914E-15</v>
      </c>
      <c r="BV44" s="388">
        <f t="shared" ca="1" si="155"/>
        <v>-1.906210791879914E-15</v>
      </c>
      <c r="BW44" s="388">
        <f t="shared" ca="1" si="155"/>
        <v>-1.906210791879914E-15</v>
      </c>
      <c r="BX44" s="388">
        <f t="shared" ca="1" si="155"/>
        <v>-1.906210791879914E-15</v>
      </c>
      <c r="BY44" s="388">
        <f t="shared" ca="1" si="155"/>
        <v>-1.906210791879914E-15</v>
      </c>
      <c r="BZ44" s="388">
        <f t="shared" ca="1" si="155"/>
        <v>-1.906210791879914E-15</v>
      </c>
      <c r="CA44" s="388">
        <f t="shared" ca="1" si="155"/>
        <v>-1.906210791879914E-15</v>
      </c>
      <c r="CB44" s="388">
        <f t="shared" ca="1" si="155"/>
        <v>-1.906210791879914E-15</v>
      </c>
      <c r="CC44" s="388">
        <f t="shared" ca="1" si="155"/>
        <v>-1.906210791879914E-15</v>
      </c>
      <c r="CD44" s="388">
        <f t="shared" ca="1" si="155"/>
        <v>-1.906210791879914E-15</v>
      </c>
      <c r="CE44" s="388"/>
    </row>
    <row r="45" spans="1:83">
      <c r="A45" s="416" t="s">
        <v>529</v>
      </c>
      <c r="C45" s="388">
        <f ca="1">+C22</f>
        <v>-19.714193006491495</v>
      </c>
      <c r="D45" s="388">
        <f t="shared" ref="D45:W45" ca="1" si="156">+D22</f>
        <v>-37.871861227321027</v>
      </c>
      <c r="E45" s="388">
        <f t="shared" ca="1" si="156"/>
        <v>-37.205098083277406</v>
      </c>
      <c r="F45" s="388">
        <f t="shared" ca="1" si="156"/>
        <v>-36.567129660101145</v>
      </c>
      <c r="G45" s="388">
        <f t="shared" ca="1" si="156"/>
        <v>-35.955800498840574</v>
      </c>
      <c r="H45" s="388">
        <f t="shared" ca="1" si="156"/>
        <v>-35.369120945078734</v>
      </c>
      <c r="I45" s="388">
        <f t="shared" ca="1" si="156"/>
        <v>-34.805239514844331</v>
      </c>
      <c r="J45" s="388">
        <f t="shared" ca="1" si="156"/>
        <v>-34.262442894611638</v>
      </c>
      <c r="K45" s="388">
        <f t="shared" ca="1" si="156"/>
        <v>-33.731418396345838</v>
      </c>
      <c r="L45" s="388">
        <f t="shared" ca="1" si="156"/>
        <v>-33.202079577516614</v>
      </c>
      <c r="M45" s="388">
        <f t="shared" ca="1" si="156"/>
        <v>-32.672740758687397</v>
      </c>
      <c r="N45" s="388">
        <f t="shared" ca="1" si="156"/>
        <v>-32.143401939858165</v>
      </c>
      <c r="O45" s="388">
        <f t="shared" ca="1" si="156"/>
        <v>-31.614063121028948</v>
      </c>
      <c r="P45" s="388">
        <f t="shared" ca="1" si="156"/>
        <v>-31.084724302199728</v>
      </c>
      <c r="Q45" s="388">
        <f t="shared" ca="1" si="156"/>
        <v>-30.5553854833705</v>
      </c>
      <c r="R45" s="388">
        <f t="shared" ca="1" si="156"/>
        <v>-30.02604666454128</v>
      </c>
      <c r="S45" s="388">
        <f t="shared" ca="1" si="156"/>
        <v>-29.496707845712059</v>
      </c>
      <c r="T45" s="388">
        <f t="shared" ca="1" si="156"/>
        <v>-28.967369026882835</v>
      </c>
      <c r="U45" s="388">
        <f t="shared" ca="1" si="156"/>
        <v>-28.438030208053611</v>
      </c>
      <c r="V45" s="388">
        <f t="shared" ca="1" si="156"/>
        <v>-27.908691389224384</v>
      </c>
      <c r="W45" s="388">
        <f t="shared" ca="1" si="156"/>
        <v>-27.441004223231147</v>
      </c>
      <c r="X45" s="388">
        <f t="shared" ref="X45:CD45" ca="1" si="157">+X22</f>
        <v>-27.096592728820738</v>
      </c>
      <c r="Y45" s="388">
        <f t="shared" ca="1" si="157"/>
        <v>-26.81383288724631</v>
      </c>
      <c r="Z45" s="388">
        <f t="shared" ca="1" si="157"/>
        <v>-26.531073045671882</v>
      </c>
      <c r="AA45" s="388">
        <f t="shared" ca="1" si="157"/>
        <v>-26.248313204097453</v>
      </c>
      <c r="AB45" s="388">
        <f t="shared" ca="1" si="157"/>
        <v>-25.965553362523028</v>
      </c>
      <c r="AC45" s="388">
        <f t="shared" ca="1" si="157"/>
        <v>-25.6827935209486</v>
      </c>
      <c r="AD45" s="388">
        <f t="shared" ca="1" si="157"/>
        <v>-25.400033679374172</v>
      </c>
      <c r="AE45" s="388">
        <f t="shared" ca="1" si="157"/>
        <v>-25.117273837799747</v>
      </c>
      <c r="AF45" s="388">
        <f t="shared" ca="1" si="157"/>
        <v>-24.834513996225319</v>
      </c>
      <c r="AG45" s="388">
        <f t="shared" ca="1" si="157"/>
        <v>-24.55175415465089</v>
      </c>
      <c r="AH45" s="388">
        <f t="shared" ca="1" si="157"/>
        <v>-24.268994313076462</v>
      </c>
      <c r="AI45" s="388">
        <f t="shared" ca="1" si="157"/>
        <v>-23.986234471502033</v>
      </c>
      <c r="AJ45" s="388">
        <f t="shared" ca="1" si="157"/>
        <v>-23.703474629927605</v>
      </c>
      <c r="AK45" s="388">
        <f t="shared" ca="1" si="157"/>
        <v>-23.42071478835318</v>
      </c>
      <c r="AL45" s="388">
        <f t="shared" ca="1" si="157"/>
        <v>-11.639667433782982</v>
      </c>
      <c r="AM45" s="388">
        <f t="shared" ca="1" si="157"/>
        <v>3.1395113442300721E-16</v>
      </c>
      <c r="AN45" s="388">
        <f t="shared" ca="1" si="157"/>
        <v>3.1395113442300721E-16</v>
      </c>
      <c r="AO45" s="388">
        <f t="shared" ca="1" si="157"/>
        <v>3.1395113442300721E-16</v>
      </c>
      <c r="AP45" s="388">
        <f t="shared" ca="1" si="157"/>
        <v>3.1395113442300721E-16</v>
      </c>
      <c r="AQ45" s="388">
        <f t="shared" ca="1" si="157"/>
        <v>3.1395113442300721E-16</v>
      </c>
      <c r="AR45" s="388">
        <f t="shared" ca="1" si="157"/>
        <v>3.1395113442300721E-16</v>
      </c>
      <c r="AS45" s="388">
        <f t="shared" ca="1" si="157"/>
        <v>3.1395113442300721E-16</v>
      </c>
      <c r="AT45" s="388">
        <f t="shared" ca="1" si="157"/>
        <v>3.1395113442300721E-16</v>
      </c>
      <c r="AU45" s="388">
        <f t="shared" ca="1" si="157"/>
        <v>3.1395113442300721E-16</v>
      </c>
      <c r="AV45" s="388">
        <f t="shared" ca="1" si="157"/>
        <v>3.1395113442300721E-16</v>
      </c>
      <c r="AW45" s="388">
        <f t="shared" ca="1" si="157"/>
        <v>3.1395113442300721E-16</v>
      </c>
      <c r="AX45" s="388">
        <f t="shared" ca="1" si="157"/>
        <v>3.1395113442300721E-16</v>
      </c>
      <c r="AY45" s="388">
        <f t="shared" ca="1" si="157"/>
        <v>3.1395113442300721E-16</v>
      </c>
      <c r="AZ45" s="388">
        <f t="shared" ca="1" si="157"/>
        <v>3.1395113442300721E-16</v>
      </c>
      <c r="BA45" s="388">
        <f t="shared" ca="1" si="157"/>
        <v>3.1395113442300721E-16</v>
      </c>
      <c r="BB45" s="388">
        <f t="shared" ca="1" si="157"/>
        <v>3.1395113442300721E-16</v>
      </c>
      <c r="BC45" s="388">
        <f t="shared" ca="1" si="157"/>
        <v>3.1395113442300721E-16</v>
      </c>
      <c r="BD45" s="388">
        <f t="shared" ca="1" si="157"/>
        <v>3.1395113442300721E-16</v>
      </c>
      <c r="BE45" s="388">
        <f t="shared" ca="1" si="157"/>
        <v>3.1395113442300721E-16</v>
      </c>
      <c r="BF45" s="388">
        <f t="shared" ca="1" si="157"/>
        <v>3.1395113442300721E-16</v>
      </c>
      <c r="BG45" s="388">
        <f t="shared" ca="1" si="157"/>
        <v>3.1395113442300721E-16</v>
      </c>
      <c r="BH45" s="388">
        <f t="shared" ca="1" si="157"/>
        <v>3.1395113442300721E-16</v>
      </c>
      <c r="BI45" s="388">
        <f t="shared" ca="1" si="157"/>
        <v>3.1395113442300721E-16</v>
      </c>
      <c r="BJ45" s="388">
        <f t="shared" ca="1" si="157"/>
        <v>3.1395113442300721E-16</v>
      </c>
      <c r="BK45" s="388">
        <f t="shared" ca="1" si="157"/>
        <v>3.1395113442300721E-16</v>
      </c>
      <c r="BL45" s="388">
        <f t="shared" ca="1" si="157"/>
        <v>3.1395113442300721E-16</v>
      </c>
      <c r="BM45" s="388">
        <f t="shared" ca="1" si="157"/>
        <v>3.1395113442300721E-16</v>
      </c>
      <c r="BN45" s="388">
        <f t="shared" ca="1" si="157"/>
        <v>3.1395113442300721E-16</v>
      </c>
      <c r="BO45" s="388">
        <f t="shared" ca="1" si="157"/>
        <v>3.1395113442300721E-16</v>
      </c>
      <c r="BP45" s="388">
        <f t="shared" ca="1" si="157"/>
        <v>3.1395113442300721E-16</v>
      </c>
      <c r="BQ45" s="388">
        <f t="shared" ca="1" si="157"/>
        <v>3.1395113442300721E-16</v>
      </c>
      <c r="BR45" s="388">
        <f t="shared" ca="1" si="157"/>
        <v>3.1395113442300721E-16</v>
      </c>
      <c r="BS45" s="388">
        <f t="shared" ca="1" si="157"/>
        <v>3.1395113442300721E-16</v>
      </c>
      <c r="BT45" s="388">
        <f t="shared" ca="1" si="157"/>
        <v>3.1395113442300721E-16</v>
      </c>
      <c r="BU45" s="388">
        <f t="shared" ca="1" si="157"/>
        <v>3.1395113442300721E-16</v>
      </c>
      <c r="BV45" s="388">
        <f t="shared" ca="1" si="157"/>
        <v>3.1395113442300721E-16</v>
      </c>
      <c r="BW45" s="388">
        <f t="shared" ca="1" si="157"/>
        <v>3.1395113442300721E-16</v>
      </c>
      <c r="BX45" s="388">
        <f t="shared" ca="1" si="157"/>
        <v>3.1395113442300721E-16</v>
      </c>
      <c r="BY45" s="388">
        <f t="shared" ca="1" si="157"/>
        <v>3.1395113442300721E-16</v>
      </c>
      <c r="BZ45" s="388">
        <f t="shared" ca="1" si="157"/>
        <v>3.1395113442300721E-16</v>
      </c>
      <c r="CA45" s="388">
        <f t="shared" ca="1" si="157"/>
        <v>3.1395113442300721E-16</v>
      </c>
      <c r="CB45" s="388">
        <f t="shared" ca="1" si="157"/>
        <v>3.1395113442300721E-16</v>
      </c>
      <c r="CC45" s="388">
        <f t="shared" ca="1" si="157"/>
        <v>3.1395113442300721E-16</v>
      </c>
      <c r="CD45" s="388">
        <f t="shared" ca="1" si="157"/>
        <v>3.1395113442300721E-16</v>
      </c>
      <c r="CE45" s="388"/>
    </row>
    <row r="46" spans="1:83">
      <c r="A46" s="416"/>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row>
    <row r="47" spans="1:83">
      <c r="A47" s="408" t="s">
        <v>536</v>
      </c>
      <c r="C47" s="439">
        <f t="shared" ref="C47:W47" ca="1" si="158">SUM(C44:C45)</f>
        <v>46.766215386907504</v>
      </c>
      <c r="D47" s="439">
        <f t="shared" ca="1" si="158"/>
        <v>68.736401012503165</v>
      </c>
      <c r="E47" s="439">
        <f t="shared" ca="1" si="158"/>
        <v>65.530946345432483</v>
      </c>
      <c r="F47" s="439">
        <f t="shared" ca="1" si="158"/>
        <v>62.471529285357846</v>
      </c>
      <c r="G47" s="439">
        <f t="shared" ca="1" si="158"/>
        <v>59.547218034442736</v>
      </c>
      <c r="H47" s="439">
        <f t="shared" ca="1" si="158"/>
        <v>56.747921702376473</v>
      </c>
      <c r="I47" s="439">
        <f t="shared" ca="1" si="158"/>
        <v>54.064250155119922</v>
      </c>
      <c r="J47" s="439">
        <f t="shared" ca="1" si="158"/>
        <v>51.487514014905628</v>
      </c>
      <c r="K47" s="439">
        <f t="shared" ca="1" si="158"/>
        <v>48.970482309029457</v>
      </c>
      <c r="L47" s="439">
        <f t="shared" ca="1" si="158"/>
        <v>46.461999829666482</v>
      </c>
      <c r="M47" s="439">
        <f t="shared" ca="1" si="158"/>
        <v>43.953517350303528</v>
      </c>
      <c r="N47" s="439">
        <f t="shared" ca="1" si="158"/>
        <v>41.44503487094056</v>
      </c>
      <c r="O47" s="439">
        <f t="shared" ca="1" si="158"/>
        <v>38.936552391577578</v>
      </c>
      <c r="P47" s="439">
        <f t="shared" ca="1" si="158"/>
        <v>36.42806991221461</v>
      </c>
      <c r="Q47" s="439">
        <f t="shared" ca="1" si="158"/>
        <v>33.919587432851657</v>
      </c>
      <c r="R47" s="439">
        <f t="shared" ca="1" si="158"/>
        <v>31.411104953488678</v>
      </c>
      <c r="S47" s="439">
        <f t="shared" ca="1" si="158"/>
        <v>28.902622474125714</v>
      </c>
      <c r="T47" s="439">
        <f t="shared" ca="1" si="158"/>
        <v>26.394139994762739</v>
      </c>
      <c r="U47" s="439">
        <f t="shared" ca="1" si="158"/>
        <v>23.885657515399771</v>
      </c>
      <c r="V47" s="439">
        <f t="shared" ca="1" si="158"/>
        <v>21.377175036036807</v>
      </c>
      <c r="W47" s="439">
        <f t="shared" ca="1" si="158"/>
        <v>19.181370005050262</v>
      </c>
      <c r="X47" s="439">
        <f t="shared" ref="X47:CD47" ca="1" si="159">SUM(X44:X45)</f>
        <v>17.610779719562245</v>
      </c>
      <c r="Y47" s="439">
        <f t="shared" ca="1" si="159"/>
        <v>16.352866882450659</v>
      </c>
      <c r="Z47" s="439">
        <f t="shared" ca="1" si="159"/>
        <v>15.094954045339072</v>
      </c>
      <c r="AA47" s="439">
        <f t="shared" ca="1" si="159"/>
        <v>13.837041208227479</v>
      </c>
      <c r="AB47" s="439">
        <f t="shared" ca="1" si="159"/>
        <v>12.579128371115889</v>
      </c>
      <c r="AC47" s="439">
        <f t="shared" ca="1" si="159"/>
        <v>11.321215534004303</v>
      </c>
      <c r="AD47" s="439">
        <f t="shared" ca="1" si="159"/>
        <v>10.063302696892709</v>
      </c>
      <c r="AE47" s="439">
        <f t="shared" ca="1" si="159"/>
        <v>8.8053898597811262</v>
      </c>
      <c r="AF47" s="439">
        <f t="shared" ca="1" si="159"/>
        <v>7.5474770226695327</v>
      </c>
      <c r="AG47" s="439">
        <f t="shared" ca="1" si="159"/>
        <v>6.2895641855579463</v>
      </c>
      <c r="AH47" s="439">
        <f t="shared" ca="1" si="159"/>
        <v>5.0316513484463563</v>
      </c>
      <c r="AI47" s="439">
        <f t="shared" ca="1" si="159"/>
        <v>3.7737385113347663</v>
      </c>
      <c r="AJ47" s="439">
        <f t="shared" ca="1" si="159"/>
        <v>2.5158256742231764</v>
      </c>
      <c r="AK47" s="439">
        <f t="shared" ca="1" si="159"/>
        <v>1.2579128371115864</v>
      </c>
      <c r="AL47" s="439">
        <f t="shared" ca="1" si="159"/>
        <v>0.31447820927789571</v>
      </c>
      <c r="AM47" s="439">
        <f t="shared" ca="1" si="159"/>
        <v>-1.5922596574569069E-15</v>
      </c>
      <c r="AN47" s="439">
        <f t="shared" ca="1" si="159"/>
        <v>-1.5922596574569069E-15</v>
      </c>
      <c r="AO47" s="439">
        <f t="shared" ca="1" si="159"/>
        <v>-1.5922596574569069E-15</v>
      </c>
      <c r="AP47" s="439">
        <f t="shared" ca="1" si="159"/>
        <v>-1.5922596574569069E-15</v>
      </c>
      <c r="AQ47" s="439">
        <f t="shared" ca="1" si="159"/>
        <v>-1.5922596574569069E-15</v>
      </c>
      <c r="AR47" s="439">
        <f t="shared" ca="1" si="159"/>
        <v>-1.5922596574569069E-15</v>
      </c>
      <c r="AS47" s="439">
        <f t="shared" ca="1" si="159"/>
        <v>-1.5922596574569069E-15</v>
      </c>
      <c r="AT47" s="439">
        <f t="shared" ca="1" si="159"/>
        <v>-1.5922596574569069E-15</v>
      </c>
      <c r="AU47" s="439">
        <f t="shared" ca="1" si="159"/>
        <v>-1.5922596574569069E-15</v>
      </c>
      <c r="AV47" s="439">
        <f t="shared" ca="1" si="159"/>
        <v>-1.5922596574569069E-15</v>
      </c>
      <c r="AW47" s="439">
        <f t="shared" ca="1" si="159"/>
        <v>-1.5922596574569069E-15</v>
      </c>
      <c r="AX47" s="439">
        <f t="shared" ca="1" si="159"/>
        <v>-1.5922596574569069E-15</v>
      </c>
      <c r="AY47" s="439">
        <f t="shared" ca="1" si="159"/>
        <v>-1.5922596574569069E-15</v>
      </c>
      <c r="AZ47" s="439">
        <f t="shared" ca="1" si="159"/>
        <v>-1.5922596574569069E-15</v>
      </c>
      <c r="BA47" s="439">
        <f t="shared" ca="1" si="159"/>
        <v>-1.5922596574569069E-15</v>
      </c>
      <c r="BB47" s="439">
        <f t="shared" ca="1" si="159"/>
        <v>-1.5922596574569069E-15</v>
      </c>
      <c r="BC47" s="439">
        <f t="shared" ca="1" si="159"/>
        <v>-1.5922596574569069E-15</v>
      </c>
      <c r="BD47" s="439">
        <f t="shared" ca="1" si="159"/>
        <v>-1.5922596574569069E-15</v>
      </c>
      <c r="BE47" s="439">
        <f t="shared" ca="1" si="159"/>
        <v>-1.5922596574569069E-15</v>
      </c>
      <c r="BF47" s="439">
        <f t="shared" ca="1" si="159"/>
        <v>-1.5922596574569069E-15</v>
      </c>
      <c r="BG47" s="439">
        <f t="shared" ca="1" si="159"/>
        <v>-1.5922596574569069E-15</v>
      </c>
      <c r="BH47" s="439">
        <f t="shared" ca="1" si="159"/>
        <v>-1.5922596574569069E-15</v>
      </c>
      <c r="BI47" s="439">
        <f t="shared" ca="1" si="159"/>
        <v>-1.5922596574569069E-15</v>
      </c>
      <c r="BJ47" s="439">
        <f t="shared" ca="1" si="159"/>
        <v>-1.5922596574569069E-15</v>
      </c>
      <c r="BK47" s="439">
        <f t="shared" ca="1" si="159"/>
        <v>-1.5922596574569069E-15</v>
      </c>
      <c r="BL47" s="439">
        <f t="shared" ca="1" si="159"/>
        <v>-1.5922596574569069E-15</v>
      </c>
      <c r="BM47" s="439">
        <f t="shared" ca="1" si="159"/>
        <v>-1.5922596574569069E-15</v>
      </c>
      <c r="BN47" s="439">
        <f t="shared" ca="1" si="159"/>
        <v>-1.5922596574569069E-15</v>
      </c>
      <c r="BO47" s="439">
        <f t="shared" ca="1" si="159"/>
        <v>-1.5922596574569069E-15</v>
      </c>
      <c r="BP47" s="439">
        <f t="shared" ca="1" si="159"/>
        <v>-1.5922596574569069E-15</v>
      </c>
      <c r="BQ47" s="439">
        <f t="shared" ca="1" si="159"/>
        <v>-1.5922596574569069E-15</v>
      </c>
      <c r="BR47" s="439">
        <f t="shared" ca="1" si="159"/>
        <v>-1.5922596574569069E-15</v>
      </c>
      <c r="BS47" s="439">
        <f t="shared" ca="1" si="159"/>
        <v>-1.5922596574569069E-15</v>
      </c>
      <c r="BT47" s="439">
        <f t="shared" ca="1" si="159"/>
        <v>-1.5922596574569069E-15</v>
      </c>
      <c r="BU47" s="439">
        <f t="shared" ca="1" si="159"/>
        <v>-1.5922596574569069E-15</v>
      </c>
      <c r="BV47" s="439">
        <f t="shared" ca="1" si="159"/>
        <v>-1.5922596574569069E-15</v>
      </c>
      <c r="BW47" s="439">
        <f t="shared" ca="1" si="159"/>
        <v>-1.5922596574569069E-15</v>
      </c>
      <c r="BX47" s="439">
        <f t="shared" ca="1" si="159"/>
        <v>-1.5922596574569069E-15</v>
      </c>
      <c r="BY47" s="439">
        <f t="shared" ca="1" si="159"/>
        <v>-1.5922596574569069E-15</v>
      </c>
      <c r="BZ47" s="439">
        <f t="shared" ca="1" si="159"/>
        <v>-1.5922596574569069E-15</v>
      </c>
      <c r="CA47" s="439">
        <f t="shared" ca="1" si="159"/>
        <v>-1.5922596574569069E-15</v>
      </c>
      <c r="CB47" s="439">
        <f t="shared" ca="1" si="159"/>
        <v>-1.5922596574569069E-15</v>
      </c>
      <c r="CC47" s="439">
        <f t="shared" ca="1" si="159"/>
        <v>-1.5922596574569069E-15</v>
      </c>
      <c r="CD47" s="439">
        <f t="shared" ca="1" si="159"/>
        <v>-1.5922596574569069E-15</v>
      </c>
      <c r="CE47" s="388"/>
    </row>
    <row r="48" spans="1:83">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77"/>
    </row>
    <row r="49" spans="1:83">
      <c r="A49" s="391" t="s">
        <v>512</v>
      </c>
      <c r="C49" s="388">
        <f ca="1">+C44</f>
        <v>66.480408393399003</v>
      </c>
      <c r="D49" s="388">
        <f t="shared" ref="D49:W49" ca="1" si="160">+D44</f>
        <v>106.6082622398242</v>
      </c>
      <c r="E49" s="388">
        <f t="shared" ca="1" si="160"/>
        <v>102.73604442870989</v>
      </c>
      <c r="F49" s="388">
        <f t="shared" ca="1" si="160"/>
        <v>99.038658945458991</v>
      </c>
      <c r="G49" s="388">
        <f t="shared" ca="1" si="160"/>
        <v>95.50301853328331</v>
      </c>
      <c r="H49" s="388">
        <f t="shared" ca="1" si="160"/>
        <v>92.117042647455207</v>
      </c>
      <c r="I49" s="388">
        <f t="shared" ca="1" si="160"/>
        <v>88.869489669964253</v>
      </c>
      <c r="J49" s="388">
        <f t="shared" ca="1" si="160"/>
        <v>85.749956909517266</v>
      </c>
      <c r="K49" s="388">
        <f t="shared" ca="1" si="160"/>
        <v>82.701900705375294</v>
      </c>
      <c r="L49" s="388">
        <f t="shared" ca="1" si="160"/>
        <v>79.664079407183095</v>
      </c>
      <c r="M49" s="388">
        <f t="shared" ca="1" si="160"/>
        <v>76.626258108990925</v>
      </c>
      <c r="N49" s="388">
        <f t="shared" ca="1" si="160"/>
        <v>73.588436810798726</v>
      </c>
      <c r="O49" s="388">
        <f t="shared" ca="1" si="160"/>
        <v>70.550615512606527</v>
      </c>
      <c r="P49" s="388">
        <f t="shared" ca="1" si="160"/>
        <v>67.512794214414342</v>
      </c>
      <c r="Q49" s="388">
        <f t="shared" ca="1" si="160"/>
        <v>64.474972916222157</v>
      </c>
      <c r="R49" s="388">
        <f t="shared" ca="1" si="160"/>
        <v>61.437151618029958</v>
      </c>
      <c r="S49" s="388">
        <f t="shared" ca="1" si="160"/>
        <v>58.399330319837773</v>
      </c>
      <c r="T49" s="388">
        <f t="shared" ca="1" si="160"/>
        <v>55.361509021645574</v>
      </c>
      <c r="U49" s="388">
        <f t="shared" ca="1" si="160"/>
        <v>52.323687723453382</v>
      </c>
      <c r="V49" s="388">
        <f t="shared" ca="1" si="160"/>
        <v>49.28586642526119</v>
      </c>
      <c r="W49" s="388">
        <f t="shared" ca="1" si="160"/>
        <v>46.622374228281409</v>
      </c>
      <c r="X49" s="388">
        <f t="shared" ref="X49:CD49" ca="1" si="161">+X44</f>
        <v>44.707372448382984</v>
      </c>
      <c r="Y49" s="388">
        <f t="shared" ca="1" si="161"/>
        <v>43.166699769696969</v>
      </c>
      <c r="Z49" s="388">
        <f t="shared" ca="1" si="161"/>
        <v>41.626027091010954</v>
      </c>
      <c r="AA49" s="388">
        <f t="shared" ca="1" si="161"/>
        <v>40.085354412324932</v>
      </c>
      <c r="AB49" s="388">
        <f t="shared" ca="1" si="161"/>
        <v>38.544681733638917</v>
      </c>
      <c r="AC49" s="388">
        <f t="shared" ca="1" si="161"/>
        <v>37.004009054952903</v>
      </c>
      <c r="AD49" s="388">
        <f t="shared" ca="1" si="161"/>
        <v>35.463336376266881</v>
      </c>
      <c r="AE49" s="388">
        <f t="shared" ca="1" si="161"/>
        <v>33.922663697580873</v>
      </c>
      <c r="AF49" s="388">
        <f t="shared" ca="1" si="161"/>
        <v>32.381991018894851</v>
      </c>
      <c r="AG49" s="388">
        <f t="shared" ca="1" si="161"/>
        <v>30.841318340208836</v>
      </c>
      <c r="AH49" s="388">
        <f t="shared" ca="1" si="161"/>
        <v>29.300645661522818</v>
      </c>
      <c r="AI49" s="388">
        <f t="shared" ca="1" si="161"/>
        <v>27.7599729828368</v>
      </c>
      <c r="AJ49" s="388">
        <f t="shared" ca="1" si="161"/>
        <v>26.219300304150781</v>
      </c>
      <c r="AK49" s="388">
        <f t="shared" ca="1" si="161"/>
        <v>24.678627625464767</v>
      </c>
      <c r="AL49" s="388">
        <f t="shared" ca="1" si="161"/>
        <v>11.954145643060878</v>
      </c>
      <c r="AM49" s="388">
        <f t="shared" ca="1" si="161"/>
        <v>-1.906210791879914E-15</v>
      </c>
      <c r="AN49" s="388">
        <f t="shared" ca="1" si="161"/>
        <v>-1.906210791879914E-15</v>
      </c>
      <c r="AO49" s="388">
        <f t="shared" ca="1" si="161"/>
        <v>-1.906210791879914E-15</v>
      </c>
      <c r="AP49" s="388">
        <f t="shared" ca="1" si="161"/>
        <v>-1.906210791879914E-15</v>
      </c>
      <c r="AQ49" s="388">
        <f t="shared" ca="1" si="161"/>
        <v>-1.906210791879914E-15</v>
      </c>
      <c r="AR49" s="388">
        <f t="shared" ca="1" si="161"/>
        <v>-1.906210791879914E-15</v>
      </c>
      <c r="AS49" s="388">
        <f t="shared" ca="1" si="161"/>
        <v>-1.906210791879914E-15</v>
      </c>
      <c r="AT49" s="388">
        <f t="shared" ca="1" si="161"/>
        <v>-1.906210791879914E-15</v>
      </c>
      <c r="AU49" s="388">
        <f t="shared" ca="1" si="161"/>
        <v>-1.906210791879914E-15</v>
      </c>
      <c r="AV49" s="388">
        <f t="shared" ca="1" si="161"/>
        <v>-1.906210791879914E-15</v>
      </c>
      <c r="AW49" s="388">
        <f t="shared" ca="1" si="161"/>
        <v>-1.906210791879914E-15</v>
      </c>
      <c r="AX49" s="388">
        <f t="shared" ca="1" si="161"/>
        <v>-1.906210791879914E-15</v>
      </c>
      <c r="AY49" s="388">
        <f t="shared" ca="1" si="161"/>
        <v>-1.906210791879914E-15</v>
      </c>
      <c r="AZ49" s="388">
        <f t="shared" ca="1" si="161"/>
        <v>-1.906210791879914E-15</v>
      </c>
      <c r="BA49" s="388">
        <f t="shared" ca="1" si="161"/>
        <v>-1.906210791879914E-15</v>
      </c>
      <c r="BB49" s="388">
        <f t="shared" ca="1" si="161"/>
        <v>-1.906210791879914E-15</v>
      </c>
      <c r="BC49" s="388">
        <f t="shared" ca="1" si="161"/>
        <v>-1.906210791879914E-15</v>
      </c>
      <c r="BD49" s="388">
        <f t="shared" ca="1" si="161"/>
        <v>-1.906210791879914E-15</v>
      </c>
      <c r="BE49" s="388">
        <f t="shared" ca="1" si="161"/>
        <v>-1.906210791879914E-15</v>
      </c>
      <c r="BF49" s="388">
        <f t="shared" ca="1" si="161"/>
        <v>-1.906210791879914E-15</v>
      </c>
      <c r="BG49" s="388">
        <f t="shared" ca="1" si="161"/>
        <v>-1.906210791879914E-15</v>
      </c>
      <c r="BH49" s="388">
        <f t="shared" ca="1" si="161"/>
        <v>-1.906210791879914E-15</v>
      </c>
      <c r="BI49" s="388">
        <f t="shared" ca="1" si="161"/>
        <v>-1.906210791879914E-15</v>
      </c>
      <c r="BJ49" s="388">
        <f t="shared" ca="1" si="161"/>
        <v>-1.906210791879914E-15</v>
      </c>
      <c r="BK49" s="388">
        <f t="shared" ca="1" si="161"/>
        <v>-1.906210791879914E-15</v>
      </c>
      <c r="BL49" s="388">
        <f t="shared" ca="1" si="161"/>
        <v>-1.906210791879914E-15</v>
      </c>
      <c r="BM49" s="388">
        <f t="shared" ca="1" si="161"/>
        <v>-1.906210791879914E-15</v>
      </c>
      <c r="BN49" s="388">
        <f t="shared" ca="1" si="161"/>
        <v>-1.906210791879914E-15</v>
      </c>
      <c r="BO49" s="388">
        <f t="shared" ca="1" si="161"/>
        <v>-1.906210791879914E-15</v>
      </c>
      <c r="BP49" s="388">
        <f t="shared" ca="1" si="161"/>
        <v>-1.906210791879914E-15</v>
      </c>
      <c r="BQ49" s="388">
        <f t="shared" ca="1" si="161"/>
        <v>-1.906210791879914E-15</v>
      </c>
      <c r="BR49" s="388">
        <f t="shared" ca="1" si="161"/>
        <v>-1.906210791879914E-15</v>
      </c>
      <c r="BS49" s="388">
        <f t="shared" ca="1" si="161"/>
        <v>-1.906210791879914E-15</v>
      </c>
      <c r="BT49" s="388">
        <f t="shared" ca="1" si="161"/>
        <v>-1.906210791879914E-15</v>
      </c>
      <c r="BU49" s="388">
        <f t="shared" ca="1" si="161"/>
        <v>-1.906210791879914E-15</v>
      </c>
      <c r="BV49" s="388">
        <f t="shared" ca="1" si="161"/>
        <v>-1.906210791879914E-15</v>
      </c>
      <c r="BW49" s="388">
        <f t="shared" ca="1" si="161"/>
        <v>-1.906210791879914E-15</v>
      </c>
      <c r="BX49" s="388">
        <f t="shared" ca="1" si="161"/>
        <v>-1.906210791879914E-15</v>
      </c>
      <c r="BY49" s="388">
        <f t="shared" ca="1" si="161"/>
        <v>-1.906210791879914E-15</v>
      </c>
      <c r="BZ49" s="388">
        <f t="shared" ca="1" si="161"/>
        <v>-1.906210791879914E-15</v>
      </c>
      <c r="CA49" s="388">
        <f t="shared" ca="1" si="161"/>
        <v>-1.906210791879914E-15</v>
      </c>
      <c r="CB49" s="388">
        <f t="shared" ca="1" si="161"/>
        <v>-1.906210791879914E-15</v>
      </c>
      <c r="CC49" s="388">
        <f t="shared" ca="1" si="161"/>
        <v>-1.906210791879914E-15</v>
      </c>
      <c r="CD49" s="388">
        <f t="shared" ca="1" si="161"/>
        <v>-1.906210791879914E-15</v>
      </c>
      <c r="CE49" s="388"/>
    </row>
    <row r="50" spans="1:83">
      <c r="A50" s="416" t="s">
        <v>529</v>
      </c>
      <c r="C50" s="388">
        <f ca="1">+C45</f>
        <v>-19.714193006491495</v>
      </c>
      <c r="D50" s="388">
        <f t="shared" ref="D50:W50" ca="1" si="162">+D45</f>
        <v>-37.871861227321027</v>
      </c>
      <c r="E50" s="388">
        <f t="shared" ca="1" si="162"/>
        <v>-37.205098083277406</v>
      </c>
      <c r="F50" s="388">
        <f t="shared" ca="1" si="162"/>
        <v>-36.567129660101145</v>
      </c>
      <c r="G50" s="388">
        <f t="shared" ca="1" si="162"/>
        <v>-35.955800498840574</v>
      </c>
      <c r="H50" s="388">
        <f t="shared" ca="1" si="162"/>
        <v>-35.369120945078734</v>
      </c>
      <c r="I50" s="388">
        <f t="shared" ca="1" si="162"/>
        <v>-34.805239514844331</v>
      </c>
      <c r="J50" s="388">
        <f t="shared" ca="1" si="162"/>
        <v>-34.262442894611638</v>
      </c>
      <c r="K50" s="388">
        <f t="shared" ca="1" si="162"/>
        <v>-33.731418396345838</v>
      </c>
      <c r="L50" s="388">
        <f t="shared" ca="1" si="162"/>
        <v>-33.202079577516614</v>
      </c>
      <c r="M50" s="388">
        <f t="shared" ca="1" si="162"/>
        <v>-32.672740758687397</v>
      </c>
      <c r="N50" s="388">
        <f t="shared" ca="1" si="162"/>
        <v>-32.143401939858165</v>
      </c>
      <c r="O50" s="388">
        <f t="shared" ca="1" si="162"/>
        <v>-31.614063121028948</v>
      </c>
      <c r="P50" s="388">
        <f t="shared" ca="1" si="162"/>
        <v>-31.084724302199728</v>
      </c>
      <c r="Q50" s="388">
        <f t="shared" ca="1" si="162"/>
        <v>-30.5553854833705</v>
      </c>
      <c r="R50" s="388">
        <f t="shared" ca="1" si="162"/>
        <v>-30.02604666454128</v>
      </c>
      <c r="S50" s="388">
        <f t="shared" ca="1" si="162"/>
        <v>-29.496707845712059</v>
      </c>
      <c r="T50" s="388">
        <f t="shared" ca="1" si="162"/>
        <v>-28.967369026882835</v>
      </c>
      <c r="U50" s="388">
        <f t="shared" ca="1" si="162"/>
        <v>-28.438030208053611</v>
      </c>
      <c r="V50" s="388">
        <f t="shared" ca="1" si="162"/>
        <v>-27.908691389224384</v>
      </c>
      <c r="W50" s="388">
        <f t="shared" ca="1" si="162"/>
        <v>-27.441004223231147</v>
      </c>
      <c r="X50" s="388">
        <f t="shared" ref="X50:CD50" ca="1" si="163">+X45</f>
        <v>-27.096592728820738</v>
      </c>
      <c r="Y50" s="388">
        <f t="shared" ca="1" si="163"/>
        <v>-26.81383288724631</v>
      </c>
      <c r="Z50" s="388">
        <f t="shared" ca="1" si="163"/>
        <v>-26.531073045671882</v>
      </c>
      <c r="AA50" s="388">
        <f t="shared" ca="1" si="163"/>
        <v>-26.248313204097453</v>
      </c>
      <c r="AB50" s="388">
        <f t="shared" ca="1" si="163"/>
        <v>-25.965553362523028</v>
      </c>
      <c r="AC50" s="388">
        <f t="shared" ca="1" si="163"/>
        <v>-25.6827935209486</v>
      </c>
      <c r="AD50" s="388">
        <f t="shared" ca="1" si="163"/>
        <v>-25.400033679374172</v>
      </c>
      <c r="AE50" s="388">
        <f t="shared" ca="1" si="163"/>
        <v>-25.117273837799747</v>
      </c>
      <c r="AF50" s="388">
        <f t="shared" ca="1" si="163"/>
        <v>-24.834513996225319</v>
      </c>
      <c r="AG50" s="388">
        <f t="shared" ca="1" si="163"/>
        <v>-24.55175415465089</v>
      </c>
      <c r="AH50" s="388">
        <f t="shared" ca="1" si="163"/>
        <v>-24.268994313076462</v>
      </c>
      <c r="AI50" s="388">
        <f t="shared" ca="1" si="163"/>
        <v>-23.986234471502033</v>
      </c>
      <c r="AJ50" s="388">
        <f t="shared" ca="1" si="163"/>
        <v>-23.703474629927605</v>
      </c>
      <c r="AK50" s="388">
        <f t="shared" ca="1" si="163"/>
        <v>-23.42071478835318</v>
      </c>
      <c r="AL50" s="388">
        <f t="shared" ca="1" si="163"/>
        <v>-11.639667433782982</v>
      </c>
      <c r="AM50" s="388">
        <f t="shared" ca="1" si="163"/>
        <v>3.1395113442300721E-16</v>
      </c>
      <c r="AN50" s="388">
        <f t="shared" ca="1" si="163"/>
        <v>3.1395113442300721E-16</v>
      </c>
      <c r="AO50" s="388">
        <f t="shared" ca="1" si="163"/>
        <v>3.1395113442300721E-16</v>
      </c>
      <c r="AP50" s="388">
        <f t="shared" ca="1" si="163"/>
        <v>3.1395113442300721E-16</v>
      </c>
      <c r="AQ50" s="388">
        <f t="shared" ca="1" si="163"/>
        <v>3.1395113442300721E-16</v>
      </c>
      <c r="AR50" s="388">
        <f t="shared" ca="1" si="163"/>
        <v>3.1395113442300721E-16</v>
      </c>
      <c r="AS50" s="388">
        <f t="shared" ca="1" si="163"/>
        <v>3.1395113442300721E-16</v>
      </c>
      <c r="AT50" s="388">
        <f t="shared" ca="1" si="163"/>
        <v>3.1395113442300721E-16</v>
      </c>
      <c r="AU50" s="388">
        <f t="shared" ca="1" si="163"/>
        <v>3.1395113442300721E-16</v>
      </c>
      <c r="AV50" s="388">
        <f t="shared" ca="1" si="163"/>
        <v>3.1395113442300721E-16</v>
      </c>
      <c r="AW50" s="388">
        <f t="shared" ca="1" si="163"/>
        <v>3.1395113442300721E-16</v>
      </c>
      <c r="AX50" s="388">
        <f t="shared" ca="1" si="163"/>
        <v>3.1395113442300721E-16</v>
      </c>
      <c r="AY50" s="388">
        <f t="shared" ca="1" si="163"/>
        <v>3.1395113442300721E-16</v>
      </c>
      <c r="AZ50" s="388">
        <f t="shared" ca="1" si="163"/>
        <v>3.1395113442300721E-16</v>
      </c>
      <c r="BA50" s="388">
        <f t="shared" ca="1" si="163"/>
        <v>3.1395113442300721E-16</v>
      </c>
      <c r="BB50" s="388">
        <f t="shared" ca="1" si="163"/>
        <v>3.1395113442300721E-16</v>
      </c>
      <c r="BC50" s="388">
        <f t="shared" ca="1" si="163"/>
        <v>3.1395113442300721E-16</v>
      </c>
      <c r="BD50" s="388">
        <f t="shared" ca="1" si="163"/>
        <v>3.1395113442300721E-16</v>
      </c>
      <c r="BE50" s="388">
        <f t="shared" ca="1" si="163"/>
        <v>3.1395113442300721E-16</v>
      </c>
      <c r="BF50" s="388">
        <f t="shared" ca="1" si="163"/>
        <v>3.1395113442300721E-16</v>
      </c>
      <c r="BG50" s="388">
        <f t="shared" ca="1" si="163"/>
        <v>3.1395113442300721E-16</v>
      </c>
      <c r="BH50" s="388">
        <f t="shared" ca="1" si="163"/>
        <v>3.1395113442300721E-16</v>
      </c>
      <c r="BI50" s="388">
        <f t="shared" ca="1" si="163"/>
        <v>3.1395113442300721E-16</v>
      </c>
      <c r="BJ50" s="388">
        <f t="shared" ca="1" si="163"/>
        <v>3.1395113442300721E-16</v>
      </c>
      <c r="BK50" s="388">
        <f t="shared" ca="1" si="163"/>
        <v>3.1395113442300721E-16</v>
      </c>
      <c r="BL50" s="388">
        <f t="shared" ca="1" si="163"/>
        <v>3.1395113442300721E-16</v>
      </c>
      <c r="BM50" s="388">
        <f t="shared" ca="1" si="163"/>
        <v>3.1395113442300721E-16</v>
      </c>
      <c r="BN50" s="388">
        <f t="shared" ca="1" si="163"/>
        <v>3.1395113442300721E-16</v>
      </c>
      <c r="BO50" s="388">
        <f t="shared" ca="1" si="163"/>
        <v>3.1395113442300721E-16</v>
      </c>
      <c r="BP50" s="388">
        <f t="shared" ca="1" si="163"/>
        <v>3.1395113442300721E-16</v>
      </c>
      <c r="BQ50" s="388">
        <f t="shared" ca="1" si="163"/>
        <v>3.1395113442300721E-16</v>
      </c>
      <c r="BR50" s="388">
        <f t="shared" ca="1" si="163"/>
        <v>3.1395113442300721E-16</v>
      </c>
      <c r="BS50" s="388">
        <f t="shared" ca="1" si="163"/>
        <v>3.1395113442300721E-16</v>
      </c>
      <c r="BT50" s="388">
        <f t="shared" ca="1" si="163"/>
        <v>3.1395113442300721E-16</v>
      </c>
      <c r="BU50" s="388">
        <f t="shared" ca="1" si="163"/>
        <v>3.1395113442300721E-16</v>
      </c>
      <c r="BV50" s="388">
        <f t="shared" ca="1" si="163"/>
        <v>3.1395113442300721E-16</v>
      </c>
      <c r="BW50" s="388">
        <f t="shared" ca="1" si="163"/>
        <v>3.1395113442300721E-16</v>
      </c>
      <c r="BX50" s="388">
        <f t="shared" ca="1" si="163"/>
        <v>3.1395113442300721E-16</v>
      </c>
      <c r="BY50" s="388">
        <f t="shared" ca="1" si="163"/>
        <v>3.1395113442300721E-16</v>
      </c>
      <c r="BZ50" s="388">
        <f t="shared" ca="1" si="163"/>
        <v>3.1395113442300721E-16</v>
      </c>
      <c r="CA50" s="388">
        <f t="shared" ca="1" si="163"/>
        <v>3.1395113442300721E-16</v>
      </c>
      <c r="CB50" s="388">
        <f t="shared" ca="1" si="163"/>
        <v>3.1395113442300721E-16</v>
      </c>
      <c r="CC50" s="388">
        <f t="shared" ca="1" si="163"/>
        <v>3.1395113442300721E-16</v>
      </c>
      <c r="CD50" s="388">
        <f t="shared" ca="1" si="163"/>
        <v>3.1395113442300721E-16</v>
      </c>
      <c r="CE50" s="388"/>
    </row>
    <row r="51" spans="1:83">
      <c r="A51" s="410" t="s">
        <v>522</v>
      </c>
      <c r="C51" s="388">
        <f ca="1">+'PL and CF details'!B52+'PL and CF details'!B51</f>
        <v>-30.791650848214289</v>
      </c>
      <c r="D51" s="388">
        <f ca="1">+'PL and CF details'!C52+'PL and CF details'!C51</f>
        <v>-57.856090790678579</v>
      </c>
      <c r="E51" s="388">
        <f ca="1">+'PL and CF details'!D52+'PL and CF details'!D51</f>
        <v>-50.666950894178569</v>
      </c>
      <c r="F51" s="388">
        <f ca="1">+'PL and CF details'!E52+'PL and CF details'!E51</f>
        <v>-44.034903019178572</v>
      </c>
      <c r="G51" s="388">
        <f ca="1">+'PL and CF details'!F52+'PL and CF details'!F51</f>
        <v>-37.880362591178582</v>
      </c>
      <c r="H51" s="388">
        <f ca="1">+'PL and CF details'!G52+'PL and CF details'!G51</f>
        <v>-32.203329610178571</v>
      </c>
      <c r="I51" s="388">
        <f ca="1">+'PL and CF details'!H52+'PL and CF details'!H51</f>
        <v>-26.937483597428567</v>
      </c>
      <c r="J51" s="388">
        <f ca="1">+'PL and CF details'!I52+'PL and CF details'!I51</f>
        <v>-22.082824552928578</v>
      </c>
      <c r="K51" s="388">
        <f ca="1">+'PL and CF details'!J52+'PL and CF details'!J51</f>
        <v>-21.286978807928577</v>
      </c>
      <c r="L51" s="388">
        <f ca="1">+'PL and CF details'!K52+'PL and CF details'!K51</f>
        <v>-21.273714712178567</v>
      </c>
      <c r="M51" s="388">
        <f ca="1">+'PL and CF details'!L52+'PL and CF details'!L51</f>
        <v>-21.286978807928577</v>
      </c>
      <c r="N51" s="388">
        <f ca="1">+'PL and CF details'!M52+'PL and CF details'!M51</f>
        <v>-21.273714712178567</v>
      </c>
      <c r="O51" s="388">
        <f ca="1">+'PL and CF details'!N52+'PL and CF details'!N51</f>
        <v>-21.286978807928577</v>
      </c>
      <c r="P51" s="388">
        <f ca="1">+'PL and CF details'!O52+'PL and CF details'!O51</f>
        <v>-21.273714712178567</v>
      </c>
      <c r="Q51" s="388">
        <f ca="1">+'PL and CF details'!P52+'PL and CF details'!P51</f>
        <v>-21.286978807928577</v>
      </c>
      <c r="R51" s="388">
        <f ca="1">+'PL and CF details'!Q52+'PL and CF details'!Q51</f>
        <v>-21.273714712178567</v>
      </c>
      <c r="S51" s="388">
        <f ca="1">+'PL and CF details'!R52+'PL and CF details'!R51</f>
        <v>-21.286978807928577</v>
      </c>
      <c r="T51" s="388">
        <f ca="1">+'PL and CF details'!S52+'PL and CF details'!S51</f>
        <v>-21.273714712178567</v>
      </c>
      <c r="U51" s="388">
        <f ca="1">+'PL and CF details'!T52+'PL and CF details'!T51</f>
        <v>-21.286978807928577</v>
      </c>
      <c r="V51" s="388">
        <f ca="1">+'PL and CF details'!U52+'PL and CF details'!U51</f>
        <v>-21.273714712178567</v>
      </c>
      <c r="W51" s="388">
        <f ca="1">+'PL and CF details'!V52+'PL and CF details'!V51</f>
        <v>8.3052188103214277</v>
      </c>
      <c r="X51" s="388">
        <f ca="1">+'PL and CF details'!W52+'PL and CF details'!W51</f>
        <v>37.897416428571432</v>
      </c>
      <c r="Y51" s="388">
        <f ca="1">+'PL and CF details'!X52+'PL and CF details'!X51</f>
        <v>37.897416428571432</v>
      </c>
      <c r="Z51" s="388">
        <f ca="1">+'PL and CF details'!Y52+'PL and CF details'!Y51</f>
        <v>37.897416428571432</v>
      </c>
      <c r="AA51" s="388">
        <f ca="1">+'PL and CF details'!Z52+'PL and CF details'!Z51</f>
        <v>37.897416428571432</v>
      </c>
      <c r="AB51" s="388">
        <f ca="1">+'PL and CF details'!AA52+'PL and CF details'!AA51</f>
        <v>37.897416428571432</v>
      </c>
      <c r="AC51" s="388">
        <f ca="1">+'PL and CF details'!AB52+'PL and CF details'!AB51</f>
        <v>37.897416428571432</v>
      </c>
      <c r="AD51" s="388">
        <f ca="1">+'PL and CF details'!AC52+'PL and CF details'!AC51</f>
        <v>37.897416428571432</v>
      </c>
      <c r="AE51" s="388">
        <f ca="1">+'PL and CF details'!AD52+'PL and CF details'!AD51</f>
        <v>37.897416428571432</v>
      </c>
      <c r="AF51" s="388">
        <f ca="1">+'PL and CF details'!AE52+'PL and CF details'!AE51</f>
        <v>37.897416428571432</v>
      </c>
      <c r="AG51" s="388">
        <f ca="1">+'PL and CF details'!AF52+'PL and CF details'!AF51</f>
        <v>37.897416428571432</v>
      </c>
      <c r="AH51" s="388">
        <f ca="1">+'PL and CF details'!AG52+'PL and CF details'!AG51</f>
        <v>37.897416428571432</v>
      </c>
      <c r="AI51" s="388">
        <f ca="1">+'PL and CF details'!AH52+'PL and CF details'!AH51</f>
        <v>37.897416428571432</v>
      </c>
      <c r="AJ51" s="388">
        <f ca="1">+'PL and CF details'!AI52+'PL and CF details'!AI51</f>
        <v>37.897416428571432</v>
      </c>
      <c r="AK51" s="388">
        <f ca="1">+'PL and CF details'!AJ52+'PL and CF details'!AJ51</f>
        <v>37.897416428571432</v>
      </c>
      <c r="AL51" s="388">
        <f ca="1">+'PL and CF details'!AK52+'PL and CF details'!AK51</f>
        <v>18.948708214285716</v>
      </c>
      <c r="AM51" s="388">
        <f ca="1">+'PL and CF details'!AL52+'PL and CF details'!AL51</f>
        <v>0</v>
      </c>
      <c r="AN51" s="388">
        <f ca="1">+'PL and CF details'!AM52+'PL and CF details'!AM51</f>
        <v>0</v>
      </c>
      <c r="AO51" s="388">
        <f ca="1">+'PL and CF details'!AN52+'PL and CF details'!AN51</f>
        <v>0</v>
      </c>
      <c r="AP51" s="388">
        <f ca="1">+'PL and CF details'!AO52+'PL and CF details'!AO51</f>
        <v>0</v>
      </c>
      <c r="AQ51" s="388">
        <f ca="1">+'PL and CF details'!AP52+'PL and CF details'!AP51</f>
        <v>0</v>
      </c>
      <c r="AR51" s="388">
        <f ca="1">+'PL and CF details'!AQ52+'PL and CF details'!AQ51</f>
        <v>0</v>
      </c>
      <c r="AS51" s="388">
        <f ca="1">+'PL and CF details'!AR52+'PL and CF details'!AR51</f>
        <v>0</v>
      </c>
      <c r="AT51" s="388">
        <f ca="1">+'PL and CF details'!AS52+'PL and CF details'!AS51</f>
        <v>0</v>
      </c>
      <c r="AU51" s="388">
        <f ca="1">+'PL and CF details'!AT52+'PL and CF details'!AT51</f>
        <v>0</v>
      </c>
      <c r="AV51" s="388">
        <f ca="1">+'PL and CF details'!AU52+'PL and CF details'!AU51</f>
        <v>0</v>
      </c>
      <c r="AW51" s="388">
        <f ca="1">+'PL and CF details'!AV52+'PL and CF details'!AV51</f>
        <v>0</v>
      </c>
      <c r="AX51" s="388">
        <f ca="1">+'PL and CF details'!AW52+'PL and CF details'!AW51</f>
        <v>0</v>
      </c>
      <c r="AY51" s="388">
        <f ca="1">+'PL and CF details'!AX52+'PL and CF details'!AX51</f>
        <v>0</v>
      </c>
      <c r="AZ51" s="388">
        <f ca="1">+'PL and CF details'!AY52+'PL and CF details'!AY51</f>
        <v>0</v>
      </c>
      <c r="BA51" s="388">
        <f ca="1">+'PL and CF details'!AZ52+'PL and CF details'!AZ51</f>
        <v>0</v>
      </c>
      <c r="BB51" s="388">
        <f ca="1">+'PL and CF details'!BA52+'PL and CF details'!BA51</f>
        <v>0</v>
      </c>
      <c r="BC51" s="388">
        <f ca="1">+'PL and CF details'!BB52+'PL and CF details'!BB51</f>
        <v>0</v>
      </c>
      <c r="BD51" s="388">
        <f ca="1">+'PL and CF details'!BC52+'PL and CF details'!BC51</f>
        <v>0</v>
      </c>
      <c r="BE51" s="388">
        <f ca="1">+'PL and CF details'!BD52+'PL and CF details'!BD51</f>
        <v>0</v>
      </c>
      <c r="BF51" s="388">
        <f ca="1">+'PL and CF details'!BE52+'PL and CF details'!BE51</f>
        <v>0</v>
      </c>
      <c r="BG51" s="388">
        <f ca="1">+'PL and CF details'!BF52+'PL and CF details'!BF51</f>
        <v>0</v>
      </c>
      <c r="BH51" s="388">
        <f ca="1">+'PL and CF details'!BG52+'PL and CF details'!BG51</f>
        <v>0</v>
      </c>
      <c r="BI51" s="388">
        <f ca="1">+'PL and CF details'!BH52+'PL and CF details'!BH51</f>
        <v>0</v>
      </c>
      <c r="BJ51" s="388">
        <f ca="1">+'PL and CF details'!BI52+'PL and CF details'!BI51</f>
        <v>0</v>
      </c>
      <c r="BK51" s="388">
        <f ca="1">+'PL and CF details'!BJ52+'PL and CF details'!BJ51</f>
        <v>0</v>
      </c>
      <c r="BL51" s="388">
        <f ca="1">+'PL and CF details'!BK52+'PL and CF details'!BK51</f>
        <v>0</v>
      </c>
      <c r="BM51" s="388">
        <f ca="1">+'PL and CF details'!BL52+'PL and CF details'!BL51</f>
        <v>0</v>
      </c>
      <c r="BN51" s="388">
        <f ca="1">+'PL and CF details'!BM52+'PL and CF details'!BM51</f>
        <v>0</v>
      </c>
      <c r="BO51" s="388">
        <f ca="1">+'PL and CF details'!BN52+'PL and CF details'!BN51</f>
        <v>0</v>
      </c>
      <c r="BP51" s="388">
        <f ca="1">+'PL and CF details'!BO52+'PL and CF details'!BO51</f>
        <v>0</v>
      </c>
      <c r="BQ51" s="388">
        <f ca="1">+'PL and CF details'!BP52+'PL and CF details'!BP51</f>
        <v>0</v>
      </c>
      <c r="BR51" s="388">
        <f ca="1">+'PL and CF details'!BQ52+'PL and CF details'!BQ51</f>
        <v>0</v>
      </c>
      <c r="BS51" s="388">
        <f ca="1">+'PL and CF details'!BR52+'PL and CF details'!BR51</f>
        <v>0</v>
      </c>
      <c r="BT51" s="388">
        <f ca="1">+'PL and CF details'!BS52+'PL and CF details'!BS51</f>
        <v>0</v>
      </c>
      <c r="BU51" s="388">
        <f ca="1">+'PL and CF details'!BT52+'PL and CF details'!BT51</f>
        <v>0</v>
      </c>
      <c r="BV51" s="388">
        <f ca="1">+'PL and CF details'!BU52+'PL and CF details'!BU51</f>
        <v>0</v>
      </c>
      <c r="BW51" s="388">
        <f ca="1">+'PL and CF details'!BV52+'PL and CF details'!BV51</f>
        <v>0</v>
      </c>
      <c r="BX51" s="388">
        <f ca="1">+'PL and CF details'!BW52+'PL and CF details'!BW51</f>
        <v>0</v>
      </c>
      <c r="BY51" s="388">
        <f ca="1">+'PL and CF details'!BX52+'PL and CF details'!BX51</f>
        <v>0</v>
      </c>
      <c r="BZ51" s="388">
        <f ca="1">+'PL and CF details'!BY52+'PL and CF details'!BY51</f>
        <v>0</v>
      </c>
      <c r="CA51" s="388">
        <f ca="1">+'PL and CF details'!BZ52+'PL and CF details'!BZ51</f>
        <v>0</v>
      </c>
      <c r="CB51" s="388">
        <f ca="1">+'PL and CF details'!CA52+'PL and CF details'!CA51</f>
        <v>0</v>
      </c>
      <c r="CC51" s="388">
        <f ca="1">+'PL and CF details'!CB52+'PL and CF details'!CB51</f>
        <v>0</v>
      </c>
      <c r="CD51" s="388">
        <f ca="1">+'PL and CF details'!CC52+'PL and CF details'!CC51</f>
        <v>0</v>
      </c>
      <c r="CE51" s="388"/>
    </row>
    <row r="52" spans="1:83">
      <c r="A52" s="405" t="s">
        <v>530</v>
      </c>
      <c r="C52" s="388">
        <f ca="1">+C9</f>
        <v>11.977952179955359</v>
      </c>
      <c r="D52" s="388">
        <f ca="1">+D9-C9</f>
        <v>22.506019317573966</v>
      </c>
      <c r="E52" s="388">
        <f t="shared" ref="E52:W52" ca="1" si="164">+E9-D9</f>
        <v>19.709443897835463</v>
      </c>
      <c r="F52" s="388">
        <f t="shared" ca="1" si="164"/>
        <v>17.129577274460466</v>
      </c>
      <c r="G52" s="388">
        <f t="shared" ca="1" si="164"/>
        <v>14.735461047968471</v>
      </c>
      <c r="H52" s="388">
        <f t="shared" ca="1" si="164"/>
        <v>12.527095218359463</v>
      </c>
      <c r="I52" s="388">
        <f t="shared" ca="1" si="164"/>
        <v>10.47868111939971</v>
      </c>
      <c r="J52" s="388">
        <f t="shared" ca="1" si="164"/>
        <v>8.5902187510892105</v>
      </c>
      <c r="K52" s="388">
        <f t="shared" ca="1" si="164"/>
        <v>8.2806347562842149</v>
      </c>
      <c r="L52" s="388">
        <f t="shared" ca="1" si="164"/>
        <v>8.2754750230374583</v>
      </c>
      <c r="M52" s="388">
        <f t="shared" ca="1" si="164"/>
        <v>8.2806347562842291</v>
      </c>
      <c r="N52" s="388">
        <f t="shared" ca="1" si="164"/>
        <v>8.2754750230374725</v>
      </c>
      <c r="O52" s="388">
        <f t="shared" ca="1" si="164"/>
        <v>8.2806347562842291</v>
      </c>
      <c r="P52" s="388">
        <f t="shared" ca="1" si="164"/>
        <v>8.2754750230374725</v>
      </c>
      <c r="Q52" s="388">
        <f t="shared" ca="1" si="164"/>
        <v>8.2806347562842291</v>
      </c>
      <c r="R52" s="388">
        <f t="shared" ca="1" si="164"/>
        <v>8.2754750230374725</v>
      </c>
      <c r="S52" s="388">
        <f t="shared" ca="1" si="164"/>
        <v>8.2806347562842291</v>
      </c>
      <c r="T52" s="388">
        <f t="shared" ca="1" si="164"/>
        <v>8.2754750230374725</v>
      </c>
      <c r="U52" s="388">
        <f t="shared" ca="1" si="164"/>
        <v>8.2806347562842291</v>
      </c>
      <c r="V52" s="388">
        <f t="shared" ca="1" si="164"/>
        <v>8.2754750230374725</v>
      </c>
      <c r="W52" s="388">
        <f t="shared" ca="1" si="164"/>
        <v>-3.230730117215046</v>
      </c>
      <c r="X52" s="388">
        <f t="shared" ref="X52" ca="1" si="165">+X9-W9</f>
        <v>-14.742094990714293</v>
      </c>
      <c r="Y52" s="388">
        <f t="shared" ref="Y52" ca="1" si="166">+Y9-X9</f>
        <v>-14.742094990714293</v>
      </c>
      <c r="Z52" s="388">
        <f t="shared" ref="Z52" ca="1" si="167">+Z9-Y9</f>
        <v>-14.742094990714293</v>
      </c>
      <c r="AA52" s="388">
        <f t="shared" ref="AA52" ca="1" si="168">+AA9-Z9</f>
        <v>-14.742094990714293</v>
      </c>
      <c r="AB52" s="388">
        <f t="shared" ref="AB52" ca="1" si="169">+AB9-AA9</f>
        <v>-14.742094990714293</v>
      </c>
      <c r="AC52" s="388">
        <f t="shared" ref="AC52" ca="1" si="170">+AC9-AB9</f>
        <v>-14.742094990714293</v>
      </c>
      <c r="AD52" s="388">
        <f t="shared" ref="AD52" ca="1" si="171">+AD9-AC9</f>
        <v>-14.742094990714293</v>
      </c>
      <c r="AE52" s="388">
        <f t="shared" ref="AE52" ca="1" si="172">+AE9-AD9</f>
        <v>-14.742094990714293</v>
      </c>
      <c r="AF52" s="388">
        <f t="shared" ref="AF52" ca="1" si="173">+AF9-AE9</f>
        <v>-14.742094990714293</v>
      </c>
      <c r="AG52" s="388">
        <f t="shared" ref="AG52" ca="1" si="174">+AG9-AF9</f>
        <v>-14.742094990714293</v>
      </c>
      <c r="AH52" s="388">
        <f t="shared" ref="AH52" ca="1" si="175">+AH9-AG9</f>
        <v>-14.742094990714286</v>
      </c>
      <c r="AI52" s="388">
        <f t="shared" ref="AI52" ca="1" si="176">+AI9-AH9</f>
        <v>-14.742094990714286</v>
      </c>
      <c r="AJ52" s="388">
        <f t="shared" ref="AJ52" ca="1" si="177">+AJ9-AI9</f>
        <v>-14.742094990714286</v>
      </c>
      <c r="AK52" s="388">
        <f t="shared" ref="AK52" ca="1" si="178">+AK9-AJ9</f>
        <v>-14.742094990714287</v>
      </c>
      <c r="AL52" s="388">
        <f t="shared" ref="AL52" ca="1" si="179">+AL9-AK9</f>
        <v>-7.3710474953571437</v>
      </c>
      <c r="AM52" s="388">
        <f t="shared" ref="AM52" ca="1" si="180">+AM9-AL9</f>
        <v>0</v>
      </c>
      <c r="AN52" s="388">
        <f t="shared" ref="AN52" ca="1" si="181">+AN9-AM9</f>
        <v>0</v>
      </c>
      <c r="AO52" s="388">
        <f t="shared" ref="AO52" ca="1" si="182">+AO9-AN9</f>
        <v>0</v>
      </c>
      <c r="AP52" s="388">
        <f t="shared" ref="AP52" ca="1" si="183">+AP9-AO9</f>
        <v>0</v>
      </c>
      <c r="AQ52" s="388">
        <f t="shared" ref="AQ52" ca="1" si="184">+AQ9-AP9</f>
        <v>0</v>
      </c>
      <c r="AR52" s="388">
        <f t="shared" ref="AR52" ca="1" si="185">+AR9-AQ9</f>
        <v>0</v>
      </c>
      <c r="AS52" s="388">
        <f t="shared" ref="AS52" ca="1" si="186">+AS9-AR9</f>
        <v>0</v>
      </c>
      <c r="AT52" s="388">
        <f t="shared" ref="AT52" ca="1" si="187">+AT9-AS9</f>
        <v>0</v>
      </c>
      <c r="AU52" s="388">
        <f t="shared" ref="AU52" ca="1" si="188">+AU9-AT9</f>
        <v>0</v>
      </c>
      <c r="AV52" s="388">
        <f t="shared" ref="AV52" ca="1" si="189">+AV9-AU9</f>
        <v>0</v>
      </c>
      <c r="AW52" s="388">
        <f t="shared" ref="AW52" ca="1" si="190">+AW9-AV9</f>
        <v>0</v>
      </c>
      <c r="AX52" s="388">
        <f t="shared" ref="AX52" ca="1" si="191">+AX9-AW9</f>
        <v>0</v>
      </c>
      <c r="AY52" s="388">
        <f t="shared" ref="AY52" ca="1" si="192">+AY9-AX9</f>
        <v>0</v>
      </c>
      <c r="AZ52" s="388">
        <f t="shared" ref="AZ52" ca="1" si="193">+AZ9-AY9</f>
        <v>0</v>
      </c>
      <c r="BA52" s="388">
        <f t="shared" ref="BA52" ca="1" si="194">+BA9-AZ9</f>
        <v>0</v>
      </c>
      <c r="BB52" s="388">
        <f t="shared" ref="BB52" ca="1" si="195">+BB9-BA9</f>
        <v>0</v>
      </c>
      <c r="BC52" s="388">
        <f t="shared" ref="BC52" ca="1" si="196">+BC9-BB9</f>
        <v>0</v>
      </c>
      <c r="BD52" s="388">
        <f t="shared" ref="BD52" ca="1" si="197">+BD9-BC9</f>
        <v>0</v>
      </c>
      <c r="BE52" s="388">
        <f t="shared" ref="BE52" ca="1" si="198">+BE9-BD9</f>
        <v>0</v>
      </c>
      <c r="BF52" s="388">
        <f t="shared" ref="BF52" ca="1" si="199">+BF9-BE9</f>
        <v>0</v>
      </c>
      <c r="BG52" s="388">
        <f t="shared" ref="BG52" ca="1" si="200">+BG9-BF9</f>
        <v>0</v>
      </c>
      <c r="BH52" s="388">
        <f t="shared" ref="BH52" ca="1" si="201">+BH9-BG9</f>
        <v>0</v>
      </c>
      <c r="BI52" s="388">
        <f t="shared" ref="BI52" ca="1" si="202">+BI9-BH9</f>
        <v>0</v>
      </c>
      <c r="BJ52" s="388">
        <f t="shared" ref="BJ52" ca="1" si="203">+BJ9-BI9</f>
        <v>0</v>
      </c>
      <c r="BK52" s="388">
        <f t="shared" ref="BK52" ca="1" si="204">+BK9-BJ9</f>
        <v>0</v>
      </c>
      <c r="BL52" s="388">
        <f t="shared" ref="BL52" ca="1" si="205">+BL9-BK9</f>
        <v>0</v>
      </c>
      <c r="BM52" s="388">
        <f t="shared" ref="BM52" ca="1" si="206">+BM9-BL9</f>
        <v>0</v>
      </c>
      <c r="BN52" s="388">
        <f t="shared" ref="BN52" ca="1" si="207">+BN9-BM9</f>
        <v>0</v>
      </c>
      <c r="BO52" s="388">
        <f t="shared" ref="BO52" ca="1" si="208">+BO9-BN9</f>
        <v>0</v>
      </c>
      <c r="BP52" s="388">
        <f t="shared" ref="BP52" ca="1" si="209">+BP9-BO9</f>
        <v>0</v>
      </c>
      <c r="BQ52" s="388">
        <f t="shared" ref="BQ52" ca="1" si="210">+BQ9-BP9</f>
        <v>0</v>
      </c>
      <c r="BR52" s="388">
        <f t="shared" ref="BR52" ca="1" si="211">+BR9-BQ9</f>
        <v>0</v>
      </c>
      <c r="BS52" s="388">
        <f t="shared" ref="BS52" ca="1" si="212">+BS9-BR9</f>
        <v>0</v>
      </c>
      <c r="BT52" s="388">
        <f t="shared" ref="BT52" ca="1" si="213">+BT9-BS9</f>
        <v>0</v>
      </c>
      <c r="BU52" s="388">
        <f t="shared" ref="BU52" ca="1" si="214">+BU9-BT9</f>
        <v>0</v>
      </c>
      <c r="BV52" s="388">
        <f t="shared" ref="BV52" ca="1" si="215">+BV9-BU9</f>
        <v>0</v>
      </c>
      <c r="BW52" s="388">
        <f t="shared" ref="BW52" ca="1" si="216">+BW9-BV9</f>
        <v>0</v>
      </c>
      <c r="BX52" s="388">
        <f t="shared" ref="BX52" ca="1" si="217">+BX9-BW9</f>
        <v>0</v>
      </c>
      <c r="BY52" s="388">
        <f t="shared" ref="BY52" ca="1" si="218">+BY9-BX9</f>
        <v>0</v>
      </c>
      <c r="BZ52" s="388">
        <f t="shared" ref="BZ52" ca="1" si="219">+BZ9-BY9</f>
        <v>0</v>
      </c>
      <c r="CA52" s="388">
        <f t="shared" ref="CA52" ca="1" si="220">+CA9-BZ9</f>
        <v>0</v>
      </c>
      <c r="CB52" s="388">
        <f t="shared" ref="CB52" ca="1" si="221">+CB9-CA9</f>
        <v>0</v>
      </c>
      <c r="CC52" s="388">
        <f t="shared" ref="CC52" ca="1" si="222">+CC9-CB9</f>
        <v>0</v>
      </c>
      <c r="CD52" s="388">
        <f t="shared" ref="CD52" ca="1" si="223">+CD9-CC9</f>
        <v>0</v>
      </c>
      <c r="CE52" s="388"/>
    </row>
    <row r="53" spans="1:83">
      <c r="A53" s="405"/>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row>
    <row r="54" spans="1:83">
      <c r="A54" s="408" t="s">
        <v>537</v>
      </c>
      <c r="C54" s="439">
        <f ca="1">SUM(C49:C52)</f>
        <v>27.952516718648575</v>
      </c>
      <c r="D54" s="439">
        <f t="shared" ref="D54:W54" ca="1" si="224">SUM(D49:D52)</f>
        <v>33.386329539398552</v>
      </c>
      <c r="E54" s="439">
        <f t="shared" ca="1" si="224"/>
        <v>34.573439349089377</v>
      </c>
      <c r="F54" s="439">
        <f t="shared" ca="1" si="224"/>
        <v>35.566203540639741</v>
      </c>
      <c r="G54" s="439">
        <f t="shared" ca="1" si="224"/>
        <v>36.402316491232625</v>
      </c>
      <c r="H54" s="439">
        <f t="shared" ca="1" si="224"/>
        <v>37.071687310557365</v>
      </c>
      <c r="I54" s="439">
        <f t="shared" ca="1" si="224"/>
        <v>37.605447677091064</v>
      </c>
      <c r="J54" s="439">
        <f t="shared" ca="1" si="224"/>
        <v>37.99490821306626</v>
      </c>
      <c r="K54" s="439">
        <f t="shared" ca="1" si="224"/>
        <v>35.964138257385095</v>
      </c>
      <c r="L54" s="439">
        <f t="shared" ca="1" si="224"/>
        <v>33.463760140525373</v>
      </c>
      <c r="M54" s="439">
        <f t="shared" ca="1" si="224"/>
        <v>30.94717329865918</v>
      </c>
      <c r="N54" s="439">
        <f t="shared" ca="1" si="224"/>
        <v>28.446795181799466</v>
      </c>
      <c r="O54" s="439">
        <f t="shared" ca="1" si="224"/>
        <v>25.93020833993323</v>
      </c>
      <c r="P54" s="439">
        <f t="shared" ca="1" si="224"/>
        <v>23.429830223073516</v>
      </c>
      <c r="Q54" s="439">
        <f t="shared" ca="1" si="224"/>
        <v>20.913243381207309</v>
      </c>
      <c r="R54" s="439">
        <f t="shared" ca="1" si="224"/>
        <v>18.412865264347584</v>
      </c>
      <c r="S54" s="439">
        <f t="shared" ca="1" si="224"/>
        <v>15.896278422481366</v>
      </c>
      <c r="T54" s="439">
        <f t="shared" ca="1" si="224"/>
        <v>13.395900305621645</v>
      </c>
      <c r="U54" s="439">
        <f t="shared" ca="1" si="224"/>
        <v>10.879313463755423</v>
      </c>
      <c r="V54" s="439">
        <f t="shared" ca="1" si="224"/>
        <v>8.3789353468957124</v>
      </c>
      <c r="W54" s="439">
        <f t="shared" ca="1" si="224"/>
        <v>24.255858698156644</v>
      </c>
      <c r="X54" s="439">
        <f t="shared" ref="X54:CD54" ca="1" si="225">SUM(X49:X52)</f>
        <v>40.766101157419385</v>
      </c>
      <c r="Y54" s="439">
        <f t="shared" ca="1" si="225"/>
        <v>39.508188320307795</v>
      </c>
      <c r="Z54" s="439">
        <f t="shared" ca="1" si="225"/>
        <v>38.250275483196212</v>
      </c>
      <c r="AA54" s="439">
        <f t="shared" ca="1" si="225"/>
        <v>36.992362646084615</v>
      </c>
      <c r="AB54" s="439">
        <f t="shared" ca="1" si="225"/>
        <v>35.734449808973025</v>
      </c>
      <c r="AC54" s="439">
        <f t="shared" ca="1" si="225"/>
        <v>34.476536971861442</v>
      </c>
      <c r="AD54" s="439">
        <f t="shared" ca="1" si="225"/>
        <v>33.218624134749845</v>
      </c>
      <c r="AE54" s="439">
        <f t="shared" ca="1" si="225"/>
        <v>31.960711297638269</v>
      </c>
      <c r="AF54" s="439">
        <f t="shared" ca="1" si="225"/>
        <v>30.702798460526672</v>
      </c>
      <c r="AG54" s="439">
        <f t="shared" ca="1" si="225"/>
        <v>29.44488562341509</v>
      </c>
      <c r="AH54" s="439">
        <f t="shared" ca="1" si="225"/>
        <v>28.186972786303507</v>
      </c>
      <c r="AI54" s="439">
        <f t="shared" ca="1" si="225"/>
        <v>26.929059949191917</v>
      </c>
      <c r="AJ54" s="439">
        <f t="shared" ca="1" si="225"/>
        <v>25.671147112080327</v>
      </c>
      <c r="AK54" s="439">
        <f t="shared" ca="1" si="225"/>
        <v>24.413234274968737</v>
      </c>
      <c r="AL54" s="439">
        <f t="shared" ca="1" si="225"/>
        <v>11.892138928206467</v>
      </c>
      <c r="AM54" s="439">
        <f t="shared" ca="1" si="225"/>
        <v>-1.5922596574569069E-15</v>
      </c>
      <c r="AN54" s="439">
        <f t="shared" ca="1" si="225"/>
        <v>-1.5922596574569069E-15</v>
      </c>
      <c r="AO54" s="439">
        <f t="shared" ca="1" si="225"/>
        <v>-1.5922596574569069E-15</v>
      </c>
      <c r="AP54" s="439">
        <f t="shared" ca="1" si="225"/>
        <v>-1.5922596574569069E-15</v>
      </c>
      <c r="AQ54" s="439">
        <f t="shared" ca="1" si="225"/>
        <v>-1.5922596574569069E-15</v>
      </c>
      <c r="AR54" s="439">
        <f t="shared" ca="1" si="225"/>
        <v>-1.5922596574569069E-15</v>
      </c>
      <c r="AS54" s="439">
        <f t="shared" ca="1" si="225"/>
        <v>-1.5922596574569069E-15</v>
      </c>
      <c r="AT54" s="439">
        <f t="shared" ca="1" si="225"/>
        <v>-1.5922596574569069E-15</v>
      </c>
      <c r="AU54" s="439">
        <f t="shared" ca="1" si="225"/>
        <v>-1.5922596574569069E-15</v>
      </c>
      <c r="AV54" s="439">
        <f t="shared" ca="1" si="225"/>
        <v>-1.5922596574569069E-15</v>
      </c>
      <c r="AW54" s="439">
        <f t="shared" ca="1" si="225"/>
        <v>-1.5922596574569069E-15</v>
      </c>
      <c r="AX54" s="439">
        <f t="shared" ca="1" si="225"/>
        <v>-1.5922596574569069E-15</v>
      </c>
      <c r="AY54" s="439">
        <f t="shared" ca="1" si="225"/>
        <v>-1.5922596574569069E-15</v>
      </c>
      <c r="AZ54" s="439">
        <f t="shared" ca="1" si="225"/>
        <v>-1.5922596574569069E-15</v>
      </c>
      <c r="BA54" s="439">
        <f t="shared" ca="1" si="225"/>
        <v>-1.5922596574569069E-15</v>
      </c>
      <c r="BB54" s="439">
        <f t="shared" ca="1" si="225"/>
        <v>-1.5922596574569069E-15</v>
      </c>
      <c r="BC54" s="439">
        <f t="shared" ca="1" si="225"/>
        <v>-1.5922596574569069E-15</v>
      </c>
      <c r="BD54" s="439">
        <f t="shared" ca="1" si="225"/>
        <v>-1.5922596574569069E-15</v>
      </c>
      <c r="BE54" s="439">
        <f t="shared" ca="1" si="225"/>
        <v>-1.5922596574569069E-15</v>
      </c>
      <c r="BF54" s="439">
        <f t="shared" ca="1" si="225"/>
        <v>-1.5922596574569069E-15</v>
      </c>
      <c r="BG54" s="439">
        <f t="shared" ca="1" si="225"/>
        <v>-1.5922596574569069E-15</v>
      </c>
      <c r="BH54" s="439">
        <f t="shared" ca="1" si="225"/>
        <v>-1.5922596574569069E-15</v>
      </c>
      <c r="BI54" s="439">
        <f t="shared" ca="1" si="225"/>
        <v>-1.5922596574569069E-15</v>
      </c>
      <c r="BJ54" s="439">
        <f t="shared" ca="1" si="225"/>
        <v>-1.5922596574569069E-15</v>
      </c>
      <c r="BK54" s="439">
        <f t="shared" ca="1" si="225"/>
        <v>-1.5922596574569069E-15</v>
      </c>
      <c r="BL54" s="439">
        <f t="shared" ca="1" si="225"/>
        <v>-1.5922596574569069E-15</v>
      </c>
      <c r="BM54" s="439">
        <f t="shared" ca="1" si="225"/>
        <v>-1.5922596574569069E-15</v>
      </c>
      <c r="BN54" s="439">
        <f t="shared" ca="1" si="225"/>
        <v>-1.5922596574569069E-15</v>
      </c>
      <c r="BO54" s="439">
        <f t="shared" ca="1" si="225"/>
        <v>-1.5922596574569069E-15</v>
      </c>
      <c r="BP54" s="439">
        <f t="shared" ca="1" si="225"/>
        <v>-1.5922596574569069E-15</v>
      </c>
      <c r="BQ54" s="439">
        <f t="shared" ca="1" si="225"/>
        <v>-1.5922596574569069E-15</v>
      </c>
      <c r="BR54" s="439">
        <f t="shared" ca="1" si="225"/>
        <v>-1.5922596574569069E-15</v>
      </c>
      <c r="BS54" s="439">
        <f t="shared" ca="1" si="225"/>
        <v>-1.5922596574569069E-15</v>
      </c>
      <c r="BT54" s="439">
        <f t="shared" ca="1" si="225"/>
        <v>-1.5922596574569069E-15</v>
      </c>
      <c r="BU54" s="439">
        <f t="shared" ca="1" si="225"/>
        <v>-1.5922596574569069E-15</v>
      </c>
      <c r="BV54" s="439">
        <f t="shared" ca="1" si="225"/>
        <v>-1.5922596574569069E-15</v>
      </c>
      <c r="BW54" s="439">
        <f t="shared" ca="1" si="225"/>
        <v>-1.5922596574569069E-15</v>
      </c>
      <c r="BX54" s="439">
        <f t="shared" ca="1" si="225"/>
        <v>-1.5922596574569069E-15</v>
      </c>
      <c r="BY54" s="439">
        <f t="shared" ca="1" si="225"/>
        <v>-1.5922596574569069E-15</v>
      </c>
      <c r="BZ54" s="439">
        <f t="shared" ca="1" si="225"/>
        <v>-1.5922596574569069E-15</v>
      </c>
      <c r="CA54" s="439">
        <f t="shared" ca="1" si="225"/>
        <v>-1.5922596574569069E-15</v>
      </c>
      <c r="CB54" s="439">
        <f t="shared" ca="1" si="225"/>
        <v>-1.5922596574569069E-15</v>
      </c>
      <c r="CC54" s="439">
        <f t="shared" ca="1" si="225"/>
        <v>-1.5922596574569069E-15</v>
      </c>
      <c r="CD54" s="439">
        <f t="shared" ca="1" si="225"/>
        <v>-1.5922596574569069E-15</v>
      </c>
      <c r="CE54" s="388"/>
    </row>
    <row r="55" spans="1:83">
      <c r="B55" s="419"/>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0"/>
      <c r="BE55" s="420"/>
      <c r="BF55" s="420"/>
      <c r="BG55" s="420"/>
      <c r="BH55" s="420"/>
      <c r="BI55" s="420"/>
      <c r="BJ55" s="420"/>
      <c r="BK55" s="420"/>
      <c r="BL55" s="420"/>
      <c r="BM55" s="420"/>
      <c r="BN55" s="420"/>
      <c r="BO55" s="420"/>
      <c r="BP55" s="420"/>
      <c r="BQ55" s="420"/>
      <c r="BR55" s="420"/>
      <c r="BS55" s="420"/>
      <c r="BT55" s="420"/>
      <c r="BU55" s="420"/>
      <c r="BV55" s="420"/>
      <c r="BW55" s="420"/>
      <c r="BX55" s="420"/>
      <c r="BY55" s="420"/>
      <c r="BZ55" s="420"/>
      <c r="CA55" s="420"/>
      <c r="CB55" s="420"/>
      <c r="CC55" s="420"/>
      <c r="CD55" s="420"/>
      <c r="CE55" s="478"/>
    </row>
    <row r="56" spans="1:83">
      <c r="A56" s="398" t="s">
        <v>487</v>
      </c>
      <c r="B56" s="398"/>
      <c r="C56" s="388">
        <f t="shared" ref="C56:AH56" ca="1" si="226">+(C44/(1-BookIncomeTax))+C22-C20-C21</f>
        <v>87.89600620304634</v>
      </c>
      <c r="D56" s="388">
        <f t="shared" ca="1" si="226"/>
        <v>134.67984598971313</v>
      </c>
      <c r="E56" s="388">
        <f t="shared" ca="1" si="226"/>
        <v>128.39918342186121</v>
      </c>
      <c r="F56" s="388">
        <f t="shared" ca="1" si="226"/>
        <v>122.40466214347479</v>
      </c>
      <c r="G56" s="388">
        <f t="shared" ca="1" si="226"/>
        <v>116.6748627490085</v>
      </c>
      <c r="H56" s="388">
        <f t="shared" ca="1" si="226"/>
        <v>111.19001347949737</v>
      </c>
      <c r="I56" s="388">
        <f t="shared" ca="1" si="226"/>
        <v>105.93171561479333</v>
      </c>
      <c r="J56" s="388">
        <f t="shared" ca="1" si="226"/>
        <v>100.88294347356548</v>
      </c>
      <c r="K56" s="388">
        <f t="shared" ca="1" si="226"/>
        <v>95.951154239547179</v>
      </c>
      <c r="L56" s="388">
        <f t="shared" ca="1" si="226"/>
        <v>91.036116079096431</v>
      </c>
      <c r="M56" s="388">
        <f t="shared" ca="1" si="226"/>
        <v>86.12107791864571</v>
      </c>
      <c r="N56" s="388">
        <f t="shared" ca="1" si="226"/>
        <v>81.206039758194976</v>
      </c>
      <c r="O56" s="388">
        <f t="shared" ca="1" si="226"/>
        <v>76.291001597744184</v>
      </c>
      <c r="P56" s="388">
        <f t="shared" ca="1" si="226"/>
        <v>71.37596343729345</v>
      </c>
      <c r="Q56" s="388">
        <f t="shared" ca="1" si="226"/>
        <v>66.460925276842744</v>
      </c>
      <c r="R56" s="388">
        <f t="shared" ca="1" si="226"/>
        <v>61.545887116391967</v>
      </c>
      <c r="S56" s="388">
        <f t="shared" ca="1" si="226"/>
        <v>56.630848955941239</v>
      </c>
      <c r="T56" s="388">
        <f t="shared" ca="1" si="226"/>
        <v>51.715810795490469</v>
      </c>
      <c r="U56" s="388">
        <f t="shared" ca="1" si="226"/>
        <v>46.800772635039735</v>
      </c>
      <c r="V56" s="388">
        <f t="shared" ca="1" si="226"/>
        <v>41.885734474588986</v>
      </c>
      <c r="W56" s="388">
        <f t="shared" ca="1" si="226"/>
        <v>37.583346234289479</v>
      </c>
      <c r="X56" s="388">
        <f t="shared" ca="1" si="226"/>
        <v>34.505983226529025</v>
      </c>
      <c r="Y56" s="388">
        <f t="shared" ca="1" si="226"/>
        <v>32.041270138919813</v>
      </c>
      <c r="Z56" s="388">
        <f t="shared" ca="1" si="226"/>
        <v>29.576557051310594</v>
      </c>
      <c r="AA56" s="388">
        <f t="shared" ca="1" si="226"/>
        <v>27.111843963701364</v>
      </c>
      <c r="AB56" s="388">
        <f t="shared" ca="1" si="226"/>
        <v>24.647130876092152</v>
      </c>
      <c r="AC56" s="388">
        <f t="shared" ca="1" si="226"/>
        <v>22.182417788482944</v>
      </c>
      <c r="AD56" s="388">
        <f t="shared" ca="1" si="226"/>
        <v>19.717704700873721</v>
      </c>
      <c r="AE56" s="388">
        <f t="shared" ca="1" si="226"/>
        <v>17.252991613264516</v>
      </c>
      <c r="AF56" s="388">
        <f t="shared" ca="1" si="226"/>
        <v>14.788278525655294</v>
      </c>
      <c r="AG56" s="388">
        <f t="shared" ca="1" si="226"/>
        <v>12.323565438046078</v>
      </c>
      <c r="AH56" s="388">
        <f t="shared" ca="1" si="226"/>
        <v>9.8588523504368659</v>
      </c>
      <c r="AI56" s="388">
        <f t="shared" ref="AI56:BN56" ca="1" si="227">+(AI44/(1-BookIncomeTax))+AI22-AI20-AI21</f>
        <v>7.3941392628276468</v>
      </c>
      <c r="AJ56" s="388">
        <f t="shared" ca="1" si="227"/>
        <v>4.9294261752184294</v>
      </c>
      <c r="AK56" s="388">
        <f t="shared" ca="1" si="227"/>
        <v>2.464713087609212</v>
      </c>
      <c r="AL56" s="388">
        <f t="shared" ca="1" si="227"/>
        <v>0.61617827190230035</v>
      </c>
      <c r="AM56" s="388">
        <f t="shared" ca="1" si="227"/>
        <v>-3.1198212633059153E-15</v>
      </c>
      <c r="AN56" s="388">
        <f t="shared" ca="1" si="227"/>
        <v>-3.1198212633059153E-15</v>
      </c>
      <c r="AO56" s="388">
        <f t="shared" ca="1" si="227"/>
        <v>-3.1198212633059153E-15</v>
      </c>
      <c r="AP56" s="388">
        <f t="shared" ca="1" si="227"/>
        <v>-3.1198212633059153E-15</v>
      </c>
      <c r="AQ56" s="388">
        <f t="shared" ca="1" si="227"/>
        <v>-3.1198212633059153E-15</v>
      </c>
      <c r="AR56" s="388">
        <f t="shared" ca="1" si="227"/>
        <v>-3.1198212633059153E-15</v>
      </c>
      <c r="AS56" s="388">
        <f t="shared" ca="1" si="227"/>
        <v>-3.1198212633059153E-15</v>
      </c>
      <c r="AT56" s="388">
        <f t="shared" ca="1" si="227"/>
        <v>-3.1198212633059153E-15</v>
      </c>
      <c r="AU56" s="388">
        <f t="shared" ca="1" si="227"/>
        <v>-3.1198212633059153E-15</v>
      </c>
      <c r="AV56" s="388">
        <f t="shared" ca="1" si="227"/>
        <v>-3.1198212633059153E-15</v>
      </c>
      <c r="AW56" s="388">
        <f t="shared" ca="1" si="227"/>
        <v>-3.1198212633059153E-15</v>
      </c>
      <c r="AX56" s="388">
        <f t="shared" ca="1" si="227"/>
        <v>-3.1198212633059153E-15</v>
      </c>
      <c r="AY56" s="388">
        <f t="shared" ca="1" si="227"/>
        <v>-3.1198212633059153E-15</v>
      </c>
      <c r="AZ56" s="388">
        <f t="shared" ca="1" si="227"/>
        <v>-3.1198212633059153E-15</v>
      </c>
      <c r="BA56" s="388">
        <f t="shared" ca="1" si="227"/>
        <v>-3.1198212633059153E-15</v>
      </c>
      <c r="BB56" s="388">
        <f t="shared" ca="1" si="227"/>
        <v>-3.1198212633059153E-15</v>
      </c>
      <c r="BC56" s="388">
        <f t="shared" ca="1" si="227"/>
        <v>-3.1198212633059153E-15</v>
      </c>
      <c r="BD56" s="388">
        <f t="shared" ca="1" si="227"/>
        <v>-3.1198212633059153E-15</v>
      </c>
      <c r="BE56" s="388">
        <f t="shared" ca="1" si="227"/>
        <v>-3.1198212633059153E-15</v>
      </c>
      <c r="BF56" s="388">
        <f t="shared" ca="1" si="227"/>
        <v>-3.1198212633059153E-15</v>
      </c>
      <c r="BG56" s="388">
        <f t="shared" ca="1" si="227"/>
        <v>-3.1198212633059153E-15</v>
      </c>
      <c r="BH56" s="388">
        <f t="shared" ca="1" si="227"/>
        <v>-3.1198212633059153E-15</v>
      </c>
      <c r="BI56" s="388">
        <f t="shared" ca="1" si="227"/>
        <v>-3.1198212633059153E-15</v>
      </c>
      <c r="BJ56" s="388">
        <f t="shared" ca="1" si="227"/>
        <v>-3.1198212633059153E-15</v>
      </c>
      <c r="BK56" s="388">
        <f t="shared" ca="1" si="227"/>
        <v>-3.1198212633059153E-15</v>
      </c>
      <c r="BL56" s="388">
        <f t="shared" ca="1" si="227"/>
        <v>-3.1198212633059153E-15</v>
      </c>
      <c r="BM56" s="388">
        <f t="shared" ca="1" si="227"/>
        <v>-3.1198212633059153E-15</v>
      </c>
      <c r="BN56" s="388">
        <f t="shared" ca="1" si="227"/>
        <v>-3.1198212633059153E-15</v>
      </c>
      <c r="BO56" s="388">
        <f t="shared" ref="BO56:CD56" ca="1" si="228">+(BO44/(1-BookIncomeTax))+BO22-BO20-BO21</f>
        <v>-3.1198212633059153E-15</v>
      </c>
      <c r="BP56" s="388">
        <f t="shared" ca="1" si="228"/>
        <v>-3.1198212633059153E-15</v>
      </c>
      <c r="BQ56" s="388">
        <f t="shared" ca="1" si="228"/>
        <v>-3.1198212633059153E-15</v>
      </c>
      <c r="BR56" s="388">
        <f t="shared" ca="1" si="228"/>
        <v>-3.1198212633059153E-15</v>
      </c>
      <c r="BS56" s="388">
        <f t="shared" ca="1" si="228"/>
        <v>-3.1198212633059153E-15</v>
      </c>
      <c r="BT56" s="388">
        <f t="shared" ca="1" si="228"/>
        <v>-3.1198212633059153E-15</v>
      </c>
      <c r="BU56" s="388">
        <f t="shared" ca="1" si="228"/>
        <v>-3.1198212633059153E-15</v>
      </c>
      <c r="BV56" s="388">
        <f t="shared" ca="1" si="228"/>
        <v>-3.1198212633059153E-15</v>
      </c>
      <c r="BW56" s="388">
        <f t="shared" ca="1" si="228"/>
        <v>-3.1198212633059153E-15</v>
      </c>
      <c r="BX56" s="388">
        <f t="shared" ca="1" si="228"/>
        <v>-3.1198212633059153E-15</v>
      </c>
      <c r="BY56" s="388">
        <f t="shared" ca="1" si="228"/>
        <v>-3.1198212633059153E-15</v>
      </c>
      <c r="BZ56" s="388">
        <f t="shared" ca="1" si="228"/>
        <v>-3.1198212633059153E-15</v>
      </c>
      <c r="CA56" s="388">
        <f t="shared" ca="1" si="228"/>
        <v>-3.1198212633059153E-15</v>
      </c>
      <c r="CB56" s="388">
        <f t="shared" ca="1" si="228"/>
        <v>-3.1198212633059153E-15</v>
      </c>
      <c r="CC56" s="388">
        <f t="shared" ca="1" si="228"/>
        <v>-3.1198212633059153E-15</v>
      </c>
      <c r="CD56" s="388">
        <f t="shared" ca="1" si="228"/>
        <v>-3.1198212633059153E-15</v>
      </c>
      <c r="CE56" s="388"/>
    </row>
    <row r="57" spans="1:83">
      <c r="A57" s="398" t="s">
        <v>587</v>
      </c>
      <c r="B57" s="398"/>
      <c r="C57" s="388">
        <f t="shared" ref="C57:AH57" ca="1" si="229">C56-C19</f>
        <v>106.84471441733206</v>
      </c>
      <c r="D57" s="388">
        <f t="shared" ca="1" si="229"/>
        <v>172.57726241828456</v>
      </c>
      <c r="E57" s="388">
        <f t="shared" ca="1" si="229"/>
        <v>166.29659985043264</v>
      </c>
      <c r="F57" s="388">
        <f t="shared" ca="1" si="229"/>
        <v>160.30207857204624</v>
      </c>
      <c r="G57" s="388">
        <f t="shared" ca="1" si="229"/>
        <v>154.57227917757993</v>
      </c>
      <c r="H57" s="388">
        <f t="shared" ca="1" si="229"/>
        <v>149.0874299080688</v>
      </c>
      <c r="I57" s="388">
        <f t="shared" ca="1" si="229"/>
        <v>143.82913204336478</v>
      </c>
      <c r="J57" s="388">
        <f t="shared" ca="1" si="229"/>
        <v>138.78035990213692</v>
      </c>
      <c r="K57" s="388">
        <f t="shared" ca="1" si="229"/>
        <v>133.84857066811861</v>
      </c>
      <c r="L57" s="388">
        <f t="shared" ca="1" si="229"/>
        <v>128.93353250766785</v>
      </c>
      <c r="M57" s="388">
        <f t="shared" ca="1" si="229"/>
        <v>124.01849434721714</v>
      </c>
      <c r="N57" s="388">
        <f t="shared" ca="1" si="229"/>
        <v>119.10345618676641</v>
      </c>
      <c r="O57" s="388">
        <f t="shared" ca="1" si="229"/>
        <v>114.18841802631562</v>
      </c>
      <c r="P57" s="388">
        <f t="shared" ca="1" si="229"/>
        <v>109.27337986586488</v>
      </c>
      <c r="Q57" s="388">
        <f t="shared" ca="1" si="229"/>
        <v>104.35834170541418</v>
      </c>
      <c r="R57" s="388">
        <f t="shared" ca="1" si="229"/>
        <v>99.443303544963399</v>
      </c>
      <c r="S57" s="388">
        <f t="shared" ca="1" si="229"/>
        <v>94.528265384512679</v>
      </c>
      <c r="T57" s="388">
        <f t="shared" ca="1" si="229"/>
        <v>89.613227224061902</v>
      </c>
      <c r="U57" s="388">
        <f t="shared" ca="1" si="229"/>
        <v>84.698189063611167</v>
      </c>
      <c r="V57" s="388">
        <f t="shared" ca="1" si="229"/>
        <v>79.783150903160418</v>
      </c>
      <c r="W57" s="388">
        <f t="shared" ca="1" si="229"/>
        <v>75.480762662860911</v>
      </c>
      <c r="X57" s="388">
        <f t="shared" ca="1" si="229"/>
        <v>72.403399655100458</v>
      </c>
      <c r="Y57" s="388">
        <f t="shared" ca="1" si="229"/>
        <v>69.938686567491246</v>
      </c>
      <c r="Z57" s="388">
        <f t="shared" ca="1" si="229"/>
        <v>67.473973479882034</v>
      </c>
      <c r="AA57" s="388">
        <f t="shared" ca="1" si="229"/>
        <v>65.009260392272793</v>
      </c>
      <c r="AB57" s="388">
        <f t="shared" ca="1" si="229"/>
        <v>62.544547304663581</v>
      </c>
      <c r="AC57" s="388">
        <f t="shared" ca="1" si="229"/>
        <v>60.079834217054376</v>
      </c>
      <c r="AD57" s="388">
        <f t="shared" ca="1" si="229"/>
        <v>57.615121129445157</v>
      </c>
      <c r="AE57" s="388">
        <f t="shared" ca="1" si="229"/>
        <v>55.150408041835945</v>
      </c>
      <c r="AF57" s="388">
        <f t="shared" ca="1" si="229"/>
        <v>52.685694954226726</v>
      </c>
      <c r="AG57" s="388">
        <f t="shared" ca="1" si="229"/>
        <v>50.220981866617507</v>
      </c>
      <c r="AH57" s="388">
        <f t="shared" ca="1" si="229"/>
        <v>47.756268779008295</v>
      </c>
      <c r="AI57" s="388">
        <f t="shared" ref="AI57:BN57" ca="1" si="230">AI56-AI19</f>
        <v>45.291555691399083</v>
      </c>
      <c r="AJ57" s="388">
        <f t="shared" ca="1" si="230"/>
        <v>42.826842603789864</v>
      </c>
      <c r="AK57" s="388">
        <f t="shared" ca="1" si="230"/>
        <v>40.362129516180644</v>
      </c>
      <c r="AL57" s="388">
        <f t="shared" ca="1" si="230"/>
        <v>19.564886486188016</v>
      </c>
      <c r="AM57" s="388">
        <f t="shared" ca="1" si="230"/>
        <v>-3.1198212633059153E-15</v>
      </c>
      <c r="AN57" s="388">
        <f t="shared" ca="1" si="230"/>
        <v>-3.1198212633059153E-15</v>
      </c>
      <c r="AO57" s="388">
        <f t="shared" ca="1" si="230"/>
        <v>-3.1198212633059153E-15</v>
      </c>
      <c r="AP57" s="388">
        <f t="shared" ca="1" si="230"/>
        <v>-3.1198212633059153E-15</v>
      </c>
      <c r="AQ57" s="388">
        <f t="shared" ca="1" si="230"/>
        <v>-3.1198212633059153E-15</v>
      </c>
      <c r="AR57" s="388">
        <f t="shared" ca="1" si="230"/>
        <v>-3.1198212633059153E-15</v>
      </c>
      <c r="AS57" s="388">
        <f t="shared" ca="1" si="230"/>
        <v>-3.1198212633059153E-15</v>
      </c>
      <c r="AT57" s="388">
        <f t="shared" ca="1" si="230"/>
        <v>-3.1198212633059153E-15</v>
      </c>
      <c r="AU57" s="388">
        <f t="shared" ca="1" si="230"/>
        <v>-3.1198212633059153E-15</v>
      </c>
      <c r="AV57" s="388">
        <f t="shared" ca="1" si="230"/>
        <v>-3.1198212633059153E-15</v>
      </c>
      <c r="AW57" s="388">
        <f t="shared" ca="1" si="230"/>
        <v>-3.1198212633059153E-15</v>
      </c>
      <c r="AX57" s="388">
        <f t="shared" ca="1" si="230"/>
        <v>-3.1198212633059153E-15</v>
      </c>
      <c r="AY57" s="388">
        <f t="shared" ca="1" si="230"/>
        <v>-3.1198212633059153E-15</v>
      </c>
      <c r="AZ57" s="388">
        <f t="shared" ca="1" si="230"/>
        <v>-3.1198212633059153E-15</v>
      </c>
      <c r="BA57" s="388">
        <f t="shared" ca="1" si="230"/>
        <v>-3.1198212633059153E-15</v>
      </c>
      <c r="BB57" s="388">
        <f t="shared" ca="1" si="230"/>
        <v>-3.1198212633059153E-15</v>
      </c>
      <c r="BC57" s="388">
        <f t="shared" ca="1" si="230"/>
        <v>-3.1198212633059153E-15</v>
      </c>
      <c r="BD57" s="388">
        <f t="shared" ca="1" si="230"/>
        <v>-3.1198212633059153E-15</v>
      </c>
      <c r="BE57" s="388">
        <f t="shared" ca="1" si="230"/>
        <v>-3.1198212633059153E-15</v>
      </c>
      <c r="BF57" s="388">
        <f t="shared" ca="1" si="230"/>
        <v>-3.1198212633059153E-15</v>
      </c>
      <c r="BG57" s="388">
        <f t="shared" ca="1" si="230"/>
        <v>-3.1198212633059153E-15</v>
      </c>
      <c r="BH57" s="388">
        <f t="shared" ca="1" si="230"/>
        <v>-3.1198212633059153E-15</v>
      </c>
      <c r="BI57" s="388">
        <f t="shared" ca="1" si="230"/>
        <v>-3.1198212633059153E-15</v>
      </c>
      <c r="BJ57" s="388">
        <f t="shared" ca="1" si="230"/>
        <v>-3.1198212633059153E-15</v>
      </c>
      <c r="BK57" s="388">
        <f t="shared" ca="1" si="230"/>
        <v>-3.1198212633059153E-15</v>
      </c>
      <c r="BL57" s="388">
        <f t="shared" ca="1" si="230"/>
        <v>-3.1198212633059153E-15</v>
      </c>
      <c r="BM57" s="388">
        <f t="shared" ca="1" si="230"/>
        <v>-3.1198212633059153E-15</v>
      </c>
      <c r="BN57" s="388">
        <f t="shared" ca="1" si="230"/>
        <v>-3.1198212633059153E-15</v>
      </c>
      <c r="BO57" s="388">
        <f t="shared" ref="BO57:CD57" ca="1" si="231">BO56-BO19</f>
        <v>-3.1198212633059153E-15</v>
      </c>
      <c r="BP57" s="388">
        <f t="shared" ca="1" si="231"/>
        <v>-3.1198212633059153E-15</v>
      </c>
      <c r="BQ57" s="388">
        <f t="shared" ca="1" si="231"/>
        <v>-3.1198212633059153E-15</v>
      </c>
      <c r="BR57" s="388">
        <f t="shared" ca="1" si="231"/>
        <v>-3.1198212633059153E-15</v>
      </c>
      <c r="BS57" s="388">
        <f t="shared" ca="1" si="231"/>
        <v>-3.1198212633059153E-15</v>
      </c>
      <c r="BT57" s="388">
        <f t="shared" ca="1" si="231"/>
        <v>-3.1198212633059153E-15</v>
      </c>
      <c r="BU57" s="388">
        <f t="shared" ca="1" si="231"/>
        <v>-3.1198212633059153E-15</v>
      </c>
      <c r="BV57" s="388">
        <f t="shared" ca="1" si="231"/>
        <v>-3.1198212633059153E-15</v>
      </c>
      <c r="BW57" s="388">
        <f t="shared" ca="1" si="231"/>
        <v>-3.1198212633059153E-15</v>
      </c>
      <c r="BX57" s="388">
        <f t="shared" ca="1" si="231"/>
        <v>-3.1198212633059153E-15</v>
      </c>
      <c r="BY57" s="388">
        <f t="shared" ca="1" si="231"/>
        <v>-3.1198212633059153E-15</v>
      </c>
      <c r="BZ57" s="388">
        <f t="shared" ca="1" si="231"/>
        <v>-3.1198212633059153E-15</v>
      </c>
      <c r="CA57" s="388">
        <f t="shared" ca="1" si="231"/>
        <v>-3.1198212633059153E-15</v>
      </c>
      <c r="CB57" s="388">
        <f t="shared" ca="1" si="231"/>
        <v>-3.1198212633059153E-15</v>
      </c>
      <c r="CC57" s="388">
        <f t="shared" ca="1" si="231"/>
        <v>-3.1198212633059153E-15</v>
      </c>
      <c r="CD57" s="388">
        <f t="shared" ca="1" si="231"/>
        <v>-3.1198212633059153E-15</v>
      </c>
      <c r="CE57" s="388"/>
    </row>
    <row r="58" spans="1:83">
      <c r="A58" s="417" t="s">
        <v>592</v>
      </c>
      <c r="B58" s="398"/>
      <c r="C58" s="388">
        <f ca="1">C10*B66/2</f>
        <v>343.30297237052616</v>
      </c>
      <c r="D58" s="388">
        <f ca="1">(C10+D10)*$B$66/2</f>
        <v>670.59903426832375</v>
      </c>
      <c r="E58" s="388">
        <f t="shared" ref="E58:L58" ca="1" si="232">(D10+E10)*$B$66/2</f>
        <v>639.32630580909745</v>
      </c>
      <c r="F58" s="388">
        <f t="shared" ca="1" si="232"/>
        <v>609.4783344912961</v>
      </c>
      <c r="G58" s="388">
        <f t="shared" ca="1" si="232"/>
        <v>580.94846862870963</v>
      </c>
      <c r="H58" s="388">
        <f t="shared" ca="1" si="232"/>
        <v>553.63826051098988</v>
      </c>
      <c r="I58" s="388">
        <f t="shared" ca="1" si="232"/>
        <v>527.45609907434084</v>
      </c>
      <c r="J58" s="388">
        <f t="shared" ca="1" si="232"/>
        <v>502.31720990151842</v>
      </c>
      <c r="K58" s="388">
        <f t="shared" ca="1" si="232"/>
        <v>477.76080301492152</v>
      </c>
      <c r="L58" s="388">
        <f t="shared" ca="1" si="232"/>
        <v>453.28780321625845</v>
      </c>
      <c r="M58" s="388">
        <f t="shared" ref="M58:AL58" ca="1" si="233">(L10+M10)*$B$66/2</f>
        <v>428.81480341759539</v>
      </c>
      <c r="N58" s="388">
        <f t="shared" ca="1" si="233"/>
        <v>404.34180361893226</v>
      </c>
      <c r="O58" s="388">
        <f t="shared" ca="1" si="233"/>
        <v>379.86880382026914</v>
      </c>
      <c r="P58" s="388">
        <f t="shared" ca="1" si="233"/>
        <v>355.39580402160607</v>
      </c>
      <c r="Q58" s="388">
        <f t="shared" ca="1" si="233"/>
        <v>330.922804222943</v>
      </c>
      <c r="R58" s="388">
        <f t="shared" ca="1" si="233"/>
        <v>306.44980442427976</v>
      </c>
      <c r="S58" s="388">
        <f t="shared" ca="1" si="233"/>
        <v>281.97680462561669</v>
      </c>
      <c r="T58" s="388">
        <f t="shared" ca="1" si="233"/>
        <v>257.50380482695357</v>
      </c>
      <c r="U58" s="388">
        <f t="shared" ca="1" si="233"/>
        <v>233.03080502829047</v>
      </c>
      <c r="V58" s="388">
        <f t="shared" ca="1" si="233"/>
        <v>208.55780522962738</v>
      </c>
      <c r="W58" s="388">
        <f t="shared" ca="1" si="233"/>
        <v>187.13531712244156</v>
      </c>
      <c r="X58" s="388">
        <f t="shared" ca="1" si="233"/>
        <v>171.81248506889997</v>
      </c>
      <c r="Y58" s="388">
        <f t="shared" ca="1" si="233"/>
        <v>159.5401647068357</v>
      </c>
      <c r="Z58" s="388">
        <f t="shared" ca="1" si="233"/>
        <v>147.26784434477142</v>
      </c>
      <c r="AA58" s="388">
        <f t="shared" ca="1" si="233"/>
        <v>134.99552398270714</v>
      </c>
      <c r="AB58" s="388">
        <f t="shared" ca="1" si="233"/>
        <v>122.72320362064285</v>
      </c>
      <c r="AC58" s="388">
        <f t="shared" ca="1" si="233"/>
        <v>110.45088325857856</v>
      </c>
      <c r="AD58" s="388">
        <f t="shared" ca="1" si="233"/>
        <v>98.178562896514279</v>
      </c>
      <c r="AE58" s="388">
        <f t="shared" ca="1" si="233"/>
        <v>85.906242534449987</v>
      </c>
      <c r="AF58" s="388">
        <f t="shared" ca="1" si="233"/>
        <v>73.633922172385709</v>
      </c>
      <c r="AG58" s="388">
        <f t="shared" ca="1" si="233"/>
        <v>61.361601810321424</v>
      </c>
      <c r="AH58" s="388">
        <f t="shared" ca="1" si="233"/>
        <v>49.08928144825714</v>
      </c>
      <c r="AI58" s="388">
        <f t="shared" ca="1" si="233"/>
        <v>36.816961086192855</v>
      </c>
      <c r="AJ58" s="388">
        <f t="shared" ca="1" si="233"/>
        <v>24.544640724128563</v>
      </c>
      <c r="AK58" s="388">
        <f t="shared" ca="1" si="233"/>
        <v>12.272320362064271</v>
      </c>
      <c r="AL58" s="388">
        <f t="shared" ca="1" si="233"/>
        <v>3.0680800905160561</v>
      </c>
      <c r="AM58" s="388">
        <f t="shared" ref="AM58:CD58" ca="1" si="234">(AL10+AM10)*$B$66/2</f>
        <v>-1.5534240560555192E-14</v>
      </c>
      <c r="AN58" s="388">
        <f t="shared" ca="1" si="234"/>
        <v>-1.5534240560555192E-14</v>
      </c>
      <c r="AO58" s="388">
        <f t="shared" ca="1" si="234"/>
        <v>-1.5534240560555192E-14</v>
      </c>
      <c r="AP58" s="388">
        <f t="shared" ca="1" si="234"/>
        <v>-1.5534240560555192E-14</v>
      </c>
      <c r="AQ58" s="388">
        <f t="shared" ca="1" si="234"/>
        <v>-1.5534240560555192E-14</v>
      </c>
      <c r="AR58" s="388">
        <f t="shared" ca="1" si="234"/>
        <v>-1.5534240560555192E-14</v>
      </c>
      <c r="AS58" s="388">
        <f t="shared" ca="1" si="234"/>
        <v>-1.5534240560555192E-14</v>
      </c>
      <c r="AT58" s="388">
        <f t="shared" ca="1" si="234"/>
        <v>-1.5534240560555192E-14</v>
      </c>
      <c r="AU58" s="388">
        <f t="shared" ca="1" si="234"/>
        <v>-1.5534240560555192E-14</v>
      </c>
      <c r="AV58" s="388">
        <f t="shared" ca="1" si="234"/>
        <v>-1.5534240560555192E-14</v>
      </c>
      <c r="AW58" s="388">
        <f t="shared" ca="1" si="234"/>
        <v>-1.5534240560555192E-14</v>
      </c>
      <c r="AX58" s="388">
        <f t="shared" ca="1" si="234"/>
        <v>-1.5534240560555192E-14</v>
      </c>
      <c r="AY58" s="388">
        <f t="shared" ca="1" si="234"/>
        <v>-1.5534240560555192E-14</v>
      </c>
      <c r="AZ58" s="388">
        <f t="shared" ca="1" si="234"/>
        <v>-1.5534240560555192E-14</v>
      </c>
      <c r="BA58" s="388">
        <f t="shared" ca="1" si="234"/>
        <v>-1.5534240560555192E-14</v>
      </c>
      <c r="BB58" s="388">
        <f t="shared" ca="1" si="234"/>
        <v>-1.5534240560555192E-14</v>
      </c>
      <c r="BC58" s="388">
        <f t="shared" ca="1" si="234"/>
        <v>-1.5534240560555192E-14</v>
      </c>
      <c r="BD58" s="388">
        <f t="shared" ca="1" si="234"/>
        <v>-1.5534240560555192E-14</v>
      </c>
      <c r="BE58" s="388">
        <f t="shared" ca="1" si="234"/>
        <v>-1.5534240560555192E-14</v>
      </c>
      <c r="BF58" s="388">
        <f t="shared" ca="1" si="234"/>
        <v>-1.5534240560555192E-14</v>
      </c>
      <c r="BG58" s="388">
        <f t="shared" ca="1" si="234"/>
        <v>-1.5534240560555192E-14</v>
      </c>
      <c r="BH58" s="388">
        <f t="shared" ca="1" si="234"/>
        <v>-1.5534240560555192E-14</v>
      </c>
      <c r="BI58" s="388">
        <f t="shared" ca="1" si="234"/>
        <v>-1.5534240560555192E-14</v>
      </c>
      <c r="BJ58" s="388">
        <f t="shared" ca="1" si="234"/>
        <v>-1.5534240560555192E-14</v>
      </c>
      <c r="BK58" s="388">
        <f t="shared" ca="1" si="234"/>
        <v>-1.5534240560555192E-14</v>
      </c>
      <c r="BL58" s="388">
        <f t="shared" ca="1" si="234"/>
        <v>-1.5534240560555192E-14</v>
      </c>
      <c r="BM58" s="388">
        <f t="shared" ca="1" si="234"/>
        <v>-1.5534240560555192E-14</v>
      </c>
      <c r="BN58" s="388">
        <f t="shared" ca="1" si="234"/>
        <v>-1.5534240560555192E-14</v>
      </c>
      <c r="BO58" s="388">
        <f t="shared" ca="1" si="234"/>
        <v>-1.5534240560555192E-14</v>
      </c>
      <c r="BP58" s="388">
        <f t="shared" ca="1" si="234"/>
        <v>-1.5534240560555192E-14</v>
      </c>
      <c r="BQ58" s="388">
        <f t="shared" ca="1" si="234"/>
        <v>-1.5534240560555192E-14</v>
      </c>
      <c r="BR58" s="388">
        <f t="shared" ca="1" si="234"/>
        <v>-1.5534240560555192E-14</v>
      </c>
      <c r="BS58" s="388">
        <f t="shared" ca="1" si="234"/>
        <v>-1.5534240560555192E-14</v>
      </c>
      <c r="BT58" s="388">
        <f t="shared" ca="1" si="234"/>
        <v>-1.5534240560555192E-14</v>
      </c>
      <c r="BU58" s="388">
        <f t="shared" ca="1" si="234"/>
        <v>-1.5534240560555192E-14</v>
      </c>
      <c r="BV58" s="388">
        <f t="shared" ca="1" si="234"/>
        <v>-1.5534240560555192E-14</v>
      </c>
      <c r="BW58" s="388">
        <f t="shared" ca="1" si="234"/>
        <v>-1.5534240560555192E-14</v>
      </c>
      <c r="BX58" s="388">
        <f t="shared" ca="1" si="234"/>
        <v>-1.5534240560555192E-14</v>
      </c>
      <c r="BY58" s="388">
        <f t="shared" ca="1" si="234"/>
        <v>-1.5534240560555192E-14</v>
      </c>
      <c r="BZ58" s="388">
        <f t="shared" ca="1" si="234"/>
        <v>-1.5534240560555192E-14</v>
      </c>
      <c r="CA58" s="388">
        <f t="shared" ca="1" si="234"/>
        <v>-1.5534240560555192E-14</v>
      </c>
      <c r="CB58" s="388">
        <f t="shared" ca="1" si="234"/>
        <v>-1.5534240560555192E-14</v>
      </c>
      <c r="CC58" s="388">
        <f t="shared" ca="1" si="234"/>
        <v>-1.5534240560555192E-14</v>
      </c>
      <c r="CD58" s="388">
        <f t="shared" ca="1" si="234"/>
        <v>-1.5534240560555192E-14</v>
      </c>
      <c r="CE58" s="388"/>
    </row>
    <row r="59" spans="1:83">
      <c r="A59" s="398" t="s">
        <v>504</v>
      </c>
      <c r="B59" s="398"/>
      <c r="C59" s="523">
        <f ca="1">IF(ROUND(C58,0)=0,0,C47/C58)</f>
        <v>0.13622432414139668</v>
      </c>
      <c r="D59" s="523">
        <f t="shared" ref="D59:BO59" ca="1" si="235">IF(ROUND(D58,0)=0,0,D47/D58)</f>
        <v>0.10249999999999997</v>
      </c>
      <c r="E59" s="523">
        <f t="shared" ca="1" si="235"/>
        <v>0.10249999999999999</v>
      </c>
      <c r="F59" s="523">
        <f t="shared" ca="1" si="235"/>
        <v>0.10249999999999999</v>
      </c>
      <c r="G59" s="523">
        <f t="shared" ca="1" si="235"/>
        <v>0.10249999999999999</v>
      </c>
      <c r="H59" s="523">
        <f t="shared" ca="1" si="235"/>
        <v>0.10250000000000002</v>
      </c>
      <c r="I59" s="523">
        <f t="shared" ca="1" si="235"/>
        <v>0.10249999999999997</v>
      </c>
      <c r="J59" s="523">
        <f t="shared" ca="1" si="235"/>
        <v>0.10249999999999998</v>
      </c>
      <c r="K59" s="523">
        <f t="shared" ca="1" si="235"/>
        <v>0.10250000000000001</v>
      </c>
      <c r="L59" s="523">
        <f t="shared" ca="1" si="235"/>
        <v>0.10249999999999998</v>
      </c>
      <c r="M59" s="523">
        <f t="shared" ca="1" si="235"/>
        <v>0.10250000000000001</v>
      </c>
      <c r="N59" s="523">
        <f t="shared" ca="1" si="235"/>
        <v>0.10250000000000001</v>
      </c>
      <c r="O59" s="523">
        <f t="shared" ca="1" si="235"/>
        <v>0.10249999999999998</v>
      </c>
      <c r="P59" s="523">
        <f t="shared" ca="1" si="235"/>
        <v>0.10249999999999997</v>
      </c>
      <c r="Q59" s="523">
        <f t="shared" ca="1" si="235"/>
        <v>0.10249999999999999</v>
      </c>
      <c r="R59" s="523">
        <f t="shared" ca="1" si="235"/>
        <v>0.10250000000000001</v>
      </c>
      <c r="S59" s="523">
        <f t="shared" ca="1" si="235"/>
        <v>0.10250000000000001</v>
      </c>
      <c r="T59" s="523">
        <f t="shared" ca="1" si="235"/>
        <v>0.10249999999999999</v>
      </c>
      <c r="U59" s="523">
        <f t="shared" ca="1" si="235"/>
        <v>0.10249999999999999</v>
      </c>
      <c r="V59" s="523">
        <f t="shared" ca="1" si="235"/>
        <v>0.10250000000000001</v>
      </c>
      <c r="W59" s="523">
        <f t="shared" ca="1" si="235"/>
        <v>0.10250000000000001</v>
      </c>
      <c r="X59" s="523">
        <f t="shared" ca="1" si="235"/>
        <v>0.10249999999999999</v>
      </c>
      <c r="Y59" s="523">
        <f t="shared" ca="1" si="235"/>
        <v>0.10249999999999999</v>
      </c>
      <c r="Z59" s="523">
        <f t="shared" ca="1" si="235"/>
        <v>0.10250000000000001</v>
      </c>
      <c r="AA59" s="523">
        <f t="shared" ca="1" si="235"/>
        <v>0.10249999999999998</v>
      </c>
      <c r="AB59" s="523">
        <f t="shared" ca="1" si="235"/>
        <v>0.10249999999999998</v>
      </c>
      <c r="AC59" s="523">
        <f t="shared" ca="1" si="235"/>
        <v>0.10250000000000001</v>
      </c>
      <c r="AD59" s="523">
        <f t="shared" ca="1" si="235"/>
        <v>0.10249999999999995</v>
      </c>
      <c r="AE59" s="523">
        <f t="shared" ca="1" si="235"/>
        <v>0.10250000000000004</v>
      </c>
      <c r="AF59" s="523">
        <f t="shared" ca="1" si="235"/>
        <v>0.10249999999999997</v>
      </c>
      <c r="AG59" s="523">
        <f t="shared" ca="1" si="235"/>
        <v>0.10250000000000001</v>
      </c>
      <c r="AH59" s="523">
        <f t="shared" ca="1" si="235"/>
        <v>0.10249999999999999</v>
      </c>
      <c r="AI59" s="523">
        <f t="shared" ca="1" si="235"/>
        <v>0.10249999999999997</v>
      </c>
      <c r="AJ59" s="523">
        <f t="shared" ca="1" si="235"/>
        <v>0.10249999999999995</v>
      </c>
      <c r="AK59" s="523">
        <f t="shared" ca="1" si="235"/>
        <v>0.1024999999999999</v>
      </c>
      <c r="AL59" s="523">
        <f t="shared" ca="1" si="235"/>
        <v>0.10249999999999999</v>
      </c>
      <c r="AM59" s="523">
        <f t="shared" ca="1" si="235"/>
        <v>0</v>
      </c>
      <c r="AN59" s="523">
        <f t="shared" ca="1" si="235"/>
        <v>0</v>
      </c>
      <c r="AO59" s="523">
        <f t="shared" ca="1" si="235"/>
        <v>0</v>
      </c>
      <c r="AP59" s="523">
        <f t="shared" ca="1" si="235"/>
        <v>0</v>
      </c>
      <c r="AQ59" s="523">
        <f t="shared" ca="1" si="235"/>
        <v>0</v>
      </c>
      <c r="AR59" s="523">
        <f t="shared" ca="1" si="235"/>
        <v>0</v>
      </c>
      <c r="AS59" s="523">
        <f t="shared" ca="1" si="235"/>
        <v>0</v>
      </c>
      <c r="AT59" s="523">
        <f t="shared" ca="1" si="235"/>
        <v>0</v>
      </c>
      <c r="AU59" s="523">
        <f t="shared" ca="1" si="235"/>
        <v>0</v>
      </c>
      <c r="AV59" s="523">
        <f t="shared" ca="1" si="235"/>
        <v>0</v>
      </c>
      <c r="AW59" s="523">
        <f t="shared" ca="1" si="235"/>
        <v>0</v>
      </c>
      <c r="AX59" s="523">
        <f t="shared" ca="1" si="235"/>
        <v>0</v>
      </c>
      <c r="AY59" s="523">
        <f t="shared" ca="1" si="235"/>
        <v>0</v>
      </c>
      <c r="AZ59" s="523">
        <f t="shared" ca="1" si="235"/>
        <v>0</v>
      </c>
      <c r="BA59" s="523">
        <f t="shared" ca="1" si="235"/>
        <v>0</v>
      </c>
      <c r="BB59" s="523">
        <f t="shared" ca="1" si="235"/>
        <v>0</v>
      </c>
      <c r="BC59" s="523">
        <f t="shared" ca="1" si="235"/>
        <v>0</v>
      </c>
      <c r="BD59" s="523">
        <f t="shared" ca="1" si="235"/>
        <v>0</v>
      </c>
      <c r="BE59" s="523">
        <f t="shared" ca="1" si="235"/>
        <v>0</v>
      </c>
      <c r="BF59" s="523">
        <f t="shared" ca="1" si="235"/>
        <v>0</v>
      </c>
      <c r="BG59" s="523">
        <f t="shared" ca="1" si="235"/>
        <v>0</v>
      </c>
      <c r="BH59" s="523">
        <f t="shared" ca="1" si="235"/>
        <v>0</v>
      </c>
      <c r="BI59" s="523">
        <f t="shared" ca="1" si="235"/>
        <v>0</v>
      </c>
      <c r="BJ59" s="523">
        <f t="shared" ca="1" si="235"/>
        <v>0</v>
      </c>
      <c r="BK59" s="523">
        <f t="shared" ca="1" si="235"/>
        <v>0</v>
      </c>
      <c r="BL59" s="523">
        <f t="shared" ca="1" si="235"/>
        <v>0</v>
      </c>
      <c r="BM59" s="523">
        <f t="shared" ca="1" si="235"/>
        <v>0</v>
      </c>
      <c r="BN59" s="523">
        <f t="shared" ca="1" si="235"/>
        <v>0</v>
      </c>
      <c r="BO59" s="523">
        <f t="shared" ca="1" si="235"/>
        <v>0</v>
      </c>
      <c r="BP59" s="523">
        <f t="shared" ref="BP59:CD59" ca="1" si="236">IF(ROUND(BP58,0)=0,0,BP47/BP58)</f>
        <v>0</v>
      </c>
      <c r="BQ59" s="523">
        <f t="shared" ca="1" si="236"/>
        <v>0</v>
      </c>
      <c r="BR59" s="523">
        <f t="shared" ca="1" si="236"/>
        <v>0</v>
      </c>
      <c r="BS59" s="523">
        <f t="shared" ca="1" si="236"/>
        <v>0</v>
      </c>
      <c r="BT59" s="523">
        <f t="shared" ca="1" si="236"/>
        <v>0</v>
      </c>
      <c r="BU59" s="523">
        <f t="shared" ca="1" si="236"/>
        <v>0</v>
      </c>
      <c r="BV59" s="523">
        <f t="shared" ca="1" si="236"/>
        <v>0</v>
      </c>
      <c r="BW59" s="523">
        <f t="shared" ca="1" si="236"/>
        <v>0</v>
      </c>
      <c r="BX59" s="523">
        <f t="shared" ca="1" si="236"/>
        <v>0</v>
      </c>
      <c r="BY59" s="523">
        <f t="shared" ca="1" si="236"/>
        <v>0</v>
      </c>
      <c r="BZ59" s="523">
        <f t="shared" ca="1" si="236"/>
        <v>0</v>
      </c>
      <c r="CA59" s="523">
        <f t="shared" ca="1" si="236"/>
        <v>0</v>
      </c>
      <c r="CB59" s="523">
        <f t="shared" ca="1" si="236"/>
        <v>0</v>
      </c>
      <c r="CC59" s="523">
        <f t="shared" ca="1" si="236"/>
        <v>0</v>
      </c>
      <c r="CD59" s="523">
        <f t="shared" ca="1" si="236"/>
        <v>0</v>
      </c>
      <c r="CE59" s="388"/>
    </row>
    <row r="60" spans="1:83">
      <c r="A60" s="417" t="s">
        <v>768</v>
      </c>
      <c r="B60" s="398"/>
      <c r="C60" s="388">
        <f ca="1">+C10*$B$67/2</f>
        <v>304.43848493235339</v>
      </c>
      <c r="D60" s="388">
        <f ca="1">+(C10+D10)*$B$67/2</f>
        <v>594.68216246436259</v>
      </c>
      <c r="E60" s="388">
        <f t="shared" ref="E60:AM60" ca="1" si="237">+(D10+E10)*$B$67/2</f>
        <v>566.94974288731282</v>
      </c>
      <c r="F60" s="388">
        <f t="shared" ca="1" si="237"/>
        <v>540.48078719039461</v>
      </c>
      <c r="G60" s="388">
        <f t="shared" ca="1" si="237"/>
        <v>515.18071746319538</v>
      </c>
      <c r="H60" s="388">
        <f t="shared" ca="1" si="237"/>
        <v>490.96223101917968</v>
      </c>
      <c r="I60" s="388">
        <f t="shared" ca="1" si="237"/>
        <v>467.74408785837767</v>
      </c>
      <c r="J60" s="388">
        <f t="shared" ca="1" si="237"/>
        <v>445.45111066738417</v>
      </c>
      <c r="K60" s="388">
        <f t="shared" ca="1" si="237"/>
        <v>423.67467437172286</v>
      </c>
      <c r="L60" s="388">
        <f t="shared" ca="1" si="237"/>
        <v>401.97220285215371</v>
      </c>
      <c r="M60" s="388">
        <f t="shared" ca="1" si="237"/>
        <v>380.26973133258457</v>
      </c>
      <c r="N60" s="388">
        <f t="shared" ca="1" si="237"/>
        <v>358.56725981301537</v>
      </c>
      <c r="O60" s="388">
        <f t="shared" ca="1" si="237"/>
        <v>336.86478829344617</v>
      </c>
      <c r="P60" s="388">
        <f t="shared" ca="1" si="237"/>
        <v>315.16231677387702</v>
      </c>
      <c r="Q60" s="388">
        <f t="shared" ca="1" si="237"/>
        <v>293.45984525430788</v>
      </c>
      <c r="R60" s="388">
        <f t="shared" ca="1" si="237"/>
        <v>271.75737373473868</v>
      </c>
      <c r="S60" s="388">
        <f t="shared" ca="1" si="237"/>
        <v>250.05490221516951</v>
      </c>
      <c r="T60" s="388">
        <f t="shared" ca="1" si="237"/>
        <v>228.35243069560033</v>
      </c>
      <c r="U60" s="388">
        <f t="shared" ca="1" si="237"/>
        <v>206.64995917603116</v>
      </c>
      <c r="V60" s="388">
        <f t="shared" ca="1" si="237"/>
        <v>184.94748765646199</v>
      </c>
      <c r="W60" s="388">
        <f t="shared" ca="1" si="237"/>
        <v>165.95018688216516</v>
      </c>
      <c r="X60" s="388">
        <f t="shared" ca="1" si="237"/>
        <v>152.36201506109998</v>
      </c>
      <c r="Y60" s="388">
        <f t="shared" ca="1" si="237"/>
        <v>141.47901398530712</v>
      </c>
      <c r="Z60" s="388">
        <f t="shared" ca="1" si="237"/>
        <v>130.59601290951426</v>
      </c>
      <c r="AA60" s="388">
        <f t="shared" ca="1" si="237"/>
        <v>119.71301183372141</v>
      </c>
      <c r="AB60" s="388">
        <f t="shared" ca="1" si="237"/>
        <v>108.83001075792855</v>
      </c>
      <c r="AC60" s="388">
        <f t="shared" ca="1" si="237"/>
        <v>97.9470096821357</v>
      </c>
      <c r="AD60" s="388">
        <f t="shared" ca="1" si="237"/>
        <v>87.064008606342838</v>
      </c>
      <c r="AE60" s="388">
        <f t="shared" ca="1" si="237"/>
        <v>76.181007530549991</v>
      </c>
      <c r="AF60" s="388">
        <f t="shared" ca="1" si="237"/>
        <v>65.298006454757129</v>
      </c>
      <c r="AG60" s="388">
        <f t="shared" ca="1" si="237"/>
        <v>54.415005378964274</v>
      </c>
      <c r="AH60" s="388">
        <f t="shared" ca="1" si="237"/>
        <v>43.532004303171419</v>
      </c>
      <c r="AI60" s="388">
        <f t="shared" ca="1" si="237"/>
        <v>32.649003227378564</v>
      </c>
      <c r="AJ60" s="388">
        <f t="shared" ca="1" si="237"/>
        <v>21.766002151585703</v>
      </c>
      <c r="AK60" s="388">
        <f t="shared" ca="1" si="237"/>
        <v>10.883001075792844</v>
      </c>
      <c r="AL60" s="388">
        <f t="shared" ca="1" si="237"/>
        <v>2.7207502689482004</v>
      </c>
      <c r="AM60" s="388">
        <f t="shared" ca="1" si="237"/>
        <v>-1.3775647289548942E-14</v>
      </c>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row>
    <row r="61" spans="1:83" ht="16.5" thickBot="1">
      <c r="A61" s="392" t="s">
        <v>535</v>
      </c>
      <c r="C61" s="429"/>
      <c r="D61" s="429"/>
      <c r="E61" s="429"/>
      <c r="F61" s="429"/>
      <c r="G61" s="429"/>
      <c r="CE61" s="474"/>
    </row>
    <row r="62" spans="1:83">
      <c r="A62" s="430" t="s">
        <v>504</v>
      </c>
      <c r="B62" s="431">
        <f>NPVRR!B43</f>
        <v>0.10249999999999999</v>
      </c>
      <c r="CE62" s="474"/>
    </row>
    <row r="63" spans="1:83">
      <c r="A63" s="432" t="s">
        <v>520</v>
      </c>
      <c r="B63" s="433">
        <f>NPVRR!B44</f>
        <v>0.10249999999999999</v>
      </c>
      <c r="H63" s="543"/>
      <c r="I63" s="543"/>
      <c r="J63" s="543"/>
      <c r="CE63" s="474"/>
    </row>
    <row r="64" spans="1:83">
      <c r="A64" s="434" t="s">
        <v>506</v>
      </c>
      <c r="B64" s="433">
        <f>NPVRR!B45</f>
        <v>3.73E-2</v>
      </c>
      <c r="I64" s="543"/>
      <c r="CE64" s="474"/>
    </row>
    <row r="65" spans="1:83">
      <c r="A65" s="434" t="s">
        <v>517</v>
      </c>
      <c r="B65" s="433">
        <f>NPVRR!B46</f>
        <v>6.5036441E-2</v>
      </c>
      <c r="E65" s="429"/>
      <c r="I65" s="543"/>
      <c r="CE65" s="474"/>
    </row>
    <row r="66" spans="1:83">
      <c r="A66" s="434" t="s">
        <v>518</v>
      </c>
      <c r="B66" s="435">
        <f>NPVRR!B47</f>
        <v>0.53</v>
      </c>
      <c r="CE66" s="474"/>
    </row>
    <row r="67" spans="1:83" ht="16.5" thickBot="1">
      <c r="A67" s="436" t="s">
        <v>519</v>
      </c>
      <c r="B67" s="437">
        <f>NPVRR!B48</f>
        <v>0.47</v>
      </c>
      <c r="CE67" s="474"/>
    </row>
    <row r="68" spans="1:83">
      <c r="CE68" s="474"/>
    </row>
    <row r="69" spans="1:83" s="398" customFormat="1" hidden="1">
      <c r="A69" s="421" t="s">
        <v>543</v>
      </c>
      <c r="C69" s="422">
        <f>C72</f>
        <v>2007</v>
      </c>
      <c r="D69" s="422">
        <f t="shared" ref="D69:BO69" si="238">D72</f>
        <v>2008</v>
      </c>
      <c r="E69" s="422">
        <f t="shared" si="238"/>
        <v>2009</v>
      </c>
      <c r="F69" s="422">
        <f t="shared" si="238"/>
        <v>2010</v>
      </c>
      <c r="G69" s="422">
        <f t="shared" si="238"/>
        <v>2011</v>
      </c>
      <c r="H69" s="422">
        <f t="shared" si="238"/>
        <v>2012</v>
      </c>
      <c r="I69" s="422">
        <f t="shared" si="238"/>
        <v>2013</v>
      </c>
      <c r="J69" s="422">
        <f t="shared" si="238"/>
        <v>2014</v>
      </c>
      <c r="K69" s="422">
        <f t="shared" si="238"/>
        <v>2015</v>
      </c>
      <c r="L69" s="422">
        <f t="shared" si="238"/>
        <v>2016</v>
      </c>
      <c r="M69" s="422">
        <f t="shared" si="238"/>
        <v>2017</v>
      </c>
      <c r="N69" s="422">
        <f t="shared" si="238"/>
        <v>2018</v>
      </c>
      <c r="O69" s="422">
        <f t="shared" si="238"/>
        <v>2019</v>
      </c>
      <c r="P69" s="422">
        <f t="shared" si="238"/>
        <v>2020</v>
      </c>
      <c r="Q69" s="422">
        <f t="shared" si="238"/>
        <v>2021</v>
      </c>
      <c r="R69" s="422">
        <f t="shared" si="238"/>
        <v>2022</v>
      </c>
      <c r="S69" s="422">
        <f t="shared" si="238"/>
        <v>2023</v>
      </c>
      <c r="T69" s="422">
        <f t="shared" si="238"/>
        <v>2024</v>
      </c>
      <c r="U69" s="422">
        <f t="shared" si="238"/>
        <v>2025</v>
      </c>
      <c r="V69" s="422">
        <f t="shared" si="238"/>
        <v>2026</v>
      </c>
      <c r="W69" s="422">
        <f t="shared" si="238"/>
        <v>2027</v>
      </c>
      <c r="X69" s="422">
        <f t="shared" si="238"/>
        <v>2028</v>
      </c>
      <c r="Y69" s="422">
        <f t="shared" si="238"/>
        <v>2029</v>
      </c>
      <c r="Z69" s="422">
        <f t="shared" si="238"/>
        <v>2030</v>
      </c>
      <c r="AA69" s="422">
        <f t="shared" si="238"/>
        <v>2031</v>
      </c>
      <c r="AB69" s="422">
        <f t="shared" si="238"/>
        <v>2032</v>
      </c>
      <c r="AC69" s="422">
        <f t="shared" si="238"/>
        <v>2033</v>
      </c>
      <c r="AD69" s="422">
        <f t="shared" si="238"/>
        <v>2034</v>
      </c>
      <c r="AE69" s="422">
        <f t="shared" si="238"/>
        <v>2035</v>
      </c>
      <c r="AF69" s="422">
        <f t="shared" si="238"/>
        <v>2036</v>
      </c>
      <c r="AG69" s="422">
        <f t="shared" si="238"/>
        <v>2037</v>
      </c>
      <c r="AH69" s="422">
        <f t="shared" si="238"/>
        <v>2038</v>
      </c>
      <c r="AI69" s="422">
        <f t="shared" si="238"/>
        <v>2039</v>
      </c>
      <c r="AJ69" s="422">
        <f t="shared" si="238"/>
        <v>2040</v>
      </c>
      <c r="AK69" s="422">
        <f t="shared" si="238"/>
        <v>2041</v>
      </c>
      <c r="AL69" s="422">
        <f t="shared" si="238"/>
        <v>2042</v>
      </c>
      <c r="AM69" s="422">
        <f t="shared" si="238"/>
        <v>2043</v>
      </c>
      <c r="AN69" s="422">
        <f t="shared" si="238"/>
        <v>2044</v>
      </c>
      <c r="AO69" s="422">
        <f t="shared" si="238"/>
        <v>2045</v>
      </c>
      <c r="AP69" s="422">
        <f t="shared" si="238"/>
        <v>2046</v>
      </c>
      <c r="AQ69" s="422">
        <f t="shared" si="238"/>
        <v>2047</v>
      </c>
      <c r="AR69" s="422">
        <f t="shared" si="238"/>
        <v>2048</v>
      </c>
      <c r="AS69" s="422">
        <f t="shared" si="238"/>
        <v>2049</v>
      </c>
      <c r="AT69" s="422">
        <f t="shared" si="238"/>
        <v>2050</v>
      </c>
      <c r="AU69" s="422">
        <f t="shared" si="238"/>
        <v>2051</v>
      </c>
      <c r="AV69" s="422">
        <f t="shared" si="238"/>
        <v>2052</v>
      </c>
      <c r="AW69" s="422">
        <f t="shared" si="238"/>
        <v>2053</v>
      </c>
      <c r="AX69" s="422">
        <f t="shared" si="238"/>
        <v>2054</v>
      </c>
      <c r="AY69" s="422">
        <f t="shared" si="238"/>
        <v>2055</v>
      </c>
      <c r="AZ69" s="422">
        <f t="shared" si="238"/>
        <v>2056</v>
      </c>
      <c r="BA69" s="422">
        <f t="shared" si="238"/>
        <v>2057</v>
      </c>
      <c r="BB69" s="422">
        <f t="shared" si="238"/>
        <v>2058</v>
      </c>
      <c r="BC69" s="422">
        <f t="shared" si="238"/>
        <v>2059</v>
      </c>
      <c r="BD69" s="422">
        <f t="shared" si="238"/>
        <v>2060</v>
      </c>
      <c r="BE69" s="422">
        <f t="shared" si="238"/>
        <v>2061</v>
      </c>
      <c r="BF69" s="422">
        <f t="shared" si="238"/>
        <v>2062</v>
      </c>
      <c r="BG69" s="422">
        <f t="shared" si="238"/>
        <v>2063</v>
      </c>
      <c r="BH69" s="422">
        <f t="shared" si="238"/>
        <v>2064</v>
      </c>
      <c r="BI69" s="422">
        <f t="shared" si="238"/>
        <v>2065</v>
      </c>
      <c r="BJ69" s="422">
        <f t="shared" si="238"/>
        <v>2066</v>
      </c>
      <c r="BK69" s="422">
        <f t="shared" si="238"/>
        <v>2067</v>
      </c>
      <c r="BL69" s="422">
        <f t="shared" si="238"/>
        <v>2068</v>
      </c>
      <c r="BM69" s="422">
        <f t="shared" si="238"/>
        <v>2069</v>
      </c>
      <c r="BN69" s="422">
        <f t="shared" si="238"/>
        <v>2070</v>
      </c>
      <c r="BO69" s="422">
        <f t="shared" si="238"/>
        <v>2071</v>
      </c>
      <c r="BP69" s="422">
        <f t="shared" ref="BP69:CD69" si="239">BP72</f>
        <v>2072</v>
      </c>
      <c r="BQ69" s="422">
        <f t="shared" si="239"/>
        <v>2073</v>
      </c>
      <c r="BR69" s="422">
        <f t="shared" si="239"/>
        <v>2074</v>
      </c>
      <c r="BS69" s="422">
        <f t="shared" si="239"/>
        <v>2075</v>
      </c>
      <c r="BT69" s="422">
        <f t="shared" si="239"/>
        <v>2076</v>
      </c>
      <c r="BU69" s="422">
        <f t="shared" si="239"/>
        <v>2077</v>
      </c>
      <c r="BV69" s="422">
        <f t="shared" si="239"/>
        <v>2078</v>
      </c>
      <c r="BW69" s="422">
        <f t="shared" si="239"/>
        <v>2079</v>
      </c>
      <c r="BX69" s="422">
        <f t="shared" si="239"/>
        <v>2080</v>
      </c>
      <c r="BY69" s="422">
        <f t="shared" si="239"/>
        <v>2081</v>
      </c>
      <c r="BZ69" s="422">
        <f t="shared" si="239"/>
        <v>2082</v>
      </c>
      <c r="CA69" s="422">
        <f t="shared" si="239"/>
        <v>2083</v>
      </c>
      <c r="CB69" s="422">
        <f t="shared" si="239"/>
        <v>2084</v>
      </c>
      <c r="CC69" s="422">
        <f t="shared" si="239"/>
        <v>2085</v>
      </c>
      <c r="CD69" s="422">
        <f t="shared" si="239"/>
        <v>2086</v>
      </c>
      <c r="CE69" s="474"/>
    </row>
    <row r="70" spans="1:83" s="398" customFormat="1" hidden="1">
      <c r="A70" s="417" t="s">
        <v>527</v>
      </c>
      <c r="C70" s="423">
        <f t="array" ref="C70:CD70">IF(Company="ODP",$C$74:$CD$74,$C$73:$CD$73)</f>
        <v>0</v>
      </c>
      <c r="D70" s="423">
        <v>0</v>
      </c>
      <c r="E70" s="423" t="str">
        <v>yes</v>
      </c>
      <c r="F70" s="423">
        <v>0</v>
      </c>
      <c r="G70" s="423" t="str">
        <v>yes</v>
      </c>
      <c r="H70" s="423">
        <v>0</v>
      </c>
      <c r="I70" s="423" t="str">
        <v>yes</v>
      </c>
      <c r="J70" s="423">
        <v>0</v>
      </c>
      <c r="K70" s="423" t="str">
        <v>yes</v>
      </c>
      <c r="L70" s="423">
        <v>0</v>
      </c>
      <c r="M70" s="423" t="str">
        <v>yes</v>
      </c>
      <c r="N70" s="423">
        <v>0</v>
      </c>
      <c r="O70" s="423" t="str">
        <v>yes</v>
      </c>
      <c r="P70" s="423">
        <v>0</v>
      </c>
      <c r="Q70" s="423" t="str">
        <v>yes</v>
      </c>
      <c r="R70" s="423">
        <v>0</v>
      </c>
      <c r="S70" s="423" t="str">
        <v>yes</v>
      </c>
      <c r="T70" s="423">
        <v>0</v>
      </c>
      <c r="U70" s="423" t="str">
        <v>yes</v>
      </c>
      <c r="V70" s="423">
        <v>0</v>
      </c>
      <c r="W70" s="423" t="str">
        <v>yes</v>
      </c>
      <c r="X70" s="423">
        <v>0</v>
      </c>
      <c r="Y70" s="423" t="str">
        <v>yes</v>
      </c>
      <c r="Z70" s="423">
        <v>0</v>
      </c>
      <c r="AA70" s="423" t="str">
        <v>yes</v>
      </c>
      <c r="AB70" s="423">
        <v>0</v>
      </c>
      <c r="AC70" s="423" t="str">
        <v>yes</v>
      </c>
      <c r="AD70" s="423">
        <v>0</v>
      </c>
      <c r="AE70" s="423" t="str">
        <v>yes</v>
      </c>
      <c r="AF70" s="423">
        <v>0</v>
      </c>
      <c r="AG70" s="423" t="str">
        <v>yes</v>
      </c>
      <c r="AH70" s="423">
        <v>0</v>
      </c>
      <c r="AI70" s="423" t="str">
        <v>yes</v>
      </c>
      <c r="AJ70" s="423">
        <v>0</v>
      </c>
      <c r="AK70" s="423" t="str">
        <v>yes</v>
      </c>
      <c r="AL70" s="423">
        <v>0</v>
      </c>
      <c r="AM70" s="423" t="str">
        <v>yes</v>
      </c>
      <c r="AN70" s="423">
        <v>0</v>
      </c>
      <c r="AO70" s="423" t="str">
        <v>yes</v>
      </c>
      <c r="AP70" s="423">
        <v>0</v>
      </c>
      <c r="AQ70" s="423" t="str">
        <v>yes</v>
      </c>
      <c r="AR70" s="423">
        <v>0</v>
      </c>
      <c r="AS70" s="423" t="str">
        <v>yes</v>
      </c>
      <c r="AT70" s="423">
        <v>0</v>
      </c>
      <c r="AU70" s="423" t="str">
        <v>yes</v>
      </c>
      <c r="AV70" s="423">
        <v>0</v>
      </c>
      <c r="AW70" s="423" t="str">
        <v>yes</v>
      </c>
      <c r="AX70" s="423">
        <v>0</v>
      </c>
      <c r="AY70" s="423" t="str">
        <v>yes</v>
      </c>
      <c r="AZ70" s="423">
        <v>0</v>
      </c>
      <c r="BA70" s="423" t="str">
        <v>yes</v>
      </c>
      <c r="BB70" s="423">
        <v>0</v>
      </c>
      <c r="BC70" s="423" t="str">
        <v>yes</v>
      </c>
      <c r="BD70" s="423">
        <v>0</v>
      </c>
      <c r="BE70" s="423" t="str">
        <v>yes</v>
      </c>
      <c r="BF70" s="423">
        <v>0</v>
      </c>
      <c r="BG70" s="423" t="str">
        <v>yes</v>
      </c>
      <c r="BH70" s="423">
        <v>0</v>
      </c>
      <c r="BI70" s="423" t="str">
        <v>yes</v>
      </c>
      <c r="BJ70" s="423">
        <v>0</v>
      </c>
      <c r="BK70" s="423" t="str">
        <v>yes</v>
      </c>
      <c r="BL70" s="423">
        <v>0</v>
      </c>
      <c r="BM70" s="423" t="str">
        <v>yes</v>
      </c>
      <c r="BN70" s="423">
        <v>0</v>
      </c>
      <c r="BO70" s="423" t="str">
        <v>yes</v>
      </c>
      <c r="BP70" s="423">
        <v>0</v>
      </c>
      <c r="BQ70" s="423" t="str">
        <v>yes</v>
      </c>
      <c r="BR70" s="423">
        <v>0</v>
      </c>
      <c r="BS70" s="423" t="str">
        <v>yes</v>
      </c>
      <c r="BT70" s="423">
        <v>0</v>
      </c>
      <c r="BU70" s="423" t="str">
        <v>yes</v>
      </c>
      <c r="BV70" s="423">
        <v>0</v>
      </c>
      <c r="BW70" s="423" t="str">
        <v>yes</v>
      </c>
      <c r="BX70" s="423">
        <v>0</v>
      </c>
      <c r="BY70" s="423" t="str">
        <v>yes</v>
      </c>
      <c r="BZ70" s="423">
        <v>0</v>
      </c>
      <c r="CA70" s="423" t="str">
        <v>yes</v>
      </c>
      <c r="CB70" s="423">
        <v>0</v>
      </c>
      <c r="CC70" s="423" t="str">
        <v>yes</v>
      </c>
      <c r="CD70" s="423">
        <v>0</v>
      </c>
      <c r="CE70" s="474"/>
    </row>
    <row r="71" spans="1:83" s="398" customFormat="1" hidden="1">
      <c r="CE71" s="474"/>
    </row>
    <row r="72" spans="1:83" s="398" customFormat="1" hidden="1">
      <c r="A72" s="424" t="s">
        <v>523</v>
      </c>
      <c r="C72" s="422">
        <v>2007</v>
      </c>
      <c r="D72" s="422">
        <f>C72+1</f>
        <v>2008</v>
      </c>
      <c r="E72" s="422">
        <f t="shared" ref="E72:BP72" si="240">D72+1</f>
        <v>2009</v>
      </c>
      <c r="F72" s="422">
        <f t="shared" si="240"/>
        <v>2010</v>
      </c>
      <c r="G72" s="422">
        <f t="shared" si="240"/>
        <v>2011</v>
      </c>
      <c r="H72" s="422">
        <f t="shared" si="240"/>
        <v>2012</v>
      </c>
      <c r="I72" s="422">
        <f t="shared" si="240"/>
        <v>2013</v>
      </c>
      <c r="J72" s="422">
        <f t="shared" si="240"/>
        <v>2014</v>
      </c>
      <c r="K72" s="422">
        <f t="shared" si="240"/>
        <v>2015</v>
      </c>
      <c r="L72" s="422">
        <f t="shared" si="240"/>
        <v>2016</v>
      </c>
      <c r="M72" s="422">
        <f t="shared" si="240"/>
        <v>2017</v>
      </c>
      <c r="N72" s="422">
        <f t="shared" si="240"/>
        <v>2018</v>
      </c>
      <c r="O72" s="422">
        <f t="shared" si="240"/>
        <v>2019</v>
      </c>
      <c r="P72" s="422">
        <f t="shared" si="240"/>
        <v>2020</v>
      </c>
      <c r="Q72" s="422">
        <f t="shared" si="240"/>
        <v>2021</v>
      </c>
      <c r="R72" s="422">
        <f t="shared" si="240"/>
        <v>2022</v>
      </c>
      <c r="S72" s="422">
        <f t="shared" si="240"/>
        <v>2023</v>
      </c>
      <c r="T72" s="422">
        <f t="shared" si="240"/>
        <v>2024</v>
      </c>
      <c r="U72" s="422">
        <f t="shared" si="240"/>
        <v>2025</v>
      </c>
      <c r="V72" s="422">
        <f t="shared" si="240"/>
        <v>2026</v>
      </c>
      <c r="W72" s="422">
        <f t="shared" si="240"/>
        <v>2027</v>
      </c>
      <c r="X72" s="422">
        <f t="shared" si="240"/>
        <v>2028</v>
      </c>
      <c r="Y72" s="422">
        <f t="shared" si="240"/>
        <v>2029</v>
      </c>
      <c r="Z72" s="422">
        <f t="shared" si="240"/>
        <v>2030</v>
      </c>
      <c r="AA72" s="422">
        <f t="shared" si="240"/>
        <v>2031</v>
      </c>
      <c r="AB72" s="422">
        <f t="shared" si="240"/>
        <v>2032</v>
      </c>
      <c r="AC72" s="422">
        <f t="shared" si="240"/>
        <v>2033</v>
      </c>
      <c r="AD72" s="422">
        <f t="shared" si="240"/>
        <v>2034</v>
      </c>
      <c r="AE72" s="422">
        <f t="shared" si="240"/>
        <v>2035</v>
      </c>
      <c r="AF72" s="422">
        <f t="shared" si="240"/>
        <v>2036</v>
      </c>
      <c r="AG72" s="422">
        <f t="shared" si="240"/>
        <v>2037</v>
      </c>
      <c r="AH72" s="422">
        <f t="shared" si="240"/>
        <v>2038</v>
      </c>
      <c r="AI72" s="422">
        <f t="shared" si="240"/>
        <v>2039</v>
      </c>
      <c r="AJ72" s="422">
        <f t="shared" si="240"/>
        <v>2040</v>
      </c>
      <c r="AK72" s="422">
        <f t="shared" si="240"/>
        <v>2041</v>
      </c>
      <c r="AL72" s="422">
        <f t="shared" si="240"/>
        <v>2042</v>
      </c>
      <c r="AM72" s="422">
        <f t="shared" si="240"/>
        <v>2043</v>
      </c>
      <c r="AN72" s="422">
        <f t="shared" si="240"/>
        <v>2044</v>
      </c>
      <c r="AO72" s="422">
        <f t="shared" si="240"/>
        <v>2045</v>
      </c>
      <c r="AP72" s="422">
        <f t="shared" si="240"/>
        <v>2046</v>
      </c>
      <c r="AQ72" s="422">
        <f t="shared" si="240"/>
        <v>2047</v>
      </c>
      <c r="AR72" s="422">
        <f t="shared" si="240"/>
        <v>2048</v>
      </c>
      <c r="AS72" s="422">
        <f t="shared" si="240"/>
        <v>2049</v>
      </c>
      <c r="AT72" s="422">
        <f t="shared" si="240"/>
        <v>2050</v>
      </c>
      <c r="AU72" s="422">
        <f t="shared" si="240"/>
        <v>2051</v>
      </c>
      <c r="AV72" s="422">
        <f t="shared" si="240"/>
        <v>2052</v>
      </c>
      <c r="AW72" s="422">
        <f t="shared" si="240"/>
        <v>2053</v>
      </c>
      <c r="AX72" s="422">
        <f t="shared" si="240"/>
        <v>2054</v>
      </c>
      <c r="AY72" s="422">
        <f t="shared" si="240"/>
        <v>2055</v>
      </c>
      <c r="AZ72" s="422">
        <f t="shared" si="240"/>
        <v>2056</v>
      </c>
      <c r="BA72" s="422">
        <f t="shared" si="240"/>
        <v>2057</v>
      </c>
      <c r="BB72" s="422">
        <f t="shared" si="240"/>
        <v>2058</v>
      </c>
      <c r="BC72" s="422">
        <f t="shared" si="240"/>
        <v>2059</v>
      </c>
      <c r="BD72" s="422">
        <f t="shared" si="240"/>
        <v>2060</v>
      </c>
      <c r="BE72" s="422">
        <f t="shared" si="240"/>
        <v>2061</v>
      </c>
      <c r="BF72" s="422">
        <f t="shared" si="240"/>
        <v>2062</v>
      </c>
      <c r="BG72" s="422">
        <f t="shared" si="240"/>
        <v>2063</v>
      </c>
      <c r="BH72" s="422">
        <f t="shared" si="240"/>
        <v>2064</v>
      </c>
      <c r="BI72" s="422">
        <f t="shared" si="240"/>
        <v>2065</v>
      </c>
      <c r="BJ72" s="422">
        <f t="shared" si="240"/>
        <v>2066</v>
      </c>
      <c r="BK72" s="422">
        <f t="shared" si="240"/>
        <v>2067</v>
      </c>
      <c r="BL72" s="422">
        <f t="shared" si="240"/>
        <v>2068</v>
      </c>
      <c r="BM72" s="422">
        <f t="shared" si="240"/>
        <v>2069</v>
      </c>
      <c r="BN72" s="422">
        <f t="shared" si="240"/>
        <v>2070</v>
      </c>
      <c r="BO72" s="422">
        <f t="shared" si="240"/>
        <v>2071</v>
      </c>
      <c r="BP72" s="422">
        <f t="shared" si="240"/>
        <v>2072</v>
      </c>
      <c r="BQ72" s="422">
        <f t="shared" ref="BQ72:CD72" si="241">BP72+1</f>
        <v>2073</v>
      </c>
      <c r="BR72" s="422">
        <f t="shared" si="241"/>
        <v>2074</v>
      </c>
      <c r="BS72" s="422">
        <f t="shared" si="241"/>
        <v>2075</v>
      </c>
      <c r="BT72" s="422">
        <f t="shared" si="241"/>
        <v>2076</v>
      </c>
      <c r="BU72" s="422">
        <f t="shared" si="241"/>
        <v>2077</v>
      </c>
      <c r="BV72" s="422">
        <f t="shared" si="241"/>
        <v>2078</v>
      </c>
      <c r="BW72" s="422">
        <f t="shared" si="241"/>
        <v>2079</v>
      </c>
      <c r="BX72" s="422">
        <f t="shared" si="241"/>
        <v>2080</v>
      </c>
      <c r="BY72" s="422">
        <f t="shared" si="241"/>
        <v>2081</v>
      </c>
      <c r="BZ72" s="422">
        <f t="shared" si="241"/>
        <v>2082</v>
      </c>
      <c r="CA72" s="422">
        <f t="shared" si="241"/>
        <v>2083</v>
      </c>
      <c r="CB72" s="422">
        <f t="shared" si="241"/>
        <v>2084</v>
      </c>
      <c r="CC72" s="422">
        <f t="shared" si="241"/>
        <v>2085</v>
      </c>
      <c r="CD72" s="422">
        <f t="shared" si="241"/>
        <v>2086</v>
      </c>
      <c r="CE72" s="474"/>
    </row>
    <row r="73" spans="1:83" s="398" customFormat="1" hidden="1">
      <c r="B73" s="398" t="s">
        <v>524</v>
      </c>
      <c r="C73" s="438"/>
      <c r="D73" s="438"/>
      <c r="E73" s="438" t="s">
        <v>525</v>
      </c>
      <c r="F73" s="438"/>
      <c r="G73" s="438" t="s">
        <v>525</v>
      </c>
      <c r="H73" s="438"/>
      <c r="I73" s="438" t="s">
        <v>525</v>
      </c>
      <c r="J73" s="438"/>
      <c r="K73" s="438" t="s">
        <v>525</v>
      </c>
      <c r="L73" s="438"/>
      <c r="M73" s="438" t="s">
        <v>525</v>
      </c>
      <c r="N73" s="438"/>
      <c r="O73" s="438" t="s">
        <v>525</v>
      </c>
      <c r="P73" s="438"/>
      <c r="Q73" s="438" t="s">
        <v>525</v>
      </c>
      <c r="R73" s="438"/>
      <c r="S73" s="438" t="s">
        <v>525</v>
      </c>
      <c r="T73" s="438"/>
      <c r="U73" s="438" t="s">
        <v>525</v>
      </c>
      <c r="V73" s="438"/>
      <c r="W73" s="438" t="s">
        <v>525</v>
      </c>
      <c r="X73" s="438"/>
      <c r="Y73" s="438" t="s">
        <v>525</v>
      </c>
      <c r="Z73" s="438"/>
      <c r="AA73" s="438" t="s">
        <v>525</v>
      </c>
      <c r="AB73" s="438"/>
      <c r="AC73" s="438" t="s">
        <v>525</v>
      </c>
      <c r="AD73" s="438"/>
      <c r="AE73" s="438" t="s">
        <v>525</v>
      </c>
      <c r="AF73" s="438"/>
      <c r="AG73" s="438" t="s">
        <v>525</v>
      </c>
      <c r="AH73" s="438"/>
      <c r="AI73" s="438" t="s">
        <v>525</v>
      </c>
      <c r="AJ73" s="438"/>
      <c r="AK73" s="438" t="s">
        <v>525</v>
      </c>
      <c r="AL73" s="438"/>
      <c r="AM73" s="438" t="s">
        <v>525</v>
      </c>
      <c r="AN73" s="438"/>
      <c r="AO73" s="438" t="s">
        <v>525</v>
      </c>
      <c r="AP73" s="438"/>
      <c r="AQ73" s="438" t="s">
        <v>525</v>
      </c>
      <c r="AR73" s="438"/>
      <c r="AS73" s="438" t="s">
        <v>525</v>
      </c>
      <c r="AT73" s="438"/>
      <c r="AU73" s="438" t="s">
        <v>525</v>
      </c>
      <c r="AV73" s="438"/>
      <c r="AW73" s="438" t="s">
        <v>525</v>
      </c>
      <c r="AX73" s="438"/>
      <c r="AY73" s="438" t="s">
        <v>525</v>
      </c>
      <c r="AZ73" s="438"/>
      <c r="BA73" s="438" t="s">
        <v>525</v>
      </c>
      <c r="BB73" s="438"/>
      <c r="BC73" s="438" t="s">
        <v>525</v>
      </c>
      <c r="BD73" s="438"/>
      <c r="BE73" s="438" t="s">
        <v>525</v>
      </c>
      <c r="BF73" s="438"/>
      <c r="BG73" s="438" t="s">
        <v>525</v>
      </c>
      <c r="BH73" s="438"/>
      <c r="BI73" s="438" t="s">
        <v>525</v>
      </c>
      <c r="BJ73" s="438"/>
      <c r="BK73" s="438" t="s">
        <v>525</v>
      </c>
      <c r="BL73" s="438"/>
      <c r="BM73" s="438" t="s">
        <v>525</v>
      </c>
      <c r="BN73" s="438"/>
      <c r="BO73" s="438" t="s">
        <v>525</v>
      </c>
      <c r="BP73" s="438"/>
      <c r="BQ73" s="438" t="s">
        <v>525</v>
      </c>
      <c r="BR73" s="438"/>
      <c r="BS73" s="438" t="s">
        <v>525</v>
      </c>
      <c r="BT73" s="438"/>
      <c r="BU73" s="438" t="s">
        <v>525</v>
      </c>
      <c r="BV73" s="438"/>
      <c r="BW73" s="438" t="s">
        <v>525</v>
      </c>
      <c r="BX73" s="438"/>
      <c r="BY73" s="438" t="s">
        <v>525</v>
      </c>
      <c r="BZ73" s="438"/>
      <c r="CA73" s="438" t="s">
        <v>525</v>
      </c>
      <c r="CB73" s="438"/>
      <c r="CC73" s="438" t="s">
        <v>525</v>
      </c>
      <c r="CD73" s="438"/>
      <c r="CE73" s="474"/>
    </row>
    <row r="74" spans="1:83" s="398" customFormat="1" hidden="1">
      <c r="B74" s="398" t="s">
        <v>526</v>
      </c>
      <c r="C74" s="438"/>
      <c r="D74" s="438"/>
      <c r="E74" s="438"/>
      <c r="F74" s="438" t="s">
        <v>525</v>
      </c>
      <c r="G74" s="438"/>
      <c r="H74" s="438" t="s">
        <v>525</v>
      </c>
      <c r="I74" s="438"/>
      <c r="J74" s="438" t="s">
        <v>525</v>
      </c>
      <c r="K74" s="438"/>
      <c r="L74" s="438" t="s">
        <v>525</v>
      </c>
      <c r="M74" s="438"/>
      <c r="N74" s="438" t="s">
        <v>525</v>
      </c>
      <c r="O74" s="438"/>
      <c r="P74" s="438" t="s">
        <v>525</v>
      </c>
      <c r="Q74" s="438"/>
      <c r="R74" s="438" t="s">
        <v>525</v>
      </c>
      <c r="S74" s="438"/>
      <c r="T74" s="438" t="s">
        <v>525</v>
      </c>
      <c r="U74" s="438"/>
      <c r="V74" s="438" t="s">
        <v>525</v>
      </c>
      <c r="W74" s="438"/>
      <c r="X74" s="438" t="s">
        <v>525</v>
      </c>
      <c r="Y74" s="438"/>
      <c r="Z74" s="438" t="s">
        <v>525</v>
      </c>
      <c r="AA74" s="438"/>
      <c r="AB74" s="438" t="s">
        <v>525</v>
      </c>
      <c r="AC74" s="438"/>
      <c r="AD74" s="438" t="s">
        <v>525</v>
      </c>
      <c r="AE74" s="438"/>
      <c r="AF74" s="438" t="s">
        <v>525</v>
      </c>
      <c r="AG74" s="438"/>
      <c r="AH74" s="438" t="s">
        <v>525</v>
      </c>
      <c r="AI74" s="438"/>
      <c r="AJ74" s="438" t="s">
        <v>525</v>
      </c>
      <c r="AK74" s="438"/>
      <c r="AL74" s="438" t="s">
        <v>525</v>
      </c>
      <c r="AM74" s="438"/>
      <c r="AN74" s="438" t="s">
        <v>525</v>
      </c>
      <c r="AO74" s="438"/>
      <c r="AP74" s="438" t="s">
        <v>525</v>
      </c>
      <c r="AQ74" s="438"/>
      <c r="AR74" s="438" t="s">
        <v>525</v>
      </c>
      <c r="AS74" s="438"/>
      <c r="AT74" s="438" t="s">
        <v>525</v>
      </c>
      <c r="AU74" s="438"/>
      <c r="AV74" s="438" t="s">
        <v>525</v>
      </c>
      <c r="AW74" s="438"/>
      <c r="AX74" s="438" t="s">
        <v>525</v>
      </c>
      <c r="AY74" s="438"/>
      <c r="AZ74" s="438" t="s">
        <v>525</v>
      </c>
      <c r="BA74" s="438"/>
      <c r="BB74" s="438" t="s">
        <v>525</v>
      </c>
      <c r="BC74" s="438"/>
      <c r="BD74" s="438" t="s">
        <v>525</v>
      </c>
      <c r="BE74" s="438"/>
      <c r="BF74" s="438" t="s">
        <v>525</v>
      </c>
      <c r="BG74" s="438"/>
      <c r="BH74" s="438" t="s">
        <v>525</v>
      </c>
      <c r="BI74" s="438"/>
      <c r="BJ74" s="438" t="s">
        <v>525</v>
      </c>
      <c r="BK74" s="438"/>
      <c r="BL74" s="438" t="s">
        <v>525</v>
      </c>
      <c r="BM74" s="438"/>
      <c r="BN74" s="438" t="s">
        <v>525</v>
      </c>
      <c r="BO74" s="438"/>
      <c r="BP74" s="438" t="s">
        <v>525</v>
      </c>
      <c r="BQ74" s="438"/>
      <c r="BR74" s="438" t="s">
        <v>525</v>
      </c>
      <c r="BS74" s="438"/>
      <c r="BT74" s="438" t="s">
        <v>525</v>
      </c>
      <c r="BU74" s="438"/>
      <c r="BV74" s="438" t="s">
        <v>525</v>
      </c>
      <c r="BW74" s="438"/>
      <c r="BX74" s="438" t="s">
        <v>525</v>
      </c>
      <c r="BY74" s="438"/>
      <c r="BZ74" s="438" t="s">
        <v>525</v>
      </c>
      <c r="CA74" s="438"/>
      <c r="CB74" s="438" t="s">
        <v>525</v>
      </c>
      <c r="CC74" s="438"/>
      <c r="CD74" s="438" t="s">
        <v>525</v>
      </c>
      <c r="CE74" s="474"/>
    </row>
    <row r="75" spans="1:83" s="398" customFormat="1" hidden="1">
      <c r="CE75" s="474"/>
    </row>
    <row r="76" spans="1:83" s="398" customFormat="1" hidden="1">
      <c r="A76" s="421" t="s">
        <v>545</v>
      </c>
      <c r="CE76" s="474"/>
    </row>
    <row r="77" spans="1:83" s="398" customFormat="1" hidden="1">
      <c r="A77" s="424" t="s">
        <v>546</v>
      </c>
      <c r="B77" s="438">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75" zoomScaleNormal="75" workbookViewId="0">
      <pane ySplit="1" topLeftCell="A11" activePane="bottomLeft" state="frozenSplit"/>
      <selection activeCell="H97" sqref="H97"/>
      <selection pane="bottomLeft" activeCell="K27" sqref="K27"/>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5" t="s">
        <v>247</v>
      </c>
      <c r="B1" s="426"/>
      <c r="C1" s="426"/>
      <c r="D1" s="426"/>
      <c r="E1" s="426"/>
      <c r="F1" s="426"/>
      <c r="G1" s="426"/>
      <c r="H1" s="426"/>
      <c r="I1" s="427"/>
      <c r="J1" s="427"/>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137671</v>
      </c>
      <c r="C4" s="14"/>
      <c r="D4" s="14"/>
      <c r="E4" s="97" t="s">
        <v>177</v>
      </c>
      <c r="F4" s="102">
        <f>Department</f>
        <v>0</v>
      </c>
      <c r="G4" s="18"/>
      <c r="H4" s="18"/>
      <c r="I4" s="19"/>
    </row>
    <row r="5" spans="1:10">
      <c r="A5" s="96" t="s">
        <v>175</v>
      </c>
      <c r="B5" s="20"/>
      <c r="C5" s="385"/>
      <c r="D5" s="7"/>
      <c r="E5" s="98" t="s">
        <v>176</v>
      </c>
      <c r="F5" s="103" t="str">
        <f>Location</f>
        <v>Trimble County</v>
      </c>
      <c r="G5" s="7"/>
      <c r="H5" s="7"/>
      <c r="I5" s="8"/>
    </row>
    <row r="6" spans="1:10">
      <c r="A6" s="686" t="str">
        <f>Description</f>
        <v>Purchase and install filter bags in TC2 PJFF during Spring 2014 Outage.</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Haley Turner @ 502-627-6378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5" t="str">
        <f ca="1">IF(OR(Budgeted="No",B21&gt;300),"This project will need FP&amp;C approval.","This project will not need FP&amp;C signature.")</f>
        <v>This project will need FP&amp;C approval.</v>
      </c>
      <c r="F18" s="585"/>
      <c r="G18" s="585"/>
      <c r="H18" s="585"/>
      <c r="I18" s="585"/>
    </row>
    <row r="19" spans="1:9" ht="16.5" customHeight="1">
      <c r="A19" s="3"/>
      <c r="B19" s="3"/>
      <c r="D19" s="585"/>
      <c r="F19" s="585"/>
      <c r="G19" s="585"/>
      <c r="H19" s="585"/>
      <c r="I19" s="585"/>
    </row>
    <row r="20" spans="1:9">
      <c r="A20" s="93" t="s">
        <v>262</v>
      </c>
      <c r="B20" s="2"/>
      <c r="D20" s="283" t="s">
        <v>449</v>
      </c>
      <c r="F20" s="23"/>
      <c r="G20" s="23"/>
      <c r="H20" s="23"/>
      <c r="I20" s="23"/>
    </row>
    <row r="21" spans="1:9">
      <c r="A21" s="86" t="s">
        <v>260</v>
      </c>
      <c r="B21" s="231">
        <f ca="1">-SUM(TotalCapital)-SUM('PL and CF details'!B83:CC85)+SUM(Avoided_Capital_Costs,Avoided_Capital_Burdens)</f>
        <v>1326.4095750000001</v>
      </c>
      <c r="D21" s="24" t="str">
        <f ca="1">approvallevel(B21)&amp;" level"</f>
        <v>Exec VP/Company President level</v>
      </c>
    </row>
    <row r="22" spans="1:9">
      <c r="A22" s="3"/>
      <c r="B22" s="3"/>
      <c r="C22" s="1"/>
    </row>
    <row r="23" spans="1:9">
      <c r="A23" s="93" t="s">
        <v>616</v>
      </c>
      <c r="B23" s="87"/>
      <c r="C23" s="88"/>
    </row>
    <row r="24" spans="1:9" ht="9.75" customHeight="1">
      <c r="A24" s="512"/>
      <c r="B24" s="87"/>
      <c r="C24" s="88"/>
    </row>
    <row r="25" spans="1:9">
      <c r="A25" s="86" t="s">
        <v>572</v>
      </c>
      <c r="B25" s="231">
        <f ca="1">NPVRR!B39</f>
        <v>1719.2099793384182</v>
      </c>
      <c r="C25" s="527"/>
      <c r="D25" s="470" t="s">
        <v>550</v>
      </c>
      <c r="F25" s="471"/>
      <c r="G25" s="471"/>
      <c r="H25" s="471"/>
      <c r="I25" s="471"/>
    </row>
    <row r="26" spans="1:9">
      <c r="A26" s="86" t="s">
        <v>566</v>
      </c>
      <c r="B26" s="510">
        <f ca="1">'Financial Analysis'!B41</f>
        <v>33.984684739860086</v>
      </c>
      <c r="C26" s="528"/>
      <c r="D26" s="470" t="s">
        <v>551</v>
      </c>
      <c r="F26" s="471"/>
      <c r="G26" s="471"/>
      <c r="H26" s="471"/>
      <c r="I26" s="471"/>
    </row>
    <row r="27" spans="1:9">
      <c r="A27" s="509" t="s">
        <v>516</v>
      </c>
      <c r="B27" s="511">
        <f ca="1">'Financial Analysis'!B42</f>
        <v>6.8379380735555495E-2</v>
      </c>
      <c r="C27" s="529"/>
      <c r="D27" s="472" t="s">
        <v>552</v>
      </c>
      <c r="F27" s="471"/>
      <c r="G27" s="471"/>
      <c r="H27" s="471"/>
      <c r="I27" s="471"/>
    </row>
    <row r="28" spans="1:9" ht="15.75" customHeight="1">
      <c r="A28" s="86"/>
      <c r="B28" s="231"/>
      <c r="C28" s="1"/>
      <c r="D28" s="23" t="s">
        <v>553</v>
      </c>
    </row>
    <row r="29" spans="1:9" ht="6" customHeight="1">
      <c r="A29" s="446"/>
      <c r="B29" s="447"/>
      <c r="C29" s="1"/>
    </row>
    <row r="30" spans="1:9">
      <c r="A30" s="93" t="s">
        <v>615</v>
      </c>
      <c r="B30" s="94" t="s">
        <v>132</v>
      </c>
      <c r="C30" s="4"/>
      <c r="D30" s="583"/>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303.05231006464373</v>
      </c>
      <c r="C32" s="233">
        <f ca="1">'Financial Analysis'!C47</f>
        <v>46.766215386907504</v>
      </c>
      <c r="D32" s="234">
        <f ca="1">'Financial Analysis'!D47</f>
        <v>68.736401012503165</v>
      </c>
      <c r="E32" s="234">
        <f ca="1">'Financial Analysis'!E47</f>
        <v>65.530946345432483</v>
      </c>
      <c r="F32" s="234">
        <f ca="1">'Financial Analysis'!F47</f>
        <v>62.471529285357846</v>
      </c>
      <c r="G32" s="234">
        <f ca="1">'Financial Analysis'!G47</f>
        <v>59.547218034442736</v>
      </c>
      <c r="I32" s="233">
        <f ca="1">IF(ISERROR(SUM('Financial Analysis'!C47:OFFSET('Financial Analysis'!C47,0,Welcome!C20-1))),0,SUM('Financial Analysis'!C47:OFFSET('Financial Analysis'!C47,0,Welcome!C20-1)))</f>
        <v>1039.0146361184886</v>
      </c>
    </row>
    <row r="33" spans="1:10" ht="18.75" customHeight="1">
      <c r="A33" s="520" t="s">
        <v>487</v>
      </c>
      <c r="B33" s="233">
        <f ca="1">SUM(C33:G33)</f>
        <v>590.05456050710393</v>
      </c>
      <c r="C33" s="233">
        <f ca="1">'Financial Analysis'!C56</f>
        <v>87.89600620304634</v>
      </c>
      <c r="D33" s="234">
        <f ca="1">'Financial Analysis'!D56</f>
        <v>134.67984598971313</v>
      </c>
      <c r="E33" s="234">
        <f ca="1">'Financial Analysis'!E56</f>
        <v>128.39918342186121</v>
      </c>
      <c r="F33" s="234">
        <f ca="1">'Financial Analysis'!F56</f>
        <v>122.40466214347479</v>
      </c>
      <c r="G33" s="234">
        <f ca="1">'Financial Analysis'!G56</f>
        <v>116.6748627490085</v>
      </c>
      <c r="I33" s="233">
        <f ca="1">IF(ISERROR(SUM('Financial Analysis'!C56:OFFSET('Financial Analysis'!C56,0,Welcome!C20-1))),0,SUM('Financial Analysis'!C56:OFFSET('Financial Analysis'!C56,0,Welcome!C20-1)))</f>
        <v>2032.074964064936</v>
      </c>
    </row>
    <row r="34" spans="1:10" ht="18.75" customHeight="1">
      <c r="A34" s="520" t="s">
        <v>587</v>
      </c>
      <c r="B34" s="233">
        <f ca="1">SUM(C34:G34)</f>
        <v>760.59293443567549</v>
      </c>
      <c r="C34" s="233">
        <f ca="1">'Financial Analysis'!C57</f>
        <v>106.84471441733206</v>
      </c>
      <c r="D34" s="234">
        <f ca="1">'Financial Analysis'!D57</f>
        <v>172.57726241828456</v>
      </c>
      <c r="E34" s="234">
        <f ca="1">'Financial Analysis'!E57</f>
        <v>166.29659985043264</v>
      </c>
      <c r="F34" s="234">
        <f ca="1">'Financial Analysis'!F57</f>
        <v>160.30207857204624</v>
      </c>
      <c r="G34" s="234">
        <f ca="1">'Financial Analysis'!G57</f>
        <v>154.57227917757993</v>
      </c>
      <c r="I34" s="233">
        <f ca="1">IF(ISERROR(SUM('Financial Analysis'!C57:OFFSET('Financial Analysis'!C57,0,Welcome!C20-1))),0,SUM('Financial Analysis'!C57:OFFSET('Financial Analysis'!C57,0,Welcome!C20-1)))</f>
        <v>3358.4845390649361</v>
      </c>
    </row>
    <row r="35" spans="1:10" ht="18.75" customHeight="1">
      <c r="A35" s="520" t="s">
        <v>589</v>
      </c>
      <c r="B35" s="233">
        <f ca="1">SUM(C35:G35)</f>
        <v>559.64913771100885</v>
      </c>
      <c r="C35" s="233">
        <f ca="1">'Financial Analysis'!C36</f>
        <v>77.692875781148587</v>
      </c>
      <c r="D35" s="234">
        <f ca="1">'Financial Analysis'!D36</f>
        <v>129.13983675864856</v>
      </c>
      <c r="E35" s="234">
        <f ca="1">'Financial Analysis'!E36</f>
        <v>123.13780667183937</v>
      </c>
      <c r="F35" s="234">
        <f ca="1">'Financial Analysis'!F36</f>
        <v>117.49852298838974</v>
      </c>
      <c r="G35" s="234">
        <f ca="1">'Financial Analysis'!G36</f>
        <v>112.18009551098262</v>
      </c>
      <c r="I35" s="233">
        <f ca="1">IF(ISERROR(SUM('Financial Analysis'!C36:OFFSET('Financial Analysis'!C36,0,Welcome!C20-1))),0,SUM('Financial Analysis'!C36:OFFSET('Financial Analysis'!C36,0,Welcome!C20-1)))</f>
        <v>2365.4242111184881</v>
      </c>
    </row>
    <row r="36" spans="1:10" ht="18.75" customHeight="1">
      <c r="A36" s="520" t="s">
        <v>588</v>
      </c>
      <c r="B36" s="233">
        <f ca="1">SUM(C36:G36)</f>
        <v>1326.4095750000001</v>
      </c>
      <c r="C36" s="233">
        <f ca="1">-'Financial Analysis'!C37</f>
        <v>1326.4095750000001</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-1326.4095750000001</v>
      </c>
    </row>
    <row r="37" spans="1:10">
      <c r="A37" s="521" t="s">
        <v>504</v>
      </c>
      <c r="B37" s="584">
        <f ca="1">IF(ISERROR(AVERAGE('Financial Analysis'!C47:G47)/AVERAGE('Financial Analysis'!C58:G58)),0,AVERAGE('Financial Analysis'!C47:G47)/AVERAGE('Financial Analysis'!C58:G58))</f>
        <v>0.10657140115393923</v>
      </c>
      <c r="C37" s="584">
        <f ca="1">'Financial Analysis'!C59</f>
        <v>0.13622432414139668</v>
      </c>
      <c r="D37" s="524">
        <f ca="1">'Financial Analysis'!D59</f>
        <v>0.10249999999999997</v>
      </c>
      <c r="E37" s="524">
        <f ca="1">'Financial Analysis'!E59</f>
        <v>0.10249999999999999</v>
      </c>
      <c r="F37" s="524">
        <f ca="1">'Financial Analysis'!F59</f>
        <v>0.10249999999999999</v>
      </c>
      <c r="G37" s="524">
        <f ca="1">'Financial Analysis'!G59</f>
        <v>0.10249999999999999</v>
      </c>
      <c r="I37" s="584">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0.10365501996920901</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7" t="s">
        <v>708</v>
      </c>
    </row>
    <row r="2" spans="1:16">
      <c r="A2" s="588"/>
      <c r="B2" s="589">
        <f>Inputs!C7</f>
        <v>2014</v>
      </c>
      <c r="C2" s="590">
        <f ca="1">Inputs!D7</f>
        <v>2015</v>
      </c>
      <c r="D2" s="591">
        <f ca="1">Inputs!E7</f>
        <v>2016</v>
      </c>
      <c r="E2" s="592" t="s">
        <v>709</v>
      </c>
      <c r="I2" s="632"/>
      <c r="J2" s="104"/>
      <c r="K2" s="104"/>
      <c r="L2" s="104"/>
      <c r="P2" s="594"/>
    </row>
    <row r="3" spans="1:16">
      <c r="A3" s="595" t="s">
        <v>710</v>
      </c>
      <c r="B3" s="596" t="s">
        <v>713</v>
      </c>
      <c r="C3" s="596" t="s">
        <v>713</v>
      </c>
      <c r="D3" s="596" t="s">
        <v>713</v>
      </c>
      <c r="E3" s="597" t="s">
        <v>714</v>
      </c>
      <c r="P3" s="598"/>
    </row>
    <row r="4" spans="1:16">
      <c r="A4" s="595" t="s">
        <v>711</v>
      </c>
      <c r="B4" s="599"/>
      <c r="C4" s="600"/>
      <c r="D4" s="600"/>
      <c r="E4" s="601"/>
    </row>
    <row r="5" spans="1:16">
      <c r="A5" s="595" t="s">
        <v>712</v>
      </c>
      <c r="B5" s="600" t="s">
        <v>713</v>
      </c>
      <c r="C5" s="600" t="s">
        <v>713</v>
      </c>
      <c r="D5" s="600" t="s">
        <v>713</v>
      </c>
      <c r="E5" s="602" t="s">
        <v>714</v>
      </c>
    </row>
    <row r="7" spans="1:16">
      <c r="A7" s="603" t="s">
        <v>715</v>
      </c>
      <c r="B7" s="593"/>
      <c r="C7" s="593"/>
    </row>
    <row r="8" spans="1:16">
      <c r="A8" s="26" t="s">
        <v>716</v>
      </c>
    </row>
    <row r="9" spans="1:16">
      <c r="A9" s="474" t="s">
        <v>717</v>
      </c>
      <c r="B9" s="604">
        <f ca="1">WACC</f>
        <v>6.5036441E-2</v>
      </c>
      <c r="C9" s="391"/>
      <c r="D9" s="391"/>
      <c r="E9" s="391"/>
      <c r="F9" s="391"/>
      <c r="J9" s="605"/>
    </row>
    <row r="10" spans="1:16">
      <c r="A10" s="474" t="s">
        <v>718</v>
      </c>
      <c r="B10" s="391"/>
      <c r="C10" s="391"/>
      <c r="D10" s="391"/>
      <c r="E10" s="391"/>
      <c r="F10" s="391"/>
      <c r="J10" s="605"/>
    </row>
    <row r="11" spans="1:16">
      <c r="A11" s="606" t="s">
        <v>719</v>
      </c>
      <c r="B11" s="607">
        <f>SUM(Inputs!C10:CD10)-B14</f>
        <v>0</v>
      </c>
      <c r="C11" s="391"/>
      <c r="D11" s="391"/>
      <c r="E11" s="391"/>
      <c r="F11" s="391"/>
    </row>
    <row r="12" spans="1:16">
      <c r="A12" s="606" t="s">
        <v>720</v>
      </c>
      <c r="B12" s="607">
        <f>SUM(Inputs!C25:CD25)</f>
        <v>150</v>
      </c>
      <c r="C12" s="391"/>
      <c r="D12" s="391"/>
      <c r="E12" s="391"/>
      <c r="F12" s="391"/>
    </row>
    <row r="13" spans="1:16">
      <c r="A13" s="606" t="s">
        <v>721</v>
      </c>
      <c r="B13" s="607">
        <f>SUM(Inputs!C21:CD21)+SUM(Inputs!C22:CD22)+SUM(Inputs!C24:CD24)</f>
        <v>1037.4749999999999</v>
      </c>
      <c r="C13" s="391"/>
      <c r="D13" s="391"/>
      <c r="E13" s="391"/>
      <c r="F13" s="391"/>
    </row>
    <row r="14" spans="1:16">
      <c r="A14" s="606" t="s">
        <v>722</v>
      </c>
      <c r="B14" s="608">
        <v>0</v>
      </c>
      <c r="C14" s="391"/>
      <c r="D14" s="391"/>
      <c r="E14" s="391"/>
      <c r="F14" s="391"/>
    </row>
    <row r="15" spans="1:16">
      <c r="A15" s="606" t="s">
        <v>723</v>
      </c>
      <c r="B15" s="607">
        <f>-SUM('PL and CF details'!B78:CC78)</f>
        <v>0</v>
      </c>
      <c r="C15" s="391"/>
      <c r="D15" s="391"/>
      <c r="E15" s="391"/>
      <c r="F15" s="391"/>
    </row>
    <row r="16" spans="1:16">
      <c r="A16" s="606" t="s">
        <v>724</v>
      </c>
      <c r="B16" s="607">
        <f>SUM(Inputs!C23:CD23)</f>
        <v>118.7475</v>
      </c>
      <c r="C16" s="391"/>
      <c r="D16" s="391"/>
      <c r="E16" s="391"/>
      <c r="F16" s="391"/>
    </row>
    <row r="17" spans="1:6">
      <c r="A17" s="606" t="s">
        <v>725</v>
      </c>
      <c r="B17" s="609">
        <f>SUM(Inputs!C26:CD26)</f>
        <v>0</v>
      </c>
      <c r="C17" s="391"/>
      <c r="D17" s="391"/>
      <c r="E17" s="391"/>
      <c r="F17" s="391"/>
    </row>
    <row r="18" spans="1:6">
      <c r="A18" s="606" t="s">
        <v>726</v>
      </c>
      <c r="B18" s="607">
        <f>SUM(B11:B17)</f>
        <v>1306.2224999999999</v>
      </c>
      <c r="C18" s="391"/>
      <c r="D18" s="391"/>
      <c r="E18" s="391"/>
      <c r="F18" s="391"/>
    </row>
    <row r="19" spans="1:6">
      <c r="A19" s="474" t="s">
        <v>727</v>
      </c>
      <c r="B19" s="607">
        <f ca="1">Summary!B25</f>
        <v>1719.2099793384182</v>
      </c>
      <c r="C19" s="391"/>
      <c r="D19" s="391"/>
      <c r="E19" s="391"/>
      <c r="F19" s="391"/>
    </row>
    <row r="20" spans="1:6">
      <c r="A20" s="474" t="s">
        <v>728</v>
      </c>
      <c r="B20" s="607">
        <f ca="1">Summary!B26</f>
        <v>33.984684739860086</v>
      </c>
      <c r="C20" s="391"/>
      <c r="D20" s="391"/>
      <c r="E20" s="391"/>
      <c r="F20" s="391"/>
    </row>
    <row r="21" spans="1:6">
      <c r="A21" s="474" t="s">
        <v>729</v>
      </c>
      <c r="B21" s="390">
        <f ca="1">Summary!B27</f>
        <v>6.8379380735555495E-2</v>
      </c>
      <c r="C21" s="391"/>
      <c r="D21" s="391"/>
      <c r="E21" s="391"/>
      <c r="F21" s="391"/>
    </row>
    <row r="22" spans="1:6">
      <c r="A22" s="474"/>
      <c r="B22" s="391"/>
      <c r="C22" s="391"/>
      <c r="D22" s="391"/>
      <c r="E22" s="391"/>
      <c r="F22" s="391"/>
    </row>
    <row r="23" spans="1:6">
      <c r="F23" s="391"/>
    </row>
    <row r="24" spans="1:6">
      <c r="A24" s="603" t="s">
        <v>730</v>
      </c>
      <c r="B24" s="593"/>
      <c r="C24" s="610"/>
      <c r="D24" s="610"/>
      <c r="E24" s="610"/>
      <c r="F24" s="610"/>
    </row>
    <row r="25" spans="1:6">
      <c r="A25" s="611" t="s">
        <v>731</v>
      </c>
      <c r="B25" s="612">
        <f>Inputs!C7</f>
        <v>2014</v>
      </c>
      <c r="C25" s="613">
        <f ca="1">Inputs!D7</f>
        <v>2015</v>
      </c>
      <c r="D25" s="612">
        <f ca="1">Inputs!E7</f>
        <v>2016</v>
      </c>
      <c r="E25" s="614" t="s">
        <v>732</v>
      </c>
      <c r="F25" s="615" t="s">
        <v>132</v>
      </c>
    </row>
    <row r="26" spans="1:6">
      <c r="A26" s="616"/>
      <c r="B26" s="617"/>
      <c r="C26" s="618"/>
      <c r="D26" s="617"/>
      <c r="E26" s="619">
        <f ca="1">D25</f>
        <v>2016</v>
      </c>
      <c r="F26" s="620"/>
    </row>
    <row r="27" spans="1:6">
      <c r="A27" s="621" t="s">
        <v>733</v>
      </c>
      <c r="B27" s="622">
        <f ca="1">-HLOOKUP(B25,'PL and CF details'!$B$4:$P$82,78,TRUE)-B28</f>
        <v>1326.4095750000001</v>
      </c>
      <c r="C27" s="622">
        <f ca="1">-HLOOKUP(C25,'PL and CF details'!$B$4:$P$82,78,TRUE)-C28</f>
        <v>0</v>
      </c>
      <c r="D27" s="622">
        <f ca="1">-HLOOKUP(D25,'PL and CF details'!$B$4:$P$82,78,TRUE)-D28</f>
        <v>0</v>
      </c>
      <c r="E27" s="622">
        <f ca="1">Summary!B21-SUM(B27:D27)-E28</f>
        <v>0</v>
      </c>
      <c r="F27" s="623">
        <f ca="1">SUM(B27:E27)</f>
        <v>1326.4095750000001</v>
      </c>
    </row>
    <row r="28" spans="1:6">
      <c r="A28" s="621" t="s">
        <v>734</v>
      </c>
      <c r="B28" s="624">
        <v>0</v>
      </c>
      <c r="C28" s="624">
        <v>0</v>
      </c>
      <c r="D28" s="624">
        <v>0</v>
      </c>
      <c r="E28" s="624">
        <v>0</v>
      </c>
      <c r="F28" s="623">
        <f t="shared" ref="F28:F37" si="0">SUM(B28:E28)</f>
        <v>0</v>
      </c>
    </row>
    <row r="29" spans="1:6" ht="30">
      <c r="A29" s="625" t="s">
        <v>735</v>
      </c>
      <c r="B29" s="626">
        <f ca="1">B27+B28</f>
        <v>1326.4095750000001</v>
      </c>
      <c r="C29" s="626">
        <f t="shared" ref="C29:E29" ca="1" si="1">C27+C28</f>
        <v>0</v>
      </c>
      <c r="D29" s="626">
        <f t="shared" ca="1" si="1"/>
        <v>0</v>
      </c>
      <c r="E29" s="626">
        <f t="shared" ca="1" si="1"/>
        <v>0</v>
      </c>
      <c r="F29" s="623">
        <f t="shared" ca="1" si="0"/>
        <v>1326.4095750000001</v>
      </c>
    </row>
    <row r="30" spans="1:6">
      <c r="A30" s="621" t="s">
        <v>736</v>
      </c>
      <c r="B30" s="627">
        <v>0</v>
      </c>
      <c r="C30" s="627">
        <v>0</v>
      </c>
      <c r="D30" s="627">
        <v>0</v>
      </c>
      <c r="E30" s="627">
        <v>0</v>
      </c>
      <c r="F30" s="623">
        <f t="shared" si="0"/>
        <v>0</v>
      </c>
    </row>
    <row r="31" spans="1:6">
      <c r="A31" s="621" t="s">
        <v>737</v>
      </c>
      <c r="B31" s="627">
        <v>0</v>
      </c>
      <c r="C31" s="627">
        <v>0</v>
      </c>
      <c r="D31" s="627">
        <v>0</v>
      </c>
      <c r="E31" s="627">
        <v>0</v>
      </c>
      <c r="F31" s="623">
        <f t="shared" si="0"/>
        <v>0</v>
      </c>
    </row>
    <row r="32" spans="1:6" ht="30">
      <c r="A32" s="625" t="s">
        <v>738</v>
      </c>
      <c r="B32" s="626">
        <f>B30+B31</f>
        <v>0</v>
      </c>
      <c r="C32" s="626">
        <f t="shared" ref="C32:E32" si="2">C30+C31</f>
        <v>0</v>
      </c>
      <c r="D32" s="626">
        <f t="shared" si="2"/>
        <v>0</v>
      </c>
      <c r="E32" s="626">
        <f t="shared" si="2"/>
        <v>0</v>
      </c>
      <c r="F32" s="623">
        <f t="shared" si="0"/>
        <v>0</v>
      </c>
    </row>
    <row r="33" spans="1:6" ht="30">
      <c r="A33" s="628" t="s">
        <v>739</v>
      </c>
      <c r="B33" s="626">
        <f ca="1">B30-B27</f>
        <v>-1326.4095750000001</v>
      </c>
      <c r="C33" s="626">
        <f t="shared" ref="C33:E35" ca="1" si="3">C30-C27</f>
        <v>0</v>
      </c>
      <c r="D33" s="626">
        <f t="shared" ca="1" si="3"/>
        <v>0</v>
      </c>
      <c r="E33" s="626">
        <f t="shared" ca="1" si="3"/>
        <v>0</v>
      </c>
      <c r="F33" s="623">
        <f t="shared" ca="1" si="0"/>
        <v>-1326.4095750000001</v>
      </c>
    </row>
    <row r="34" spans="1:6" ht="30">
      <c r="A34" s="628" t="s">
        <v>740</v>
      </c>
      <c r="B34" s="626">
        <f>B31-B28</f>
        <v>0</v>
      </c>
      <c r="C34" s="626">
        <f t="shared" si="3"/>
        <v>0</v>
      </c>
      <c r="D34" s="626">
        <f t="shared" si="3"/>
        <v>0</v>
      </c>
      <c r="E34" s="626">
        <f t="shared" si="3"/>
        <v>0</v>
      </c>
      <c r="F34" s="623">
        <f t="shared" si="0"/>
        <v>0</v>
      </c>
    </row>
    <row r="35" spans="1:6" ht="30">
      <c r="A35" s="625" t="s">
        <v>741</v>
      </c>
      <c r="B35" s="626">
        <f ca="1">B32-B29</f>
        <v>-1326.4095750000001</v>
      </c>
      <c r="C35" s="626">
        <f t="shared" ca="1" si="3"/>
        <v>0</v>
      </c>
      <c r="D35" s="626">
        <f t="shared" ca="1" si="3"/>
        <v>0</v>
      </c>
      <c r="E35" s="626">
        <f t="shared" ca="1" si="3"/>
        <v>0</v>
      </c>
      <c r="F35" s="623">
        <f t="shared" ca="1" si="0"/>
        <v>-1326.4095750000001</v>
      </c>
    </row>
    <row r="36" spans="1:6">
      <c r="A36" s="621" t="s">
        <v>742</v>
      </c>
      <c r="B36" s="622">
        <f ca="1">-HLOOKUP(B25,'PL and CF details'!$B$4:$P$40,36)</f>
        <v>20.909899514464289</v>
      </c>
      <c r="C36" s="622">
        <f ca="1">-HLOOKUP(C25,'PL and CF details'!$B$4:$P$40,36)</f>
        <v>39.801761604107149</v>
      </c>
      <c r="D36" s="622">
        <f ca="1">-HLOOKUP(D25,'PL and CF details'!$B$4:$P$40,36)</f>
        <v>39.744915479464289</v>
      </c>
      <c r="E36" s="622">
        <f ca="1">-SUM('PL and CF details'!B40:CC40)-SUM(B36:D36)</f>
        <v>-100.45657659803572</v>
      </c>
      <c r="F36" s="623">
        <f t="shared" ca="1" si="0"/>
        <v>0</v>
      </c>
    </row>
    <row r="37" spans="1:6" ht="30">
      <c r="A37" s="625" t="s">
        <v>743</v>
      </c>
      <c r="B37" s="623">
        <f ca="1">B29+B36</f>
        <v>1347.3194745144644</v>
      </c>
      <c r="C37" s="623">
        <f t="shared" ref="C37:E37" ca="1" si="4">C29+C36</f>
        <v>39.801761604107149</v>
      </c>
      <c r="D37" s="623">
        <f t="shared" ca="1" si="4"/>
        <v>39.744915479464289</v>
      </c>
      <c r="E37" s="623">
        <f t="shared" ca="1" si="4"/>
        <v>-100.45657659803572</v>
      </c>
      <c r="F37" s="623">
        <f t="shared" ca="1" si="0"/>
        <v>1326.4095750000001</v>
      </c>
    </row>
    <row r="38" spans="1:6">
      <c r="A38" s="629"/>
      <c r="B38" s="629"/>
      <c r="C38" s="629"/>
      <c r="D38" s="629"/>
      <c r="E38" s="629"/>
      <c r="F38" s="629"/>
    </row>
    <row r="39" spans="1:6">
      <c r="A39" s="621" t="s">
        <v>744</v>
      </c>
      <c r="B39" s="630">
        <f ca="1">HLOOKUP(B25,Summary!$C$31:$I$32,2)</f>
        <v>46.766215386907504</v>
      </c>
      <c r="C39" s="630">
        <f ca="1">HLOOKUP(C25,Summary!$C$31:$I$32,2)</f>
        <v>68.736401012503165</v>
      </c>
      <c r="D39" s="630">
        <f ca="1">HLOOKUP(D25,Summary!$C$31:$I$32,2)</f>
        <v>65.530946345432483</v>
      </c>
      <c r="E39" s="630">
        <f ca="1">Summary!I32-SUM(B39:D39)</f>
        <v>857.98107337364547</v>
      </c>
      <c r="F39" s="631">
        <f ca="1">SUM(B39:E39)</f>
        <v>1039.0146361184886</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C53" sqref="C53"/>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69" t="s">
        <v>662</v>
      </c>
      <c r="B1" s="568"/>
      <c r="C1" s="568"/>
      <c r="D1" s="568"/>
      <c r="E1" s="568"/>
      <c r="F1" s="568"/>
      <c r="G1" s="568"/>
      <c r="H1" s="568"/>
      <c r="I1" s="568"/>
      <c r="J1" s="568"/>
      <c r="K1" s="568"/>
      <c r="L1" s="568"/>
      <c r="M1" s="568"/>
      <c r="N1" s="568"/>
      <c r="O1" s="568"/>
      <c r="P1" s="568"/>
      <c r="Q1" s="568"/>
      <c r="R1" s="568"/>
      <c r="S1" s="568"/>
      <c r="T1" s="568"/>
      <c r="U1" s="568"/>
      <c r="V1" s="568"/>
    </row>
    <row r="2" spans="1:39">
      <c r="B2" s="542">
        <v>1</v>
      </c>
      <c r="C2" s="566" t="str">
        <f>CHOOSE($B$2,B14,B23,B32,B41,B50)</f>
        <v>Total Installation</v>
      </c>
      <c r="D2" s="558"/>
      <c r="E2" s="558"/>
      <c r="F2" s="558"/>
    </row>
    <row r="4" spans="1:39">
      <c r="C4" s="559">
        <f>Inputs!C7</f>
        <v>2014</v>
      </c>
      <c r="D4" s="559">
        <f>C4+1</f>
        <v>2015</v>
      </c>
      <c r="E4" s="559">
        <f t="shared" ref="E4:W4" si="0">D4+1</f>
        <v>2016</v>
      </c>
      <c r="F4" s="559">
        <f t="shared" si="0"/>
        <v>2017</v>
      </c>
      <c r="G4" s="559">
        <f t="shared" si="0"/>
        <v>2018</v>
      </c>
      <c r="H4" s="559">
        <f t="shared" si="0"/>
        <v>2019</v>
      </c>
      <c r="I4" s="559">
        <f t="shared" si="0"/>
        <v>2020</v>
      </c>
      <c r="J4" s="559">
        <f t="shared" si="0"/>
        <v>2021</v>
      </c>
      <c r="K4" s="559">
        <f t="shared" si="0"/>
        <v>2022</v>
      </c>
      <c r="L4" s="559">
        <f t="shared" si="0"/>
        <v>2023</v>
      </c>
      <c r="M4" s="559">
        <f t="shared" si="0"/>
        <v>2024</v>
      </c>
      <c r="N4" s="559">
        <f t="shared" si="0"/>
        <v>2025</v>
      </c>
      <c r="O4" s="559">
        <f t="shared" si="0"/>
        <v>2026</v>
      </c>
      <c r="P4" s="559">
        <f t="shared" si="0"/>
        <v>2027</v>
      </c>
      <c r="Q4" s="559">
        <f t="shared" si="0"/>
        <v>2028</v>
      </c>
      <c r="R4" s="559">
        <f t="shared" si="0"/>
        <v>2029</v>
      </c>
      <c r="S4" s="559">
        <f t="shared" si="0"/>
        <v>2030</v>
      </c>
      <c r="T4" s="559">
        <f t="shared" si="0"/>
        <v>2031</v>
      </c>
      <c r="U4" s="559">
        <f t="shared" si="0"/>
        <v>2032</v>
      </c>
      <c r="V4" s="559">
        <f t="shared" si="0"/>
        <v>2033</v>
      </c>
      <c r="W4" s="559">
        <f t="shared" si="0"/>
        <v>2034</v>
      </c>
      <c r="X4" s="559">
        <f t="shared" ref="X4" si="1">W4+1</f>
        <v>2035</v>
      </c>
      <c r="Y4" s="559">
        <f t="shared" ref="Y4" si="2">X4+1</f>
        <v>2036</v>
      </c>
      <c r="Z4" s="559">
        <f t="shared" ref="Z4" si="3">Y4+1</f>
        <v>2037</v>
      </c>
      <c r="AA4" s="559">
        <f t="shared" ref="AA4" si="4">Z4+1</f>
        <v>2038</v>
      </c>
      <c r="AB4" s="559">
        <f t="shared" ref="AB4" si="5">AA4+1</f>
        <v>2039</v>
      </c>
      <c r="AC4" s="559">
        <f t="shared" ref="AC4" si="6">AB4+1</f>
        <v>2040</v>
      </c>
      <c r="AD4" s="559">
        <f t="shared" ref="AD4" si="7">AC4+1</f>
        <v>2041</v>
      </c>
      <c r="AE4" s="559">
        <f t="shared" ref="AE4" si="8">AD4+1</f>
        <v>2042</v>
      </c>
      <c r="AF4" s="559">
        <f t="shared" ref="AF4" si="9">AE4+1</f>
        <v>2043</v>
      </c>
      <c r="AG4" s="559">
        <f t="shared" ref="AG4" si="10">AF4+1</f>
        <v>2044</v>
      </c>
      <c r="AH4" s="559">
        <f t="shared" ref="AH4" si="11">AG4+1</f>
        <v>2045</v>
      </c>
      <c r="AI4" s="559">
        <f t="shared" ref="AI4" si="12">AH4+1</f>
        <v>2046</v>
      </c>
      <c r="AJ4" s="559">
        <f t="shared" ref="AJ4" si="13">AI4+1</f>
        <v>2047</v>
      </c>
      <c r="AK4" s="559">
        <f t="shared" ref="AK4" si="14">AJ4+1</f>
        <v>2048</v>
      </c>
      <c r="AL4" s="559">
        <f t="shared" ref="AL4" si="15">AK4+1</f>
        <v>2049</v>
      </c>
      <c r="AM4" s="559">
        <f t="shared" ref="AM4" si="16">AL4+1</f>
        <v>2050</v>
      </c>
    </row>
    <row r="6" spans="1:39">
      <c r="B6" s="5" t="s">
        <v>466</v>
      </c>
      <c r="C6" s="567">
        <f t="shared" ref="C6:W6" si="17">CHOOSE($B$2,C15,C24,C33,C42,C51)</f>
        <v>0</v>
      </c>
      <c r="D6" s="567">
        <f t="shared" si="17"/>
        <v>0</v>
      </c>
      <c r="E6" s="567">
        <f t="shared" si="17"/>
        <v>0</v>
      </c>
      <c r="F6" s="567">
        <f t="shared" si="17"/>
        <v>0</v>
      </c>
      <c r="G6" s="567">
        <f t="shared" si="17"/>
        <v>0</v>
      </c>
      <c r="H6" s="567">
        <f t="shared" si="17"/>
        <v>0</v>
      </c>
      <c r="I6" s="567">
        <f t="shared" si="17"/>
        <v>0</v>
      </c>
      <c r="J6" s="567">
        <f t="shared" si="17"/>
        <v>0</v>
      </c>
      <c r="K6" s="567">
        <f t="shared" si="17"/>
        <v>0</v>
      </c>
      <c r="L6" s="567">
        <f t="shared" si="17"/>
        <v>0</v>
      </c>
      <c r="M6" s="567">
        <f t="shared" si="17"/>
        <v>0</v>
      </c>
      <c r="N6" s="567">
        <f t="shared" si="17"/>
        <v>0</v>
      </c>
      <c r="O6" s="567">
        <f t="shared" si="17"/>
        <v>0</v>
      </c>
      <c r="P6" s="567">
        <f t="shared" si="17"/>
        <v>0</v>
      </c>
      <c r="Q6" s="567">
        <f t="shared" si="17"/>
        <v>0</v>
      </c>
      <c r="R6" s="567">
        <f t="shared" si="17"/>
        <v>0</v>
      </c>
      <c r="S6" s="567">
        <f t="shared" si="17"/>
        <v>0</v>
      </c>
      <c r="T6" s="567">
        <f t="shared" si="17"/>
        <v>0</v>
      </c>
      <c r="U6" s="567">
        <f t="shared" si="17"/>
        <v>0</v>
      </c>
      <c r="V6" s="567">
        <f t="shared" si="17"/>
        <v>0</v>
      </c>
      <c r="W6" s="567">
        <f t="shared" si="17"/>
        <v>0</v>
      </c>
      <c r="X6" s="647">
        <f t="shared" ref="X6:AM6" si="18">CHOOSE($B$2,X15,X24,X33,X42,X51)</f>
        <v>0</v>
      </c>
      <c r="Y6" s="647">
        <f t="shared" si="18"/>
        <v>0</v>
      </c>
      <c r="Z6" s="647">
        <f t="shared" si="18"/>
        <v>0</v>
      </c>
      <c r="AA6" s="647">
        <f t="shared" si="18"/>
        <v>0</v>
      </c>
      <c r="AB6" s="647">
        <f t="shared" si="18"/>
        <v>0</v>
      </c>
      <c r="AC6" s="647">
        <f t="shared" si="18"/>
        <v>0</v>
      </c>
      <c r="AD6" s="647">
        <f t="shared" si="18"/>
        <v>0</v>
      </c>
      <c r="AE6" s="647">
        <f t="shared" si="18"/>
        <v>0</v>
      </c>
      <c r="AF6" s="647">
        <f t="shared" si="18"/>
        <v>0</v>
      </c>
      <c r="AG6" s="647">
        <f t="shared" si="18"/>
        <v>0</v>
      </c>
      <c r="AH6" s="647">
        <f t="shared" si="18"/>
        <v>0</v>
      </c>
      <c r="AI6" s="647">
        <f t="shared" si="18"/>
        <v>0</v>
      </c>
      <c r="AJ6" s="647">
        <f t="shared" si="18"/>
        <v>0</v>
      </c>
      <c r="AK6" s="647">
        <f t="shared" si="18"/>
        <v>0</v>
      </c>
      <c r="AL6" s="647">
        <f t="shared" si="18"/>
        <v>0</v>
      </c>
      <c r="AM6" s="647">
        <f t="shared" si="18"/>
        <v>0</v>
      </c>
    </row>
    <row r="7" spans="1:39">
      <c r="B7" s="5" t="s">
        <v>562</v>
      </c>
      <c r="C7" s="567">
        <f t="shared" ref="C7:W7" si="19">CHOOSE($B$2,C16,C25,C34,C43,C52)</f>
        <v>979</v>
      </c>
      <c r="D7" s="567">
        <f t="shared" si="19"/>
        <v>0</v>
      </c>
      <c r="E7" s="567">
        <f t="shared" si="19"/>
        <v>0</v>
      </c>
      <c r="F7" s="567">
        <f t="shared" si="19"/>
        <v>0</v>
      </c>
      <c r="G7" s="567">
        <f t="shared" si="19"/>
        <v>0</v>
      </c>
      <c r="H7" s="567">
        <f t="shared" si="19"/>
        <v>0</v>
      </c>
      <c r="I7" s="567">
        <f t="shared" si="19"/>
        <v>0</v>
      </c>
      <c r="J7" s="567">
        <f t="shared" si="19"/>
        <v>0</v>
      </c>
      <c r="K7" s="567">
        <f t="shared" si="19"/>
        <v>0</v>
      </c>
      <c r="L7" s="567">
        <f t="shared" si="19"/>
        <v>0</v>
      </c>
      <c r="M7" s="567">
        <f t="shared" si="19"/>
        <v>0</v>
      </c>
      <c r="N7" s="567">
        <f t="shared" si="19"/>
        <v>0</v>
      </c>
      <c r="O7" s="567">
        <f t="shared" si="19"/>
        <v>0</v>
      </c>
      <c r="P7" s="567">
        <f t="shared" si="19"/>
        <v>0</v>
      </c>
      <c r="Q7" s="567">
        <f t="shared" si="19"/>
        <v>0</v>
      </c>
      <c r="R7" s="567">
        <f t="shared" si="19"/>
        <v>0</v>
      </c>
      <c r="S7" s="567">
        <f t="shared" si="19"/>
        <v>0</v>
      </c>
      <c r="T7" s="567">
        <f t="shared" si="19"/>
        <v>0</v>
      </c>
      <c r="U7" s="567">
        <f t="shared" si="19"/>
        <v>0</v>
      </c>
      <c r="V7" s="567">
        <f t="shared" si="19"/>
        <v>0</v>
      </c>
      <c r="W7" s="567">
        <f t="shared" si="19"/>
        <v>0</v>
      </c>
      <c r="X7" s="647">
        <f t="shared" ref="X7:AM7" si="20">CHOOSE($B$2,X16,X25,X34,X43,X52)</f>
        <v>0</v>
      </c>
      <c r="Y7" s="647">
        <f t="shared" si="20"/>
        <v>0</v>
      </c>
      <c r="Z7" s="647">
        <f t="shared" si="20"/>
        <v>0</v>
      </c>
      <c r="AA7" s="647">
        <f t="shared" si="20"/>
        <v>0</v>
      </c>
      <c r="AB7" s="647">
        <f t="shared" si="20"/>
        <v>0</v>
      </c>
      <c r="AC7" s="647">
        <f t="shared" si="20"/>
        <v>0</v>
      </c>
      <c r="AD7" s="647">
        <f t="shared" si="20"/>
        <v>0</v>
      </c>
      <c r="AE7" s="647">
        <f t="shared" si="20"/>
        <v>0</v>
      </c>
      <c r="AF7" s="647">
        <f t="shared" si="20"/>
        <v>0</v>
      </c>
      <c r="AG7" s="647">
        <f t="shared" si="20"/>
        <v>0</v>
      </c>
      <c r="AH7" s="647">
        <f t="shared" si="20"/>
        <v>0</v>
      </c>
      <c r="AI7" s="647">
        <f t="shared" si="20"/>
        <v>0</v>
      </c>
      <c r="AJ7" s="647">
        <f t="shared" si="20"/>
        <v>0</v>
      </c>
      <c r="AK7" s="647">
        <f t="shared" si="20"/>
        <v>0</v>
      </c>
      <c r="AL7" s="647">
        <f t="shared" si="20"/>
        <v>0</v>
      </c>
      <c r="AM7" s="647">
        <f t="shared" si="20"/>
        <v>0</v>
      </c>
    </row>
    <row r="8" spans="1:39">
      <c r="B8" s="5" t="s">
        <v>563</v>
      </c>
      <c r="C8" s="567">
        <f t="shared" ref="C8:W8" si="21">CHOOSE($B$2,C17,C26,C35,C44,C53)</f>
        <v>150</v>
      </c>
      <c r="D8" s="567">
        <f t="shared" si="21"/>
        <v>0</v>
      </c>
      <c r="E8" s="567">
        <f t="shared" si="21"/>
        <v>0</v>
      </c>
      <c r="F8" s="567">
        <f t="shared" si="21"/>
        <v>0</v>
      </c>
      <c r="G8" s="567">
        <f t="shared" si="21"/>
        <v>0</v>
      </c>
      <c r="H8" s="567">
        <f t="shared" si="21"/>
        <v>0</v>
      </c>
      <c r="I8" s="567">
        <f t="shared" si="21"/>
        <v>0</v>
      </c>
      <c r="J8" s="567">
        <f t="shared" si="21"/>
        <v>0</v>
      </c>
      <c r="K8" s="567">
        <f t="shared" si="21"/>
        <v>0</v>
      </c>
      <c r="L8" s="567">
        <f t="shared" si="21"/>
        <v>0</v>
      </c>
      <c r="M8" s="567">
        <f t="shared" si="21"/>
        <v>0</v>
      </c>
      <c r="N8" s="567">
        <f t="shared" si="21"/>
        <v>0</v>
      </c>
      <c r="O8" s="567">
        <f t="shared" si="21"/>
        <v>0</v>
      </c>
      <c r="P8" s="567">
        <f t="shared" si="21"/>
        <v>0</v>
      </c>
      <c r="Q8" s="567">
        <f t="shared" si="21"/>
        <v>0</v>
      </c>
      <c r="R8" s="567">
        <f t="shared" si="21"/>
        <v>0</v>
      </c>
      <c r="S8" s="567">
        <f t="shared" si="21"/>
        <v>0</v>
      </c>
      <c r="T8" s="567">
        <f t="shared" si="21"/>
        <v>0</v>
      </c>
      <c r="U8" s="567">
        <f t="shared" si="21"/>
        <v>0</v>
      </c>
      <c r="V8" s="567">
        <f t="shared" si="21"/>
        <v>0</v>
      </c>
      <c r="W8" s="567">
        <f t="shared" si="21"/>
        <v>0</v>
      </c>
      <c r="X8" s="647">
        <f t="shared" ref="X8:AM8" si="22">CHOOSE($B$2,X17,X26,X35,X44,X53)</f>
        <v>0</v>
      </c>
      <c r="Y8" s="647">
        <f t="shared" si="22"/>
        <v>0</v>
      </c>
      <c r="Z8" s="647">
        <f t="shared" si="22"/>
        <v>0</v>
      </c>
      <c r="AA8" s="647">
        <f t="shared" si="22"/>
        <v>0</v>
      </c>
      <c r="AB8" s="647">
        <f t="shared" si="22"/>
        <v>0</v>
      </c>
      <c r="AC8" s="647">
        <f t="shared" si="22"/>
        <v>0</v>
      </c>
      <c r="AD8" s="647">
        <f t="shared" si="22"/>
        <v>0</v>
      </c>
      <c r="AE8" s="647">
        <f t="shared" si="22"/>
        <v>0</v>
      </c>
      <c r="AF8" s="647">
        <f t="shared" si="22"/>
        <v>0</v>
      </c>
      <c r="AG8" s="647">
        <f t="shared" si="22"/>
        <v>0</v>
      </c>
      <c r="AH8" s="647">
        <f t="shared" si="22"/>
        <v>0</v>
      </c>
      <c r="AI8" s="647">
        <f t="shared" si="22"/>
        <v>0</v>
      </c>
      <c r="AJ8" s="647">
        <f t="shared" si="22"/>
        <v>0</v>
      </c>
      <c r="AK8" s="647">
        <f t="shared" si="22"/>
        <v>0</v>
      </c>
      <c r="AL8" s="647">
        <f t="shared" si="22"/>
        <v>0</v>
      </c>
      <c r="AM8" s="647">
        <f t="shared" si="22"/>
        <v>0</v>
      </c>
    </row>
    <row r="9" spans="1:39">
      <c r="B9" s="5" t="s">
        <v>564</v>
      </c>
      <c r="C9" s="567">
        <f t="shared" ref="C9:W9" si="23">CHOOSE($B$2,C18,C27,C36,C45,C54)</f>
        <v>2028</v>
      </c>
      <c r="D9" s="567">
        <f t="shared" si="23"/>
        <v>0</v>
      </c>
      <c r="E9" s="567">
        <f t="shared" si="23"/>
        <v>0</v>
      </c>
      <c r="F9" s="567">
        <f t="shared" si="23"/>
        <v>0</v>
      </c>
      <c r="G9" s="567">
        <f t="shared" si="23"/>
        <v>0</v>
      </c>
      <c r="H9" s="567">
        <f t="shared" si="23"/>
        <v>0</v>
      </c>
      <c r="I9" s="567">
        <f t="shared" si="23"/>
        <v>0</v>
      </c>
      <c r="J9" s="567">
        <f t="shared" si="23"/>
        <v>0</v>
      </c>
      <c r="K9" s="567">
        <f t="shared" si="23"/>
        <v>0</v>
      </c>
      <c r="L9" s="567">
        <f t="shared" si="23"/>
        <v>0</v>
      </c>
      <c r="M9" s="567">
        <f t="shared" si="23"/>
        <v>0</v>
      </c>
      <c r="N9" s="567">
        <f t="shared" si="23"/>
        <v>0</v>
      </c>
      <c r="O9" s="567">
        <f t="shared" si="23"/>
        <v>0</v>
      </c>
      <c r="P9" s="567">
        <f t="shared" si="23"/>
        <v>0</v>
      </c>
      <c r="Q9" s="567">
        <f t="shared" si="23"/>
        <v>0</v>
      </c>
      <c r="R9" s="567">
        <f t="shared" si="23"/>
        <v>0</v>
      </c>
      <c r="S9" s="567">
        <f t="shared" si="23"/>
        <v>0</v>
      </c>
      <c r="T9" s="567">
        <f t="shared" si="23"/>
        <v>0</v>
      </c>
      <c r="U9" s="567">
        <f t="shared" si="23"/>
        <v>0</v>
      </c>
      <c r="V9" s="567">
        <f t="shared" si="23"/>
        <v>0</v>
      </c>
      <c r="W9" s="567">
        <f t="shared" si="23"/>
        <v>0</v>
      </c>
      <c r="X9" s="647">
        <f t="shared" ref="X9:AM9" si="24">CHOOSE($B$2,X18,X27,X36,X45,X54)</f>
        <v>0</v>
      </c>
      <c r="Y9" s="647">
        <f t="shared" si="24"/>
        <v>0</v>
      </c>
      <c r="Z9" s="647">
        <f t="shared" si="24"/>
        <v>0</v>
      </c>
      <c r="AA9" s="647">
        <f t="shared" si="24"/>
        <v>0</v>
      </c>
      <c r="AB9" s="647">
        <f t="shared" si="24"/>
        <v>0</v>
      </c>
      <c r="AC9" s="647">
        <f t="shared" si="24"/>
        <v>0</v>
      </c>
      <c r="AD9" s="647">
        <f t="shared" si="24"/>
        <v>0</v>
      </c>
      <c r="AE9" s="647">
        <f t="shared" si="24"/>
        <v>0</v>
      </c>
      <c r="AF9" s="647">
        <f t="shared" si="24"/>
        <v>0</v>
      </c>
      <c r="AG9" s="647">
        <f t="shared" si="24"/>
        <v>0</v>
      </c>
      <c r="AH9" s="647">
        <f t="shared" si="24"/>
        <v>0</v>
      </c>
      <c r="AI9" s="647">
        <f t="shared" si="24"/>
        <v>0</v>
      </c>
      <c r="AJ9" s="647">
        <f t="shared" si="24"/>
        <v>0</v>
      </c>
      <c r="AK9" s="647">
        <f t="shared" si="24"/>
        <v>0</v>
      </c>
      <c r="AL9" s="647">
        <f t="shared" si="24"/>
        <v>0</v>
      </c>
      <c r="AM9" s="647">
        <f t="shared" si="24"/>
        <v>0</v>
      </c>
    </row>
    <row r="10" spans="1:39">
      <c r="B10" s="562" t="s">
        <v>660</v>
      </c>
      <c r="C10" s="567">
        <f t="shared" ref="C10:W10" si="25">CHOOSE($B$2,C19,C28,C37,C46,C55)</f>
        <v>0</v>
      </c>
      <c r="D10" s="567">
        <f t="shared" si="25"/>
        <v>0</v>
      </c>
      <c r="E10" s="567">
        <f t="shared" si="25"/>
        <v>0</v>
      </c>
      <c r="F10" s="567">
        <f t="shared" si="25"/>
        <v>0</v>
      </c>
      <c r="G10" s="567">
        <f t="shared" si="25"/>
        <v>0</v>
      </c>
      <c r="H10" s="567">
        <f t="shared" si="25"/>
        <v>0</v>
      </c>
      <c r="I10" s="567">
        <f t="shared" si="25"/>
        <v>0</v>
      </c>
      <c r="J10" s="567">
        <f t="shared" si="25"/>
        <v>0</v>
      </c>
      <c r="K10" s="567">
        <f t="shared" si="25"/>
        <v>0</v>
      </c>
      <c r="L10" s="567">
        <f t="shared" si="25"/>
        <v>0</v>
      </c>
      <c r="M10" s="567">
        <f t="shared" si="25"/>
        <v>0</v>
      </c>
      <c r="N10" s="567">
        <f t="shared" si="25"/>
        <v>0</v>
      </c>
      <c r="O10" s="567">
        <f t="shared" si="25"/>
        <v>0</v>
      </c>
      <c r="P10" s="567">
        <f t="shared" si="25"/>
        <v>0</v>
      </c>
      <c r="Q10" s="567">
        <f t="shared" si="25"/>
        <v>0</v>
      </c>
      <c r="R10" s="567">
        <f t="shared" si="25"/>
        <v>0</v>
      </c>
      <c r="S10" s="567">
        <f t="shared" si="25"/>
        <v>0</v>
      </c>
      <c r="T10" s="567">
        <f t="shared" si="25"/>
        <v>0</v>
      </c>
      <c r="U10" s="567">
        <f t="shared" si="25"/>
        <v>0</v>
      </c>
      <c r="V10" s="567">
        <f t="shared" si="25"/>
        <v>0</v>
      </c>
      <c r="W10" s="567">
        <f t="shared" si="25"/>
        <v>0</v>
      </c>
      <c r="X10" s="647">
        <f t="shared" ref="X10:AM10" si="26">CHOOSE($B$2,X19,X28,X37,X46,X55)</f>
        <v>0</v>
      </c>
      <c r="Y10" s="647">
        <f t="shared" si="26"/>
        <v>0</v>
      </c>
      <c r="Z10" s="647">
        <f t="shared" si="26"/>
        <v>0</v>
      </c>
      <c r="AA10" s="647">
        <f t="shared" si="26"/>
        <v>0</v>
      </c>
      <c r="AB10" s="647">
        <f t="shared" si="26"/>
        <v>0</v>
      </c>
      <c r="AC10" s="647">
        <f t="shared" si="26"/>
        <v>0</v>
      </c>
      <c r="AD10" s="647">
        <f t="shared" si="26"/>
        <v>0</v>
      </c>
      <c r="AE10" s="647">
        <f t="shared" si="26"/>
        <v>0</v>
      </c>
      <c r="AF10" s="647">
        <f t="shared" si="26"/>
        <v>0</v>
      </c>
      <c r="AG10" s="647">
        <f t="shared" si="26"/>
        <v>0</v>
      </c>
      <c r="AH10" s="647">
        <f t="shared" si="26"/>
        <v>0</v>
      </c>
      <c r="AI10" s="647">
        <f t="shared" si="26"/>
        <v>0</v>
      </c>
      <c r="AJ10" s="647">
        <f t="shared" si="26"/>
        <v>0</v>
      </c>
      <c r="AK10" s="647">
        <f t="shared" si="26"/>
        <v>0</v>
      </c>
      <c r="AL10" s="647">
        <f t="shared" si="26"/>
        <v>0</v>
      </c>
      <c r="AM10" s="647">
        <f t="shared" si="26"/>
        <v>0</v>
      </c>
    </row>
    <row r="11" spans="1:39">
      <c r="B11" s="561" t="s">
        <v>765</v>
      </c>
      <c r="C11" s="567">
        <f t="shared" ref="C11:W11" si="27">CHOOSE($B$2,C20,C29,C38,C47,C56)</f>
        <v>0</v>
      </c>
      <c r="D11" s="567">
        <f t="shared" si="27"/>
        <v>0</v>
      </c>
      <c r="E11" s="567">
        <f t="shared" si="27"/>
        <v>0</v>
      </c>
      <c r="F11" s="567">
        <f t="shared" si="27"/>
        <v>0</v>
      </c>
      <c r="G11" s="567">
        <f t="shared" si="27"/>
        <v>0</v>
      </c>
      <c r="H11" s="567">
        <f t="shared" si="27"/>
        <v>0</v>
      </c>
      <c r="I11" s="567">
        <f t="shared" si="27"/>
        <v>0</v>
      </c>
      <c r="J11" s="567">
        <f t="shared" si="27"/>
        <v>0</v>
      </c>
      <c r="K11" s="567">
        <f t="shared" si="27"/>
        <v>0</v>
      </c>
      <c r="L11" s="567">
        <f t="shared" si="27"/>
        <v>0</v>
      </c>
      <c r="M11" s="567">
        <f t="shared" si="27"/>
        <v>0</v>
      </c>
      <c r="N11" s="567">
        <f t="shared" si="27"/>
        <v>0</v>
      </c>
      <c r="O11" s="567">
        <f t="shared" si="27"/>
        <v>0</v>
      </c>
      <c r="P11" s="567">
        <f t="shared" si="27"/>
        <v>0</v>
      </c>
      <c r="Q11" s="567">
        <f t="shared" si="27"/>
        <v>0</v>
      </c>
      <c r="R11" s="567">
        <f t="shared" si="27"/>
        <v>0</v>
      </c>
      <c r="S11" s="567">
        <f t="shared" si="27"/>
        <v>0</v>
      </c>
      <c r="T11" s="567">
        <f t="shared" si="27"/>
        <v>0</v>
      </c>
      <c r="U11" s="567">
        <f t="shared" si="27"/>
        <v>0</v>
      </c>
      <c r="V11" s="567">
        <f t="shared" si="27"/>
        <v>0</v>
      </c>
      <c r="W11" s="567">
        <f t="shared" si="27"/>
        <v>0</v>
      </c>
      <c r="X11" s="647">
        <f t="shared" ref="X11:AM11" si="28">CHOOSE($B$2,X20,X29,X38,X47,X56)</f>
        <v>0</v>
      </c>
      <c r="Y11" s="647">
        <f t="shared" si="28"/>
        <v>0</v>
      </c>
      <c r="Z11" s="647">
        <f t="shared" si="28"/>
        <v>0</v>
      </c>
      <c r="AA11" s="647">
        <f t="shared" si="28"/>
        <v>0</v>
      </c>
      <c r="AB11" s="647">
        <f t="shared" si="28"/>
        <v>0</v>
      </c>
      <c r="AC11" s="647">
        <f t="shared" si="28"/>
        <v>0</v>
      </c>
      <c r="AD11" s="647">
        <f t="shared" si="28"/>
        <v>0</v>
      </c>
      <c r="AE11" s="647">
        <f t="shared" si="28"/>
        <v>0</v>
      </c>
      <c r="AF11" s="647">
        <f t="shared" si="28"/>
        <v>0</v>
      </c>
      <c r="AG11" s="647">
        <f t="shared" si="28"/>
        <v>0</v>
      </c>
      <c r="AH11" s="647">
        <f t="shared" si="28"/>
        <v>0</v>
      </c>
      <c r="AI11" s="647">
        <f t="shared" si="28"/>
        <v>0</v>
      </c>
      <c r="AJ11" s="647">
        <f t="shared" si="28"/>
        <v>0</v>
      </c>
      <c r="AK11" s="647">
        <f t="shared" si="28"/>
        <v>0</v>
      </c>
      <c r="AL11" s="647">
        <f t="shared" si="28"/>
        <v>0</v>
      </c>
      <c r="AM11" s="647">
        <f t="shared" si="28"/>
        <v>0</v>
      </c>
    </row>
    <row r="12" spans="1:39">
      <c r="B12" s="562" t="s">
        <v>766</v>
      </c>
      <c r="C12" s="567">
        <f t="shared" ref="C12:W12" si="29">CHOOSE($B$2,C21,C30,C39,C48,C57)</f>
        <v>0</v>
      </c>
      <c r="D12" s="567">
        <f t="shared" si="29"/>
        <v>0</v>
      </c>
      <c r="E12" s="567">
        <f t="shared" si="29"/>
        <v>0</v>
      </c>
      <c r="F12" s="567">
        <f t="shared" si="29"/>
        <v>0</v>
      </c>
      <c r="G12" s="567">
        <f t="shared" si="29"/>
        <v>0</v>
      </c>
      <c r="H12" s="567">
        <f t="shared" si="29"/>
        <v>0</v>
      </c>
      <c r="I12" s="567">
        <f t="shared" si="29"/>
        <v>0</v>
      </c>
      <c r="J12" s="567">
        <f t="shared" si="29"/>
        <v>0</v>
      </c>
      <c r="K12" s="567">
        <f t="shared" si="29"/>
        <v>0</v>
      </c>
      <c r="L12" s="567">
        <f t="shared" si="29"/>
        <v>0</v>
      </c>
      <c r="M12" s="567">
        <f t="shared" si="29"/>
        <v>0</v>
      </c>
      <c r="N12" s="567">
        <f t="shared" si="29"/>
        <v>0</v>
      </c>
      <c r="O12" s="567">
        <f t="shared" si="29"/>
        <v>0</v>
      </c>
      <c r="P12" s="567">
        <f t="shared" si="29"/>
        <v>0</v>
      </c>
      <c r="Q12" s="567">
        <f t="shared" si="29"/>
        <v>0</v>
      </c>
      <c r="R12" s="567">
        <f t="shared" si="29"/>
        <v>0</v>
      </c>
      <c r="S12" s="567">
        <f t="shared" si="29"/>
        <v>0</v>
      </c>
      <c r="T12" s="567">
        <f t="shared" si="29"/>
        <v>0</v>
      </c>
      <c r="U12" s="567">
        <f t="shared" si="29"/>
        <v>0</v>
      </c>
      <c r="V12" s="567">
        <f t="shared" si="29"/>
        <v>0</v>
      </c>
      <c r="W12" s="567">
        <f t="shared" si="29"/>
        <v>0</v>
      </c>
      <c r="X12" s="647">
        <f t="shared" ref="X12:AM12" si="30">CHOOSE($B$2,X21,X30,X39,X48,X57)</f>
        <v>0</v>
      </c>
      <c r="Y12" s="647">
        <f t="shared" si="30"/>
        <v>0</v>
      </c>
      <c r="Z12" s="647">
        <f t="shared" si="30"/>
        <v>0</v>
      </c>
      <c r="AA12" s="647">
        <f t="shared" si="30"/>
        <v>0</v>
      </c>
      <c r="AB12" s="647">
        <f t="shared" si="30"/>
        <v>0</v>
      </c>
      <c r="AC12" s="647">
        <f t="shared" si="30"/>
        <v>0</v>
      </c>
      <c r="AD12" s="647">
        <f t="shared" si="30"/>
        <v>0</v>
      </c>
      <c r="AE12" s="647">
        <f t="shared" si="30"/>
        <v>0</v>
      </c>
      <c r="AF12" s="647">
        <f t="shared" si="30"/>
        <v>0</v>
      </c>
      <c r="AG12" s="647">
        <f t="shared" si="30"/>
        <v>0</v>
      </c>
      <c r="AH12" s="647">
        <f t="shared" si="30"/>
        <v>0</v>
      </c>
      <c r="AI12" s="647">
        <f t="shared" si="30"/>
        <v>0</v>
      </c>
      <c r="AJ12" s="647">
        <f t="shared" si="30"/>
        <v>0</v>
      </c>
      <c r="AK12" s="647">
        <f t="shared" si="30"/>
        <v>0</v>
      </c>
      <c r="AL12" s="647">
        <f t="shared" si="30"/>
        <v>0</v>
      </c>
      <c r="AM12" s="647">
        <f t="shared" si="30"/>
        <v>0</v>
      </c>
    </row>
    <row r="14" spans="1:39">
      <c r="A14" s="560">
        <v>1</v>
      </c>
      <c r="B14" s="563" t="s">
        <v>761</v>
      </c>
      <c r="C14" s="457"/>
    </row>
    <row r="15" spans="1:39">
      <c r="B15" s="561"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1" t="s">
        <v>562</v>
      </c>
      <c r="C16" s="165">
        <v>979</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1" t="s">
        <v>563</v>
      </c>
      <c r="C17" s="165">
        <v>150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2" t="s">
        <v>564</v>
      </c>
      <c r="C18" s="168">
        <f>(0.05*780)*52</f>
        <v>2028</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2"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1"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2"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0">
        <v>2</v>
      </c>
      <c r="B23" s="563" t="s">
        <v>762</v>
      </c>
    </row>
    <row r="24" spans="1:39">
      <c r="B24" s="561"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1" t="s">
        <v>562</v>
      </c>
      <c r="C25" s="165">
        <f>+C16*1.1</f>
        <v>1076.9000000000001</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1"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2"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2"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1"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2"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0">
        <v>3</v>
      </c>
      <c r="B32" s="563" t="s">
        <v>763</v>
      </c>
      <c r="C32" s="564"/>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row>
    <row r="33" spans="1:39">
      <c r="B33" s="561"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1" t="s">
        <v>562</v>
      </c>
      <c r="C34" s="165">
        <f>+C16*1.1</f>
        <v>1076.9000000000001</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1"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2"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2"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1"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2"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0">
        <v>4</v>
      </c>
      <c r="B41" s="563" t="s">
        <v>764</v>
      </c>
    </row>
    <row r="42" spans="1:39">
      <c r="B42" s="561"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1" t="s">
        <v>562</v>
      </c>
      <c r="C43" s="165">
        <f>+C16</f>
        <v>979</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1"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2"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2"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1"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2"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0">
        <v>5</v>
      </c>
      <c r="B50" s="563" t="s">
        <v>658</v>
      </c>
    </row>
    <row r="51" spans="1:39">
      <c r="B51" s="561"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1" t="s">
        <v>562</v>
      </c>
      <c r="C52" s="165">
        <f>C16*1.25</f>
        <v>1223.75</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1" t="s">
        <v>563</v>
      </c>
      <c r="C53" s="165">
        <f>C17*1.25</f>
        <v>187.5</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2" t="s">
        <v>564</v>
      </c>
      <c r="C54" s="168">
        <f>(1*780)*4</f>
        <v>3120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2"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2"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2"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1"/>
      <c r="E58" s="491"/>
      <c r="F58" s="491"/>
      <c r="G58" s="491"/>
      <c r="H58" s="491"/>
      <c r="I58" s="565"/>
    </row>
    <row r="59" spans="1:39">
      <c r="D59" s="491"/>
      <c r="E59" s="491"/>
      <c r="F59" s="491"/>
      <c r="G59" s="491"/>
      <c r="H59" s="491"/>
      <c r="I59" s="565"/>
    </row>
    <row r="60" spans="1:39">
      <c r="D60" s="565"/>
      <c r="E60" s="565"/>
      <c r="F60" s="565"/>
      <c r="G60" s="565"/>
      <c r="H60" s="565"/>
      <c r="I60" s="565"/>
    </row>
    <row r="61" spans="1:39">
      <c r="D61" s="565"/>
      <c r="E61" s="565"/>
      <c r="F61" s="565"/>
      <c r="G61" s="565"/>
      <c r="H61" s="565"/>
      <c r="I61" s="565"/>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Q11" sqref="Q11:T11"/>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5" t="s">
        <v>757</v>
      </c>
      <c r="D3" t="str">
        <f>+Project_Title</f>
        <v>TC2 PJFF Bag Repl</v>
      </c>
    </row>
    <row r="4" spans="3:27" ht="9" customHeight="1"/>
    <row r="5" spans="3:27" ht="9" customHeight="1"/>
    <row r="6" spans="3:27" ht="9" customHeight="1"/>
    <row r="7" spans="3:27" s="554" customFormat="1">
      <c r="D7" s="636"/>
      <c r="E7" s="719" t="s">
        <v>747</v>
      </c>
      <c r="F7" s="719"/>
      <c r="G7" s="719"/>
      <c r="H7" s="719"/>
      <c r="I7" s="637"/>
      <c r="J7" s="638"/>
      <c r="K7" s="719" t="s">
        <v>748</v>
      </c>
      <c r="L7" s="719"/>
      <c r="M7" s="719"/>
      <c r="N7" s="719"/>
      <c r="O7" s="637"/>
      <c r="P7" s="638"/>
      <c r="Q7" s="719" t="s">
        <v>749</v>
      </c>
      <c r="R7" s="719"/>
      <c r="S7" s="719"/>
      <c r="T7" s="719"/>
      <c r="U7" s="637"/>
      <c r="V7" s="638"/>
      <c r="W7" s="719" t="s">
        <v>750</v>
      </c>
      <c r="X7" s="719"/>
      <c r="Y7" s="719"/>
      <c r="Z7" s="719"/>
      <c r="AA7" s="637"/>
    </row>
    <row r="8" spans="3:27" ht="30" customHeight="1">
      <c r="C8" s="697" t="s">
        <v>745</v>
      </c>
      <c r="D8" s="713"/>
      <c r="E8" s="714"/>
      <c r="F8" s="714"/>
      <c r="G8" s="714"/>
      <c r="H8" s="714"/>
      <c r="I8" s="715"/>
      <c r="J8" s="713"/>
      <c r="K8" s="714"/>
      <c r="L8" s="714"/>
      <c r="M8" s="714"/>
      <c r="N8" s="714"/>
      <c r="O8" s="715"/>
      <c r="P8" s="713"/>
      <c r="Q8" s="714"/>
      <c r="R8" s="714"/>
      <c r="S8" s="714"/>
      <c r="T8" s="714"/>
      <c r="U8" s="715"/>
      <c r="V8" s="720" t="s">
        <v>751</v>
      </c>
      <c r="W8" s="701"/>
      <c r="X8" s="701"/>
      <c r="Y8" s="701"/>
      <c r="Z8" s="701"/>
      <c r="AA8" s="702"/>
    </row>
    <row r="9" spans="3:27" ht="30" customHeight="1">
      <c r="C9" s="698"/>
      <c r="D9" s="710" t="str">
        <f>+Description</f>
        <v>Purchase and install filter bags in TC2 PJFF during Spring 2014 Outage.</v>
      </c>
      <c r="E9" s="711"/>
      <c r="F9" s="711"/>
      <c r="G9" s="711"/>
      <c r="H9" s="711"/>
      <c r="I9" s="712"/>
      <c r="J9" s="710"/>
      <c r="K9" s="711"/>
      <c r="L9" s="711"/>
      <c r="M9" s="711"/>
      <c r="N9" s="711"/>
      <c r="O9" s="712"/>
      <c r="P9" s="710"/>
      <c r="Q9" s="711"/>
      <c r="R9" s="711"/>
      <c r="S9" s="711"/>
      <c r="T9" s="711"/>
      <c r="U9" s="712"/>
      <c r="V9" s="703"/>
      <c r="W9" s="706"/>
      <c r="X9" s="706"/>
      <c r="Y9" s="706"/>
      <c r="Z9" s="706"/>
      <c r="AA9" s="705"/>
    </row>
    <row r="10" spans="3:27" ht="30" customHeight="1">
      <c r="C10" s="699"/>
      <c r="D10" s="716"/>
      <c r="E10" s="717"/>
      <c r="F10" s="717"/>
      <c r="G10" s="717"/>
      <c r="H10" s="717"/>
      <c r="I10" s="718"/>
      <c r="J10" s="716"/>
      <c r="K10" s="717"/>
      <c r="L10" s="717"/>
      <c r="M10" s="717"/>
      <c r="N10" s="717"/>
      <c r="O10" s="718"/>
      <c r="P10" s="716"/>
      <c r="Q10" s="717"/>
      <c r="R10" s="717"/>
      <c r="S10" s="717"/>
      <c r="T10" s="717"/>
      <c r="U10" s="718"/>
      <c r="V10" s="707"/>
      <c r="W10" s="708"/>
      <c r="X10" s="708"/>
      <c r="Y10" s="708"/>
      <c r="Z10" s="708"/>
      <c r="AA10" s="709"/>
    </row>
    <row r="11" spans="3:27" ht="15.6" customHeight="1">
      <c r="C11" s="663" t="s">
        <v>567</v>
      </c>
      <c r="D11" s="661"/>
      <c r="E11" s="695">
        <f ca="1">+NPVRR!B39</f>
        <v>1719.2099793384182</v>
      </c>
      <c r="F11" s="695"/>
      <c r="G11" s="695"/>
      <c r="H11" s="695"/>
      <c r="I11" s="662"/>
      <c r="J11" s="661"/>
      <c r="K11" s="695"/>
      <c r="L11" s="695"/>
      <c r="M11" s="695"/>
      <c r="N11" s="695"/>
      <c r="O11" s="662"/>
      <c r="P11" s="661"/>
      <c r="Q11" s="695"/>
      <c r="R11" s="695"/>
      <c r="S11" s="695"/>
      <c r="T11" s="695"/>
      <c r="U11" s="637"/>
      <c r="V11" s="643"/>
      <c r="W11" s="696"/>
      <c r="X11" s="696"/>
      <c r="Y11" s="696"/>
      <c r="Z11" s="696"/>
      <c r="AA11" s="644"/>
    </row>
    <row r="12" spans="3:27" ht="49.9" customHeight="1">
      <c r="C12" s="697" t="s">
        <v>746</v>
      </c>
      <c r="D12" s="713"/>
      <c r="E12" s="714"/>
      <c r="F12" s="714"/>
      <c r="G12" s="714"/>
      <c r="H12" s="714"/>
      <c r="I12" s="715"/>
      <c r="J12" s="713"/>
      <c r="K12" s="714"/>
      <c r="L12" s="714"/>
      <c r="M12" s="714"/>
      <c r="N12" s="714"/>
      <c r="O12" s="715"/>
      <c r="P12" s="713"/>
      <c r="Q12" s="714"/>
      <c r="R12" s="714"/>
      <c r="S12" s="714"/>
      <c r="T12" s="714"/>
      <c r="U12" s="715"/>
      <c r="V12" s="700"/>
      <c r="W12" s="701"/>
      <c r="X12" s="701"/>
      <c r="Y12" s="701"/>
      <c r="Z12" s="701"/>
      <c r="AA12" s="702"/>
    </row>
    <row r="13" spans="3:27" ht="49.9" customHeight="1">
      <c r="C13" s="698"/>
      <c r="D13" s="710"/>
      <c r="E13" s="711"/>
      <c r="F13" s="711"/>
      <c r="G13" s="711"/>
      <c r="H13" s="711"/>
      <c r="I13" s="712"/>
      <c r="J13" s="710"/>
      <c r="K13" s="711"/>
      <c r="L13" s="711"/>
      <c r="M13" s="711"/>
      <c r="N13" s="711"/>
      <c r="O13" s="712"/>
      <c r="P13" s="710"/>
      <c r="Q13" s="711"/>
      <c r="R13" s="711"/>
      <c r="S13" s="711"/>
      <c r="T13" s="711"/>
      <c r="U13" s="712"/>
      <c r="V13" s="703"/>
      <c r="W13" s="704"/>
      <c r="X13" s="704"/>
      <c r="Y13" s="704"/>
      <c r="Z13" s="704"/>
      <c r="AA13" s="705"/>
    </row>
    <row r="14" spans="3:27" ht="49.9" customHeight="1">
      <c r="C14" s="698"/>
      <c r="D14" s="710"/>
      <c r="E14" s="711"/>
      <c r="F14" s="711"/>
      <c r="G14" s="711"/>
      <c r="H14" s="711"/>
      <c r="I14" s="712"/>
      <c r="J14" s="710"/>
      <c r="K14" s="711"/>
      <c r="L14" s="711"/>
      <c r="M14" s="711"/>
      <c r="N14" s="711"/>
      <c r="O14" s="712"/>
      <c r="P14" s="710"/>
      <c r="Q14" s="711"/>
      <c r="R14" s="711"/>
      <c r="S14" s="711"/>
      <c r="T14" s="711"/>
      <c r="U14" s="712"/>
      <c r="V14" s="703"/>
      <c r="W14" s="704"/>
      <c r="X14" s="704"/>
      <c r="Y14" s="704"/>
      <c r="Z14" s="704"/>
      <c r="AA14" s="705"/>
    </row>
    <row r="15" spans="3:27" ht="49.9" customHeight="1">
      <c r="C15" s="698"/>
      <c r="D15" s="710"/>
      <c r="E15" s="711"/>
      <c r="F15" s="711"/>
      <c r="G15" s="711"/>
      <c r="H15" s="711"/>
      <c r="I15" s="712"/>
      <c r="J15" s="710"/>
      <c r="K15" s="711"/>
      <c r="L15" s="711"/>
      <c r="M15" s="711"/>
      <c r="N15" s="711"/>
      <c r="O15" s="712"/>
      <c r="P15" s="710"/>
      <c r="Q15" s="711"/>
      <c r="R15" s="711"/>
      <c r="S15" s="711"/>
      <c r="T15" s="711"/>
      <c r="U15" s="712"/>
      <c r="V15" s="703"/>
      <c r="W15" s="706"/>
      <c r="X15" s="706"/>
      <c r="Y15" s="706"/>
      <c r="Z15" s="706"/>
      <c r="AA15" s="705"/>
    </row>
    <row r="16" spans="3:27" ht="49.9" customHeight="1">
      <c r="C16" s="699"/>
      <c r="D16" s="716"/>
      <c r="E16" s="717"/>
      <c r="F16" s="717"/>
      <c r="G16" s="717"/>
      <c r="H16" s="717"/>
      <c r="I16" s="718"/>
      <c r="J16" s="716"/>
      <c r="K16" s="717"/>
      <c r="L16" s="717"/>
      <c r="M16" s="717"/>
      <c r="N16" s="717"/>
      <c r="O16" s="718"/>
      <c r="P16" s="716"/>
      <c r="Q16" s="717"/>
      <c r="R16" s="717"/>
      <c r="S16" s="717"/>
      <c r="T16" s="717"/>
      <c r="U16" s="718"/>
      <c r="V16" s="707"/>
      <c r="W16" s="708"/>
      <c r="X16" s="708"/>
      <c r="Y16" s="708"/>
      <c r="Z16" s="708"/>
      <c r="AA16" s="709"/>
    </row>
    <row r="17" spans="3:20" s="642" customFormat="1" ht="9" customHeight="1" thickBot="1"/>
    <row r="18" spans="3:20" s="1" customFormat="1" ht="9" customHeight="1" thickTop="1"/>
    <row r="19" spans="3:20" s="1" customFormat="1" ht="9" customHeight="1"/>
    <row r="20" spans="3:20" s="1" customFormat="1" ht="15.6" customHeight="1">
      <c r="C20" s="1" t="s">
        <v>615</v>
      </c>
      <c r="E20" s="635"/>
      <c r="F20" s="635"/>
      <c r="G20" s="635"/>
      <c r="H20" s="635"/>
      <c r="I20" s="635"/>
      <c r="J20" s="635"/>
      <c r="K20" s="635"/>
      <c r="L20" s="635"/>
      <c r="M20" s="635"/>
      <c r="N20" s="635"/>
      <c r="O20" s="635"/>
      <c r="P20" s="635"/>
      <c r="Q20" s="635"/>
      <c r="R20" s="635"/>
      <c r="S20" s="635"/>
      <c r="T20" s="635"/>
    </row>
    <row r="21" spans="3:20" s="1" customFormat="1" ht="15.6" customHeight="1">
      <c r="E21" s="635"/>
      <c r="F21" s="635"/>
      <c r="G21" s="635"/>
      <c r="H21" s="635"/>
      <c r="I21" s="635"/>
      <c r="J21" s="635"/>
      <c r="K21" s="635"/>
      <c r="L21" s="635"/>
      <c r="M21" s="635"/>
      <c r="N21" s="635"/>
      <c r="O21" s="635"/>
      <c r="P21" s="635"/>
      <c r="Q21" s="635"/>
      <c r="R21" s="635"/>
      <c r="S21" s="635"/>
      <c r="T21" s="635" t="s">
        <v>132</v>
      </c>
    </row>
    <row r="22" spans="3:20" s="554" customFormat="1">
      <c r="E22" s="641">
        <v>2013</v>
      </c>
      <c r="F22" s="635"/>
      <c r="G22" s="635"/>
      <c r="H22" s="641">
        <f>+E22+1</f>
        <v>2014</v>
      </c>
      <c r="I22" s="635"/>
      <c r="J22" s="635"/>
      <c r="K22" s="641">
        <f>+H22+1</f>
        <v>2015</v>
      </c>
      <c r="L22" s="635"/>
      <c r="M22" s="635"/>
      <c r="N22" s="641">
        <f>+K22+1</f>
        <v>2016</v>
      </c>
      <c r="O22" s="635"/>
      <c r="P22" s="635"/>
      <c r="Q22" s="641">
        <f>+N22+1</f>
        <v>2017</v>
      </c>
      <c r="T22" s="641" t="str">
        <f>+E22&amp;" - "&amp;Q22</f>
        <v>2013 - 2017</v>
      </c>
    </row>
    <row r="23" spans="3:20">
      <c r="F23" s="1"/>
      <c r="G23" s="1"/>
      <c r="I23" s="1"/>
      <c r="J23" s="1"/>
      <c r="L23" s="1"/>
      <c r="M23" s="1"/>
      <c r="O23" s="1"/>
      <c r="P23" s="1"/>
    </row>
    <row r="24" spans="3:20">
      <c r="C24" t="s">
        <v>513</v>
      </c>
      <c r="E24" s="648">
        <f ca="1">+SUM('Financial Analysis'!C16,'Financial Analysis'!C44)</f>
        <v>66.480408393399003</v>
      </c>
      <c r="F24" s="649"/>
      <c r="G24" s="649"/>
      <c r="H24" s="648">
        <f ca="1">+SUM('Financial Analysis'!D16,'Financial Analysis'!D44)</f>
        <v>106.6082622398242</v>
      </c>
      <c r="I24" s="649"/>
      <c r="J24" s="649"/>
      <c r="K24" s="648">
        <f ca="1">+SUM('Financial Analysis'!E16,'Financial Analysis'!E44)</f>
        <v>102.73604442870989</v>
      </c>
      <c r="L24" s="649"/>
      <c r="M24" s="649"/>
      <c r="N24" s="648">
        <f ca="1">+SUM('Financial Analysis'!F16,'Financial Analysis'!F44)</f>
        <v>99.038658945458991</v>
      </c>
      <c r="O24" s="649"/>
      <c r="P24" s="649"/>
      <c r="Q24" s="648">
        <f ca="1">+SUM('Financial Analysis'!G16,'Financial Analysis'!G44)</f>
        <v>95.50301853328331</v>
      </c>
      <c r="R24" s="634"/>
      <c r="S24" s="634"/>
      <c r="T24" s="648">
        <f ca="1">+SUM(E24:Q24)</f>
        <v>470.36639254067535</v>
      </c>
    </row>
    <row r="25" spans="3:20">
      <c r="C25" t="s">
        <v>752</v>
      </c>
      <c r="E25" s="651">
        <f ca="1">+SUM('Financial Analysis'!C17:C18)</f>
        <v>-1.9611913001785717</v>
      </c>
      <c r="F25" s="652"/>
      <c r="G25" s="652"/>
      <c r="H25" s="651">
        <f ca="1">+SUM('Financial Analysis'!D17:D18)</f>
        <v>-1.9043451755357146</v>
      </c>
      <c r="I25" s="652"/>
      <c r="J25" s="652"/>
      <c r="K25" s="651">
        <f ca="1">+SUM('Financial Analysis'!E17:E18)</f>
        <v>-1.8474990508928573</v>
      </c>
      <c r="L25" s="652"/>
      <c r="M25" s="652"/>
      <c r="N25" s="651">
        <f ca="1">+SUM('Financial Analysis'!F17:F18)</f>
        <v>-1.7906529262500002</v>
      </c>
      <c r="O25" s="652"/>
      <c r="P25" s="652"/>
      <c r="Q25" s="651">
        <f ca="1">+SUM('Financial Analysis'!G17:G18)</f>
        <v>-1.7338068016071431</v>
      </c>
      <c r="R25" s="639"/>
      <c r="S25" s="639"/>
      <c r="T25" s="651">
        <f ca="1">+SUM(E25:Q25)</f>
        <v>-9.237495254464287</v>
      </c>
    </row>
    <row r="26" spans="3:20">
      <c r="C26" t="s">
        <v>587</v>
      </c>
      <c r="E26" s="653">
        <f ca="1">+SUM(E24:E25)</f>
        <v>64.519217093220433</v>
      </c>
      <c r="F26" s="652"/>
      <c r="G26" s="652"/>
      <c r="H26" s="653">
        <f t="shared" ref="H26:Q26" ca="1" si="0">+SUM(H24:H25)</f>
        <v>104.70391706428849</v>
      </c>
      <c r="I26" s="652"/>
      <c r="J26" s="652"/>
      <c r="K26" s="653">
        <f t="shared" ca="1" si="0"/>
        <v>100.88854537781702</v>
      </c>
      <c r="L26" s="652"/>
      <c r="M26" s="652"/>
      <c r="N26" s="653">
        <f t="shared" ca="1" si="0"/>
        <v>97.248006019208987</v>
      </c>
      <c r="O26" s="652"/>
      <c r="P26" s="652"/>
      <c r="Q26" s="653">
        <f t="shared" ca="1" si="0"/>
        <v>93.769211731676165</v>
      </c>
      <c r="R26" s="633"/>
      <c r="S26" s="633"/>
      <c r="T26" s="653">
        <f ca="1">+SUM(E26:Q26)</f>
        <v>461.1288972862111</v>
      </c>
    </row>
    <row r="27" spans="3:20">
      <c r="C27" t="s">
        <v>756</v>
      </c>
      <c r="E27" s="651">
        <f ca="1">+'Financial Analysis'!C19</f>
        <v>-18.948708214285716</v>
      </c>
      <c r="F27" s="652"/>
      <c r="G27" s="652"/>
      <c r="H27" s="651">
        <f ca="1">+'Financial Analysis'!D19</f>
        <v>-37.897416428571432</v>
      </c>
      <c r="I27" s="652"/>
      <c r="J27" s="652"/>
      <c r="K27" s="651">
        <f ca="1">+'Financial Analysis'!E19</f>
        <v>-37.897416428571432</v>
      </c>
      <c r="L27" s="652"/>
      <c r="M27" s="652"/>
      <c r="N27" s="651">
        <f ca="1">+'Financial Analysis'!F19</f>
        <v>-37.897416428571432</v>
      </c>
      <c r="O27" s="652"/>
      <c r="P27" s="652"/>
      <c r="Q27" s="651">
        <f ca="1">+'Financial Analysis'!G19</f>
        <v>-37.897416428571432</v>
      </c>
      <c r="R27" s="639"/>
      <c r="S27" s="639"/>
      <c r="T27" s="651">
        <f ca="1">+SUM(E27:Q27)</f>
        <v>-170.53837392857145</v>
      </c>
    </row>
    <row r="28" spans="3:20">
      <c r="C28" t="s">
        <v>487</v>
      </c>
      <c r="E28" s="653">
        <f ca="1">+SUM(E26:E27)</f>
        <v>45.570508878934717</v>
      </c>
      <c r="F28" s="652"/>
      <c r="G28" s="652"/>
      <c r="H28" s="653">
        <f t="shared" ref="H28:Q28" ca="1" si="1">+SUM(H26:H27)</f>
        <v>66.806500635717057</v>
      </c>
      <c r="I28" s="652"/>
      <c r="J28" s="652"/>
      <c r="K28" s="653">
        <f t="shared" ca="1" si="1"/>
        <v>62.991128949245592</v>
      </c>
      <c r="L28" s="652"/>
      <c r="M28" s="652"/>
      <c r="N28" s="653">
        <f t="shared" ca="1" si="1"/>
        <v>59.350589590637554</v>
      </c>
      <c r="O28" s="652"/>
      <c r="P28" s="652"/>
      <c r="Q28" s="653">
        <f t="shared" ca="1" si="1"/>
        <v>55.871795303104733</v>
      </c>
      <c r="R28" s="633"/>
      <c r="S28" s="633"/>
      <c r="T28" s="653">
        <f t="shared" ref="T28:T30" ca="1" si="2">+SUM(E28:Q28)</f>
        <v>290.59052335763965</v>
      </c>
    </row>
    <row r="29" spans="3:20">
      <c r="C29" t="s">
        <v>753</v>
      </c>
      <c r="E29" s="653">
        <f ca="1">+'Financial Analysis'!C20</f>
        <v>-11.35555548797678</v>
      </c>
      <c r="F29" s="652"/>
      <c r="G29" s="652"/>
      <c r="H29" s="653">
        <f ca="1">+'Financial Analysis'!D20</f>
        <v>-22.181644659920721</v>
      </c>
      <c r="I29" s="652"/>
      <c r="J29" s="652"/>
      <c r="K29" s="653">
        <f ca="1">+'Financial Analysis'!E20</f>
        <v>-21.147225409696766</v>
      </c>
      <c r="L29" s="652"/>
      <c r="M29" s="652"/>
      <c r="N29" s="653">
        <f ca="1">+'Financial Analysis'!F20</f>
        <v>-20.159933362201716</v>
      </c>
      <c r="O29" s="652"/>
      <c r="P29" s="652"/>
      <c r="Q29" s="653">
        <f ca="1">+'Financial Analysis'!G20</f>
        <v>-19.216240761377186</v>
      </c>
      <c r="R29" s="633"/>
      <c r="S29" s="633"/>
      <c r="T29" s="653">
        <f t="shared" ca="1" si="2"/>
        <v>-94.060599681173159</v>
      </c>
    </row>
    <row r="30" spans="3:20">
      <c r="C30" t="s">
        <v>754</v>
      </c>
      <c r="E30" s="653">
        <f ca="1">+'Financial Analysis'!C21</f>
        <v>12.551261995949577</v>
      </c>
      <c r="F30" s="652"/>
      <c r="G30" s="652"/>
      <c r="H30" s="653">
        <f ca="1">+'Financial Analysis'!D21</f>
        <v>24.111545036706843</v>
      </c>
      <c r="I30" s="652"/>
      <c r="J30" s="652"/>
      <c r="K30" s="653">
        <f ca="1">+'Financial Analysis'!E21</f>
        <v>23.687042805883653</v>
      </c>
      <c r="L30" s="652"/>
      <c r="M30" s="652"/>
      <c r="N30" s="653">
        <f ca="1">+'Financial Analysis'!F21</f>
        <v>23.280873056922005</v>
      </c>
      <c r="O30" s="652"/>
      <c r="P30" s="652"/>
      <c r="Q30" s="653">
        <f ca="1">+'Financial Analysis'!G21</f>
        <v>22.891663492715193</v>
      </c>
      <c r="R30" s="633"/>
      <c r="S30" s="633"/>
      <c r="T30" s="653">
        <f t="shared" ca="1" si="2"/>
        <v>106.52238638817727</v>
      </c>
    </row>
    <row r="31" spans="3:20" ht="16.5" thickBot="1">
      <c r="C31" t="s">
        <v>614</v>
      </c>
      <c r="E31" s="650">
        <f ca="1">+SUM(E28:E30)</f>
        <v>46.766215386907518</v>
      </c>
      <c r="F31" s="649"/>
      <c r="G31" s="649"/>
      <c r="H31" s="650">
        <f t="shared" ref="H31:Q31" ca="1" si="3">+SUM(H28:H30)</f>
        <v>68.73640101250318</v>
      </c>
      <c r="I31" s="649"/>
      <c r="J31" s="649"/>
      <c r="K31" s="650">
        <f t="shared" ca="1" si="3"/>
        <v>65.530946345432483</v>
      </c>
      <c r="L31" s="649"/>
      <c r="M31" s="649"/>
      <c r="N31" s="650">
        <f t="shared" ca="1" si="3"/>
        <v>62.471529285357846</v>
      </c>
      <c r="O31" s="649"/>
      <c r="P31" s="649"/>
      <c r="Q31" s="650">
        <f t="shared" ca="1" si="3"/>
        <v>59.547218034442736</v>
      </c>
      <c r="R31" s="640"/>
      <c r="S31" s="640"/>
      <c r="T31" s="650">
        <f ca="1">+SUM(E31:Q31)</f>
        <v>303.05231006464373</v>
      </c>
    </row>
    <row r="32" spans="3:20" ht="16.5" hidden="1" thickTop="1">
      <c r="C32" t="s">
        <v>760</v>
      </c>
      <c r="E32" s="656"/>
      <c r="F32" s="656"/>
      <c r="G32" s="656"/>
      <c r="H32" s="656"/>
      <c r="I32" s="656"/>
      <c r="J32" s="656"/>
      <c r="K32" s="656"/>
      <c r="L32" s="656"/>
      <c r="M32" s="656"/>
      <c r="N32" s="656"/>
      <c r="O32" s="656"/>
      <c r="P32" s="656"/>
      <c r="Q32" s="656"/>
      <c r="R32" s="640"/>
      <c r="S32" s="640"/>
      <c r="T32" s="656"/>
    </row>
    <row r="33" spans="3:20" ht="9" customHeight="1" thickTop="1">
      <c r="E33" s="633"/>
      <c r="F33" s="639"/>
      <c r="G33" s="639"/>
      <c r="H33" s="633"/>
      <c r="I33" s="639"/>
      <c r="J33" s="639"/>
      <c r="K33" s="633"/>
      <c r="L33" s="639"/>
      <c r="M33" s="639"/>
      <c r="N33" s="633"/>
      <c r="O33" s="639"/>
      <c r="P33" s="639"/>
      <c r="Q33" s="633"/>
      <c r="R33" s="633"/>
      <c r="S33" s="633"/>
      <c r="T33" s="633"/>
    </row>
    <row r="34" spans="3:20">
      <c r="C34" t="s">
        <v>504</v>
      </c>
      <c r="E34" s="523">
        <f ca="1">+'Financial Analysis'!C59</f>
        <v>0.13622432414139668</v>
      </c>
      <c r="F34" s="1"/>
      <c r="G34" s="1"/>
      <c r="H34" s="523">
        <f ca="1">+'Financial Analysis'!D59</f>
        <v>0.10249999999999997</v>
      </c>
      <c r="I34" s="1"/>
      <c r="J34" s="1"/>
      <c r="K34" s="523">
        <f ca="1">+'Financial Analysis'!E59</f>
        <v>0.10249999999999999</v>
      </c>
      <c r="L34" s="1"/>
      <c r="M34" s="1"/>
      <c r="N34" s="523">
        <f ca="1">+'Financial Analysis'!F59</f>
        <v>0.10249999999999999</v>
      </c>
      <c r="O34" s="1"/>
      <c r="P34" s="1"/>
      <c r="Q34" s="523">
        <f ca="1">+'Financial Analysis'!G59</f>
        <v>0.10249999999999999</v>
      </c>
      <c r="T34" s="523">
        <f ca="1">IF(ISERROR(AVERAGE('Financial Analysis'!C47:G47)/AVERAGE('Financial Analysis'!C58:G58)),0,AVERAGE('Financial Analysis'!C47:G47)/AVERAGE('Financial Analysis'!C58:G58))</f>
        <v>0.10657140115393923</v>
      </c>
    </row>
    <row r="35" spans="3:20" hidden="1">
      <c r="C35" t="s">
        <v>760</v>
      </c>
      <c r="E35" s="657"/>
      <c r="F35" s="658"/>
      <c r="G35" s="658"/>
      <c r="H35" s="657"/>
      <c r="I35" s="658"/>
      <c r="J35" s="658"/>
      <c r="K35" s="657"/>
      <c r="L35" s="658"/>
      <c r="M35" s="658"/>
      <c r="N35" s="657"/>
      <c r="O35" s="658"/>
      <c r="P35" s="658"/>
      <c r="Q35" s="657"/>
      <c r="T35" s="657"/>
    </row>
    <row r="36" spans="3:20" ht="9" customHeight="1">
      <c r="F36" s="1"/>
      <c r="G36" s="1"/>
      <c r="I36" s="1"/>
      <c r="J36" s="1"/>
      <c r="L36" s="1"/>
      <c r="M36" s="1"/>
      <c r="O36" s="1"/>
      <c r="P36" s="1"/>
    </row>
    <row r="37" spans="3:20">
      <c r="C37" t="s">
        <v>758</v>
      </c>
      <c r="E37" s="648">
        <f ca="1">+'Financial Analysis'!C37</f>
        <v>-1326.4095750000001</v>
      </c>
      <c r="F37" s="649"/>
      <c r="G37" s="649"/>
      <c r="H37" s="648">
        <f ca="1">+'Financial Analysis'!D37</f>
        <v>0</v>
      </c>
      <c r="I37" s="649"/>
      <c r="J37" s="649"/>
      <c r="K37" s="648">
        <f ca="1">+'Financial Analysis'!E37</f>
        <v>0</v>
      </c>
      <c r="L37" s="649"/>
      <c r="M37" s="649"/>
      <c r="N37" s="648">
        <f ca="1">+'Financial Analysis'!F37</f>
        <v>0</v>
      </c>
      <c r="O37" s="649"/>
      <c r="P37" s="649"/>
      <c r="Q37" s="648">
        <f ca="1">+'Financial Analysis'!G37</f>
        <v>0</v>
      </c>
      <c r="T37" s="648">
        <f t="shared" ref="T37:T39" ca="1" si="4">+SUM(E37:Q37)</f>
        <v>-1326.4095750000001</v>
      </c>
    </row>
    <row r="38" spans="3:20">
      <c r="C38" t="s">
        <v>759</v>
      </c>
      <c r="E38" s="648">
        <f>-Alternatives!C25</f>
        <v>-1076.9000000000001</v>
      </c>
      <c r="F38" s="649"/>
      <c r="G38" s="649"/>
      <c r="H38" s="648">
        <f>-Alternatives!D25</f>
        <v>0</v>
      </c>
      <c r="I38" s="649"/>
      <c r="J38" s="649"/>
      <c r="K38" s="648">
        <f>-Alternatives!E25</f>
        <v>0</v>
      </c>
      <c r="L38" s="649"/>
      <c r="M38" s="649"/>
      <c r="N38" s="648">
        <f>-Alternatives!F25</f>
        <v>0</v>
      </c>
      <c r="O38" s="649"/>
      <c r="P38" s="649"/>
      <c r="Q38" s="648">
        <f>-Alternatives!G25</f>
        <v>0</v>
      </c>
      <c r="T38" s="648">
        <f t="shared" si="4"/>
        <v>-1076.9000000000001</v>
      </c>
    </row>
    <row r="39" spans="3:20">
      <c r="C39" t="s">
        <v>770</v>
      </c>
      <c r="E39" s="648">
        <v>0</v>
      </c>
      <c r="F39" s="649"/>
      <c r="G39" s="649"/>
      <c r="H39" s="648">
        <v>0</v>
      </c>
      <c r="I39" s="649"/>
      <c r="J39" s="649"/>
      <c r="K39" s="648">
        <v>0</v>
      </c>
      <c r="L39" s="649"/>
      <c r="M39" s="649"/>
      <c r="N39" s="648">
        <v>0</v>
      </c>
      <c r="O39" s="649"/>
      <c r="P39" s="649"/>
      <c r="Q39" s="648">
        <v>0</v>
      </c>
      <c r="T39" s="648">
        <f t="shared" si="4"/>
        <v>0</v>
      </c>
    </row>
    <row r="40" spans="3:20" s="362" customFormat="1">
      <c r="C40" s="362" t="s">
        <v>771</v>
      </c>
      <c r="E40" s="362" t="e">
        <f ca="1">+(E37-E39)/E39</f>
        <v>#DIV/0!</v>
      </c>
      <c r="F40" s="659"/>
      <c r="G40" s="659"/>
      <c r="H40" s="362" t="e">
        <f ca="1">+(H37-H39)/H39</f>
        <v>#DIV/0!</v>
      </c>
      <c r="I40" s="659"/>
      <c r="J40" s="659"/>
      <c r="K40" s="362" t="e">
        <f ca="1">+(K37-K39)/K39</f>
        <v>#DIV/0!</v>
      </c>
      <c r="L40" s="659"/>
      <c r="M40" s="659"/>
      <c r="N40" s="362" t="e">
        <f ca="1">+(N37-N39)/N39</f>
        <v>#DIV/0!</v>
      </c>
      <c r="O40" s="659"/>
      <c r="P40" s="659"/>
      <c r="Q40" s="362" t="e">
        <f ca="1">+(Q37-Q39)/Q39</f>
        <v>#DIV/0!</v>
      </c>
      <c r="T40" s="362" t="e">
        <f ca="1">+(T37-T39)/T39</f>
        <v>#DIV/0!</v>
      </c>
    </row>
    <row r="41" spans="3:20">
      <c r="E41" s="634"/>
      <c r="F41" s="640"/>
      <c r="G41" s="640"/>
      <c r="H41" s="634"/>
      <c r="I41" s="640"/>
      <c r="J41" s="640"/>
      <c r="K41" s="634"/>
      <c r="L41" s="640"/>
      <c r="M41" s="640"/>
      <c r="N41" s="634"/>
      <c r="O41" s="640"/>
      <c r="P41" s="640"/>
      <c r="Q41" s="634"/>
      <c r="T41" s="634"/>
    </row>
    <row r="42" spans="3:20">
      <c r="C42" t="s">
        <v>755</v>
      </c>
      <c r="E42" s="648">
        <f ca="1">+NPVRR!C12</f>
        <v>647.74145730287955</v>
      </c>
      <c r="F42" s="649"/>
      <c r="G42" s="649"/>
      <c r="H42" s="648">
        <f ca="1">+NPVRR!D12</f>
        <v>1265.2811967326863</v>
      </c>
      <c r="I42" s="649"/>
      <c r="J42" s="649"/>
      <c r="K42" s="648">
        <f ca="1">+NPVRR!E12</f>
        <v>1206.2760486964103</v>
      </c>
      <c r="L42" s="649"/>
      <c r="M42" s="649"/>
      <c r="N42" s="648">
        <f ca="1">+NPVRR!F12</f>
        <v>1149.9591216816907</v>
      </c>
      <c r="O42" s="649"/>
      <c r="P42" s="649"/>
      <c r="Q42" s="648">
        <f ca="1">+NPVRR!G12</f>
        <v>1096.129186091905</v>
      </c>
      <c r="T42" s="648"/>
    </row>
    <row r="43" spans="3:20" hidden="1">
      <c r="C43" t="s">
        <v>760</v>
      </c>
      <c r="E43" s="654"/>
      <c r="F43" s="655"/>
      <c r="G43" s="655"/>
      <c r="H43" s="654"/>
      <c r="I43" s="655"/>
      <c r="J43" s="655"/>
      <c r="K43" s="654"/>
      <c r="L43" s="655"/>
      <c r="M43" s="655"/>
      <c r="N43" s="654"/>
      <c r="O43" s="655"/>
      <c r="P43" s="655"/>
      <c r="Q43" s="654"/>
      <c r="T43" s="654"/>
    </row>
    <row r="44" spans="3:20" ht="9" customHeight="1"/>
    <row r="45" spans="3:20">
      <c r="C45" t="s">
        <v>769</v>
      </c>
      <c r="E45" s="362">
        <f ca="1">+'Financial Analysis'!C36/'Financial Analysis'!C60</f>
        <v>0.25520057294468551</v>
      </c>
      <c r="H45" s="362">
        <f ca="1">+'Financial Analysis'!D36/'Financial Analysis'!D60</f>
        <v>0.21715774393415996</v>
      </c>
      <c r="K45" s="362">
        <f ca="1">+'Financial Analysis'!E36/'Financial Analysis'!E60</f>
        <v>0.21719351356388972</v>
      </c>
      <c r="N45" s="362">
        <f ca="1">+'Financial Analysis'!F36/'Financial Analysis'!F60</f>
        <v>0.21739629931932927</v>
      </c>
      <c r="Q45" s="362">
        <f ca="1">+'Financial Analysis'!G36/'Financial Analysis'!G60</f>
        <v>0.2177490183704261</v>
      </c>
      <c r="T45" s="362"/>
    </row>
    <row r="46" spans="3:20" ht="16.5" thickBot="1">
      <c r="C46" t="s">
        <v>767</v>
      </c>
      <c r="E46" s="648">
        <f ca="1">+'Financial Analysis'!C39</f>
        <v>-1241.7784548156978</v>
      </c>
      <c r="F46" s="649"/>
      <c r="G46" s="649"/>
      <c r="H46" s="648">
        <f ca="1">+'Financial Analysis'!D39</f>
        <v>142.69282164586011</v>
      </c>
      <c r="I46" s="649"/>
      <c r="J46" s="649"/>
      <c r="K46" s="648">
        <f ca="1">+'Financial Analysis'!E39</f>
        <v>136.05876139716409</v>
      </c>
      <c r="L46" s="649"/>
      <c r="M46" s="649"/>
      <c r="N46" s="648">
        <f ca="1">+'Financial Analysis'!F39</f>
        <v>129.81624227269498</v>
      </c>
      <c r="O46" s="649"/>
      <c r="P46" s="649"/>
      <c r="Q46" s="648">
        <f ca="1">+'Financial Analysis'!G39</f>
        <v>123.92121861618409</v>
      </c>
      <c r="T46" s="648"/>
    </row>
    <row r="47" spans="3:20" ht="16.5" thickBot="1">
      <c r="C47" t="s">
        <v>484</v>
      </c>
      <c r="E47" s="660">
        <f ca="1">+'Financial Analysis'!B42</f>
        <v>6.8379380735555495E-2</v>
      </c>
    </row>
  </sheetData>
  <mergeCells count="36">
    <mergeCell ref="D13:I13"/>
    <mergeCell ref="J13:O13"/>
    <mergeCell ref="D14:I14"/>
    <mergeCell ref="P13:U13"/>
    <mergeCell ref="J14:O14"/>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-20.909899514464289</v>
      </c>
      <c r="D5" s="343">
        <f ca="1">'PL and CF details'!C43</f>
        <v>-39.801761604107149</v>
      </c>
      <c r="E5" s="343">
        <f ca="1">'PL and CF details'!D43</f>
        <v>-39.744915479464289</v>
      </c>
      <c r="F5" s="343">
        <f ca="1">'PL and CF details'!E43</f>
        <v>-39.68806935482143</v>
      </c>
      <c r="G5" s="344">
        <f ca="1">'PL and CF details'!F43</f>
        <v>-39.631223230178577</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0</v>
      </c>
      <c r="D7" s="346">
        <f>'PL and CF details'!C12</f>
        <v>0</v>
      </c>
      <c r="E7" s="346">
        <f>'PL and CF details'!D12</f>
        <v>0</v>
      </c>
      <c r="F7" s="346">
        <f>'PL and CF details'!E12</f>
        <v>0</v>
      </c>
      <c r="G7" s="347">
        <f>'PL and CF details'!F12</f>
        <v>0</v>
      </c>
    </row>
    <row r="8" spans="2:7">
      <c r="B8" s="341" t="s">
        <v>489</v>
      </c>
      <c r="C8" s="345">
        <f ca="1">SUM('PL and CF details'!B81)</f>
        <v>-1326.4095750000001</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v>
      </c>
      <c r="D10" s="349">
        <f>Inputs!D49</f>
        <v>0</v>
      </c>
      <c r="E10" s="349">
        <f>Inputs!E49</f>
        <v>0</v>
      </c>
      <c r="F10" s="349">
        <f>Inputs!F49</f>
        <v>0</v>
      </c>
      <c r="G10" s="350">
        <f>Inputs!G49</f>
        <v>0</v>
      </c>
    </row>
    <row r="11" spans="2:7">
      <c r="B11" s="341" t="s">
        <v>485</v>
      </c>
      <c r="C11" s="356">
        <f>Inputs!C50</f>
        <v>0</v>
      </c>
      <c r="D11" s="355">
        <f>Inputs!D50</f>
        <v>0</v>
      </c>
      <c r="E11" s="355">
        <f>Inputs!E50</f>
        <v>0</v>
      </c>
      <c r="F11" s="355">
        <f>Inputs!F50</f>
        <v>0</v>
      </c>
      <c r="G11" s="357">
        <f>Inputs!G50</f>
        <v>0</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5" t="str">
        <f>Welcome!C4</f>
        <v>TC2 PJFF Bag Repl</v>
      </c>
      <c r="D21" s="726"/>
    </row>
    <row r="22" spans="2:4">
      <c r="B22" s="341" t="str">
        <f>Welcome!B5</f>
        <v>Project description</v>
      </c>
      <c r="C22" s="721" t="str">
        <f>Welcome!C5</f>
        <v>Purchase and install filter bags in TC2 PJFF during Spring 2014 Outage.</v>
      </c>
      <c r="D22" s="722"/>
    </row>
    <row r="23" spans="2:4">
      <c r="B23" s="341" t="str">
        <f>Welcome!B6</f>
        <v>Project number</v>
      </c>
      <c r="C23" s="721">
        <f>Welcome!C6</f>
        <v>137671</v>
      </c>
      <c r="D23" s="722"/>
    </row>
    <row r="24" spans="2:4">
      <c r="B24" s="341" t="str">
        <f>Welcome!B7</f>
        <v>Key contact</v>
      </c>
      <c r="C24" s="721" t="str">
        <f>Welcome!C7</f>
        <v>Haley Turner</v>
      </c>
      <c r="D24" s="722"/>
    </row>
    <row r="25" spans="2:4">
      <c r="B25" s="341" t="str">
        <f>Welcome!B8</f>
        <v>Key contact phone #</v>
      </c>
      <c r="C25" s="721" t="str">
        <f>Welcome!C8</f>
        <v>502-627-6378</v>
      </c>
      <c r="D25" s="722"/>
    </row>
    <row r="26" spans="2:4">
      <c r="B26" s="341" t="str">
        <f>Welcome!B9</f>
        <v>Company</v>
      </c>
      <c r="C26" s="721" t="str">
        <f>Welcome!C9</f>
        <v>Louisville Gas &amp; Electric Company</v>
      </c>
      <c r="D26" s="722"/>
    </row>
    <row r="27" spans="2:4">
      <c r="B27" s="341" t="str">
        <f>Welcome!B10</f>
        <v>Location</v>
      </c>
      <c r="C27" s="721" t="str">
        <f>Welcome!C10</f>
        <v>Trimble County</v>
      </c>
      <c r="D27" s="722"/>
    </row>
    <row r="28" spans="2:4">
      <c r="B28" s="341" t="str">
        <f>Welcome!B11</f>
        <v>Generating asset</v>
      </c>
      <c r="C28" s="721" t="str">
        <f>Welcome!C11</f>
        <v>Trimble County 2</v>
      </c>
      <c r="D28" s="722"/>
    </row>
    <row r="29" spans="2:4">
      <c r="B29" s="341" t="str">
        <f>Welcome!B12</f>
        <v>Line of business</v>
      </c>
      <c r="C29" s="721" t="str">
        <f>Welcome!C12</f>
        <v>Power Generation</v>
      </c>
      <c r="D29" s="722"/>
    </row>
    <row r="30" spans="2:4">
      <c r="B30" s="341" t="str">
        <f>Welcome!B13</f>
        <v>Department</v>
      </c>
      <c r="C30" s="721">
        <f>Welcome!C13</f>
        <v>0</v>
      </c>
      <c r="D30" s="722"/>
    </row>
    <row r="31" spans="2:4">
      <c r="B31" s="341" t="str">
        <f>Welcome!B14</f>
        <v>Budgeted</v>
      </c>
      <c r="C31" s="721" t="str">
        <f>Welcome!C14</f>
        <v>Yes</v>
      </c>
      <c r="D31" s="722"/>
    </row>
    <row r="32" spans="2:4">
      <c r="B32" s="341" t="str">
        <f>Welcome!B15</f>
        <v>Salvage value ($000s)</v>
      </c>
      <c r="C32" s="721">
        <f>Welcome!C15</f>
        <v>0</v>
      </c>
      <c r="D32" s="722"/>
    </row>
    <row r="33" spans="2:7">
      <c r="B33" s="341" t="str">
        <f>Welcome!B16</f>
        <v>IT project</v>
      </c>
      <c r="C33" s="721" t="str">
        <f>Welcome!C16</f>
        <v>No</v>
      </c>
      <c r="D33" s="722"/>
    </row>
    <row r="34" spans="2:7">
      <c r="B34" s="341" t="e">
        <f>Welcome!#REF!</f>
        <v>#REF!</v>
      </c>
      <c r="C34" s="721" t="e">
        <f>Welcome!#REF!</f>
        <v>#REF!</v>
      </c>
      <c r="D34" s="722"/>
    </row>
    <row r="35" spans="2:7">
      <c r="B35" s="341" t="str">
        <f>Welcome!B17</f>
        <v>First year</v>
      </c>
      <c r="C35" s="721">
        <f>Welcome!C17</f>
        <v>2014</v>
      </c>
      <c r="D35" s="722"/>
    </row>
    <row r="36" spans="2:7">
      <c r="B36" s="341" t="str">
        <f>Welcome!B18</f>
        <v>In service year</v>
      </c>
      <c r="C36" s="721">
        <f>Welcome!C18</f>
        <v>2014</v>
      </c>
      <c r="D36" s="722"/>
    </row>
    <row r="37" spans="2:7">
      <c r="B37" s="341" t="str">
        <f>Welcome!B20</f>
        <v>Analysis period (years)</v>
      </c>
      <c r="C37" s="721">
        <f ca="1">Welcome!C20</f>
        <v>37</v>
      </c>
      <c r="D37" s="722"/>
    </row>
    <row r="38" spans="2:7">
      <c r="B38" s="341" t="str">
        <f>Welcome!B19</f>
        <v>Depreciation category</v>
      </c>
      <c r="C38" s="721" t="str">
        <f>Welcome!C19</f>
        <v xml:space="preserve">  Steam Production</v>
      </c>
      <c r="D38" s="722"/>
    </row>
    <row r="39" spans="2:7" ht="13.5" thickBot="1">
      <c r="B39" s="341" t="str">
        <f>Welcome!B21</f>
        <v>Non-utility book depreciation (optional)</v>
      </c>
      <c r="C39" s="723">
        <f>Welcome!C21</f>
        <v>0</v>
      </c>
      <c r="D39" s="724"/>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21:D21"/>
    <mergeCell ref="C22:D22"/>
    <mergeCell ref="C23:D23"/>
    <mergeCell ref="C24:D24"/>
    <mergeCell ref="C29:D29"/>
    <mergeCell ref="C30:D30"/>
    <mergeCell ref="C31:D31"/>
    <mergeCell ref="C32:D32"/>
    <mergeCell ref="C25:D25"/>
    <mergeCell ref="C26:D26"/>
    <mergeCell ref="C27:D27"/>
    <mergeCell ref="C28:D28"/>
    <mergeCell ref="C37:D37"/>
    <mergeCell ref="C38:D38"/>
    <mergeCell ref="C39:D39"/>
    <mergeCell ref="C33:D33"/>
    <mergeCell ref="C34:D34"/>
    <mergeCell ref="C35:D35"/>
    <mergeCell ref="C36:D36"/>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4" t="s">
        <v>703</v>
      </c>
      <c r="B2" s="544" t="s">
        <v>639</v>
      </c>
      <c r="C2" s="544" t="s">
        <v>640</v>
      </c>
      <c r="D2" s="544" t="s">
        <v>641</v>
      </c>
    </row>
    <row r="3" spans="1:4">
      <c r="A3" s="551">
        <v>40683</v>
      </c>
      <c r="B3" s="552" t="s">
        <v>663</v>
      </c>
      <c r="C3" s="552" t="s">
        <v>663</v>
      </c>
      <c r="D3" s="549" t="s">
        <v>665</v>
      </c>
    </row>
    <row r="4" spans="1:4">
      <c r="A4" s="553">
        <v>40683</v>
      </c>
      <c r="B4" s="554" t="s">
        <v>646</v>
      </c>
      <c r="C4" s="554" t="s">
        <v>647</v>
      </c>
      <c r="D4" s="550" t="s">
        <v>648</v>
      </c>
    </row>
    <row r="5" spans="1:4">
      <c r="A5" s="551">
        <v>40683</v>
      </c>
      <c r="B5" s="552" t="s">
        <v>646</v>
      </c>
      <c r="C5" s="552" t="s">
        <v>649</v>
      </c>
      <c r="D5" s="549" t="s">
        <v>650</v>
      </c>
    </row>
    <row r="6" spans="1:4">
      <c r="A6" s="553">
        <v>40683</v>
      </c>
      <c r="B6" s="554" t="s">
        <v>651</v>
      </c>
      <c r="C6" s="554" t="s">
        <v>656</v>
      </c>
      <c r="D6" s="550" t="s">
        <v>653</v>
      </c>
    </row>
    <row r="7" spans="1:4">
      <c r="A7" s="551">
        <v>40683</v>
      </c>
      <c r="B7" s="552" t="s">
        <v>651</v>
      </c>
      <c r="C7" s="552" t="s">
        <v>657</v>
      </c>
      <c r="D7" s="578" t="s">
        <v>667</v>
      </c>
    </row>
    <row r="8" spans="1:4">
      <c r="A8" s="553">
        <v>40683</v>
      </c>
      <c r="B8" s="554" t="s">
        <v>663</v>
      </c>
      <c r="C8" s="554" t="s">
        <v>663</v>
      </c>
      <c r="D8" s="545" t="s">
        <v>668</v>
      </c>
    </row>
    <row r="9" spans="1:4">
      <c r="A9" s="551">
        <v>40683</v>
      </c>
      <c r="B9" s="552" t="s">
        <v>664</v>
      </c>
      <c r="C9" s="552" t="s">
        <v>663</v>
      </c>
      <c r="D9" s="549" t="s">
        <v>666</v>
      </c>
    </row>
    <row r="10" spans="1:4">
      <c r="A10" s="553">
        <v>40715</v>
      </c>
      <c r="B10" s="554" t="s">
        <v>697</v>
      </c>
      <c r="C10" s="580" t="s">
        <v>698</v>
      </c>
      <c r="D10" s="545" t="s">
        <v>699</v>
      </c>
    </row>
    <row r="11" spans="1:4">
      <c r="A11" s="551">
        <v>40725</v>
      </c>
      <c r="B11" s="552" t="s">
        <v>663</v>
      </c>
      <c r="C11" s="552" t="s">
        <v>663</v>
      </c>
      <c r="D11" s="578" t="s">
        <v>700</v>
      </c>
    </row>
    <row r="12" spans="1:4">
      <c r="A12" s="553">
        <v>40725</v>
      </c>
      <c r="B12" s="554" t="s">
        <v>697</v>
      </c>
      <c r="C12" s="554" t="s">
        <v>701</v>
      </c>
      <c r="D12" s="545" t="s">
        <v>702</v>
      </c>
    </row>
    <row r="13" spans="1:4">
      <c r="A13" s="551">
        <v>40725</v>
      </c>
      <c r="B13" s="552" t="s">
        <v>669</v>
      </c>
      <c r="C13" s="552" t="s">
        <v>673</v>
      </c>
      <c r="D13" s="578" t="s">
        <v>674</v>
      </c>
    </row>
    <row r="14" spans="1:4">
      <c r="A14" s="553">
        <v>40725</v>
      </c>
      <c r="B14" s="554" t="s">
        <v>669</v>
      </c>
      <c r="C14" s="554" t="s">
        <v>688</v>
      </c>
      <c r="D14" s="545" t="s">
        <v>689</v>
      </c>
    </row>
    <row r="15" spans="1:4">
      <c r="A15" s="551">
        <v>40725</v>
      </c>
      <c r="B15" s="552" t="s">
        <v>651</v>
      </c>
      <c r="C15" s="552" t="s">
        <v>686</v>
      </c>
      <c r="D15" s="549" t="s">
        <v>687</v>
      </c>
    </row>
    <row r="16" spans="1:4">
      <c r="A16" s="553">
        <v>40725</v>
      </c>
      <c r="B16" s="554" t="s">
        <v>651</v>
      </c>
      <c r="C16" s="580" t="s">
        <v>691</v>
      </c>
      <c r="D16" s="545" t="s">
        <v>690</v>
      </c>
    </row>
    <row r="17" spans="1:4">
      <c r="A17" s="551">
        <v>40743</v>
      </c>
      <c r="B17" s="552" t="s">
        <v>419</v>
      </c>
      <c r="C17" s="552" t="s">
        <v>663</v>
      </c>
      <c r="D17" s="549" t="s">
        <v>704</v>
      </c>
    </row>
    <row r="18" spans="1:4">
      <c r="A18" s="553">
        <v>40928</v>
      </c>
      <c r="B18" s="554" t="s">
        <v>646</v>
      </c>
      <c r="C18" s="554" t="s">
        <v>663</v>
      </c>
      <c r="D18" s="586" t="s">
        <v>705</v>
      </c>
    </row>
    <row r="19" spans="1:4">
      <c r="A19" s="551">
        <v>41204</v>
      </c>
      <c r="B19" s="552" t="s">
        <v>646</v>
      </c>
      <c r="C19" s="552" t="s">
        <v>663</v>
      </c>
      <c r="D19" s="549" t="s">
        <v>773</v>
      </c>
    </row>
    <row r="20" spans="1:4">
      <c r="A20" s="605">
        <v>41278</v>
      </c>
      <c r="B20" s="554" t="s">
        <v>663</v>
      </c>
      <c r="C20" s="554"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56CFF-F89F-4A70-B71A-264DF534DE16}">
  <ds:schemaRefs>
    <ds:schemaRef ds:uri="http://schemas.microsoft.com/office/2006/documentManagement/types"/>
    <ds:schemaRef ds:uri="http://www.w3.org/XML/1998/namespace"/>
    <ds:schemaRef ds:uri="http://purl.org/dc/term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3E5DC-1931-4BBE-93E3-2A4F91A14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2015-01-28T16:15:24Z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