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8.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9.xml" ContentType="application/vnd.ms-excel.controlproperties+xml"/>
  <Override PartName="/xl/drawings/drawing8.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1740" windowWidth="15135" windowHeight="3195" tabRatio="782"/>
  </bookViews>
  <sheets>
    <sheet name="Welcome" sheetId="13" r:id="rId1"/>
    <sheet name="Help" sheetId="10" r:id="rId2"/>
    <sheet name="LookUp Ranges" sheetId="2" state="veryHidden" r:id="rId3"/>
    <sheet name="Depreciation" sheetId="14" state="veryHidden" r:id="rId4"/>
    <sheet name="Bonus Depreciation" sheetId="22" r:id="rId5"/>
    <sheet name="Inputs" sheetId="12" r:id="rId6"/>
    <sheet name="PL and CF details" sheetId="9" r:id="rId7"/>
    <sheet name="NPVRR" sheetId="21" r:id="rId8"/>
    <sheet name="Financial Analysis" sheetId="18" r:id="rId9"/>
    <sheet name="Summary" sheetId="11" r:id="rId10"/>
    <sheet name="Inputs for IP" sheetId="25" state="veryHidden" r:id="rId11"/>
    <sheet name="Alternatives" sheetId="19" r:id="rId12"/>
    <sheet name="IC Summary" sheetId="27" r:id="rId13"/>
    <sheet name="UMS Worksheet" sheetId="17" state="veryHidden" r:id="rId14"/>
    <sheet name="Change Log" sheetId="24" state="veryHidden" r:id="rId15"/>
  </sheets>
  <externalReferences>
    <externalReference r:id="rId16"/>
    <externalReference r:id="rId17"/>
    <externalReference r:id="rId18"/>
  </externalReferences>
  <definedNames>
    <definedName name="Avoided_Capital_Burdens" localSheetId="11">'[1]PL and CF'!$B$71:$V$71</definedName>
    <definedName name="Avoided_Capital_Burdens">'PL and CF details'!$B$76:$CC$76</definedName>
    <definedName name="Avoided_Capital_Costs" localSheetId="11">'[1]PL and CF'!$B$65:$V$65</definedName>
    <definedName name="Avoided_Capital_Costs">'PL and CF details'!$B$69:$CC$69</definedName>
    <definedName name="BookIncomeTax" localSheetId="11">'[1]LookUp Ranges'!$B$57</definedName>
    <definedName name="BookIncomeTax">'LookUp Ranges'!$B$57</definedName>
    <definedName name="Budgeted" localSheetId="11">[1]Welcome!$C$14</definedName>
    <definedName name="Budgeted">Welcome!$C$14</definedName>
    <definedName name="CapitalInvestments">'PL and CF details'!$A$81</definedName>
    <definedName name="CashFlow" localSheetId="11">'[1]PL and CF'!$C$82:$IV$82</definedName>
    <definedName name="CashFlow">'PL and CF details'!$C$87:$IV$87</definedName>
    <definedName name="Cashflow_earlyyears" localSheetId="13">PL and [2]CF!$B$47:$K$89</definedName>
    <definedName name="Cashflow_earlyyears">'PL and CF details'!$B$48:$CC$89</definedName>
    <definedName name="Cashflow_lateryears" localSheetId="13">PL and [2]CF!$L$47:$V$89</definedName>
    <definedName name="Cashflow_lateryears">'PL and CF details'!$L$48:$CC$89</definedName>
    <definedName name="CI_CostYearCompanionList" localSheetId="11">OFFSET(CI_CostYear1,0,0,CI_CostYearCount,1)</definedName>
    <definedName name="CI_CostYearCompanionList" localSheetId="12">OFFSET(CI_CostYear1,0,0,CI_CostYearCount,1)</definedName>
    <definedName name="CI_CostYearCompanionList" localSheetId="7">OFFSET(CI_CostYear1,0,0,CI_CostYearCount,1)</definedName>
    <definedName name="CI_CostYearCompanionList" localSheetId="13">OFFSET(CI_CostYear1,0,0,CI_CostYearCount,1)</definedName>
    <definedName name="CI_CostYearCompanionList">OFFSET(CI_CostYear1,0,0,CI_CostYearCount,1)</definedName>
    <definedName name="Close_File" localSheetId="11">Alternatives!Close_File</definedName>
    <definedName name="Close_File" localSheetId="13">'UMS Worksheet'!Close_File</definedName>
    <definedName name="Close_File">'UMS Worksheet'!Close_File</definedName>
    <definedName name="Company" localSheetId="11">[1]Welcome!$C$9</definedName>
    <definedName name="Company">Welcome!$C$9</definedName>
    <definedName name="CompanyName" localSheetId="11">'[1]LookUp Ranges'!$A$4:$A$11</definedName>
    <definedName name="CompanyName">'LookUp Ranges'!$A$4:$A$11</definedName>
    <definedName name="Department" localSheetId="11">[1]Welcome!$C$13</definedName>
    <definedName name="Department">Welcome!$C$13</definedName>
    <definedName name="DepretiationCategory">'LookUp Ranges'!$A$28:$A$52</definedName>
    <definedName name="Description" localSheetId="11">[1]Welcome!$C$5</definedName>
    <definedName name="Description">Welcome!$C$5</definedName>
    <definedName name="ECR">Welcome!$C$23</definedName>
    <definedName name="Financials">'PL and CF details'!$A$1</definedName>
    <definedName name="FirstYear" localSheetId="11">[1]Welcome!$C$18</definedName>
    <definedName name="FirstYear">Welcome!$C$17</definedName>
    <definedName name="GenAssets">Welcome!$C$11</definedName>
    <definedName name="Getting_Started">Welcome!$H$97</definedName>
    <definedName name="GoTo_B" localSheetId="11">Alternatives!GoTo_B</definedName>
    <definedName name="GoTo_B" localSheetId="13">'UMS Worksheet'!GoTo_B</definedName>
    <definedName name="GoTo_B">'UMS Worksheet'!GoTo_B</definedName>
    <definedName name="GoTo_Benefits" localSheetId="11">Alternatives!GoTo_Benefits</definedName>
    <definedName name="GoTo_Benefits" localSheetId="13">'UMS Worksheet'!GoTo_Benefits</definedName>
    <definedName name="GoTo_Benefits">'UMS Worksheet'!GoTo_Benefits</definedName>
    <definedName name="GoTo_CFC" localSheetId="11">Alternatives!GoTo_CFC</definedName>
    <definedName name="GoTo_CFC" localSheetId="13">'UMS Worksheet'!GoTo_CFC</definedName>
    <definedName name="GoTo_CFC">'UMS Worksheet'!GoTo_CFC</definedName>
    <definedName name="GoTo_E" localSheetId="11">Alternatives!GoTo_E</definedName>
    <definedName name="GoTo_E" localSheetId="13">'UMS Worksheet'!GoTo_E</definedName>
    <definedName name="GoTo_E">'UMS Worksheet'!GoTo_E</definedName>
    <definedName name="GoTo_Reset" localSheetId="11">Alternatives!GoTo_Reset</definedName>
    <definedName name="GoTo_Reset" localSheetId="13">'UMS Worksheet'!GoTo_Reset</definedName>
    <definedName name="GoTo_Reset">'UMS Worksheet'!GoTo_Reset</definedName>
    <definedName name="GoToPLCFTop">'PL and CF details'!$A$2</definedName>
    <definedName name="Help">Help!$A$1</definedName>
    <definedName name="Help_inputs">Help!$A$63</definedName>
    <definedName name="Help_project_overview">Help!$A$5</definedName>
    <definedName name="Income_Statement_earlyyears">'PL and CF details'!$B$5:$CC$46</definedName>
    <definedName name="Income_Statement_lateryears">'PL and CF details'!$L$5:$CC$46</definedName>
    <definedName name="Input_Dates">Inputs!$C$7:$CD$7</definedName>
    <definedName name="Inputs">Inputs!$B$7</definedName>
    <definedName name="Inputs_capandbenefits">Inputs!$C$8:$CD$71</definedName>
    <definedName name="Inputs_costs">Inputs!$C$72:$CD$88</definedName>
    <definedName name="Inservice" localSheetId="11">[1]Welcome!$C$19</definedName>
    <definedName name="Inservice">Welcome!$C$18</definedName>
    <definedName name="IRR_Row" localSheetId="12">'PL and CF details'!#REF!</definedName>
    <definedName name="IRR_Row">'PL and CF details'!#REF!</definedName>
    <definedName name="ITProject" localSheetId="11">[1]Welcome!$C$16</definedName>
    <definedName name="ITProject">Welcome!$C$16</definedName>
    <definedName name="LaborTax">'LookUp Ranges'!$B$58</definedName>
    <definedName name="LineOfBusiness">'LookUp Ranges'!$A$17:$A$24</definedName>
    <definedName name="Location" localSheetId="11">[1]Welcome!$C$10</definedName>
    <definedName name="Location">Welcome!$C$10</definedName>
    <definedName name="NPV_Row" localSheetId="12">'PL and CF details'!#REF!</definedName>
    <definedName name="NPV_Row">'PL and CF details'!#REF!</definedName>
    <definedName name="Period" localSheetId="11">'[1]LookUp Ranges'!$B$59</definedName>
    <definedName name="Period">'LookUp Ranges'!$B$59</definedName>
    <definedName name="PL_CF">'PL and CF details'!$B$4:$B$88</definedName>
    <definedName name="PL_CF_Dates">'PL and CF details'!$B$4:$CC$4</definedName>
    <definedName name="PLCFStart">'PL and CF details'!$A$4</definedName>
    <definedName name="_xlnm.Print_Area" localSheetId="8">'Financial Analysis'!$C$5:$CD$77</definedName>
    <definedName name="_xlnm.Print_Area" localSheetId="1">Help!$A$1:$C$125</definedName>
    <definedName name="_xlnm.Print_Area" localSheetId="12">'IC Summary'!$A$1:$AA$47</definedName>
    <definedName name="_xlnm.Print_Area" localSheetId="5">Inputs!$C$72:$CD$88</definedName>
    <definedName name="_xlnm.Print_Area" localSheetId="2">'LookUp Ranges'!$A$27:$F$54</definedName>
    <definedName name="_xlnm.Print_Area" localSheetId="7">NPVRR!$C$5:$CD$49</definedName>
    <definedName name="_xlnm.Print_Area" localSheetId="6">'PL and CF details'!$B$48:$CC$89</definedName>
    <definedName name="_xlnm.Print_Area" localSheetId="9">Summary!$A$2:$I$44</definedName>
    <definedName name="_xlnm.Print_Area" localSheetId="0">Welcome!$B$1:$D$25</definedName>
    <definedName name="Print_Sheet_CkBox" localSheetId="11">Alternatives!Print_Sheet_CkBox</definedName>
    <definedName name="Print_Sheet_CkBox" localSheetId="13">'UMS Worksheet'!Print_Sheet_CkBox</definedName>
    <definedName name="Print_Sheet_CkBox">'UMS Worksheet'!Print_Sheet_CkBox</definedName>
    <definedName name="_xlnm.Print_Titles" localSheetId="8">'Financial Analysis'!$A:$B,'Financial Analysis'!$2:$4</definedName>
    <definedName name="_xlnm.Print_Titles" localSheetId="5">Inputs!$A:$B,Inputs!$6:$7</definedName>
    <definedName name="_xlnm.Print_Titles" localSheetId="7">NPVRR!$A:$B,NPVRR!$2:$4</definedName>
    <definedName name="_xlnm.Print_Titles" localSheetId="6">'PL and CF details'!$A:$A,'PL and CF details'!$1:$4</definedName>
    <definedName name="ProbLevel">OFFSET('[3]Master v2'!$B$102, 0, 0, COUNTA('[3]Master v2'!$B$102:$B$113),1)</definedName>
    <definedName name="Project_number" localSheetId="11">[1]Welcome!$C$6</definedName>
    <definedName name="Project_number">Welcome!$C$6</definedName>
    <definedName name="Project_Overview">Welcome!$B$3</definedName>
    <definedName name="Project_Title" localSheetId="11">[1]Welcome!$C$4</definedName>
    <definedName name="Project_Title">Welcome!$C$4</definedName>
    <definedName name="PropertyTaxRate" localSheetId="11">'[1]LookUp Ranges'!$E$52</definedName>
    <definedName name="PropertyTaxRate">'LookUp Ranges'!$E$52</definedName>
    <definedName name="Rate_Case" localSheetId="7">NPVRR!$A$5</definedName>
    <definedName name="Rate_Case">'Financial Analysis'!$A$5</definedName>
    <definedName name="Rate_Case_Assumptions" localSheetId="7">NPVRR!#REF!</definedName>
    <definedName name="Rate_Case_Assumptions">'Financial Analysis'!$C$69:$CD$70</definedName>
    <definedName name="Rate_Case_Dates" localSheetId="7">NPVRR!$C$4:$CD$4</definedName>
    <definedName name="Rate_Case_Dates2">'Financial Analysis'!$C$4:$CD$4</definedName>
    <definedName name="Rate_Case_Schedule">NPVRR!$C$5:$CD$49</definedName>
    <definedName name="Rate_Case_Schedule2">'Financial Analysis'!$C$5:$CD$77</definedName>
    <definedName name="RDProject" localSheetId="11">[1]Welcome!$C$17</definedName>
    <definedName name="RDProject" localSheetId="12">Welcome!#REF!</definedName>
    <definedName name="RDProject">Welcome!#REF!</definedName>
    <definedName name="RetireValue" localSheetId="11">[1]Welcome!$C$15</definedName>
    <definedName name="RetireValue">Welcome!$C$15</definedName>
    <definedName name="ReturnTo_B" localSheetId="11">Alternatives!ReturnTo_B</definedName>
    <definedName name="ReturnTo_B" localSheetId="13">'UMS Worksheet'!ReturnTo_B</definedName>
    <definedName name="ReturnTo_B">'UMS Worksheet'!ReturnTo_B</definedName>
    <definedName name="ReturnTo_E" localSheetId="11">Alternatives!ReturnTo_E</definedName>
    <definedName name="ReturnTo_E" localSheetId="13">'UMS Worksheet'!ReturnTo_E</definedName>
    <definedName name="ReturnTo_E">'UMS Worksheet'!ReturnTo_E</definedName>
    <definedName name="Save_File" localSheetId="11">Alternatives!Save_File</definedName>
    <definedName name="Save_File" localSheetId="13">'UMS Worksheet'!Save_File</definedName>
    <definedName name="Save_File">'UMS Worksheet'!Save_File</definedName>
    <definedName name="Summary">Summary!$A$2</definedName>
    <definedName name="Summary_Report">Summary!$A$2:$I$42</definedName>
    <definedName name="TaxDepretTable">'LookUp Ranges'!$A$65:$A$71</definedName>
    <definedName name="TotalCapital" localSheetId="11">'[1]PL and CF'!$B$76:$IV$76</definedName>
    <definedName name="TotalCapital">'PL and CF details'!$B$81:$IV$81</definedName>
    <definedName name="Units">'LookUp Ranges'!$A$84:$A$132</definedName>
    <definedName name="WACC" localSheetId="11">'[1]LookUp Ranges'!$L$12</definedName>
    <definedName name="WACC">'LookUp Ranges'!$L$12</definedName>
    <definedName name="Welcome">Welcome!$A$1</definedName>
  </definedNames>
  <calcPr calcId="145621"/>
</workbook>
</file>

<file path=xl/calcChain.xml><?xml version="1.0" encoding="utf-8"?>
<calcChain xmlns="http://schemas.openxmlformats.org/spreadsheetml/2006/main">
  <c r="C50" i="12" l="1"/>
  <c r="C23" i="12"/>
  <c r="C24" i="12"/>
  <c r="C25" i="12"/>
  <c r="D49" i="12" l="1"/>
  <c r="E49" i="12"/>
  <c r="F49" i="12"/>
  <c r="G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C49" i="12"/>
  <c r="D50" i="12" l="1"/>
  <c r="E50" i="12" s="1"/>
  <c r="F50" i="12" s="1"/>
  <c r="G50" i="12" s="1"/>
  <c r="H50" i="12" s="1"/>
  <c r="I50" i="12" s="1"/>
  <c r="J50" i="12" s="1"/>
  <c r="K50" i="12" s="1"/>
  <c r="L50" i="12" s="1"/>
  <c r="M50" i="12" s="1"/>
  <c r="N50" i="12" s="1"/>
  <c r="O50" i="12" s="1"/>
  <c r="P50" i="12" s="1"/>
  <c r="Q50" i="12" s="1"/>
  <c r="R50" i="12" s="1"/>
  <c r="S50" i="12" s="1"/>
  <c r="T50" i="12" s="1"/>
  <c r="U50" i="12" s="1"/>
  <c r="V50" i="12" s="1"/>
  <c r="W50" i="12" s="1"/>
  <c r="X50" i="12" s="1"/>
  <c r="Y50" i="12" s="1"/>
  <c r="Z50" i="12" s="1"/>
  <c r="AA50" i="12" s="1"/>
  <c r="AB50" i="12" s="1"/>
  <c r="AC50" i="12" s="1"/>
  <c r="AD50" i="12" s="1"/>
  <c r="AE50" i="12" s="1"/>
  <c r="AF50" i="12" s="1"/>
  <c r="AG50" i="12" s="1"/>
  <c r="AH50" i="12" s="1"/>
  <c r="AI50" i="12" s="1"/>
  <c r="AJ50" i="12" s="1"/>
  <c r="AK50" i="12" s="1"/>
  <c r="B46" i="21" l="1"/>
  <c r="T39" i="27" l="1"/>
  <c r="H22" i="27" l="1"/>
  <c r="K22" i="27" s="1"/>
  <c r="N22" i="27" s="1"/>
  <c r="Q22" i="27" s="1"/>
  <c r="T22" i="27" s="1"/>
  <c r="D9" i="27" l="1"/>
  <c r="L47" i="19"/>
  <c r="D43" i="19"/>
  <c r="E43" i="19"/>
  <c r="F43" i="19"/>
  <c r="G43" i="19"/>
  <c r="C43" i="19"/>
  <c r="J38" i="19"/>
  <c r="N38" i="19"/>
  <c r="D34" i="19"/>
  <c r="E34" i="19"/>
  <c r="F34" i="19"/>
  <c r="C34" i="19"/>
  <c r="M28" i="19"/>
  <c r="D25" i="19"/>
  <c r="H38" i="27" s="1"/>
  <c r="E25" i="19"/>
  <c r="K38" i="27" s="1"/>
  <c r="F25" i="19"/>
  <c r="N38" i="27" s="1"/>
  <c r="C25" i="19"/>
  <c r="E38" i="27" s="1"/>
  <c r="L29" i="19"/>
  <c r="I47" i="19"/>
  <c r="N28" i="19"/>
  <c r="J28" i="19"/>
  <c r="H37" i="19"/>
  <c r="X6" i="19"/>
  <c r="Y6" i="19"/>
  <c r="Z6" i="19"/>
  <c r="AA6" i="19"/>
  <c r="AB6" i="19"/>
  <c r="AC6" i="19"/>
  <c r="AD6" i="19"/>
  <c r="AE6" i="19"/>
  <c r="AF6" i="19"/>
  <c r="AG6" i="19"/>
  <c r="AH6" i="19"/>
  <c r="AI6" i="19"/>
  <c r="AJ6" i="19"/>
  <c r="AK6" i="19"/>
  <c r="AL6" i="19"/>
  <c r="AM6" i="19"/>
  <c r="X7" i="19"/>
  <c r="Y7" i="19"/>
  <c r="Z7" i="19"/>
  <c r="AA7" i="19"/>
  <c r="AB7" i="19"/>
  <c r="AC7" i="19"/>
  <c r="AD7" i="19"/>
  <c r="AE7" i="19"/>
  <c r="AF7" i="19"/>
  <c r="AG7" i="19"/>
  <c r="AH7" i="19"/>
  <c r="AI7" i="19"/>
  <c r="AJ7" i="19"/>
  <c r="AK7" i="19"/>
  <c r="AL7" i="19"/>
  <c r="AM7" i="19"/>
  <c r="X8" i="19"/>
  <c r="Y8" i="19"/>
  <c r="Z8" i="19"/>
  <c r="AA8" i="19"/>
  <c r="AB8" i="19"/>
  <c r="AC8" i="19"/>
  <c r="AD8" i="19"/>
  <c r="AE8" i="19"/>
  <c r="AF8" i="19"/>
  <c r="AG8" i="19"/>
  <c r="AH8" i="19"/>
  <c r="AI8" i="19"/>
  <c r="AJ8" i="19"/>
  <c r="AK8" i="19"/>
  <c r="AL8" i="19"/>
  <c r="AM8" i="19"/>
  <c r="X9" i="19"/>
  <c r="Y9" i="19"/>
  <c r="Z9" i="19"/>
  <c r="AA9" i="19"/>
  <c r="AB9" i="19"/>
  <c r="AC9" i="19"/>
  <c r="AD9" i="19"/>
  <c r="AE9" i="19"/>
  <c r="AF9" i="19"/>
  <c r="AG9" i="19"/>
  <c r="AH9" i="19"/>
  <c r="AI9" i="19"/>
  <c r="AJ9" i="19"/>
  <c r="AK9" i="19"/>
  <c r="AL9" i="19"/>
  <c r="AM9" i="19"/>
  <c r="I34" i="19"/>
  <c r="G34" i="19"/>
  <c r="N30" i="19"/>
  <c r="J30" i="19"/>
  <c r="O48" i="19" l="1"/>
  <c r="O39" i="19"/>
  <c r="O30" i="19"/>
  <c r="I39" i="19"/>
  <c r="I30" i="19"/>
  <c r="I48" i="19"/>
  <c r="M48" i="19"/>
  <c r="M39" i="19"/>
  <c r="M30" i="19"/>
  <c r="L48" i="19"/>
  <c r="L30" i="19"/>
  <c r="L46" i="19"/>
  <c r="L28" i="19"/>
  <c r="K47" i="19"/>
  <c r="K38" i="19"/>
  <c r="M47" i="19"/>
  <c r="M38" i="19"/>
  <c r="K48" i="19"/>
  <c r="K39" i="19"/>
  <c r="I25" i="19"/>
  <c r="I29" i="19"/>
  <c r="K29" i="19"/>
  <c r="I38" i="19"/>
  <c r="L39" i="19"/>
  <c r="L37" i="19"/>
  <c r="H46" i="19"/>
  <c r="N48" i="19"/>
  <c r="J46" i="19"/>
  <c r="H43" i="19"/>
  <c r="H25" i="19"/>
  <c r="I46" i="19"/>
  <c r="I28" i="19"/>
  <c r="K46" i="19"/>
  <c r="K37" i="19"/>
  <c r="M46" i="19"/>
  <c r="M37" i="19"/>
  <c r="J47" i="19"/>
  <c r="J29" i="19"/>
  <c r="N47" i="19"/>
  <c r="N29" i="19"/>
  <c r="G25" i="19"/>
  <c r="Q38" i="27" s="1"/>
  <c r="T38" i="27" s="1"/>
  <c r="H28" i="19"/>
  <c r="K30" i="19"/>
  <c r="M29" i="19"/>
  <c r="K28" i="19"/>
  <c r="H34" i="19"/>
  <c r="I37" i="19"/>
  <c r="N39" i="19"/>
  <c r="J39" i="19"/>
  <c r="L38" i="19"/>
  <c r="N37" i="19"/>
  <c r="J37" i="19"/>
  <c r="I43" i="19"/>
  <c r="J48" i="19"/>
  <c r="N46" i="19"/>
  <c r="Q46" i="19" l="1"/>
  <c r="Q37" i="19"/>
  <c r="Q28" i="19"/>
  <c r="O47" i="19"/>
  <c r="O38" i="19"/>
  <c r="O29" i="19"/>
  <c r="O46" i="19"/>
  <c r="O37" i="19"/>
  <c r="O28" i="19"/>
  <c r="R28" i="19" l="1"/>
  <c r="R37" i="19"/>
  <c r="R46" i="19"/>
  <c r="P48" i="19"/>
  <c r="P30" i="19"/>
  <c r="P39" i="19"/>
  <c r="Q47" i="19"/>
  <c r="Q38" i="19"/>
  <c r="Q29" i="19"/>
  <c r="P29" i="19"/>
  <c r="P47" i="19"/>
  <c r="P38" i="19"/>
  <c r="P46" i="19"/>
  <c r="P28" i="19"/>
  <c r="P37" i="19"/>
  <c r="S46" i="19" l="1"/>
  <c r="S37" i="19"/>
  <c r="S28" i="19"/>
  <c r="Q39" i="19"/>
  <c r="Q48" i="19"/>
  <c r="Q30" i="19"/>
  <c r="S47" i="19" l="1"/>
  <c r="S38" i="19"/>
  <c r="S29" i="19"/>
  <c r="R48" i="19"/>
  <c r="R30" i="19"/>
  <c r="R39" i="19"/>
  <c r="T46" i="19"/>
  <c r="T28" i="19"/>
  <c r="T37" i="19"/>
  <c r="R47" i="19"/>
  <c r="R29" i="19"/>
  <c r="R38" i="19"/>
  <c r="U46" i="19" l="1"/>
  <c r="U37" i="19"/>
  <c r="U28" i="19"/>
  <c r="S39" i="19"/>
  <c r="S30" i="19"/>
  <c r="S48" i="19"/>
  <c r="T29" i="19" l="1"/>
  <c r="T38" i="19"/>
  <c r="T47" i="19"/>
  <c r="V28" i="19"/>
  <c r="V46" i="19"/>
  <c r="V37" i="19"/>
  <c r="T48" i="19"/>
  <c r="T30" i="19"/>
  <c r="T39" i="19"/>
  <c r="U39" i="19" l="1"/>
  <c r="U48" i="19"/>
  <c r="U30" i="19"/>
  <c r="W46" i="19"/>
  <c r="W37" i="19"/>
  <c r="W28" i="19"/>
  <c r="U47" i="19"/>
  <c r="U38" i="19"/>
  <c r="U29" i="19"/>
  <c r="V48" i="19" l="1"/>
  <c r="V30" i="19"/>
  <c r="V39" i="19"/>
  <c r="X46" i="19"/>
  <c r="X28" i="19"/>
  <c r="X10" i="19"/>
  <c r="X37" i="19"/>
  <c r="V47" i="19"/>
  <c r="V29" i="19"/>
  <c r="V38" i="19"/>
  <c r="W39" i="19" l="1"/>
  <c r="W30" i="19"/>
  <c r="W48" i="19"/>
  <c r="Y46" i="19"/>
  <c r="Y37" i="19"/>
  <c r="Y28" i="19"/>
  <c r="Y10" i="19"/>
  <c r="W47" i="19"/>
  <c r="W38" i="19"/>
  <c r="W29" i="19"/>
  <c r="Y47" i="19" l="1"/>
  <c r="Y38" i="19"/>
  <c r="Y29" i="19"/>
  <c r="Y11" i="19"/>
  <c r="X48" i="19"/>
  <c r="X30" i="19"/>
  <c r="X12" i="19"/>
  <c r="X39" i="19"/>
  <c r="Z28" i="19"/>
  <c r="Z37" i="19"/>
  <c r="Z10" i="19"/>
  <c r="Z46" i="19"/>
  <c r="X29" i="19"/>
  <c r="X47" i="19"/>
  <c r="X38" i="19"/>
  <c r="X11" i="19"/>
  <c r="Y39" i="19" l="1"/>
  <c r="Y48" i="19"/>
  <c r="Y30" i="19"/>
  <c r="Y12" i="19"/>
  <c r="AA46" i="19"/>
  <c r="AA37" i="19"/>
  <c r="AA28" i="19"/>
  <c r="AA10" i="19"/>
  <c r="AA47" i="19" l="1"/>
  <c r="AA38" i="19"/>
  <c r="AA29" i="19"/>
  <c r="AA11" i="19"/>
  <c r="Z48" i="19"/>
  <c r="Z30" i="19"/>
  <c r="Z39" i="19"/>
  <c r="Z12" i="19"/>
  <c r="AB46" i="19"/>
  <c r="AB28" i="19"/>
  <c r="AB10" i="19"/>
  <c r="AB37" i="19"/>
  <c r="Z47" i="19"/>
  <c r="Z29" i="19"/>
  <c r="Z11" i="19"/>
  <c r="Z38" i="19"/>
  <c r="AA39" i="19" l="1"/>
  <c r="AA30" i="19"/>
  <c r="AA48" i="19"/>
  <c r="AA12" i="19"/>
  <c r="AC46" i="19"/>
  <c r="AC37" i="19"/>
  <c r="AC28" i="19"/>
  <c r="AC10" i="19"/>
  <c r="AC47" i="19" l="1"/>
  <c r="AC38" i="19"/>
  <c r="AC29" i="19"/>
  <c r="AC11" i="19"/>
  <c r="AD28" i="19"/>
  <c r="AD46" i="19"/>
  <c r="AD37" i="19"/>
  <c r="AD10" i="19"/>
  <c r="AB48" i="19"/>
  <c r="AB30" i="19"/>
  <c r="AB12" i="19"/>
  <c r="AB39" i="19"/>
  <c r="AB29" i="19"/>
  <c r="AB38" i="19"/>
  <c r="AB11" i="19"/>
  <c r="AB47" i="19"/>
  <c r="AE46" i="19" l="1"/>
  <c r="AE37" i="19"/>
  <c r="AE28" i="19"/>
  <c r="AE10" i="19"/>
  <c r="AC39" i="19"/>
  <c r="AC48" i="19"/>
  <c r="AC30" i="19"/>
  <c r="AC12" i="19"/>
  <c r="AE47" i="19" l="1"/>
  <c r="AE38" i="19"/>
  <c r="AE29" i="19"/>
  <c r="AE11" i="19"/>
  <c r="AF46" i="19"/>
  <c r="AF28" i="19"/>
  <c r="AF10" i="19"/>
  <c r="AF37" i="19"/>
  <c r="AD48" i="19"/>
  <c r="AD30" i="19"/>
  <c r="AD39" i="19"/>
  <c r="AD12" i="19"/>
  <c r="AD47" i="19"/>
  <c r="AD29" i="19"/>
  <c r="AD11" i="19"/>
  <c r="AD38" i="19"/>
  <c r="AG46" i="19" l="1"/>
  <c r="AG37" i="19"/>
  <c r="AG28" i="19"/>
  <c r="AG10" i="19"/>
  <c r="AE39" i="19"/>
  <c r="AE30" i="19"/>
  <c r="AE48" i="19"/>
  <c r="AE12" i="19"/>
  <c r="AG47" i="19" l="1"/>
  <c r="AG38" i="19"/>
  <c r="AG29" i="19"/>
  <c r="AG11" i="19"/>
  <c r="AH28" i="19"/>
  <c r="AH37" i="19"/>
  <c r="AH10" i="19"/>
  <c r="AH46" i="19"/>
  <c r="AF48" i="19"/>
  <c r="AF30" i="19"/>
  <c r="AF12" i="19"/>
  <c r="AF39" i="19"/>
  <c r="AF29" i="19"/>
  <c r="AF47" i="19"/>
  <c r="AF38" i="19"/>
  <c r="AF11" i="19"/>
  <c r="AI46" i="19" l="1"/>
  <c r="AI37" i="19"/>
  <c r="AI28" i="19"/>
  <c r="AI10" i="19"/>
  <c r="AG39" i="19"/>
  <c r="AG48" i="19"/>
  <c r="AG30" i="19"/>
  <c r="AG12" i="19"/>
  <c r="AI47" i="19" l="1"/>
  <c r="AI38" i="19"/>
  <c r="AI29" i="19"/>
  <c r="AI11" i="19"/>
  <c r="AH48" i="19"/>
  <c r="AH30" i="19"/>
  <c r="AH39" i="19"/>
  <c r="AH12" i="19"/>
  <c r="AJ46" i="19"/>
  <c r="AJ28" i="19"/>
  <c r="AJ10" i="19"/>
  <c r="AJ37" i="19"/>
  <c r="AH47" i="19"/>
  <c r="AH29" i="19"/>
  <c r="AH11" i="19"/>
  <c r="AH38" i="19"/>
  <c r="AK46" i="19" l="1"/>
  <c r="AK37" i="19"/>
  <c r="AK28" i="19"/>
  <c r="AK10" i="19"/>
  <c r="AI39" i="19"/>
  <c r="AI30" i="19"/>
  <c r="AI48" i="19"/>
  <c r="AI12" i="19"/>
  <c r="AK47" i="19" l="1"/>
  <c r="AK38" i="19"/>
  <c r="AK29" i="19"/>
  <c r="AK11" i="19"/>
  <c r="AL28" i="19"/>
  <c r="AL46" i="19"/>
  <c r="AL37" i="19"/>
  <c r="AL10" i="19"/>
  <c r="AJ48" i="19"/>
  <c r="AJ30" i="19"/>
  <c r="AJ12" i="19"/>
  <c r="AJ39" i="19"/>
  <c r="AJ29" i="19"/>
  <c r="AJ38" i="19"/>
  <c r="AJ11" i="19"/>
  <c r="AJ47" i="19"/>
  <c r="AK39" i="19" l="1"/>
  <c r="AK48" i="19"/>
  <c r="AK30" i="19"/>
  <c r="AK12" i="19"/>
  <c r="AM47" i="19" l="1"/>
  <c r="AM38" i="19"/>
  <c r="AM29" i="19"/>
  <c r="AM11" i="19"/>
  <c r="AM39" i="19"/>
  <c r="AM30" i="19"/>
  <c r="AM48" i="19"/>
  <c r="AM12" i="19"/>
  <c r="AM46" i="19"/>
  <c r="AM37" i="19"/>
  <c r="AM28" i="19"/>
  <c r="AM10" i="19"/>
  <c r="AL48" i="19"/>
  <c r="AL30" i="19"/>
  <c r="AL39" i="19"/>
  <c r="AL12" i="19"/>
  <c r="AL47" i="19"/>
  <c r="AL29" i="19"/>
  <c r="AL11" i="19"/>
  <c r="AL38" i="19"/>
  <c r="D3" i="27" l="1"/>
  <c r="B15" i="25"/>
  <c r="B17" i="25"/>
  <c r="B13" i="25"/>
  <c r="B12" i="25"/>
  <c r="E34" i="25"/>
  <c r="D34" i="25"/>
  <c r="C34" i="25"/>
  <c r="B34" i="25"/>
  <c r="F34" i="25" s="1"/>
  <c r="E32" i="25"/>
  <c r="D32" i="25"/>
  <c r="C32" i="25"/>
  <c r="B32" i="25"/>
  <c r="F32" i="25" s="1"/>
  <c r="F31" i="25"/>
  <c r="F30" i="25"/>
  <c r="F28" i="25"/>
  <c r="C69" i="18"/>
  <c r="D72" i="18"/>
  <c r="D69" i="18" s="1"/>
  <c r="CE6" i="14"/>
  <c r="CF6" i="14"/>
  <c r="CG6" i="14"/>
  <c r="CH6" i="14"/>
  <c r="CI6" i="14"/>
  <c r="CJ6" i="14"/>
  <c r="CK6" i="14"/>
  <c r="CL6" i="14"/>
  <c r="CM6" i="14"/>
  <c r="CN6" i="14"/>
  <c r="CO6" i="14"/>
  <c r="CP6" i="14"/>
  <c r="CQ6" i="14"/>
  <c r="CR6" i="14"/>
  <c r="CS6" i="14"/>
  <c r="CT6" i="14"/>
  <c r="CU6" i="14"/>
  <c r="CV6" i="14"/>
  <c r="CW6" i="14"/>
  <c r="CX6" i="14"/>
  <c r="CC84" i="9"/>
  <c r="CB84" i="9"/>
  <c r="CA84" i="9"/>
  <c r="BZ84" i="9"/>
  <c r="BY84" i="9"/>
  <c r="BX84" i="9"/>
  <c r="BW84" i="9"/>
  <c r="BV84" i="9"/>
  <c r="BU84" i="9"/>
  <c r="BT84" i="9"/>
  <c r="BS84" i="9"/>
  <c r="BR84" i="9"/>
  <c r="BQ84" i="9"/>
  <c r="BP84" i="9"/>
  <c r="BO84" i="9"/>
  <c r="BN84" i="9"/>
  <c r="BM84" i="9"/>
  <c r="BL84" i="9"/>
  <c r="BK84" i="9"/>
  <c r="BJ84" i="9"/>
  <c r="BI84" i="9"/>
  <c r="BH84" i="9"/>
  <c r="BG84" i="9"/>
  <c r="BF84" i="9"/>
  <c r="BE84" i="9"/>
  <c r="BD84" i="9"/>
  <c r="BC84" i="9"/>
  <c r="BB84" i="9"/>
  <c r="BA84" i="9"/>
  <c r="AZ84" i="9"/>
  <c r="AY84" i="9"/>
  <c r="AX84" i="9"/>
  <c r="AW84" i="9"/>
  <c r="AV84" i="9"/>
  <c r="AU84" i="9"/>
  <c r="AT84" i="9"/>
  <c r="AS84" i="9"/>
  <c r="AR84" i="9"/>
  <c r="AQ84" i="9"/>
  <c r="AP84" i="9"/>
  <c r="AO84" i="9"/>
  <c r="AN84" i="9"/>
  <c r="AM84" i="9"/>
  <c r="AL84" i="9"/>
  <c r="AK84" i="9"/>
  <c r="AJ84" i="9"/>
  <c r="AI84" i="9"/>
  <c r="AH84" i="9"/>
  <c r="AG84" i="9"/>
  <c r="AF84" i="9"/>
  <c r="AE84" i="9"/>
  <c r="AD84" i="9"/>
  <c r="AC84" i="9"/>
  <c r="AB84" i="9"/>
  <c r="AA84" i="9"/>
  <c r="Z84" i="9"/>
  <c r="Y84" i="9"/>
  <c r="X84" i="9"/>
  <c r="W84" i="9"/>
  <c r="V84" i="9"/>
  <c r="U84" i="9"/>
  <c r="T84" i="9"/>
  <c r="S84" i="9"/>
  <c r="R84" i="9"/>
  <c r="Q84" i="9"/>
  <c r="P84" i="9"/>
  <c r="O84" i="9"/>
  <c r="N84" i="9"/>
  <c r="M84" i="9"/>
  <c r="L84" i="9"/>
  <c r="K84" i="9"/>
  <c r="J84" i="9"/>
  <c r="I84" i="9"/>
  <c r="H84" i="9"/>
  <c r="G84" i="9"/>
  <c r="F84" i="9"/>
  <c r="E84" i="9"/>
  <c r="D84" i="9"/>
  <c r="CC83" i="9"/>
  <c r="CB83" i="9"/>
  <c r="CA83" i="9"/>
  <c r="BZ83" i="9"/>
  <c r="BY83" i="9"/>
  <c r="BX83" i="9"/>
  <c r="BW83" i="9"/>
  <c r="BV83" i="9"/>
  <c r="BU83" i="9"/>
  <c r="BT83" i="9"/>
  <c r="BS83" i="9"/>
  <c r="BR83" i="9"/>
  <c r="BQ83" i="9"/>
  <c r="BP83" i="9"/>
  <c r="BO83" i="9"/>
  <c r="BN83" i="9"/>
  <c r="BM83" i="9"/>
  <c r="BL83" i="9"/>
  <c r="BK83" i="9"/>
  <c r="BJ83" i="9"/>
  <c r="BI83" i="9"/>
  <c r="BH83" i="9"/>
  <c r="BG83" i="9"/>
  <c r="BF83" i="9"/>
  <c r="BE83" i="9"/>
  <c r="BD83" i="9"/>
  <c r="BC83" i="9"/>
  <c r="BB83" i="9"/>
  <c r="BA83" i="9"/>
  <c r="AZ83" i="9"/>
  <c r="AY83" i="9"/>
  <c r="AX83" i="9"/>
  <c r="AW83" i="9"/>
  <c r="AV83" i="9"/>
  <c r="AU83" i="9"/>
  <c r="AT83" i="9"/>
  <c r="AS83" i="9"/>
  <c r="AR83" i="9"/>
  <c r="AQ83" i="9"/>
  <c r="AP83" i="9"/>
  <c r="AO83" i="9"/>
  <c r="AN83" i="9"/>
  <c r="AM83" i="9"/>
  <c r="AL83" i="9"/>
  <c r="AK83" i="9"/>
  <c r="AJ83" i="9"/>
  <c r="AI83" i="9"/>
  <c r="AH83" i="9"/>
  <c r="AG83" i="9"/>
  <c r="AF83" i="9"/>
  <c r="AE83" i="9"/>
  <c r="AD83" i="9"/>
  <c r="AC83" i="9"/>
  <c r="AB83" i="9"/>
  <c r="AA83" i="9"/>
  <c r="Z83" i="9"/>
  <c r="Y83" i="9"/>
  <c r="X83" i="9"/>
  <c r="W83" i="9"/>
  <c r="V83" i="9"/>
  <c r="U83" i="9"/>
  <c r="T83" i="9"/>
  <c r="S83" i="9"/>
  <c r="R83" i="9"/>
  <c r="Q83" i="9"/>
  <c r="P83" i="9"/>
  <c r="O83" i="9"/>
  <c r="N83" i="9"/>
  <c r="M83" i="9"/>
  <c r="L83" i="9"/>
  <c r="K83" i="9"/>
  <c r="J83" i="9"/>
  <c r="I83" i="9"/>
  <c r="H83" i="9"/>
  <c r="G83" i="9"/>
  <c r="F83" i="9"/>
  <c r="E83" i="9"/>
  <c r="D83" i="9"/>
  <c r="CC79" i="9"/>
  <c r="CB79" i="9"/>
  <c r="CA79" i="9"/>
  <c r="BZ79" i="9"/>
  <c r="BY79" i="9"/>
  <c r="BX79" i="9"/>
  <c r="BW79" i="9"/>
  <c r="BV79" i="9"/>
  <c r="BU79" i="9"/>
  <c r="BT79" i="9"/>
  <c r="BS79" i="9"/>
  <c r="BR79" i="9"/>
  <c r="BQ79" i="9"/>
  <c r="BP79" i="9"/>
  <c r="BO79" i="9"/>
  <c r="BN79" i="9"/>
  <c r="BM79" i="9"/>
  <c r="BL79" i="9"/>
  <c r="BK79" i="9"/>
  <c r="BJ79" i="9"/>
  <c r="BI79" i="9"/>
  <c r="BH79" i="9"/>
  <c r="BG79" i="9"/>
  <c r="BF79" i="9"/>
  <c r="BE79" i="9"/>
  <c r="BD79" i="9"/>
  <c r="BC79" i="9"/>
  <c r="BB79" i="9"/>
  <c r="BA79" i="9"/>
  <c r="AZ79" i="9"/>
  <c r="AY79" i="9"/>
  <c r="AX79" i="9"/>
  <c r="AW79" i="9"/>
  <c r="AV79" i="9"/>
  <c r="AU79" i="9"/>
  <c r="AT79" i="9"/>
  <c r="AS79" i="9"/>
  <c r="AR79" i="9"/>
  <c r="AQ79" i="9"/>
  <c r="AP79" i="9"/>
  <c r="AO79" i="9"/>
  <c r="AN79" i="9"/>
  <c r="AM79" i="9"/>
  <c r="AL79" i="9"/>
  <c r="AK79" i="9"/>
  <c r="AJ79" i="9"/>
  <c r="AI79" i="9"/>
  <c r="AH79" i="9"/>
  <c r="AG79" i="9"/>
  <c r="AF79" i="9"/>
  <c r="AE79" i="9"/>
  <c r="AD79" i="9"/>
  <c r="AC79" i="9"/>
  <c r="AB79" i="9"/>
  <c r="AA79" i="9"/>
  <c r="Z79" i="9"/>
  <c r="Y79" i="9"/>
  <c r="X79" i="9"/>
  <c r="W79" i="9"/>
  <c r="V79" i="9"/>
  <c r="U79" i="9"/>
  <c r="T79" i="9"/>
  <c r="S79" i="9"/>
  <c r="R79" i="9"/>
  <c r="Q79" i="9"/>
  <c r="P79" i="9"/>
  <c r="O79" i="9"/>
  <c r="N79" i="9"/>
  <c r="M79" i="9"/>
  <c r="L79" i="9"/>
  <c r="K79" i="9"/>
  <c r="J79" i="9"/>
  <c r="I79" i="9"/>
  <c r="H79" i="9"/>
  <c r="G79" i="9"/>
  <c r="F79" i="9"/>
  <c r="E79" i="9"/>
  <c r="D79" i="9"/>
  <c r="CC69" i="9"/>
  <c r="CB69" i="9"/>
  <c r="CA69" i="9"/>
  <c r="BZ69" i="9"/>
  <c r="BY69" i="9"/>
  <c r="BX69" i="9"/>
  <c r="BW69" i="9"/>
  <c r="BV69" i="9"/>
  <c r="BU69" i="9"/>
  <c r="BT69" i="9"/>
  <c r="BS69" i="9"/>
  <c r="BR69" i="9"/>
  <c r="BQ69" i="9"/>
  <c r="BP69" i="9"/>
  <c r="BO69" i="9"/>
  <c r="BN69" i="9"/>
  <c r="BM69" i="9"/>
  <c r="BL69" i="9"/>
  <c r="BK69" i="9"/>
  <c r="BJ69" i="9"/>
  <c r="BI69" i="9"/>
  <c r="BH69" i="9"/>
  <c r="BG69" i="9"/>
  <c r="BF69" i="9"/>
  <c r="BE69" i="9"/>
  <c r="BD69" i="9"/>
  <c r="BC69" i="9"/>
  <c r="BB69" i="9"/>
  <c r="BA69" i="9"/>
  <c r="AZ69" i="9"/>
  <c r="AY69" i="9"/>
  <c r="AX69" i="9"/>
  <c r="AW69" i="9"/>
  <c r="AV69" i="9"/>
  <c r="AU69" i="9"/>
  <c r="AT69" i="9"/>
  <c r="AS69" i="9"/>
  <c r="AR69" i="9"/>
  <c r="AQ69" i="9"/>
  <c r="AP69" i="9"/>
  <c r="AO69" i="9"/>
  <c r="AN69" i="9"/>
  <c r="AM69" i="9"/>
  <c r="AL69" i="9"/>
  <c r="AK69" i="9"/>
  <c r="AJ69" i="9"/>
  <c r="AI69" i="9"/>
  <c r="AH69" i="9"/>
  <c r="AG69" i="9"/>
  <c r="AF69" i="9"/>
  <c r="AE69" i="9"/>
  <c r="AD69" i="9"/>
  <c r="AC69" i="9"/>
  <c r="AB69" i="9"/>
  <c r="AA69" i="9"/>
  <c r="Z69" i="9"/>
  <c r="Y69" i="9"/>
  <c r="X69" i="9"/>
  <c r="W69" i="9"/>
  <c r="V69" i="9"/>
  <c r="U69" i="9"/>
  <c r="T69" i="9"/>
  <c r="S69" i="9"/>
  <c r="R69" i="9"/>
  <c r="Q69" i="9"/>
  <c r="P69" i="9"/>
  <c r="O69" i="9"/>
  <c r="N69" i="9"/>
  <c r="M69" i="9"/>
  <c r="L69" i="9"/>
  <c r="K69" i="9"/>
  <c r="J69" i="9"/>
  <c r="I69" i="9"/>
  <c r="H69" i="9"/>
  <c r="G69" i="9"/>
  <c r="F69" i="9"/>
  <c r="E69" i="9"/>
  <c r="D69" i="9"/>
  <c r="CC68" i="9"/>
  <c r="CB68" i="9"/>
  <c r="CA68" i="9"/>
  <c r="BZ68" i="9"/>
  <c r="BY68" i="9"/>
  <c r="BX68" i="9"/>
  <c r="BW68" i="9"/>
  <c r="BV68" i="9"/>
  <c r="BU68" i="9"/>
  <c r="BT68" i="9"/>
  <c r="BS68" i="9"/>
  <c r="BR68" i="9"/>
  <c r="BQ68" i="9"/>
  <c r="BP68" i="9"/>
  <c r="BO68" i="9"/>
  <c r="BN68" i="9"/>
  <c r="BM68" i="9"/>
  <c r="BL68" i="9"/>
  <c r="BK68" i="9"/>
  <c r="BJ68" i="9"/>
  <c r="BI68" i="9"/>
  <c r="BH68" i="9"/>
  <c r="BG68" i="9"/>
  <c r="BF68" i="9"/>
  <c r="BE68" i="9"/>
  <c r="BD68" i="9"/>
  <c r="BC68" i="9"/>
  <c r="BB68" i="9"/>
  <c r="BA68" i="9"/>
  <c r="AZ68"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Y68" i="9"/>
  <c r="X68" i="9"/>
  <c r="W68" i="9"/>
  <c r="V68" i="9"/>
  <c r="U68" i="9"/>
  <c r="T68" i="9"/>
  <c r="S68" i="9"/>
  <c r="R68" i="9"/>
  <c r="Q68" i="9"/>
  <c r="P68" i="9"/>
  <c r="O68" i="9"/>
  <c r="N68" i="9"/>
  <c r="M68" i="9"/>
  <c r="L68" i="9"/>
  <c r="K68" i="9"/>
  <c r="J68" i="9"/>
  <c r="I68" i="9"/>
  <c r="H68" i="9"/>
  <c r="G68" i="9"/>
  <c r="F68" i="9"/>
  <c r="E68" i="9"/>
  <c r="D68" i="9"/>
  <c r="CC67" i="9"/>
  <c r="CB67" i="9"/>
  <c r="CA67" i="9"/>
  <c r="BZ67" i="9"/>
  <c r="BY67" i="9"/>
  <c r="BX67" i="9"/>
  <c r="BW67" i="9"/>
  <c r="BV67" i="9"/>
  <c r="BU67" i="9"/>
  <c r="BT67" i="9"/>
  <c r="BS67" i="9"/>
  <c r="BR67" i="9"/>
  <c r="BQ67" i="9"/>
  <c r="BP67" i="9"/>
  <c r="BO67" i="9"/>
  <c r="BN67" i="9"/>
  <c r="BM67" i="9"/>
  <c r="BL67" i="9"/>
  <c r="BK67" i="9"/>
  <c r="BJ67" i="9"/>
  <c r="BI67" i="9"/>
  <c r="BH67" i="9"/>
  <c r="BG67" i="9"/>
  <c r="BF67" i="9"/>
  <c r="BE67" i="9"/>
  <c r="BD67" i="9"/>
  <c r="BC67" i="9"/>
  <c r="BB67" i="9"/>
  <c r="BA67" i="9"/>
  <c r="AZ67"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U67" i="9"/>
  <c r="T67" i="9"/>
  <c r="S67" i="9"/>
  <c r="R67" i="9"/>
  <c r="Q67" i="9"/>
  <c r="P67" i="9"/>
  <c r="O67" i="9"/>
  <c r="N67" i="9"/>
  <c r="M67" i="9"/>
  <c r="L67" i="9"/>
  <c r="K67" i="9"/>
  <c r="J67" i="9"/>
  <c r="I67" i="9"/>
  <c r="H67" i="9"/>
  <c r="G67" i="9"/>
  <c r="F67" i="9"/>
  <c r="E67" i="9"/>
  <c r="D67" i="9"/>
  <c r="CC66" i="9"/>
  <c r="CB66" i="9"/>
  <c r="CA66" i="9"/>
  <c r="BZ66" i="9"/>
  <c r="BY66" i="9"/>
  <c r="BX66" i="9"/>
  <c r="BW66" i="9"/>
  <c r="BV66" i="9"/>
  <c r="BU66" i="9"/>
  <c r="BT66" i="9"/>
  <c r="BS66" i="9"/>
  <c r="BR66" i="9"/>
  <c r="BQ66" i="9"/>
  <c r="BP66" i="9"/>
  <c r="BO66" i="9"/>
  <c r="BN66" i="9"/>
  <c r="BM66" i="9"/>
  <c r="BL66" i="9"/>
  <c r="BK66" i="9"/>
  <c r="BJ66" i="9"/>
  <c r="BI66" i="9"/>
  <c r="BH66" i="9"/>
  <c r="BG66" i="9"/>
  <c r="BF66" i="9"/>
  <c r="BE66" i="9"/>
  <c r="BD66" i="9"/>
  <c r="BC66" i="9"/>
  <c r="BB66" i="9"/>
  <c r="BA66" i="9"/>
  <c r="AZ66" i="9"/>
  <c r="AY66" i="9"/>
  <c r="AX66" i="9"/>
  <c r="AW66" i="9"/>
  <c r="AV66" i="9"/>
  <c r="AU66" i="9"/>
  <c r="AT66" i="9"/>
  <c r="AS66" i="9"/>
  <c r="AR66" i="9"/>
  <c r="AQ66" i="9"/>
  <c r="AP66" i="9"/>
  <c r="AO66" i="9"/>
  <c r="AN66" i="9"/>
  <c r="AM66" i="9"/>
  <c r="AL66" i="9"/>
  <c r="AK66" i="9"/>
  <c r="AJ66" i="9"/>
  <c r="AI66" i="9"/>
  <c r="AH66" i="9"/>
  <c r="AG66" i="9"/>
  <c r="AF66" i="9"/>
  <c r="AE66" i="9"/>
  <c r="AD66" i="9"/>
  <c r="AC66" i="9"/>
  <c r="AB66" i="9"/>
  <c r="AA66" i="9"/>
  <c r="Z66" i="9"/>
  <c r="Y66" i="9"/>
  <c r="X66" i="9"/>
  <c r="W66" i="9"/>
  <c r="V66" i="9"/>
  <c r="U66" i="9"/>
  <c r="T66" i="9"/>
  <c r="S66" i="9"/>
  <c r="R66" i="9"/>
  <c r="Q66" i="9"/>
  <c r="P66" i="9"/>
  <c r="O66" i="9"/>
  <c r="N66" i="9"/>
  <c r="M66" i="9"/>
  <c r="L66" i="9"/>
  <c r="K66" i="9"/>
  <c r="J66" i="9"/>
  <c r="I66" i="9"/>
  <c r="CC65" i="9"/>
  <c r="CB65" i="9"/>
  <c r="CA65" i="9"/>
  <c r="BZ65" i="9"/>
  <c r="BY65" i="9"/>
  <c r="BX65" i="9"/>
  <c r="BW65" i="9"/>
  <c r="BV65" i="9"/>
  <c r="BU65" i="9"/>
  <c r="BT65" i="9"/>
  <c r="BS65" i="9"/>
  <c r="BR65" i="9"/>
  <c r="BQ65" i="9"/>
  <c r="BP65" i="9"/>
  <c r="BO65" i="9"/>
  <c r="BN65" i="9"/>
  <c r="BM65" i="9"/>
  <c r="BL65" i="9"/>
  <c r="BK65" i="9"/>
  <c r="BJ65" i="9"/>
  <c r="BI65" i="9"/>
  <c r="BH65" i="9"/>
  <c r="BG65" i="9"/>
  <c r="BF65" i="9"/>
  <c r="BE65" i="9"/>
  <c r="BD65" i="9"/>
  <c r="BC65" i="9"/>
  <c r="BB65" i="9"/>
  <c r="BA65" i="9"/>
  <c r="AZ65"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R65" i="9"/>
  <c r="Q65" i="9"/>
  <c r="P65" i="9"/>
  <c r="O65" i="9"/>
  <c r="N65" i="9"/>
  <c r="M65" i="9"/>
  <c r="L65" i="9"/>
  <c r="K65" i="9"/>
  <c r="J65" i="9"/>
  <c r="I65" i="9"/>
  <c r="H65" i="9"/>
  <c r="G65" i="9"/>
  <c r="F65" i="9"/>
  <c r="E65" i="9"/>
  <c r="D65" i="9"/>
  <c r="CC64" i="9"/>
  <c r="CB64" i="9"/>
  <c r="CA64" i="9"/>
  <c r="BZ64" i="9"/>
  <c r="BY64" i="9"/>
  <c r="BX64" i="9"/>
  <c r="BW64" i="9"/>
  <c r="BV64" i="9"/>
  <c r="BU64" i="9"/>
  <c r="BT64" i="9"/>
  <c r="BS64" i="9"/>
  <c r="BR64" i="9"/>
  <c r="BQ64" i="9"/>
  <c r="BP64" i="9"/>
  <c r="BO64" i="9"/>
  <c r="BN64" i="9"/>
  <c r="BM64" i="9"/>
  <c r="BL64" i="9"/>
  <c r="BK64" i="9"/>
  <c r="BJ64" i="9"/>
  <c r="BI64" i="9"/>
  <c r="BH64" i="9"/>
  <c r="BG64" i="9"/>
  <c r="BF64" i="9"/>
  <c r="BE64" i="9"/>
  <c r="BD64" i="9"/>
  <c r="BC64" i="9"/>
  <c r="BB64" i="9"/>
  <c r="BA64" i="9"/>
  <c r="AZ64" i="9"/>
  <c r="AY64"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R64" i="9"/>
  <c r="Q64" i="9"/>
  <c r="P64" i="9"/>
  <c r="O64" i="9"/>
  <c r="N64" i="9"/>
  <c r="M64" i="9"/>
  <c r="L64" i="9"/>
  <c r="K64" i="9"/>
  <c r="J64" i="9"/>
  <c r="I64" i="9"/>
  <c r="H64" i="9"/>
  <c r="G64" i="9"/>
  <c r="F64" i="9"/>
  <c r="E64" i="9"/>
  <c r="D64" i="9"/>
  <c r="CC44" i="9"/>
  <c r="CB44" i="9"/>
  <c r="CA44" i="9"/>
  <c r="BZ44" i="9"/>
  <c r="BY44" i="9"/>
  <c r="BX44" i="9"/>
  <c r="BW44" i="9"/>
  <c r="BV44" i="9"/>
  <c r="BU44" i="9"/>
  <c r="BT44" i="9"/>
  <c r="BS44" i="9"/>
  <c r="BR44" i="9"/>
  <c r="BQ44" i="9"/>
  <c r="BP44" i="9"/>
  <c r="BO44" i="9"/>
  <c r="BN44" i="9"/>
  <c r="BM44" i="9"/>
  <c r="BL44" i="9"/>
  <c r="BK44" i="9"/>
  <c r="BJ44" i="9"/>
  <c r="BI44" i="9"/>
  <c r="BH44" i="9"/>
  <c r="BG44" i="9"/>
  <c r="BF44" i="9"/>
  <c r="BE44" i="9"/>
  <c r="BD44" i="9"/>
  <c r="BC44" i="9"/>
  <c r="BB44" i="9"/>
  <c r="BA44" i="9"/>
  <c r="AZ44"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T44" i="9"/>
  <c r="S44" i="9"/>
  <c r="R44" i="9"/>
  <c r="Q44" i="9"/>
  <c r="P44" i="9"/>
  <c r="O44" i="9"/>
  <c r="N44" i="9"/>
  <c r="M44" i="9"/>
  <c r="L44" i="9"/>
  <c r="K44" i="9"/>
  <c r="J44" i="9"/>
  <c r="I44" i="9"/>
  <c r="H44" i="9"/>
  <c r="G44" i="9"/>
  <c r="F44" i="9"/>
  <c r="E44" i="9"/>
  <c r="D44" i="9"/>
  <c r="CC36" i="9"/>
  <c r="CB36" i="9"/>
  <c r="CA36" i="9"/>
  <c r="BZ36" i="9"/>
  <c r="BY36" i="9"/>
  <c r="BX36" i="9"/>
  <c r="BW36" i="9"/>
  <c r="BV36" i="9"/>
  <c r="BU36" i="9"/>
  <c r="BT36" i="9"/>
  <c r="BS36" i="9"/>
  <c r="BR36" i="9"/>
  <c r="BQ36" i="9"/>
  <c r="BP36" i="9"/>
  <c r="BO36" i="9"/>
  <c r="BN36" i="9"/>
  <c r="BM36" i="9"/>
  <c r="BL36" i="9"/>
  <c r="BK36" i="9"/>
  <c r="BJ36" i="9"/>
  <c r="BI36" i="9"/>
  <c r="BH36" i="9"/>
  <c r="BG36" i="9"/>
  <c r="BF36" i="9"/>
  <c r="BE36" i="9"/>
  <c r="BD36" i="9"/>
  <c r="BC36" i="9"/>
  <c r="BB36" i="9"/>
  <c r="BA36" i="9"/>
  <c r="AZ36" i="9"/>
  <c r="AY36" i="9"/>
  <c r="AX36" i="9"/>
  <c r="AW36" i="9"/>
  <c r="AV36" i="9"/>
  <c r="AU36" i="9"/>
  <c r="AT36" i="9"/>
  <c r="AS36" i="9"/>
  <c r="AR36" i="9"/>
  <c r="AQ36" i="9"/>
  <c r="AP36" i="9"/>
  <c r="AO36" i="9"/>
  <c r="AN36" i="9"/>
  <c r="AM36" i="9"/>
  <c r="AL36" i="9"/>
  <c r="AK36" i="9"/>
  <c r="AJ36" i="9"/>
  <c r="AI36" i="9"/>
  <c r="AH36" i="9"/>
  <c r="AG36" i="9"/>
  <c r="AF36" i="9"/>
  <c r="AE36" i="9"/>
  <c r="AD36" i="9"/>
  <c r="AC36" i="9"/>
  <c r="AB36" i="9"/>
  <c r="AA36" i="9"/>
  <c r="Z36" i="9"/>
  <c r="Y36" i="9"/>
  <c r="X36" i="9"/>
  <c r="W36" i="9"/>
  <c r="V36" i="9"/>
  <c r="U36" i="9"/>
  <c r="T36" i="9"/>
  <c r="S36" i="9"/>
  <c r="R36" i="9"/>
  <c r="Q36" i="9"/>
  <c r="P36" i="9"/>
  <c r="O36" i="9"/>
  <c r="N36" i="9"/>
  <c r="M36" i="9"/>
  <c r="L36" i="9"/>
  <c r="K36" i="9"/>
  <c r="J36" i="9"/>
  <c r="I36" i="9"/>
  <c r="H36" i="9"/>
  <c r="G36" i="9"/>
  <c r="F36" i="9"/>
  <c r="E36" i="9"/>
  <c r="D36" i="9"/>
  <c r="CC35" i="9"/>
  <c r="CB35" i="9"/>
  <c r="CA35" i="9"/>
  <c r="BZ35" i="9"/>
  <c r="BY35" i="9"/>
  <c r="BX35" i="9"/>
  <c r="BW35" i="9"/>
  <c r="BV35" i="9"/>
  <c r="BU35" i="9"/>
  <c r="BT35" i="9"/>
  <c r="BS35" i="9"/>
  <c r="BR35" i="9"/>
  <c r="BQ35" i="9"/>
  <c r="BP35" i="9"/>
  <c r="BO35" i="9"/>
  <c r="BN35" i="9"/>
  <c r="BM35" i="9"/>
  <c r="BL35" i="9"/>
  <c r="BK35" i="9"/>
  <c r="BJ35" i="9"/>
  <c r="BI35" i="9"/>
  <c r="BH35" i="9"/>
  <c r="BG35" i="9"/>
  <c r="BF35" i="9"/>
  <c r="BE35" i="9"/>
  <c r="BD35" i="9"/>
  <c r="BC35" i="9"/>
  <c r="BB35" i="9"/>
  <c r="BA35" i="9"/>
  <c r="AZ35"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T35" i="9"/>
  <c r="S35" i="9"/>
  <c r="R35" i="9"/>
  <c r="Q35" i="9"/>
  <c r="P35" i="9"/>
  <c r="O35" i="9"/>
  <c r="N35" i="9"/>
  <c r="M35" i="9"/>
  <c r="L35" i="9"/>
  <c r="K35" i="9"/>
  <c r="J35" i="9"/>
  <c r="I35" i="9"/>
  <c r="H35" i="9"/>
  <c r="G35" i="9"/>
  <c r="F35" i="9"/>
  <c r="E35" i="9"/>
  <c r="D35" i="9"/>
  <c r="CC34" i="9"/>
  <c r="CB34" i="9"/>
  <c r="CA34" i="9"/>
  <c r="BZ34" i="9"/>
  <c r="BY34" i="9"/>
  <c r="BX34" i="9"/>
  <c r="BW34" i="9"/>
  <c r="BV34" i="9"/>
  <c r="BU34" i="9"/>
  <c r="BT34" i="9"/>
  <c r="BS34" i="9"/>
  <c r="BR34" i="9"/>
  <c r="BQ34" i="9"/>
  <c r="BP34" i="9"/>
  <c r="BO34" i="9"/>
  <c r="BN34" i="9"/>
  <c r="BM34" i="9"/>
  <c r="BL34" i="9"/>
  <c r="BK34" i="9"/>
  <c r="BJ34" i="9"/>
  <c r="BI34" i="9"/>
  <c r="BH34" i="9"/>
  <c r="BG34" i="9"/>
  <c r="BF34" i="9"/>
  <c r="BE34" i="9"/>
  <c r="BD34" i="9"/>
  <c r="BC34" i="9"/>
  <c r="BB34" i="9"/>
  <c r="BA34" i="9"/>
  <c r="AZ34"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Z34" i="9"/>
  <c r="Y34" i="9"/>
  <c r="X34" i="9"/>
  <c r="W34" i="9"/>
  <c r="V34" i="9"/>
  <c r="U34" i="9"/>
  <c r="T34" i="9"/>
  <c r="S34" i="9"/>
  <c r="R34" i="9"/>
  <c r="Q34" i="9"/>
  <c r="P34" i="9"/>
  <c r="O34" i="9"/>
  <c r="N34" i="9"/>
  <c r="M34" i="9"/>
  <c r="L34" i="9"/>
  <c r="K34" i="9"/>
  <c r="J34" i="9"/>
  <c r="I34" i="9"/>
  <c r="H34" i="9"/>
  <c r="G34" i="9"/>
  <c r="F34" i="9"/>
  <c r="E34" i="9"/>
  <c r="D34" i="9"/>
  <c r="CC33" i="9"/>
  <c r="CB33" i="9"/>
  <c r="CA33" i="9"/>
  <c r="BZ33" i="9"/>
  <c r="BY33" i="9"/>
  <c r="BX33" i="9"/>
  <c r="BW33" i="9"/>
  <c r="BV33" i="9"/>
  <c r="BU33" i="9"/>
  <c r="BT33" i="9"/>
  <c r="BS33" i="9"/>
  <c r="BR33" i="9"/>
  <c r="BQ33" i="9"/>
  <c r="BP33" i="9"/>
  <c r="BO33" i="9"/>
  <c r="BN33" i="9"/>
  <c r="BM33" i="9"/>
  <c r="BL33" i="9"/>
  <c r="BK33" i="9"/>
  <c r="BJ33" i="9"/>
  <c r="BI33" i="9"/>
  <c r="BH33" i="9"/>
  <c r="BG33" i="9"/>
  <c r="BF33" i="9"/>
  <c r="BE33" i="9"/>
  <c r="BD33" i="9"/>
  <c r="BC33" i="9"/>
  <c r="BB33" i="9"/>
  <c r="BA33" i="9"/>
  <c r="AZ33" i="9"/>
  <c r="AY33" i="9"/>
  <c r="AX33" i="9"/>
  <c r="AW33" i="9"/>
  <c r="AV33" i="9"/>
  <c r="AU33" i="9"/>
  <c r="AT33" i="9"/>
  <c r="AS33" i="9"/>
  <c r="AR33" i="9"/>
  <c r="AQ33" i="9"/>
  <c r="AP33" i="9"/>
  <c r="AO33" i="9"/>
  <c r="AN33" i="9"/>
  <c r="AM33" i="9"/>
  <c r="AL33" i="9"/>
  <c r="AK33" i="9"/>
  <c r="AJ33" i="9"/>
  <c r="AI33" i="9"/>
  <c r="AH33" i="9"/>
  <c r="AG33" i="9"/>
  <c r="AF33" i="9"/>
  <c r="AE33" i="9"/>
  <c r="AD33" i="9"/>
  <c r="AC33" i="9"/>
  <c r="AB33" i="9"/>
  <c r="AA33" i="9"/>
  <c r="Z33" i="9"/>
  <c r="Y33" i="9"/>
  <c r="X33" i="9"/>
  <c r="W33" i="9"/>
  <c r="G33" i="9"/>
  <c r="F33" i="9"/>
  <c r="E33" i="9"/>
  <c r="D33" i="9"/>
  <c r="CC32" i="9"/>
  <c r="CB32" i="9"/>
  <c r="CA32" i="9"/>
  <c r="BZ32" i="9"/>
  <c r="BY32" i="9"/>
  <c r="BX32" i="9"/>
  <c r="BW32" i="9"/>
  <c r="BV32" i="9"/>
  <c r="BU32" i="9"/>
  <c r="BT32" i="9"/>
  <c r="BS32" i="9"/>
  <c r="BR32" i="9"/>
  <c r="BQ32" i="9"/>
  <c r="BP32" i="9"/>
  <c r="BO32" i="9"/>
  <c r="BN32" i="9"/>
  <c r="BM32" i="9"/>
  <c r="BL32" i="9"/>
  <c r="BK32" i="9"/>
  <c r="BJ32" i="9"/>
  <c r="BI32" i="9"/>
  <c r="BH32" i="9"/>
  <c r="BG32" i="9"/>
  <c r="BF32" i="9"/>
  <c r="BE32" i="9"/>
  <c r="BD32" i="9"/>
  <c r="BC32" i="9"/>
  <c r="BB32" i="9"/>
  <c r="BA32" i="9"/>
  <c r="AZ32"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G32" i="9"/>
  <c r="F32" i="9"/>
  <c r="E32" i="9"/>
  <c r="D32" i="9"/>
  <c r="CC31" i="9"/>
  <c r="CB31" i="9"/>
  <c r="CA31" i="9"/>
  <c r="BZ31" i="9"/>
  <c r="BY31" i="9"/>
  <c r="BX31" i="9"/>
  <c r="BW31" i="9"/>
  <c r="BV31" i="9"/>
  <c r="BU31" i="9"/>
  <c r="BT31" i="9"/>
  <c r="BS31" i="9"/>
  <c r="BR31" i="9"/>
  <c r="BQ31" i="9"/>
  <c r="BP31" i="9"/>
  <c r="BO31" i="9"/>
  <c r="BN31" i="9"/>
  <c r="BM31" i="9"/>
  <c r="BL31" i="9"/>
  <c r="BK31" i="9"/>
  <c r="BJ31" i="9"/>
  <c r="BI31" i="9"/>
  <c r="BH31" i="9"/>
  <c r="BG31" i="9"/>
  <c r="BF31" i="9"/>
  <c r="BE31" i="9"/>
  <c r="BD31" i="9"/>
  <c r="BC31" i="9"/>
  <c r="BB31" i="9"/>
  <c r="BA31" i="9"/>
  <c r="AZ31"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F31" i="9"/>
  <c r="E31" i="9"/>
  <c r="D31" i="9"/>
  <c r="BZ27" i="9"/>
  <c r="BV27" i="9"/>
  <c r="BR27" i="9"/>
  <c r="BN27" i="9"/>
  <c r="BJ27" i="9"/>
  <c r="BF27" i="9"/>
  <c r="BB27" i="9"/>
  <c r="AX27" i="9"/>
  <c r="AT27" i="9"/>
  <c r="CC23" i="9"/>
  <c r="CA23" i="9"/>
  <c r="BY23" i="9"/>
  <c r="BW23" i="9"/>
  <c r="BU23" i="9"/>
  <c r="BS23" i="9"/>
  <c r="BQ23" i="9"/>
  <c r="BO23" i="9"/>
  <c r="BM23" i="9"/>
  <c r="BK23" i="9"/>
  <c r="BI23" i="9"/>
  <c r="BG23" i="9"/>
  <c r="BE23" i="9"/>
  <c r="BC23" i="9"/>
  <c r="BA23" i="9"/>
  <c r="AY23" i="9"/>
  <c r="AW23" i="9"/>
  <c r="AU23" i="9"/>
  <c r="AS23" i="9"/>
  <c r="AQ23" i="9"/>
  <c r="AO23" i="9"/>
  <c r="AM23" i="9"/>
  <c r="AK23" i="9"/>
  <c r="AI23" i="9"/>
  <c r="AG23" i="9"/>
  <c r="AE23" i="9"/>
  <c r="AC23" i="9"/>
  <c r="AA23" i="9"/>
  <c r="Y23" i="9"/>
  <c r="W23" i="9"/>
  <c r="U23" i="9"/>
  <c r="S23" i="9"/>
  <c r="Q23" i="9"/>
  <c r="O23" i="9"/>
  <c r="M23" i="9"/>
  <c r="K23" i="9"/>
  <c r="I23" i="9"/>
  <c r="G23" i="9"/>
  <c r="E23"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C21" i="9"/>
  <c r="CB21" i="9"/>
  <c r="CA21" i="9"/>
  <c r="BZ21" i="9"/>
  <c r="BY21" i="9"/>
  <c r="BX21" i="9"/>
  <c r="BW21" i="9"/>
  <c r="BV21" i="9"/>
  <c r="BU21" i="9"/>
  <c r="BT21" i="9"/>
  <c r="BS21" i="9"/>
  <c r="BR21" i="9"/>
  <c r="BQ21" i="9"/>
  <c r="BP21" i="9"/>
  <c r="BO21" i="9"/>
  <c r="BN21" i="9"/>
  <c r="BM21" i="9"/>
  <c r="BL21" i="9"/>
  <c r="BK21" i="9"/>
  <c r="BJ21" i="9"/>
  <c r="BI21" i="9"/>
  <c r="BH21" i="9"/>
  <c r="BG21" i="9"/>
  <c r="BF21" i="9"/>
  <c r="BE21" i="9"/>
  <c r="BD21"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C19" i="9"/>
  <c r="CB19" i="9"/>
  <c r="CA19" i="9"/>
  <c r="BZ19" i="9"/>
  <c r="BY19" i="9"/>
  <c r="BX19" i="9"/>
  <c r="BW19" i="9"/>
  <c r="BV19" i="9"/>
  <c r="BU19" i="9"/>
  <c r="BT19" i="9"/>
  <c r="BS19" i="9"/>
  <c r="BR19" i="9"/>
  <c r="BQ19" i="9"/>
  <c r="BP19" i="9"/>
  <c r="BO19" i="9"/>
  <c r="BN19" i="9"/>
  <c r="BM19" i="9"/>
  <c r="BL19" i="9"/>
  <c r="BK19" i="9"/>
  <c r="BJ19" i="9"/>
  <c r="BI19" i="9"/>
  <c r="BH19" i="9"/>
  <c r="BG19" i="9"/>
  <c r="BF19" i="9"/>
  <c r="BE19" i="9"/>
  <c r="BD19" i="9"/>
  <c r="BC19" i="9"/>
  <c r="BB19" i="9"/>
  <c r="BA19" i="9"/>
  <c r="AZ19" i="9"/>
  <c r="AY19" i="9"/>
  <c r="AX19" i="9"/>
  <c r="AW19" i="9"/>
  <c r="AV19" i="9"/>
  <c r="AU19" i="9"/>
  <c r="AT19" i="9"/>
  <c r="AS19" i="9"/>
  <c r="AR19" i="9"/>
  <c r="AQ19" i="9"/>
  <c r="AP19" i="9"/>
  <c r="AO19" i="9"/>
  <c r="AN19" i="9"/>
  <c r="AM19" i="9"/>
  <c r="AL19" i="9"/>
  <c r="AK19"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CD75" i="12"/>
  <c r="CC27" i="9" s="1"/>
  <c r="CC75" i="12"/>
  <c r="CB27" i="9" s="1"/>
  <c r="CB75" i="12"/>
  <c r="CA27" i="9" s="1"/>
  <c r="CA75" i="12"/>
  <c r="BZ75" i="12"/>
  <c r="BY27" i="9" s="1"/>
  <c r="BY75" i="12"/>
  <c r="BX27" i="9" s="1"/>
  <c r="BX75" i="12"/>
  <c r="BW27" i="9" s="1"/>
  <c r="BW75" i="12"/>
  <c r="BV75" i="12"/>
  <c r="BU27" i="9" s="1"/>
  <c r="BU75" i="12"/>
  <c r="BT27" i="9" s="1"/>
  <c r="BT75" i="12"/>
  <c r="BS27" i="9" s="1"/>
  <c r="BS75" i="12"/>
  <c r="BR75" i="12"/>
  <c r="BQ27" i="9" s="1"/>
  <c r="BQ75" i="12"/>
  <c r="BP27" i="9" s="1"/>
  <c r="BP75" i="12"/>
  <c r="BO27" i="9" s="1"/>
  <c r="BO75" i="12"/>
  <c r="BN75" i="12"/>
  <c r="BM27" i="9" s="1"/>
  <c r="BM75" i="12"/>
  <c r="BL27" i="9" s="1"/>
  <c r="BL75" i="12"/>
  <c r="BK27" i="9" s="1"/>
  <c r="BK75" i="12"/>
  <c r="BJ75" i="12"/>
  <c r="BI27" i="9" s="1"/>
  <c r="BI75" i="12"/>
  <c r="BH27" i="9" s="1"/>
  <c r="BH75" i="12"/>
  <c r="BG27" i="9" s="1"/>
  <c r="BG75" i="12"/>
  <c r="BF75" i="12"/>
  <c r="BE27" i="9" s="1"/>
  <c r="BE75" i="12"/>
  <c r="BD27" i="9" s="1"/>
  <c r="BD75" i="12"/>
  <c r="BC27" i="9" s="1"/>
  <c r="BC75" i="12"/>
  <c r="BB75" i="12"/>
  <c r="BA27" i="9" s="1"/>
  <c r="BA75" i="12"/>
  <c r="AZ27" i="9" s="1"/>
  <c r="AZ75" i="12"/>
  <c r="AY27" i="9" s="1"/>
  <c r="AY75" i="12"/>
  <c r="AX75" i="12"/>
  <c r="AW27" i="9" s="1"/>
  <c r="AW75" i="12"/>
  <c r="AV27" i="9" s="1"/>
  <c r="AV75" i="12"/>
  <c r="AU27" i="9" s="1"/>
  <c r="AU75" i="12"/>
  <c r="AT75" i="12"/>
  <c r="AS27" i="9" s="1"/>
  <c r="AS75" i="12"/>
  <c r="AR27" i="9" s="1"/>
  <c r="AR75" i="12"/>
  <c r="AQ27" i="9" s="1"/>
  <c r="AQ75" i="12"/>
  <c r="AP27" i="9" s="1"/>
  <c r="AP75" i="12"/>
  <c r="AO27" i="9" s="1"/>
  <c r="AO75" i="12"/>
  <c r="AN27" i="9" s="1"/>
  <c r="AN75" i="12"/>
  <c r="AM27" i="9" s="1"/>
  <c r="AM75" i="12"/>
  <c r="AL27" i="9" s="1"/>
  <c r="AL75" i="12"/>
  <c r="AK27" i="9" s="1"/>
  <c r="AK75" i="12"/>
  <c r="AJ27" i="9" s="1"/>
  <c r="AJ75" i="12"/>
  <c r="AI27" i="9" s="1"/>
  <c r="AI75" i="12"/>
  <c r="AH27" i="9" s="1"/>
  <c r="AH75" i="12"/>
  <c r="AG27" i="9" s="1"/>
  <c r="AG75" i="12"/>
  <c r="AF27" i="9" s="1"/>
  <c r="AF75" i="12"/>
  <c r="AE27" i="9" s="1"/>
  <c r="AE75" i="12"/>
  <c r="AD27" i="9" s="1"/>
  <c r="AD75" i="12"/>
  <c r="AC27" i="9" s="1"/>
  <c r="AC75" i="12"/>
  <c r="AB27" i="9" s="1"/>
  <c r="AB75" i="12"/>
  <c r="AA27" i="9" s="1"/>
  <c r="AA75" i="12"/>
  <c r="Z27" i="9" s="1"/>
  <c r="Z75" i="12"/>
  <c r="Y27" i="9" s="1"/>
  <c r="Y75" i="12"/>
  <c r="X27" i="9" s="1"/>
  <c r="X75" i="12"/>
  <c r="W27" i="9" s="1"/>
  <c r="W75" i="12"/>
  <c r="V27" i="9" s="1"/>
  <c r="V75" i="12"/>
  <c r="U27" i="9" s="1"/>
  <c r="U75" i="12"/>
  <c r="T27" i="9" s="1"/>
  <c r="T75" i="12"/>
  <c r="S27" i="9" s="1"/>
  <c r="S75" i="12"/>
  <c r="R27" i="9" s="1"/>
  <c r="R75" i="12"/>
  <c r="Q27" i="9" s="1"/>
  <c r="Q75" i="12"/>
  <c r="P27" i="9" s="1"/>
  <c r="P75" i="12"/>
  <c r="O27" i="9" s="1"/>
  <c r="O75" i="12"/>
  <c r="N27" i="9" s="1"/>
  <c r="N75" i="12"/>
  <c r="M27" i="9" s="1"/>
  <c r="M75" i="12"/>
  <c r="L27" i="9" s="1"/>
  <c r="L75" i="12"/>
  <c r="K27" i="9" s="1"/>
  <c r="K75" i="12"/>
  <c r="J27" i="9" s="1"/>
  <c r="J75" i="12"/>
  <c r="I27" i="9" s="1"/>
  <c r="I75" i="12"/>
  <c r="H27" i="9" s="1"/>
  <c r="H75" i="12"/>
  <c r="G27" i="9" s="1"/>
  <c r="G75" i="12"/>
  <c r="F27" i="9" s="1"/>
  <c r="F75" i="12"/>
  <c r="E27" i="9" s="1"/>
  <c r="E75" i="12"/>
  <c r="D27" i="9" s="1"/>
  <c r="D75" i="12"/>
  <c r="CD71" i="12"/>
  <c r="CC71" i="12"/>
  <c r="CB23" i="9" s="1"/>
  <c r="CB71" i="12"/>
  <c r="CA71" i="12"/>
  <c r="BZ23" i="9" s="1"/>
  <c r="BZ71" i="12"/>
  <c r="BY71" i="12"/>
  <c r="BX23" i="9" s="1"/>
  <c r="BX71" i="12"/>
  <c r="BW71" i="12"/>
  <c r="BV23" i="9" s="1"/>
  <c r="BV71" i="12"/>
  <c r="BU71" i="12"/>
  <c r="BT23" i="9" s="1"/>
  <c r="BT71" i="12"/>
  <c r="BS71" i="12"/>
  <c r="BR23" i="9" s="1"/>
  <c r="BR71" i="12"/>
  <c r="BQ71" i="12"/>
  <c r="BP23" i="9" s="1"/>
  <c r="BP71" i="12"/>
  <c r="BO71" i="12"/>
  <c r="BN23" i="9" s="1"/>
  <c r="BN71" i="12"/>
  <c r="BM71" i="12"/>
  <c r="BL23" i="9" s="1"/>
  <c r="BL71" i="12"/>
  <c r="BK71" i="12"/>
  <c r="BJ23" i="9" s="1"/>
  <c r="BJ71" i="12"/>
  <c r="BI71" i="12"/>
  <c r="BH23" i="9" s="1"/>
  <c r="BH71" i="12"/>
  <c r="BG71" i="12"/>
  <c r="BF23" i="9" s="1"/>
  <c r="BF71" i="12"/>
  <c r="BE71" i="12"/>
  <c r="BD23" i="9" s="1"/>
  <c r="BD71" i="12"/>
  <c r="BC71" i="12"/>
  <c r="BB23" i="9" s="1"/>
  <c r="BB71" i="12"/>
  <c r="BA71" i="12"/>
  <c r="AZ23" i="9" s="1"/>
  <c r="AZ71" i="12"/>
  <c r="AY71" i="12"/>
  <c r="AX23" i="9" s="1"/>
  <c r="AX71" i="12"/>
  <c r="AW71" i="12"/>
  <c r="AV23" i="9" s="1"/>
  <c r="AV71" i="12"/>
  <c r="AU71" i="12"/>
  <c r="AT23" i="9" s="1"/>
  <c r="AT71" i="12"/>
  <c r="AS71" i="12"/>
  <c r="AR23" i="9" s="1"/>
  <c r="AR71" i="12"/>
  <c r="AQ71" i="12"/>
  <c r="AP23" i="9" s="1"/>
  <c r="AP71" i="12"/>
  <c r="AO71" i="12"/>
  <c r="AN23" i="9" s="1"/>
  <c r="AN71" i="12"/>
  <c r="AM71" i="12"/>
  <c r="AL23" i="9" s="1"/>
  <c r="AL71" i="12"/>
  <c r="AK71" i="12"/>
  <c r="AJ23" i="9" s="1"/>
  <c r="AJ71" i="12"/>
  <c r="AI71" i="12"/>
  <c r="AH23" i="9" s="1"/>
  <c r="AH71" i="12"/>
  <c r="AG71" i="12"/>
  <c r="AF23" i="9" s="1"/>
  <c r="AF71" i="12"/>
  <c r="AE71" i="12"/>
  <c r="AD23" i="9" s="1"/>
  <c r="AD71" i="12"/>
  <c r="AC71" i="12"/>
  <c r="AB23" i="9" s="1"/>
  <c r="AB71" i="12"/>
  <c r="AA71" i="12"/>
  <c r="Z23" i="9" s="1"/>
  <c r="Z71" i="12"/>
  <c r="Y71" i="12"/>
  <c r="X23" i="9" s="1"/>
  <c r="X71" i="12"/>
  <c r="W71" i="12"/>
  <c r="V23" i="9" s="1"/>
  <c r="V71" i="12"/>
  <c r="U71" i="12"/>
  <c r="T23" i="9" s="1"/>
  <c r="T71" i="12"/>
  <c r="S71" i="12"/>
  <c r="R23" i="9" s="1"/>
  <c r="R71" i="12"/>
  <c r="Q71" i="12"/>
  <c r="P23" i="9" s="1"/>
  <c r="P71" i="12"/>
  <c r="O71" i="12"/>
  <c r="N23" i="9" s="1"/>
  <c r="N71" i="12"/>
  <c r="M71" i="12"/>
  <c r="L23" i="9" s="1"/>
  <c r="L71" i="12"/>
  <c r="K71" i="12"/>
  <c r="J23" i="9" s="1"/>
  <c r="J71" i="12"/>
  <c r="I71" i="12"/>
  <c r="H23" i="9" s="1"/>
  <c r="H71" i="12"/>
  <c r="G71" i="12"/>
  <c r="F23" i="9" s="1"/>
  <c r="F71" i="12"/>
  <c r="E71" i="12"/>
  <c r="D23" i="9" s="1"/>
  <c r="D71" i="12"/>
  <c r="CD61" i="12"/>
  <c r="CC61" i="12"/>
  <c r="CB61" i="12"/>
  <c r="CA61" i="12"/>
  <c r="BZ61" i="12"/>
  <c r="BY61" i="12"/>
  <c r="BX61" i="12"/>
  <c r="BW61" i="12"/>
  <c r="BV61" i="12"/>
  <c r="BU61" i="12"/>
  <c r="BT61" i="12"/>
  <c r="BS61" i="12"/>
  <c r="BR61" i="12"/>
  <c r="BQ61" i="12"/>
  <c r="BP61" i="12"/>
  <c r="BO61" i="12"/>
  <c r="BN61" i="12"/>
  <c r="BM61" i="12"/>
  <c r="BL61" i="12"/>
  <c r="BK61" i="12"/>
  <c r="BJ61" i="12"/>
  <c r="BI61" i="12"/>
  <c r="BH61" i="12"/>
  <c r="BG61" i="12"/>
  <c r="BF61" i="12"/>
  <c r="BE61" i="12"/>
  <c r="BD61" i="12"/>
  <c r="BC61" i="12"/>
  <c r="BB61" i="12"/>
  <c r="BA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T61" i="12"/>
  <c r="S61" i="12"/>
  <c r="R61" i="12"/>
  <c r="Q61" i="12"/>
  <c r="P61" i="12"/>
  <c r="O61" i="12"/>
  <c r="N61" i="12"/>
  <c r="M61" i="12"/>
  <c r="L61" i="12"/>
  <c r="K61" i="12"/>
  <c r="J61" i="12"/>
  <c r="I61" i="12"/>
  <c r="H61" i="12"/>
  <c r="G61" i="12"/>
  <c r="F61" i="12"/>
  <c r="E61" i="12"/>
  <c r="D61" i="12"/>
  <c r="CD60" i="12"/>
  <c r="CC60" i="12"/>
  <c r="CB60" i="12"/>
  <c r="CA60" i="12"/>
  <c r="BZ60" i="12"/>
  <c r="BY60" i="12"/>
  <c r="BX60" i="12"/>
  <c r="BW60" i="12"/>
  <c r="BV60" i="12"/>
  <c r="BU60" i="12"/>
  <c r="BT60" i="12"/>
  <c r="BS60" i="12"/>
  <c r="BR60" i="12"/>
  <c r="BQ60" i="12"/>
  <c r="BP60" i="12"/>
  <c r="BO60" i="12"/>
  <c r="BN60" i="12"/>
  <c r="BM60" i="12"/>
  <c r="BL60" i="12"/>
  <c r="BK60" i="12"/>
  <c r="BJ60" i="12"/>
  <c r="BI60" i="12"/>
  <c r="BH60" i="12"/>
  <c r="BG60" i="12"/>
  <c r="BF60" i="12"/>
  <c r="BE60" i="12"/>
  <c r="BD60" i="12"/>
  <c r="BC60" i="12"/>
  <c r="BB60" i="12"/>
  <c r="BA60" i="12"/>
  <c r="AZ60" i="12"/>
  <c r="AY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R60" i="12"/>
  <c r="Q60" i="12"/>
  <c r="P60" i="12"/>
  <c r="O60" i="12"/>
  <c r="N60" i="12"/>
  <c r="M60" i="12"/>
  <c r="L60" i="12"/>
  <c r="K60" i="12"/>
  <c r="J60" i="12"/>
  <c r="I60" i="12"/>
  <c r="H60" i="12"/>
  <c r="G60" i="12"/>
  <c r="F60" i="12"/>
  <c r="E60" i="12"/>
  <c r="D60" i="12"/>
  <c r="CD58" i="12"/>
  <c r="CD59" i="12" s="1"/>
  <c r="CD62" i="12" s="1"/>
  <c r="CD56" i="12" s="1"/>
  <c r="CC11" i="9" s="1"/>
  <c r="CC58" i="12"/>
  <c r="CC59" i="12" s="1"/>
  <c r="CC62" i="12" s="1"/>
  <c r="CB58" i="12"/>
  <c r="CB59" i="12" s="1"/>
  <c r="CB62" i="12" s="1"/>
  <c r="CB56" i="12" s="1"/>
  <c r="CA11" i="9" s="1"/>
  <c r="CA58" i="12"/>
  <c r="CA59" i="12" s="1"/>
  <c r="BZ58" i="12"/>
  <c r="BZ59" i="12" s="1"/>
  <c r="BZ62" i="12" s="1"/>
  <c r="BZ56" i="12" s="1"/>
  <c r="BY11" i="9" s="1"/>
  <c r="BY58" i="12"/>
  <c r="BY59" i="12" s="1"/>
  <c r="BY62" i="12" s="1"/>
  <c r="BX58" i="12"/>
  <c r="BX59" i="12" s="1"/>
  <c r="BX62" i="12" s="1"/>
  <c r="BX56" i="12" s="1"/>
  <c r="BW11" i="9" s="1"/>
  <c r="BW58" i="12"/>
  <c r="BW59" i="12" s="1"/>
  <c r="BV58" i="12"/>
  <c r="BV59" i="12" s="1"/>
  <c r="BV62" i="12" s="1"/>
  <c r="BV56" i="12" s="1"/>
  <c r="BU11" i="9" s="1"/>
  <c r="BU58" i="12"/>
  <c r="BU59" i="12" s="1"/>
  <c r="BU62" i="12" s="1"/>
  <c r="BT58" i="12"/>
  <c r="BT59" i="12" s="1"/>
  <c r="BT62" i="12" s="1"/>
  <c r="BT56" i="12" s="1"/>
  <c r="BS11" i="9" s="1"/>
  <c r="BS58" i="12"/>
  <c r="BS59" i="12" s="1"/>
  <c r="BR58" i="12"/>
  <c r="BR59" i="12" s="1"/>
  <c r="BR62" i="12" s="1"/>
  <c r="BR56" i="12" s="1"/>
  <c r="BQ11" i="9" s="1"/>
  <c r="BQ58" i="12"/>
  <c r="BQ59" i="12" s="1"/>
  <c r="BQ62" i="12" s="1"/>
  <c r="BP58" i="12"/>
  <c r="BP59" i="12" s="1"/>
  <c r="BP62" i="12" s="1"/>
  <c r="BP56" i="12" s="1"/>
  <c r="BO11" i="9" s="1"/>
  <c r="BO58" i="12"/>
  <c r="BO59" i="12" s="1"/>
  <c r="BN58" i="12"/>
  <c r="BN59" i="12" s="1"/>
  <c r="BN62" i="12" s="1"/>
  <c r="BN56" i="12" s="1"/>
  <c r="BM11" i="9" s="1"/>
  <c r="BM58" i="12"/>
  <c r="BM59" i="12" s="1"/>
  <c r="BM62" i="12" s="1"/>
  <c r="BL58" i="12"/>
  <c r="BL59" i="12" s="1"/>
  <c r="BL62" i="12" s="1"/>
  <c r="BL56" i="12" s="1"/>
  <c r="BK11" i="9" s="1"/>
  <c r="BK58" i="12"/>
  <c r="BK59" i="12" s="1"/>
  <c r="BJ58" i="12"/>
  <c r="BJ59" i="12" s="1"/>
  <c r="BJ62" i="12" s="1"/>
  <c r="BJ56" i="12" s="1"/>
  <c r="BI11" i="9" s="1"/>
  <c r="BI58" i="12"/>
  <c r="BI59" i="12" s="1"/>
  <c r="BI62" i="12" s="1"/>
  <c r="BH58" i="12"/>
  <c r="BH59" i="12" s="1"/>
  <c r="BH62" i="12" s="1"/>
  <c r="BH56" i="12" s="1"/>
  <c r="BG11" i="9" s="1"/>
  <c r="BG58" i="12"/>
  <c r="BG59" i="12" s="1"/>
  <c r="BF58" i="12"/>
  <c r="BF59" i="12" s="1"/>
  <c r="BF62" i="12" s="1"/>
  <c r="BF56" i="12" s="1"/>
  <c r="BE11" i="9" s="1"/>
  <c r="BE58" i="12"/>
  <c r="BE59" i="12" s="1"/>
  <c r="BE62" i="12" s="1"/>
  <c r="BD58" i="12"/>
  <c r="BD59" i="12" s="1"/>
  <c r="BD62" i="12" s="1"/>
  <c r="BD56" i="12" s="1"/>
  <c r="BC11" i="9" s="1"/>
  <c r="BC58" i="12"/>
  <c r="BC59" i="12" s="1"/>
  <c r="BB58" i="12"/>
  <c r="BB59" i="12" s="1"/>
  <c r="BB62" i="12" s="1"/>
  <c r="BB56" i="12" s="1"/>
  <c r="BA11" i="9" s="1"/>
  <c r="BA58" i="12"/>
  <c r="BA59" i="12" s="1"/>
  <c r="BA62" i="12" s="1"/>
  <c r="AZ58" i="12"/>
  <c r="AZ59" i="12" s="1"/>
  <c r="AZ62" i="12" s="1"/>
  <c r="AZ56" i="12" s="1"/>
  <c r="AY11" i="9" s="1"/>
  <c r="AY58" i="12"/>
  <c r="AY59" i="12" s="1"/>
  <c r="AX58" i="12"/>
  <c r="AX59" i="12" s="1"/>
  <c r="AX62" i="12" s="1"/>
  <c r="AX56" i="12" s="1"/>
  <c r="AW11" i="9" s="1"/>
  <c r="AW58" i="12"/>
  <c r="AW59" i="12" s="1"/>
  <c r="AW62" i="12" s="1"/>
  <c r="AV58" i="12"/>
  <c r="AV59" i="12" s="1"/>
  <c r="AV62" i="12" s="1"/>
  <c r="AV56" i="12" s="1"/>
  <c r="AU11" i="9" s="1"/>
  <c r="AU58" i="12"/>
  <c r="AU59" i="12" s="1"/>
  <c r="AT58" i="12"/>
  <c r="AT59" i="12" s="1"/>
  <c r="AT62" i="12" s="1"/>
  <c r="AT56" i="12" s="1"/>
  <c r="AS11" i="9" s="1"/>
  <c r="AS58" i="12"/>
  <c r="AS59" i="12" s="1"/>
  <c r="AS62" i="12" s="1"/>
  <c r="AR58" i="12"/>
  <c r="AR59" i="12" s="1"/>
  <c r="AR62" i="12" s="1"/>
  <c r="AR56" i="12" s="1"/>
  <c r="AQ11" i="9" s="1"/>
  <c r="AQ58" i="12"/>
  <c r="AQ59" i="12" s="1"/>
  <c r="AP58" i="12"/>
  <c r="AP59" i="12" s="1"/>
  <c r="AP62" i="12" s="1"/>
  <c r="AP56" i="12" s="1"/>
  <c r="AO11" i="9" s="1"/>
  <c r="AO58" i="12"/>
  <c r="AO59" i="12" s="1"/>
  <c r="AO62" i="12" s="1"/>
  <c r="AO56" i="12" s="1"/>
  <c r="AN11" i="9" s="1"/>
  <c r="AN58" i="12"/>
  <c r="AN59" i="12" s="1"/>
  <c r="AN62" i="12" s="1"/>
  <c r="AM58" i="12"/>
  <c r="AM59" i="12" s="1"/>
  <c r="AL58" i="12"/>
  <c r="AL59" i="12" s="1"/>
  <c r="AL62" i="12" s="1"/>
  <c r="AL56" i="12" s="1"/>
  <c r="AK11" i="9" s="1"/>
  <c r="AK58" i="12"/>
  <c r="AK59" i="12" s="1"/>
  <c r="AK62" i="12" s="1"/>
  <c r="AJ58" i="12"/>
  <c r="AJ59" i="12" s="1"/>
  <c r="AJ62" i="12" s="1"/>
  <c r="AJ56" i="12" s="1"/>
  <c r="AI11" i="9" s="1"/>
  <c r="AI58" i="12"/>
  <c r="AI59" i="12" s="1"/>
  <c r="AH58" i="12"/>
  <c r="AH59" i="12" s="1"/>
  <c r="AH62" i="12" s="1"/>
  <c r="AH56" i="12" s="1"/>
  <c r="AG11" i="9" s="1"/>
  <c r="AG58" i="12"/>
  <c r="AG59" i="12" s="1"/>
  <c r="AG62" i="12" s="1"/>
  <c r="AF58" i="12"/>
  <c r="AF59" i="12" s="1"/>
  <c r="AF62" i="12" s="1"/>
  <c r="AE58" i="12"/>
  <c r="AE59" i="12" s="1"/>
  <c r="AD58" i="12"/>
  <c r="AD59" i="12" s="1"/>
  <c r="AD62" i="12" s="1"/>
  <c r="AD56" i="12" s="1"/>
  <c r="AC11" i="9" s="1"/>
  <c r="AC58" i="12"/>
  <c r="AC59" i="12" s="1"/>
  <c r="AC62" i="12" s="1"/>
  <c r="AB58" i="12"/>
  <c r="AB59" i="12" s="1"/>
  <c r="AB62" i="12" s="1"/>
  <c r="AA58" i="12"/>
  <c r="AA59" i="12" s="1"/>
  <c r="Z58" i="12"/>
  <c r="Z59" i="12" s="1"/>
  <c r="Z62" i="12" s="1"/>
  <c r="Z56" i="12" s="1"/>
  <c r="Y11" i="9" s="1"/>
  <c r="Y58" i="12"/>
  <c r="Y59" i="12" s="1"/>
  <c r="Y62" i="12" s="1"/>
  <c r="Y56" i="12" s="1"/>
  <c r="X11" i="9" s="1"/>
  <c r="X58" i="12"/>
  <c r="X59" i="12" s="1"/>
  <c r="X62" i="12" s="1"/>
  <c r="X56" i="12" s="1"/>
  <c r="W11" i="9" s="1"/>
  <c r="W58" i="12"/>
  <c r="W59" i="12" s="1"/>
  <c r="V58" i="12"/>
  <c r="V59" i="12" s="1"/>
  <c r="V62" i="12" s="1"/>
  <c r="V56" i="12" s="1"/>
  <c r="U11" i="9" s="1"/>
  <c r="U58" i="12"/>
  <c r="U59" i="12" s="1"/>
  <c r="U62" i="12" s="1"/>
  <c r="T58" i="12"/>
  <c r="T59" i="12" s="1"/>
  <c r="T62" i="12" s="1"/>
  <c r="T56" i="12" s="1"/>
  <c r="S11" i="9" s="1"/>
  <c r="S58" i="12"/>
  <c r="S59" i="12" s="1"/>
  <c r="R58" i="12"/>
  <c r="R59" i="12" s="1"/>
  <c r="R62" i="12" s="1"/>
  <c r="R56" i="12" s="1"/>
  <c r="Q11" i="9" s="1"/>
  <c r="Q58" i="12"/>
  <c r="Q59" i="12" s="1"/>
  <c r="Q62" i="12" s="1"/>
  <c r="Q56" i="12" s="1"/>
  <c r="P11" i="9" s="1"/>
  <c r="P58" i="12"/>
  <c r="P59" i="12" s="1"/>
  <c r="P62" i="12" s="1"/>
  <c r="O58" i="12"/>
  <c r="O59" i="12" s="1"/>
  <c r="N58" i="12"/>
  <c r="N59" i="12" s="1"/>
  <c r="N62" i="12" s="1"/>
  <c r="N56" i="12" s="1"/>
  <c r="M11" i="9" s="1"/>
  <c r="M58" i="12"/>
  <c r="M59" i="12" s="1"/>
  <c r="M62" i="12" s="1"/>
  <c r="L58" i="12"/>
  <c r="L59" i="12" s="1"/>
  <c r="L62" i="12" s="1"/>
  <c r="K58" i="12"/>
  <c r="K59" i="12" s="1"/>
  <c r="J58" i="12"/>
  <c r="J59" i="12" s="1"/>
  <c r="J62" i="12" s="1"/>
  <c r="J56" i="12" s="1"/>
  <c r="I11" i="9" s="1"/>
  <c r="I58" i="12"/>
  <c r="I59" i="12" s="1"/>
  <c r="I62" i="12" s="1"/>
  <c r="I56" i="12" s="1"/>
  <c r="H11" i="9" s="1"/>
  <c r="H58" i="12"/>
  <c r="H59" i="12" s="1"/>
  <c r="H62" i="12" s="1"/>
  <c r="H56" i="12" s="1"/>
  <c r="G11" i="9" s="1"/>
  <c r="G58" i="12"/>
  <c r="G59" i="12" s="1"/>
  <c r="F58" i="12"/>
  <c r="F59" i="12" s="1"/>
  <c r="F62" i="12" s="1"/>
  <c r="F56" i="12" s="1"/>
  <c r="E11" i="9" s="1"/>
  <c r="E58" i="12"/>
  <c r="E59" i="12" s="1"/>
  <c r="E62" i="12" s="1"/>
  <c r="D58" i="12"/>
  <c r="D59" i="12" s="1"/>
  <c r="D62" i="12" s="1"/>
  <c r="D56" i="12" s="1"/>
  <c r="CC56" i="12"/>
  <c r="CB11" i="9" s="1"/>
  <c r="BY56" i="12"/>
  <c r="BX11" i="9" s="1"/>
  <c r="BU56" i="12"/>
  <c r="BT11" i="9" s="1"/>
  <c r="BQ56" i="12"/>
  <c r="BP11" i="9" s="1"/>
  <c r="BM56" i="12"/>
  <c r="BL11" i="9" s="1"/>
  <c r="BI56" i="12"/>
  <c r="BH11" i="9" s="1"/>
  <c r="BE56" i="12"/>
  <c r="BD11" i="9" s="1"/>
  <c r="BA56" i="12"/>
  <c r="AZ11" i="9" s="1"/>
  <c r="AW56" i="12"/>
  <c r="AV11" i="9" s="1"/>
  <c r="AS56" i="12"/>
  <c r="AR11" i="9" s="1"/>
  <c r="AN56" i="12"/>
  <c r="AM11" i="9" s="1"/>
  <c r="AK56" i="12"/>
  <c r="AJ11" i="9" s="1"/>
  <c r="AG56" i="12"/>
  <c r="AF11" i="9" s="1"/>
  <c r="AF56" i="12"/>
  <c r="AE11" i="9" s="1"/>
  <c r="AC56" i="12"/>
  <c r="AB11" i="9" s="1"/>
  <c r="AB56" i="12"/>
  <c r="AA11" i="9" s="1"/>
  <c r="U56" i="12"/>
  <c r="T11" i="9" s="1"/>
  <c r="P56" i="12"/>
  <c r="O11" i="9" s="1"/>
  <c r="M56" i="12"/>
  <c r="L11" i="9" s="1"/>
  <c r="L56" i="12"/>
  <c r="K11" i="9" s="1"/>
  <c r="E56" i="12"/>
  <c r="D11" i="9" s="1"/>
  <c r="CD51" i="12"/>
  <c r="CD52" i="12" s="1"/>
  <c r="CD48" i="12" s="1"/>
  <c r="CC9" i="9" s="1"/>
  <c r="CC51" i="12"/>
  <c r="CC52" i="12" s="1"/>
  <c r="CC48" i="12" s="1"/>
  <c r="CB9" i="9" s="1"/>
  <c r="CB51" i="12"/>
  <c r="CB52" i="12" s="1"/>
  <c r="CB48" i="12" s="1"/>
  <c r="CA9" i="9" s="1"/>
  <c r="CA51" i="12"/>
  <c r="CA52" i="12" s="1"/>
  <c r="CA48" i="12" s="1"/>
  <c r="BZ9" i="9" s="1"/>
  <c r="BZ51" i="12"/>
  <c r="BZ52" i="12" s="1"/>
  <c r="BZ48" i="12" s="1"/>
  <c r="BY9" i="9" s="1"/>
  <c r="BY51" i="12"/>
  <c r="BY52" i="12" s="1"/>
  <c r="BY48" i="12" s="1"/>
  <c r="BX9" i="9" s="1"/>
  <c r="BX51" i="12"/>
  <c r="BX52" i="12" s="1"/>
  <c r="BX48" i="12" s="1"/>
  <c r="BW9" i="9" s="1"/>
  <c r="BW51" i="12"/>
  <c r="BW52" i="12" s="1"/>
  <c r="BW48" i="12" s="1"/>
  <c r="BV9" i="9" s="1"/>
  <c r="BV51" i="12"/>
  <c r="BV52" i="12" s="1"/>
  <c r="BV48" i="12" s="1"/>
  <c r="BU9" i="9" s="1"/>
  <c r="BU51" i="12"/>
  <c r="BU52" i="12" s="1"/>
  <c r="BU48" i="12" s="1"/>
  <c r="BT9" i="9" s="1"/>
  <c r="BT51" i="12"/>
  <c r="BT52" i="12" s="1"/>
  <c r="BT48" i="12" s="1"/>
  <c r="BS9" i="9" s="1"/>
  <c r="BS51" i="12"/>
  <c r="BS52" i="12" s="1"/>
  <c r="BS48" i="12" s="1"/>
  <c r="BR9" i="9" s="1"/>
  <c r="BR51" i="12"/>
  <c r="BR52" i="12" s="1"/>
  <c r="BR48" i="12" s="1"/>
  <c r="BQ9" i="9" s="1"/>
  <c r="BQ51" i="12"/>
  <c r="BQ52" i="12" s="1"/>
  <c r="BQ48" i="12" s="1"/>
  <c r="BP9" i="9" s="1"/>
  <c r="BP51" i="12"/>
  <c r="BP52" i="12" s="1"/>
  <c r="BP48" i="12" s="1"/>
  <c r="BO9" i="9" s="1"/>
  <c r="BO51" i="12"/>
  <c r="BO52" i="12" s="1"/>
  <c r="BO48" i="12" s="1"/>
  <c r="BN9" i="9" s="1"/>
  <c r="BN51" i="12"/>
  <c r="BN52" i="12" s="1"/>
  <c r="BN48" i="12" s="1"/>
  <c r="BM9" i="9" s="1"/>
  <c r="BM51" i="12"/>
  <c r="BM52" i="12" s="1"/>
  <c r="BM48" i="12" s="1"/>
  <c r="BL9" i="9" s="1"/>
  <c r="BL51" i="12"/>
  <c r="BL52" i="12" s="1"/>
  <c r="BL48" i="12" s="1"/>
  <c r="BK9" i="9" s="1"/>
  <c r="BK51" i="12"/>
  <c r="BK52" i="12" s="1"/>
  <c r="BK48" i="12" s="1"/>
  <c r="BJ9" i="9" s="1"/>
  <c r="BJ51" i="12"/>
  <c r="BJ52" i="12" s="1"/>
  <c r="BJ48" i="12" s="1"/>
  <c r="BI9" i="9" s="1"/>
  <c r="BI51" i="12"/>
  <c r="BI52" i="12" s="1"/>
  <c r="BI48" i="12" s="1"/>
  <c r="BH9" i="9" s="1"/>
  <c r="BH51" i="12"/>
  <c r="BH52" i="12" s="1"/>
  <c r="BH48" i="12" s="1"/>
  <c r="BG9" i="9" s="1"/>
  <c r="BG51" i="12"/>
  <c r="BG52" i="12" s="1"/>
  <c r="BG48" i="12" s="1"/>
  <c r="BF9" i="9" s="1"/>
  <c r="BF51" i="12"/>
  <c r="BF52" i="12" s="1"/>
  <c r="BF48" i="12" s="1"/>
  <c r="BE9" i="9" s="1"/>
  <c r="BE51" i="12"/>
  <c r="BE52" i="12" s="1"/>
  <c r="BE48" i="12" s="1"/>
  <c r="BD9" i="9" s="1"/>
  <c r="BD51" i="12"/>
  <c r="BD52" i="12" s="1"/>
  <c r="BD48" i="12" s="1"/>
  <c r="BC9" i="9" s="1"/>
  <c r="BC51" i="12"/>
  <c r="BC52" i="12" s="1"/>
  <c r="BC48" i="12" s="1"/>
  <c r="BB9" i="9" s="1"/>
  <c r="BB51" i="12"/>
  <c r="BB52" i="12" s="1"/>
  <c r="BB48" i="12" s="1"/>
  <c r="BA9" i="9" s="1"/>
  <c r="BA51" i="12"/>
  <c r="BA52" i="12" s="1"/>
  <c r="BA48" i="12" s="1"/>
  <c r="AZ9" i="9" s="1"/>
  <c r="AZ51" i="12"/>
  <c r="AZ52" i="12" s="1"/>
  <c r="AZ48" i="12" s="1"/>
  <c r="AY9" i="9" s="1"/>
  <c r="AY51" i="12"/>
  <c r="AY52" i="12" s="1"/>
  <c r="AY48" i="12" s="1"/>
  <c r="AX9" i="9" s="1"/>
  <c r="AX51" i="12"/>
  <c r="AX52" i="12" s="1"/>
  <c r="AX48" i="12" s="1"/>
  <c r="AW9" i="9" s="1"/>
  <c r="AW51" i="12"/>
  <c r="AW52" i="12" s="1"/>
  <c r="AW48" i="12" s="1"/>
  <c r="AV9" i="9" s="1"/>
  <c r="AV51" i="12"/>
  <c r="AV52" i="12" s="1"/>
  <c r="AV48" i="12" s="1"/>
  <c r="AU9" i="9" s="1"/>
  <c r="AU51" i="12"/>
  <c r="AU52" i="12" s="1"/>
  <c r="AU48" i="12" s="1"/>
  <c r="AT9" i="9" s="1"/>
  <c r="AT51" i="12"/>
  <c r="AT52" i="12" s="1"/>
  <c r="AT48" i="12" s="1"/>
  <c r="AS9" i="9" s="1"/>
  <c r="AS51" i="12"/>
  <c r="AS52" i="12" s="1"/>
  <c r="AS48" i="12" s="1"/>
  <c r="AR9" i="9" s="1"/>
  <c r="AR51" i="12"/>
  <c r="AR52" i="12" s="1"/>
  <c r="AR48" i="12" s="1"/>
  <c r="AQ9" i="9" s="1"/>
  <c r="AQ51" i="12"/>
  <c r="AQ52" i="12" s="1"/>
  <c r="AQ48" i="12" s="1"/>
  <c r="AP9" i="9" s="1"/>
  <c r="AP51" i="12"/>
  <c r="AP52" i="12" s="1"/>
  <c r="AP48" i="12" s="1"/>
  <c r="AO9" i="9" s="1"/>
  <c r="AO51" i="12"/>
  <c r="AO52" i="12" s="1"/>
  <c r="AO48" i="12" s="1"/>
  <c r="AN9" i="9" s="1"/>
  <c r="AN51" i="12"/>
  <c r="AN52" i="12" s="1"/>
  <c r="AN48" i="12" s="1"/>
  <c r="AM9" i="9" s="1"/>
  <c r="AM51" i="12"/>
  <c r="AM52" i="12" s="1"/>
  <c r="AM48" i="12" s="1"/>
  <c r="AL9" i="9" s="1"/>
  <c r="AL51" i="12"/>
  <c r="AL52" i="12" s="1"/>
  <c r="AL48" i="12" s="1"/>
  <c r="AK9" i="9" s="1"/>
  <c r="AK51" i="12"/>
  <c r="AK52" i="12" s="1"/>
  <c r="AK48" i="12" s="1"/>
  <c r="AJ9" i="9" s="1"/>
  <c r="AJ51" i="12"/>
  <c r="AJ52" i="12" s="1"/>
  <c r="AJ48" i="12" s="1"/>
  <c r="AI9" i="9" s="1"/>
  <c r="AI51" i="12"/>
  <c r="AI52" i="12" s="1"/>
  <c r="AI48" i="12" s="1"/>
  <c r="AH9" i="9" s="1"/>
  <c r="AH51" i="12"/>
  <c r="AH52" i="12" s="1"/>
  <c r="AH48" i="12" s="1"/>
  <c r="AG9" i="9" s="1"/>
  <c r="AG51" i="12"/>
  <c r="AG52" i="12" s="1"/>
  <c r="AG48" i="12" s="1"/>
  <c r="AF9" i="9" s="1"/>
  <c r="AF51" i="12"/>
  <c r="AF52" i="12" s="1"/>
  <c r="AF48" i="12" s="1"/>
  <c r="AE9" i="9" s="1"/>
  <c r="AE51" i="12"/>
  <c r="AE52" i="12" s="1"/>
  <c r="AE48" i="12" s="1"/>
  <c r="AD9" i="9" s="1"/>
  <c r="AD51" i="12"/>
  <c r="AD52" i="12" s="1"/>
  <c r="AD48" i="12" s="1"/>
  <c r="AC9" i="9" s="1"/>
  <c r="AC51" i="12"/>
  <c r="AC52" i="12" s="1"/>
  <c r="AC48" i="12" s="1"/>
  <c r="AB9" i="9" s="1"/>
  <c r="AB51" i="12"/>
  <c r="AB52" i="12" s="1"/>
  <c r="AB48" i="12" s="1"/>
  <c r="AA9" i="9" s="1"/>
  <c r="AA51" i="12"/>
  <c r="AA52" i="12" s="1"/>
  <c r="AA48" i="12" s="1"/>
  <c r="Z9" i="9" s="1"/>
  <c r="Z51" i="12"/>
  <c r="Z52" i="12" s="1"/>
  <c r="Z48" i="12" s="1"/>
  <c r="Y9" i="9" s="1"/>
  <c r="Y51" i="12"/>
  <c r="Y52" i="12" s="1"/>
  <c r="Y48" i="12" s="1"/>
  <c r="X9" i="9" s="1"/>
  <c r="X51" i="12"/>
  <c r="X52" i="12" s="1"/>
  <c r="X48" i="12" s="1"/>
  <c r="W9" i="9" s="1"/>
  <c r="W51" i="12"/>
  <c r="W52" i="12" s="1"/>
  <c r="W48" i="12" s="1"/>
  <c r="V9" i="9" s="1"/>
  <c r="V51" i="12"/>
  <c r="V52" i="12" s="1"/>
  <c r="V48" i="12" s="1"/>
  <c r="U9" i="9" s="1"/>
  <c r="U51" i="12"/>
  <c r="U52" i="12" s="1"/>
  <c r="U48" i="12" s="1"/>
  <c r="T9" i="9" s="1"/>
  <c r="T51" i="12"/>
  <c r="T52" i="12" s="1"/>
  <c r="T48" i="12" s="1"/>
  <c r="S9" i="9" s="1"/>
  <c r="S51" i="12"/>
  <c r="S52" i="12" s="1"/>
  <c r="S48" i="12" s="1"/>
  <c r="R9" i="9" s="1"/>
  <c r="R51" i="12"/>
  <c r="R52" i="12" s="1"/>
  <c r="R48" i="12" s="1"/>
  <c r="Q9" i="9" s="1"/>
  <c r="Q51" i="12"/>
  <c r="Q52" i="12" s="1"/>
  <c r="Q48" i="12" s="1"/>
  <c r="P9" i="9" s="1"/>
  <c r="P51" i="12"/>
  <c r="P52" i="12" s="1"/>
  <c r="P48" i="12" s="1"/>
  <c r="O9" i="9" s="1"/>
  <c r="O51" i="12"/>
  <c r="O52" i="12" s="1"/>
  <c r="O48" i="12" s="1"/>
  <c r="N9" i="9" s="1"/>
  <c r="N51" i="12"/>
  <c r="N52" i="12" s="1"/>
  <c r="N48" i="12" s="1"/>
  <c r="M9" i="9" s="1"/>
  <c r="M51" i="12"/>
  <c r="M52" i="12" s="1"/>
  <c r="M48" i="12" s="1"/>
  <c r="L9" i="9" s="1"/>
  <c r="L51" i="12"/>
  <c r="L52" i="12" s="1"/>
  <c r="L48" i="12" s="1"/>
  <c r="K9" i="9" s="1"/>
  <c r="K51" i="12"/>
  <c r="K52" i="12" s="1"/>
  <c r="K48" i="12" s="1"/>
  <c r="J9" i="9" s="1"/>
  <c r="J51" i="12"/>
  <c r="J52" i="12" s="1"/>
  <c r="J48" i="12" s="1"/>
  <c r="I9" i="9" s="1"/>
  <c r="I51" i="12"/>
  <c r="I52" i="12" s="1"/>
  <c r="I48" i="12" s="1"/>
  <c r="H9" i="9" s="1"/>
  <c r="H51" i="12"/>
  <c r="H52" i="12" s="1"/>
  <c r="H48" i="12" s="1"/>
  <c r="G9" i="9" s="1"/>
  <c r="G51" i="12"/>
  <c r="G52" i="12" s="1"/>
  <c r="G48" i="12" s="1"/>
  <c r="F9" i="9" s="1"/>
  <c r="F51" i="12"/>
  <c r="F52" i="12" s="1"/>
  <c r="F48" i="12" s="1"/>
  <c r="E9" i="9" s="1"/>
  <c r="E51" i="12"/>
  <c r="E52" i="12" s="1"/>
  <c r="E48" i="12" s="1"/>
  <c r="D9" i="9" s="1"/>
  <c r="D51" i="12"/>
  <c r="D52" i="12" s="1"/>
  <c r="D48" i="12" s="1"/>
  <c r="CD46" i="12"/>
  <c r="CD47" i="12" s="1"/>
  <c r="CD44" i="12" s="1"/>
  <c r="CC8" i="9" s="1"/>
  <c r="CC46" i="12"/>
  <c r="CC47" i="12" s="1"/>
  <c r="CC44" i="12" s="1"/>
  <c r="CB8" i="9" s="1"/>
  <c r="CB46" i="12"/>
  <c r="CB47" i="12" s="1"/>
  <c r="CB44" i="12" s="1"/>
  <c r="CA8" i="9" s="1"/>
  <c r="CA46" i="12"/>
  <c r="CA47" i="12" s="1"/>
  <c r="CA44" i="12" s="1"/>
  <c r="BZ8" i="9" s="1"/>
  <c r="BZ46" i="12"/>
  <c r="BZ47" i="12" s="1"/>
  <c r="BZ44" i="12" s="1"/>
  <c r="BY8" i="9" s="1"/>
  <c r="BY46" i="12"/>
  <c r="BY47" i="12" s="1"/>
  <c r="BY44" i="12" s="1"/>
  <c r="BX8" i="9" s="1"/>
  <c r="BX46" i="12"/>
  <c r="BX47" i="12" s="1"/>
  <c r="BX44" i="12" s="1"/>
  <c r="BW8" i="9" s="1"/>
  <c r="BW46" i="12"/>
  <c r="BW47" i="12" s="1"/>
  <c r="BW44" i="12" s="1"/>
  <c r="BV8" i="9" s="1"/>
  <c r="BV46" i="12"/>
  <c r="BV47" i="12" s="1"/>
  <c r="BV44" i="12" s="1"/>
  <c r="BU8" i="9" s="1"/>
  <c r="BU46" i="12"/>
  <c r="BU47" i="12" s="1"/>
  <c r="BU44" i="12" s="1"/>
  <c r="BT8" i="9" s="1"/>
  <c r="BT46" i="12"/>
  <c r="BT47" i="12" s="1"/>
  <c r="BT44" i="12" s="1"/>
  <c r="BS8" i="9" s="1"/>
  <c r="BS46" i="12"/>
  <c r="BS47" i="12" s="1"/>
  <c r="BS44" i="12" s="1"/>
  <c r="BR8" i="9" s="1"/>
  <c r="BR46" i="12"/>
  <c r="BR47" i="12" s="1"/>
  <c r="BR44" i="12" s="1"/>
  <c r="BQ8" i="9" s="1"/>
  <c r="BQ46" i="12"/>
  <c r="BQ47" i="12" s="1"/>
  <c r="BQ44" i="12" s="1"/>
  <c r="BP8" i="9" s="1"/>
  <c r="BP46" i="12"/>
  <c r="BP47" i="12" s="1"/>
  <c r="BP44" i="12" s="1"/>
  <c r="BO8" i="9" s="1"/>
  <c r="BO46" i="12"/>
  <c r="BO47" i="12" s="1"/>
  <c r="BO44" i="12" s="1"/>
  <c r="BN8" i="9" s="1"/>
  <c r="BN46" i="12"/>
  <c r="BN47" i="12" s="1"/>
  <c r="BN44" i="12" s="1"/>
  <c r="BM8" i="9" s="1"/>
  <c r="BM46" i="12"/>
  <c r="BM47" i="12" s="1"/>
  <c r="BM44" i="12" s="1"/>
  <c r="BL8" i="9" s="1"/>
  <c r="BL46" i="12"/>
  <c r="BL47" i="12" s="1"/>
  <c r="BL44" i="12" s="1"/>
  <c r="BK8" i="9" s="1"/>
  <c r="BK46" i="12"/>
  <c r="BK47" i="12" s="1"/>
  <c r="BK44" i="12" s="1"/>
  <c r="BJ8" i="9" s="1"/>
  <c r="BJ46" i="12"/>
  <c r="BJ47" i="12" s="1"/>
  <c r="BJ44" i="12" s="1"/>
  <c r="BI8" i="9" s="1"/>
  <c r="BI46" i="12"/>
  <c r="BI47" i="12" s="1"/>
  <c r="BI44" i="12" s="1"/>
  <c r="BH8" i="9" s="1"/>
  <c r="BH46" i="12"/>
  <c r="BH47" i="12" s="1"/>
  <c r="BH44" i="12" s="1"/>
  <c r="BG8" i="9" s="1"/>
  <c r="BG46" i="12"/>
  <c r="BG47" i="12" s="1"/>
  <c r="BG44" i="12" s="1"/>
  <c r="BF8" i="9" s="1"/>
  <c r="BF46" i="12"/>
  <c r="BF47" i="12" s="1"/>
  <c r="BF44" i="12" s="1"/>
  <c r="BE8" i="9" s="1"/>
  <c r="BE46" i="12"/>
  <c r="BE47" i="12" s="1"/>
  <c r="BE44" i="12" s="1"/>
  <c r="BD8" i="9" s="1"/>
  <c r="BD46" i="12"/>
  <c r="BD47" i="12" s="1"/>
  <c r="BD44" i="12" s="1"/>
  <c r="BC8" i="9" s="1"/>
  <c r="BC46" i="12"/>
  <c r="BC47" i="12" s="1"/>
  <c r="BC44" i="12" s="1"/>
  <c r="BB8" i="9" s="1"/>
  <c r="BB46" i="12"/>
  <c r="BB47" i="12" s="1"/>
  <c r="BB44" i="12" s="1"/>
  <c r="BA8" i="9" s="1"/>
  <c r="BA46" i="12"/>
  <c r="BA47" i="12" s="1"/>
  <c r="BA44" i="12" s="1"/>
  <c r="AZ8" i="9" s="1"/>
  <c r="AZ46" i="12"/>
  <c r="AZ47" i="12" s="1"/>
  <c r="AZ44" i="12" s="1"/>
  <c r="AY8" i="9" s="1"/>
  <c r="AY46" i="12"/>
  <c r="AY47" i="12" s="1"/>
  <c r="AY44" i="12" s="1"/>
  <c r="AX8" i="9" s="1"/>
  <c r="AX46" i="12"/>
  <c r="AX47" i="12" s="1"/>
  <c r="AX44" i="12" s="1"/>
  <c r="AW8" i="9" s="1"/>
  <c r="AW46" i="12"/>
  <c r="AW47" i="12" s="1"/>
  <c r="AW44" i="12" s="1"/>
  <c r="AV8" i="9" s="1"/>
  <c r="AV46" i="12"/>
  <c r="AV47" i="12" s="1"/>
  <c r="AV44" i="12" s="1"/>
  <c r="AU8" i="9" s="1"/>
  <c r="AU46" i="12"/>
  <c r="AU47" i="12" s="1"/>
  <c r="AU44" i="12" s="1"/>
  <c r="AT8" i="9" s="1"/>
  <c r="AT46" i="12"/>
  <c r="AT47" i="12" s="1"/>
  <c r="AT44" i="12" s="1"/>
  <c r="AS8" i="9" s="1"/>
  <c r="AS46" i="12"/>
  <c r="AS47" i="12" s="1"/>
  <c r="AS44" i="12" s="1"/>
  <c r="AR8" i="9" s="1"/>
  <c r="AR46" i="12"/>
  <c r="AR47" i="12" s="1"/>
  <c r="AR44" i="12" s="1"/>
  <c r="AQ8" i="9" s="1"/>
  <c r="AQ46" i="12"/>
  <c r="AQ47" i="12" s="1"/>
  <c r="AQ44" i="12" s="1"/>
  <c r="AP8" i="9" s="1"/>
  <c r="AP46" i="12"/>
  <c r="AP47" i="12" s="1"/>
  <c r="AP44" i="12" s="1"/>
  <c r="AO8" i="9" s="1"/>
  <c r="AO46" i="12"/>
  <c r="AO47" i="12" s="1"/>
  <c r="AO44" i="12" s="1"/>
  <c r="AN8" i="9" s="1"/>
  <c r="AN46" i="12"/>
  <c r="AN47" i="12" s="1"/>
  <c r="AN44" i="12" s="1"/>
  <c r="AM8" i="9" s="1"/>
  <c r="AM46" i="12"/>
  <c r="AM47" i="12" s="1"/>
  <c r="AM44" i="12" s="1"/>
  <c r="AL8" i="9" s="1"/>
  <c r="AL46" i="12"/>
  <c r="AL47" i="12" s="1"/>
  <c r="AL44" i="12" s="1"/>
  <c r="AK8" i="9" s="1"/>
  <c r="AK46" i="12"/>
  <c r="AK47" i="12" s="1"/>
  <c r="AK44" i="12" s="1"/>
  <c r="AJ8" i="9" s="1"/>
  <c r="AJ46" i="12"/>
  <c r="AJ47" i="12" s="1"/>
  <c r="AJ44" i="12" s="1"/>
  <c r="AI8" i="9" s="1"/>
  <c r="AI46" i="12"/>
  <c r="AI47" i="12" s="1"/>
  <c r="AI44" i="12" s="1"/>
  <c r="AH8" i="9" s="1"/>
  <c r="AH46" i="12"/>
  <c r="AH47" i="12" s="1"/>
  <c r="AH44" i="12" s="1"/>
  <c r="AG8" i="9" s="1"/>
  <c r="AG46" i="12"/>
  <c r="AG47" i="12" s="1"/>
  <c r="AG44" i="12" s="1"/>
  <c r="AF8" i="9" s="1"/>
  <c r="AF46" i="12"/>
  <c r="AF47" i="12" s="1"/>
  <c r="AF44" i="12" s="1"/>
  <c r="AE8" i="9" s="1"/>
  <c r="AE46" i="12"/>
  <c r="AE47" i="12" s="1"/>
  <c r="AE44" i="12" s="1"/>
  <c r="AD8" i="9" s="1"/>
  <c r="AD46" i="12"/>
  <c r="AD47" i="12" s="1"/>
  <c r="AD44" i="12" s="1"/>
  <c r="AC8" i="9" s="1"/>
  <c r="AC46" i="12"/>
  <c r="AC47" i="12" s="1"/>
  <c r="AC44" i="12" s="1"/>
  <c r="AB8" i="9" s="1"/>
  <c r="AB46" i="12"/>
  <c r="AB47" i="12" s="1"/>
  <c r="AB44" i="12" s="1"/>
  <c r="AA8" i="9" s="1"/>
  <c r="AA46" i="12"/>
  <c r="AA47" i="12" s="1"/>
  <c r="AA44" i="12" s="1"/>
  <c r="Z8" i="9" s="1"/>
  <c r="Z46" i="12"/>
  <c r="Z47" i="12" s="1"/>
  <c r="Z44" i="12" s="1"/>
  <c r="Y8" i="9" s="1"/>
  <c r="Y46" i="12"/>
  <c r="Y47" i="12" s="1"/>
  <c r="Y44" i="12" s="1"/>
  <c r="X8" i="9" s="1"/>
  <c r="X46" i="12"/>
  <c r="X47" i="12" s="1"/>
  <c r="X44" i="12" s="1"/>
  <c r="W8" i="9" s="1"/>
  <c r="W46" i="12"/>
  <c r="W47" i="12" s="1"/>
  <c r="W44" i="12" s="1"/>
  <c r="V8" i="9" s="1"/>
  <c r="V46" i="12"/>
  <c r="V47" i="12" s="1"/>
  <c r="V44" i="12" s="1"/>
  <c r="U8" i="9" s="1"/>
  <c r="U46" i="12"/>
  <c r="U47" i="12" s="1"/>
  <c r="U44" i="12" s="1"/>
  <c r="T8" i="9" s="1"/>
  <c r="T46" i="12"/>
  <c r="T47" i="12" s="1"/>
  <c r="T44" i="12" s="1"/>
  <c r="S8" i="9" s="1"/>
  <c r="S46" i="12"/>
  <c r="S47" i="12" s="1"/>
  <c r="S44" i="12" s="1"/>
  <c r="R8" i="9" s="1"/>
  <c r="R46" i="12"/>
  <c r="R47" i="12" s="1"/>
  <c r="R44" i="12" s="1"/>
  <c r="Q8" i="9" s="1"/>
  <c r="Q46" i="12"/>
  <c r="Q47" i="12" s="1"/>
  <c r="Q44" i="12" s="1"/>
  <c r="P8" i="9" s="1"/>
  <c r="P46" i="12"/>
  <c r="P47" i="12" s="1"/>
  <c r="P44" i="12" s="1"/>
  <c r="O8" i="9" s="1"/>
  <c r="O46" i="12"/>
  <c r="O47" i="12" s="1"/>
  <c r="O44" i="12" s="1"/>
  <c r="N8" i="9" s="1"/>
  <c r="N46" i="12"/>
  <c r="N47" i="12" s="1"/>
  <c r="N44" i="12" s="1"/>
  <c r="M8" i="9" s="1"/>
  <c r="M46" i="12"/>
  <c r="M47" i="12" s="1"/>
  <c r="M44" i="12" s="1"/>
  <c r="L8" i="9" s="1"/>
  <c r="L46" i="12"/>
  <c r="L47" i="12" s="1"/>
  <c r="L44" i="12" s="1"/>
  <c r="K8" i="9" s="1"/>
  <c r="K46" i="12"/>
  <c r="K47" i="12" s="1"/>
  <c r="K44" i="12" s="1"/>
  <c r="J8" i="9" s="1"/>
  <c r="J46" i="12"/>
  <c r="J47" i="12" s="1"/>
  <c r="J44" i="12" s="1"/>
  <c r="I8" i="9" s="1"/>
  <c r="I46" i="12"/>
  <c r="I47" i="12" s="1"/>
  <c r="I44" i="12" s="1"/>
  <c r="H8" i="9" s="1"/>
  <c r="H46" i="12"/>
  <c r="H47" i="12" s="1"/>
  <c r="H44" i="12" s="1"/>
  <c r="G8" i="9" s="1"/>
  <c r="G46" i="12"/>
  <c r="G47" i="12" s="1"/>
  <c r="G44" i="12" s="1"/>
  <c r="F8" i="9" s="1"/>
  <c r="F46" i="12"/>
  <c r="F47" i="12" s="1"/>
  <c r="F44" i="12" s="1"/>
  <c r="E8" i="9" s="1"/>
  <c r="E46" i="12"/>
  <c r="E47" i="12" s="1"/>
  <c r="E44" i="12" s="1"/>
  <c r="D8" i="9" s="1"/>
  <c r="D46" i="12"/>
  <c r="D47" i="12" s="1"/>
  <c r="D44" i="12" s="1"/>
  <c r="CD36" i="12"/>
  <c r="CC15" i="9" s="1"/>
  <c r="CC36" i="12"/>
  <c r="CB15" i="9" s="1"/>
  <c r="CB36" i="12"/>
  <c r="CA15" i="9" s="1"/>
  <c r="CA36" i="12"/>
  <c r="BZ15" i="9" s="1"/>
  <c r="BZ36" i="12"/>
  <c r="BY15" i="9" s="1"/>
  <c r="BY36" i="12"/>
  <c r="BX15" i="9" s="1"/>
  <c r="BX36" i="12"/>
  <c r="BW15" i="9" s="1"/>
  <c r="BW36" i="12"/>
  <c r="BV15" i="9" s="1"/>
  <c r="BV36" i="12"/>
  <c r="BU15" i="9" s="1"/>
  <c r="BU36" i="12"/>
  <c r="BT15" i="9" s="1"/>
  <c r="BT36" i="12"/>
  <c r="BS15" i="9" s="1"/>
  <c r="BS36" i="12"/>
  <c r="BR15" i="9" s="1"/>
  <c r="BR36" i="12"/>
  <c r="BQ15" i="9" s="1"/>
  <c r="BQ36" i="12"/>
  <c r="BP15" i="9" s="1"/>
  <c r="BP36" i="12"/>
  <c r="BO15" i="9" s="1"/>
  <c r="BO36" i="12"/>
  <c r="BN15" i="9" s="1"/>
  <c r="BN36" i="12"/>
  <c r="BM15" i="9" s="1"/>
  <c r="BM36" i="12"/>
  <c r="BL15" i="9" s="1"/>
  <c r="BL36" i="12"/>
  <c r="BK15" i="9" s="1"/>
  <c r="BK36" i="12"/>
  <c r="BJ15" i="9" s="1"/>
  <c r="BJ36" i="12"/>
  <c r="BI15" i="9" s="1"/>
  <c r="BI36" i="12"/>
  <c r="BH15" i="9" s="1"/>
  <c r="BH36" i="12"/>
  <c r="BG15" i="9" s="1"/>
  <c r="BG36" i="12"/>
  <c r="BF15" i="9" s="1"/>
  <c r="BF36" i="12"/>
  <c r="BE15" i="9" s="1"/>
  <c r="BE36" i="12"/>
  <c r="BD15" i="9" s="1"/>
  <c r="BD36" i="12"/>
  <c r="BC15" i="9" s="1"/>
  <c r="BC36" i="12"/>
  <c r="BB15" i="9" s="1"/>
  <c r="BB36" i="12"/>
  <c r="BA15" i="9" s="1"/>
  <c r="BA36" i="12"/>
  <c r="AZ15" i="9" s="1"/>
  <c r="AZ36" i="12"/>
  <c r="AY15" i="9" s="1"/>
  <c r="AY36" i="12"/>
  <c r="AX15" i="9" s="1"/>
  <c r="AX36" i="12"/>
  <c r="AW15" i="9" s="1"/>
  <c r="AW36" i="12"/>
  <c r="AV15" i="9" s="1"/>
  <c r="AV36" i="12"/>
  <c r="AU15" i="9" s="1"/>
  <c r="AU36" i="12"/>
  <c r="AT15" i="9" s="1"/>
  <c r="AT36" i="12"/>
  <c r="AS15" i="9" s="1"/>
  <c r="AS36" i="12"/>
  <c r="AR15" i="9" s="1"/>
  <c r="AR36" i="12"/>
  <c r="AQ15" i="9" s="1"/>
  <c r="AQ36" i="12"/>
  <c r="AP15" i="9" s="1"/>
  <c r="AP36" i="12"/>
  <c r="AO15" i="9" s="1"/>
  <c r="AO36" i="12"/>
  <c r="AN15" i="9" s="1"/>
  <c r="AN36" i="12"/>
  <c r="AM15" i="9" s="1"/>
  <c r="AM36" i="12"/>
  <c r="AL15" i="9" s="1"/>
  <c r="AL36" i="12"/>
  <c r="AK15" i="9" s="1"/>
  <c r="AK36" i="12"/>
  <c r="AJ15" i="9" s="1"/>
  <c r="AJ36" i="12"/>
  <c r="AI15" i="9" s="1"/>
  <c r="AI36" i="12"/>
  <c r="AH15" i="9" s="1"/>
  <c r="AH36" i="12"/>
  <c r="AG15" i="9" s="1"/>
  <c r="AG36" i="12"/>
  <c r="AF15" i="9" s="1"/>
  <c r="AF36" i="12"/>
  <c r="AE15" i="9" s="1"/>
  <c r="AE36" i="12"/>
  <c r="AD15" i="9" s="1"/>
  <c r="AD36" i="12"/>
  <c r="AC15" i="9" s="1"/>
  <c r="AC36" i="12"/>
  <c r="AB15" i="9" s="1"/>
  <c r="AB36" i="12"/>
  <c r="AA15" i="9" s="1"/>
  <c r="AA36" i="12"/>
  <c r="Z15" i="9" s="1"/>
  <c r="Z36" i="12"/>
  <c r="Y15" i="9" s="1"/>
  <c r="Y36" i="12"/>
  <c r="X15" i="9" s="1"/>
  <c r="X36" i="12"/>
  <c r="W15" i="9" s="1"/>
  <c r="W36" i="12"/>
  <c r="V15" i="9" s="1"/>
  <c r="V36" i="12"/>
  <c r="U15" i="9" s="1"/>
  <c r="U36" i="12"/>
  <c r="T15" i="9" s="1"/>
  <c r="T36" i="12"/>
  <c r="S15" i="9" s="1"/>
  <c r="S36" i="12"/>
  <c r="R15" i="9" s="1"/>
  <c r="R36" i="12"/>
  <c r="Q15" i="9" s="1"/>
  <c r="Q36" i="12"/>
  <c r="P15" i="9" s="1"/>
  <c r="P36" i="12"/>
  <c r="O15" i="9" s="1"/>
  <c r="O36" i="12"/>
  <c r="N15" i="9" s="1"/>
  <c r="N36" i="12"/>
  <c r="M15" i="9" s="1"/>
  <c r="M36" i="12"/>
  <c r="L15" i="9" s="1"/>
  <c r="L36" i="12"/>
  <c r="K15" i="9" s="1"/>
  <c r="K36" i="12"/>
  <c r="J15" i="9" s="1"/>
  <c r="J36" i="12"/>
  <c r="I15" i="9" s="1"/>
  <c r="I36" i="12"/>
  <c r="H15" i="9" s="1"/>
  <c r="H36" i="12"/>
  <c r="G15" i="9" s="1"/>
  <c r="G36" i="12"/>
  <c r="F15" i="9" s="1"/>
  <c r="F36" i="12"/>
  <c r="E15" i="9" s="1"/>
  <c r="E36" i="12"/>
  <c r="D15" i="9" s="1"/>
  <c r="D36" i="12"/>
  <c r="CD34" i="12"/>
  <c r="CD35" i="12" s="1"/>
  <c r="CD32" i="12" s="1"/>
  <c r="CC7" i="9" s="1"/>
  <c r="CC34" i="12"/>
  <c r="CC35" i="12" s="1"/>
  <c r="CC32" i="12" s="1"/>
  <c r="CB7" i="9" s="1"/>
  <c r="CB34" i="12"/>
  <c r="CB35" i="12" s="1"/>
  <c r="CB32" i="12" s="1"/>
  <c r="CA7" i="9" s="1"/>
  <c r="CA34" i="12"/>
  <c r="CA35" i="12" s="1"/>
  <c r="CA32" i="12" s="1"/>
  <c r="BZ7" i="9" s="1"/>
  <c r="BZ34" i="12"/>
  <c r="BZ35" i="12" s="1"/>
  <c r="BZ32" i="12" s="1"/>
  <c r="BY7" i="9" s="1"/>
  <c r="BY34" i="12"/>
  <c r="BY35" i="12" s="1"/>
  <c r="BY32" i="12" s="1"/>
  <c r="BX7" i="9" s="1"/>
  <c r="BX34" i="12"/>
  <c r="BX35" i="12" s="1"/>
  <c r="BX32" i="12" s="1"/>
  <c r="BW7" i="9" s="1"/>
  <c r="BW34" i="12"/>
  <c r="BW35" i="12" s="1"/>
  <c r="BW32" i="12" s="1"/>
  <c r="BV7" i="9" s="1"/>
  <c r="BV34" i="12"/>
  <c r="BV35" i="12" s="1"/>
  <c r="BV32" i="12" s="1"/>
  <c r="BU7" i="9" s="1"/>
  <c r="BU34" i="12"/>
  <c r="BU35" i="12" s="1"/>
  <c r="BU32" i="12" s="1"/>
  <c r="BT7" i="9" s="1"/>
  <c r="BT34" i="12"/>
  <c r="BT35" i="12" s="1"/>
  <c r="BT32" i="12" s="1"/>
  <c r="BS7" i="9" s="1"/>
  <c r="BS34" i="12"/>
  <c r="BS35" i="12" s="1"/>
  <c r="BS32" i="12" s="1"/>
  <c r="BR7" i="9" s="1"/>
  <c r="BR34" i="12"/>
  <c r="BR35" i="12" s="1"/>
  <c r="BR32" i="12" s="1"/>
  <c r="BQ7" i="9" s="1"/>
  <c r="BQ34" i="12"/>
  <c r="BQ35" i="12" s="1"/>
  <c r="BQ32" i="12" s="1"/>
  <c r="BP7" i="9" s="1"/>
  <c r="BP34" i="12"/>
  <c r="BP35" i="12" s="1"/>
  <c r="BP32" i="12" s="1"/>
  <c r="BO7" i="9" s="1"/>
  <c r="BO34" i="12"/>
  <c r="BO35" i="12" s="1"/>
  <c r="BO32" i="12" s="1"/>
  <c r="BN7" i="9" s="1"/>
  <c r="BN34" i="12"/>
  <c r="BN35" i="12" s="1"/>
  <c r="BN32" i="12" s="1"/>
  <c r="BM7" i="9" s="1"/>
  <c r="BM34" i="12"/>
  <c r="BM35" i="12" s="1"/>
  <c r="BM32" i="12" s="1"/>
  <c r="BL7" i="9" s="1"/>
  <c r="BL34" i="12"/>
  <c r="BL35" i="12" s="1"/>
  <c r="BL32" i="12" s="1"/>
  <c r="BK7" i="9" s="1"/>
  <c r="BK34" i="12"/>
  <c r="BK35" i="12" s="1"/>
  <c r="BK32" i="12" s="1"/>
  <c r="BJ7" i="9" s="1"/>
  <c r="BJ34" i="12"/>
  <c r="BJ35" i="12" s="1"/>
  <c r="BJ32" i="12" s="1"/>
  <c r="BI7" i="9" s="1"/>
  <c r="BI34" i="12"/>
  <c r="BI35" i="12" s="1"/>
  <c r="BI32" i="12" s="1"/>
  <c r="BH7" i="9" s="1"/>
  <c r="BH34" i="12"/>
  <c r="BH35" i="12" s="1"/>
  <c r="BH32" i="12" s="1"/>
  <c r="BG7" i="9" s="1"/>
  <c r="BG34" i="12"/>
  <c r="BG35" i="12" s="1"/>
  <c r="BG32" i="12" s="1"/>
  <c r="BF7" i="9" s="1"/>
  <c r="BF34" i="12"/>
  <c r="BF35" i="12" s="1"/>
  <c r="BF32" i="12" s="1"/>
  <c r="BE7" i="9" s="1"/>
  <c r="BE34" i="12"/>
  <c r="BE35" i="12" s="1"/>
  <c r="BE32" i="12" s="1"/>
  <c r="BD7" i="9" s="1"/>
  <c r="BD34" i="12"/>
  <c r="BD35" i="12" s="1"/>
  <c r="BD32" i="12" s="1"/>
  <c r="BC7" i="9" s="1"/>
  <c r="BC34" i="12"/>
  <c r="BC35" i="12" s="1"/>
  <c r="BC32" i="12" s="1"/>
  <c r="BB7" i="9" s="1"/>
  <c r="BB34" i="12"/>
  <c r="BB35" i="12" s="1"/>
  <c r="BB32" i="12" s="1"/>
  <c r="BA7" i="9" s="1"/>
  <c r="BA34" i="12"/>
  <c r="BA35" i="12" s="1"/>
  <c r="BA32" i="12" s="1"/>
  <c r="AZ7" i="9" s="1"/>
  <c r="AZ34" i="12"/>
  <c r="AZ35" i="12" s="1"/>
  <c r="AZ32" i="12" s="1"/>
  <c r="AY7" i="9" s="1"/>
  <c r="AY34" i="12"/>
  <c r="AY35" i="12" s="1"/>
  <c r="AY32" i="12" s="1"/>
  <c r="AX7" i="9" s="1"/>
  <c r="AX34" i="12"/>
  <c r="AX35" i="12" s="1"/>
  <c r="AX32" i="12" s="1"/>
  <c r="AW7" i="9" s="1"/>
  <c r="AW34" i="12"/>
  <c r="AW35" i="12" s="1"/>
  <c r="AW32" i="12" s="1"/>
  <c r="AV7" i="9" s="1"/>
  <c r="AV34" i="12"/>
  <c r="AV35" i="12" s="1"/>
  <c r="AV32" i="12" s="1"/>
  <c r="AU7" i="9" s="1"/>
  <c r="AU34" i="12"/>
  <c r="AU35" i="12" s="1"/>
  <c r="AU32" i="12" s="1"/>
  <c r="AT7" i="9" s="1"/>
  <c r="AT34" i="12"/>
  <c r="AT35" i="12" s="1"/>
  <c r="AT32" i="12" s="1"/>
  <c r="AS7" i="9" s="1"/>
  <c r="AS34" i="12"/>
  <c r="AS35" i="12" s="1"/>
  <c r="AS32" i="12" s="1"/>
  <c r="AR7" i="9" s="1"/>
  <c r="AR34" i="12"/>
  <c r="AR35" i="12" s="1"/>
  <c r="AR32" i="12" s="1"/>
  <c r="AQ7" i="9" s="1"/>
  <c r="AQ34" i="12"/>
  <c r="AQ35" i="12" s="1"/>
  <c r="AQ32" i="12" s="1"/>
  <c r="AP7" i="9" s="1"/>
  <c r="AP34" i="12"/>
  <c r="AP35" i="12" s="1"/>
  <c r="AP32" i="12" s="1"/>
  <c r="AO7" i="9" s="1"/>
  <c r="AO34" i="12"/>
  <c r="AO35" i="12" s="1"/>
  <c r="AO32" i="12" s="1"/>
  <c r="AN7" i="9" s="1"/>
  <c r="AN34" i="12"/>
  <c r="AN35" i="12" s="1"/>
  <c r="AN32" i="12" s="1"/>
  <c r="AM7" i="9" s="1"/>
  <c r="AM34" i="12"/>
  <c r="AM35" i="12" s="1"/>
  <c r="AM32" i="12" s="1"/>
  <c r="AL7" i="9" s="1"/>
  <c r="AL34" i="12"/>
  <c r="AL35" i="12" s="1"/>
  <c r="AL32" i="12" s="1"/>
  <c r="AK7" i="9" s="1"/>
  <c r="AK34" i="12"/>
  <c r="AK35" i="12" s="1"/>
  <c r="AK32" i="12" s="1"/>
  <c r="AJ7" i="9" s="1"/>
  <c r="AJ34" i="12"/>
  <c r="AJ35" i="12" s="1"/>
  <c r="AJ32" i="12" s="1"/>
  <c r="AI7" i="9" s="1"/>
  <c r="AI34" i="12"/>
  <c r="AI35" i="12" s="1"/>
  <c r="AI32" i="12" s="1"/>
  <c r="AH7" i="9" s="1"/>
  <c r="AH34" i="12"/>
  <c r="AH35" i="12" s="1"/>
  <c r="AH32" i="12" s="1"/>
  <c r="AG7" i="9" s="1"/>
  <c r="AG34" i="12"/>
  <c r="AG35" i="12" s="1"/>
  <c r="AG32" i="12" s="1"/>
  <c r="AF7" i="9" s="1"/>
  <c r="AF34" i="12"/>
  <c r="AF35" i="12" s="1"/>
  <c r="AF32" i="12" s="1"/>
  <c r="AE7" i="9" s="1"/>
  <c r="AE34" i="12"/>
  <c r="AE35" i="12" s="1"/>
  <c r="AE32" i="12" s="1"/>
  <c r="AD7" i="9" s="1"/>
  <c r="AD34" i="12"/>
  <c r="AD35" i="12" s="1"/>
  <c r="AD32" i="12" s="1"/>
  <c r="AC7" i="9" s="1"/>
  <c r="AC34" i="12"/>
  <c r="AC35" i="12" s="1"/>
  <c r="AC32" i="12" s="1"/>
  <c r="AB7" i="9" s="1"/>
  <c r="AB34" i="12"/>
  <c r="AB35" i="12" s="1"/>
  <c r="AB32" i="12" s="1"/>
  <c r="AA7" i="9" s="1"/>
  <c r="AA34" i="12"/>
  <c r="AA35" i="12" s="1"/>
  <c r="AA32" i="12" s="1"/>
  <c r="Z7" i="9" s="1"/>
  <c r="Z34" i="12"/>
  <c r="Z35" i="12" s="1"/>
  <c r="Z32" i="12" s="1"/>
  <c r="Y7" i="9" s="1"/>
  <c r="Y34" i="12"/>
  <c r="Y35" i="12" s="1"/>
  <c r="Y32" i="12" s="1"/>
  <c r="X7" i="9" s="1"/>
  <c r="X34" i="12"/>
  <c r="X35" i="12" s="1"/>
  <c r="X32" i="12" s="1"/>
  <c r="W7" i="9" s="1"/>
  <c r="W34" i="12"/>
  <c r="W35" i="12" s="1"/>
  <c r="W32" i="12" s="1"/>
  <c r="V7" i="9" s="1"/>
  <c r="V34" i="12"/>
  <c r="V35" i="12" s="1"/>
  <c r="V32" i="12" s="1"/>
  <c r="U7" i="9" s="1"/>
  <c r="U34" i="12"/>
  <c r="U35" i="12" s="1"/>
  <c r="U32" i="12" s="1"/>
  <c r="T7" i="9" s="1"/>
  <c r="T34" i="12"/>
  <c r="T35" i="12" s="1"/>
  <c r="T32" i="12" s="1"/>
  <c r="S7" i="9" s="1"/>
  <c r="S34" i="12"/>
  <c r="S35" i="12" s="1"/>
  <c r="S32" i="12" s="1"/>
  <c r="R7" i="9" s="1"/>
  <c r="R34" i="12"/>
  <c r="R35" i="12" s="1"/>
  <c r="R32" i="12" s="1"/>
  <c r="Q7" i="9" s="1"/>
  <c r="Q34" i="12"/>
  <c r="Q35" i="12" s="1"/>
  <c r="Q32" i="12" s="1"/>
  <c r="P7" i="9" s="1"/>
  <c r="P34" i="12"/>
  <c r="P35" i="12" s="1"/>
  <c r="P32" i="12" s="1"/>
  <c r="O7" i="9" s="1"/>
  <c r="O34" i="12"/>
  <c r="O35" i="12" s="1"/>
  <c r="O32" i="12" s="1"/>
  <c r="N7" i="9" s="1"/>
  <c r="N34" i="12"/>
  <c r="N35" i="12" s="1"/>
  <c r="N32" i="12" s="1"/>
  <c r="M7" i="9" s="1"/>
  <c r="M34" i="12"/>
  <c r="M35" i="12" s="1"/>
  <c r="M32" i="12" s="1"/>
  <c r="L7" i="9" s="1"/>
  <c r="L34" i="12"/>
  <c r="L35" i="12" s="1"/>
  <c r="L32" i="12" s="1"/>
  <c r="K7" i="9" s="1"/>
  <c r="K34" i="12"/>
  <c r="K35" i="12" s="1"/>
  <c r="K32" i="12" s="1"/>
  <c r="J7" i="9" s="1"/>
  <c r="J34" i="12"/>
  <c r="J35" i="12" s="1"/>
  <c r="J32" i="12" s="1"/>
  <c r="I7" i="9" s="1"/>
  <c r="I34" i="12"/>
  <c r="I35" i="12" s="1"/>
  <c r="I32" i="12" s="1"/>
  <c r="H7" i="9" s="1"/>
  <c r="H34" i="12"/>
  <c r="H35" i="12" s="1"/>
  <c r="H32" i="12" s="1"/>
  <c r="G7" i="9" s="1"/>
  <c r="G34" i="12"/>
  <c r="G35" i="12" s="1"/>
  <c r="G32" i="12" s="1"/>
  <c r="F7" i="9" s="1"/>
  <c r="F34" i="12"/>
  <c r="F35" i="12" s="1"/>
  <c r="F32" i="12" s="1"/>
  <c r="E7" i="9" s="1"/>
  <c r="E34" i="12"/>
  <c r="E35" i="12" s="1"/>
  <c r="E32" i="12" s="1"/>
  <c r="D7" i="9" s="1"/>
  <c r="D34" i="12"/>
  <c r="D35" i="12" s="1"/>
  <c r="D32" i="12" s="1"/>
  <c r="CD17" i="12"/>
  <c r="CC17" i="12"/>
  <c r="CB17" i="12"/>
  <c r="CA17" i="12"/>
  <c r="BZ17" i="12"/>
  <c r="BY17" i="12"/>
  <c r="BX17" i="12"/>
  <c r="BW17" i="12"/>
  <c r="BV17" i="12"/>
  <c r="BU17" i="12"/>
  <c r="BT17" i="12"/>
  <c r="BS17" i="12"/>
  <c r="BR17" i="12"/>
  <c r="BQ17" i="12"/>
  <c r="BP17" i="12"/>
  <c r="BO17" i="12"/>
  <c r="BN17" i="12"/>
  <c r="BM17" i="12"/>
  <c r="BL17" i="12"/>
  <c r="BK17" i="12"/>
  <c r="BJ17" i="12"/>
  <c r="BI17" i="12"/>
  <c r="BH17" i="12"/>
  <c r="BG17" i="12"/>
  <c r="BF17" i="12"/>
  <c r="BE17" i="12"/>
  <c r="BD17" i="12"/>
  <c r="BC17" i="12"/>
  <c r="BB17" i="12"/>
  <c r="BA17" i="12"/>
  <c r="AZ17" i="12"/>
  <c r="AY17" i="12"/>
  <c r="AX17" i="12"/>
  <c r="AW17" i="12"/>
  <c r="AV17" i="12"/>
  <c r="AU17" i="12"/>
  <c r="AT17" i="12"/>
  <c r="AS17" i="12"/>
  <c r="AR17" i="12"/>
  <c r="AQ17" i="12"/>
  <c r="AP17" i="12"/>
  <c r="AO17" i="12"/>
  <c r="AN17" i="12"/>
  <c r="AM17" i="12"/>
  <c r="AL17" i="12"/>
  <c r="AK17" i="12"/>
  <c r="AJ17" i="12"/>
  <c r="AI17" i="12"/>
  <c r="AH17" i="12"/>
  <c r="AG17" i="12"/>
  <c r="AF17" i="12"/>
  <c r="AE17" i="12"/>
  <c r="AD17" i="12"/>
  <c r="AC17" i="12"/>
  <c r="AB17" i="12"/>
  <c r="AA17" i="12"/>
  <c r="Z17" i="12"/>
  <c r="Y17" i="12"/>
  <c r="X17" i="12"/>
  <c r="W17" i="12"/>
  <c r="V17" i="12"/>
  <c r="U17" i="12"/>
  <c r="T17" i="12"/>
  <c r="S17" i="12"/>
  <c r="R17" i="12"/>
  <c r="Q17" i="12"/>
  <c r="P17" i="12"/>
  <c r="O17" i="12"/>
  <c r="N17" i="12"/>
  <c r="M17" i="12"/>
  <c r="L17" i="12"/>
  <c r="K17" i="12"/>
  <c r="J17" i="12"/>
  <c r="I17" i="12"/>
  <c r="H17" i="12"/>
  <c r="G17" i="12"/>
  <c r="F17" i="12"/>
  <c r="D17" i="12"/>
  <c r="CD16" i="12"/>
  <c r="CC16" i="12"/>
  <c r="CB16" i="12"/>
  <c r="CA16" i="12"/>
  <c r="BZ16" i="12"/>
  <c r="BY16" i="12"/>
  <c r="BX16" i="12"/>
  <c r="BW16" i="12"/>
  <c r="BV16" i="12"/>
  <c r="BU16" i="12"/>
  <c r="BT16" i="12"/>
  <c r="BS16" i="12"/>
  <c r="BR16" i="12"/>
  <c r="BQ16" i="12"/>
  <c r="BP16" i="12"/>
  <c r="BO16" i="12"/>
  <c r="BN16" i="12"/>
  <c r="BM16" i="12"/>
  <c r="BL16" i="12"/>
  <c r="BK16" i="12"/>
  <c r="BJ16" i="12"/>
  <c r="BI16" i="12"/>
  <c r="BH16" i="12"/>
  <c r="BG16" i="12"/>
  <c r="BF16" i="12"/>
  <c r="BE16" i="12"/>
  <c r="BD16" i="12"/>
  <c r="BC16" i="12"/>
  <c r="BB16"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Y16" i="12"/>
  <c r="X16" i="12"/>
  <c r="W16" i="12"/>
  <c r="V16" i="12"/>
  <c r="U16" i="12"/>
  <c r="T16" i="12"/>
  <c r="S16" i="12"/>
  <c r="R16" i="12"/>
  <c r="Q16" i="12"/>
  <c r="P16" i="12"/>
  <c r="O16" i="12"/>
  <c r="N16" i="12"/>
  <c r="M16" i="12"/>
  <c r="L16" i="12"/>
  <c r="K16" i="12"/>
  <c r="J16" i="12"/>
  <c r="I16" i="12"/>
  <c r="H16" i="12"/>
  <c r="G16" i="12"/>
  <c r="F16" i="12"/>
  <c r="E16" i="12"/>
  <c r="D16" i="12"/>
  <c r="CD15" i="12"/>
  <c r="CC15" i="12"/>
  <c r="CB15" i="12"/>
  <c r="CA15" i="12"/>
  <c r="BZ15" i="12"/>
  <c r="BY15" i="12"/>
  <c r="BX15" i="12"/>
  <c r="BW15" i="12"/>
  <c r="BV15" i="12"/>
  <c r="BU15" i="12"/>
  <c r="BT15" i="12"/>
  <c r="BS15" i="12"/>
  <c r="BR15" i="12"/>
  <c r="BQ15" i="12"/>
  <c r="BP15" i="12"/>
  <c r="BO15" i="12"/>
  <c r="BN15" i="12"/>
  <c r="BM15" i="12"/>
  <c r="BL15" i="12"/>
  <c r="BK15" i="12"/>
  <c r="BJ15" i="12"/>
  <c r="BI15" i="12"/>
  <c r="BH15" i="12"/>
  <c r="BG15" i="12"/>
  <c r="BF15" i="12"/>
  <c r="BE15" i="12"/>
  <c r="BD15" i="12"/>
  <c r="BC15" i="12"/>
  <c r="BB15" i="12"/>
  <c r="BA15" i="12"/>
  <c r="AZ15" i="12"/>
  <c r="AY15" i="12"/>
  <c r="AX15" i="12"/>
  <c r="AW15" i="12"/>
  <c r="AV15" i="12"/>
  <c r="AU15" i="12"/>
  <c r="AT15" i="12"/>
  <c r="AS15" i="12"/>
  <c r="AR15" i="12"/>
  <c r="AQ15" i="12"/>
  <c r="AP15" i="12"/>
  <c r="AO15" i="12"/>
  <c r="AN15" i="12"/>
  <c r="AM15" i="12"/>
  <c r="AL15" i="12"/>
  <c r="AK15" i="12"/>
  <c r="AJ15" i="12"/>
  <c r="AI15" i="12"/>
  <c r="AH15" i="12"/>
  <c r="AG15" i="12"/>
  <c r="AF15" i="12"/>
  <c r="AE15" i="12"/>
  <c r="AD15" i="12"/>
  <c r="AC15" i="12"/>
  <c r="AB15" i="12"/>
  <c r="AA15" i="12"/>
  <c r="Z15" i="12"/>
  <c r="Y15" i="12"/>
  <c r="X15" i="12"/>
  <c r="W15" i="12"/>
  <c r="V15" i="12"/>
  <c r="U15" i="12"/>
  <c r="T15" i="12"/>
  <c r="S15" i="12"/>
  <c r="R15" i="12"/>
  <c r="Q15" i="12"/>
  <c r="P15" i="12"/>
  <c r="O15" i="12"/>
  <c r="N15" i="12"/>
  <c r="M15" i="12"/>
  <c r="L15" i="12"/>
  <c r="K15" i="12"/>
  <c r="J15" i="12"/>
  <c r="I15" i="12"/>
  <c r="H15" i="12"/>
  <c r="G15" i="12"/>
  <c r="F15" i="12"/>
  <c r="CD10" i="12"/>
  <c r="CC63" i="9" s="1"/>
  <c r="CC70" i="9" s="1"/>
  <c r="CC10" i="12"/>
  <c r="CB63" i="9" s="1"/>
  <c r="CB70" i="9" s="1"/>
  <c r="CB10" i="12"/>
  <c r="CA63" i="9" s="1"/>
  <c r="CA70" i="9" s="1"/>
  <c r="CA10" i="12"/>
  <c r="BZ63" i="9" s="1"/>
  <c r="BZ70" i="9" s="1"/>
  <c r="BZ10" i="12"/>
  <c r="BY63" i="9" s="1"/>
  <c r="BY70" i="9" s="1"/>
  <c r="BY10" i="12"/>
  <c r="BX63" i="9" s="1"/>
  <c r="BX70" i="9" s="1"/>
  <c r="BX10" i="12"/>
  <c r="BW63" i="9" s="1"/>
  <c r="BW70" i="9" s="1"/>
  <c r="BW10" i="12"/>
  <c r="BV63" i="9" s="1"/>
  <c r="BV70" i="9" s="1"/>
  <c r="BV10" i="12"/>
  <c r="BU63" i="9" s="1"/>
  <c r="BU70" i="9" s="1"/>
  <c r="BU10" i="12"/>
  <c r="BT63" i="9" s="1"/>
  <c r="BT70" i="9" s="1"/>
  <c r="BT10" i="12"/>
  <c r="BS63" i="9" s="1"/>
  <c r="BS70" i="9" s="1"/>
  <c r="BS10" i="12"/>
  <c r="BR63" i="9" s="1"/>
  <c r="BR70" i="9" s="1"/>
  <c r="BR10" i="12"/>
  <c r="BQ63" i="9" s="1"/>
  <c r="BQ70" i="9" s="1"/>
  <c r="BQ10" i="12"/>
  <c r="BP63" i="9" s="1"/>
  <c r="BP70" i="9" s="1"/>
  <c r="BP10" i="12"/>
  <c r="BO63" i="9" s="1"/>
  <c r="BO70" i="9" s="1"/>
  <c r="BO10" i="12"/>
  <c r="BN63" i="9" s="1"/>
  <c r="BN70" i="9" s="1"/>
  <c r="BN10" i="12"/>
  <c r="BM63" i="9" s="1"/>
  <c r="BM70" i="9" s="1"/>
  <c r="BM10" i="12"/>
  <c r="BL63" i="9" s="1"/>
  <c r="BL70" i="9" s="1"/>
  <c r="BL10" i="12"/>
  <c r="BK63" i="9" s="1"/>
  <c r="BK70" i="9" s="1"/>
  <c r="BK10" i="12"/>
  <c r="BJ63" i="9" s="1"/>
  <c r="BJ70" i="9" s="1"/>
  <c r="BJ10" i="12"/>
  <c r="BI63" i="9" s="1"/>
  <c r="BI70" i="9" s="1"/>
  <c r="BI10" i="12"/>
  <c r="BH63" i="9" s="1"/>
  <c r="BH70" i="9" s="1"/>
  <c r="BH10" i="12"/>
  <c r="BG63" i="9" s="1"/>
  <c r="BG70" i="9" s="1"/>
  <c r="BG10" i="12"/>
  <c r="BF63" i="9" s="1"/>
  <c r="BF70" i="9" s="1"/>
  <c r="BF10" i="12"/>
  <c r="BE63" i="9" s="1"/>
  <c r="BE70" i="9" s="1"/>
  <c r="BE10" i="12"/>
  <c r="BD63" i="9" s="1"/>
  <c r="BD70" i="9" s="1"/>
  <c r="BD10" i="12"/>
  <c r="BC63" i="9" s="1"/>
  <c r="BC70" i="9" s="1"/>
  <c r="BC10" i="12"/>
  <c r="BB63" i="9" s="1"/>
  <c r="BB70" i="9" s="1"/>
  <c r="BB10" i="12"/>
  <c r="BA63" i="9" s="1"/>
  <c r="BA70" i="9" s="1"/>
  <c r="BA10" i="12"/>
  <c r="AZ63" i="9" s="1"/>
  <c r="AZ70" i="9" s="1"/>
  <c r="AZ10" i="12"/>
  <c r="AY63" i="9" s="1"/>
  <c r="AY70" i="9" s="1"/>
  <c r="AY10" i="12"/>
  <c r="AX63" i="9" s="1"/>
  <c r="AX70" i="9" s="1"/>
  <c r="AX10" i="12"/>
  <c r="AW63" i="9" s="1"/>
  <c r="AW70" i="9" s="1"/>
  <c r="AW10" i="12"/>
  <c r="AV63" i="9" s="1"/>
  <c r="AV70" i="9" s="1"/>
  <c r="AV10" i="12"/>
  <c r="AU63" i="9" s="1"/>
  <c r="AU70" i="9" s="1"/>
  <c r="AU10" i="12"/>
  <c r="AT63" i="9" s="1"/>
  <c r="AT70" i="9" s="1"/>
  <c r="AT10" i="12"/>
  <c r="AS63" i="9" s="1"/>
  <c r="AS70" i="9" s="1"/>
  <c r="AS10" i="12"/>
  <c r="AR63" i="9" s="1"/>
  <c r="AR70" i="9" s="1"/>
  <c r="AR10" i="12"/>
  <c r="AQ63" i="9" s="1"/>
  <c r="AQ70" i="9" s="1"/>
  <c r="AQ10" i="12"/>
  <c r="AP63" i="9" s="1"/>
  <c r="AP70" i="9" s="1"/>
  <c r="AP10" i="12"/>
  <c r="AO63" i="9" s="1"/>
  <c r="AO70" i="9" s="1"/>
  <c r="AO10" i="12"/>
  <c r="AN63" i="9" s="1"/>
  <c r="AN70" i="9" s="1"/>
  <c r="AN10" i="12"/>
  <c r="AM63" i="9" s="1"/>
  <c r="AM70" i="9" s="1"/>
  <c r="AM10" i="12"/>
  <c r="AL63" i="9" s="1"/>
  <c r="AL70" i="9" s="1"/>
  <c r="AL10" i="12"/>
  <c r="AK63" i="9" s="1"/>
  <c r="AK70" i="9" s="1"/>
  <c r="AK10" i="12"/>
  <c r="AJ63" i="9" s="1"/>
  <c r="AJ70" i="9" s="1"/>
  <c r="AJ10" i="12"/>
  <c r="AI63" i="9" s="1"/>
  <c r="AI70" i="9" s="1"/>
  <c r="AI10" i="12"/>
  <c r="AH63" i="9" s="1"/>
  <c r="AH70" i="9" s="1"/>
  <c r="AH10" i="12"/>
  <c r="AG63" i="9" s="1"/>
  <c r="AG70" i="9" s="1"/>
  <c r="AG10" i="12"/>
  <c r="AF63" i="9" s="1"/>
  <c r="AF70" i="9" s="1"/>
  <c r="AF10" i="12"/>
  <c r="AE63" i="9" s="1"/>
  <c r="AE70" i="9" s="1"/>
  <c r="AE10" i="12"/>
  <c r="AD63" i="9" s="1"/>
  <c r="AD70" i="9" s="1"/>
  <c r="AD10" i="12"/>
  <c r="AC63" i="9" s="1"/>
  <c r="AC70" i="9" s="1"/>
  <c r="AC10" i="12"/>
  <c r="AB63" i="9" s="1"/>
  <c r="AB70" i="9" s="1"/>
  <c r="AB10" i="12"/>
  <c r="AA63" i="9" s="1"/>
  <c r="AA70" i="9" s="1"/>
  <c r="AA10" i="12"/>
  <c r="Z63" i="9" s="1"/>
  <c r="Z70" i="9" s="1"/>
  <c r="Z10" i="12"/>
  <c r="Y63" i="9" s="1"/>
  <c r="Y70" i="9" s="1"/>
  <c r="Y10" i="12"/>
  <c r="X63" i="9" s="1"/>
  <c r="X70" i="9" s="1"/>
  <c r="X10" i="12"/>
  <c r="W63" i="9" s="1"/>
  <c r="W70" i="9" s="1"/>
  <c r="W10" i="12"/>
  <c r="V63" i="9" s="1"/>
  <c r="V70" i="9" s="1"/>
  <c r="V10" i="12"/>
  <c r="U63" i="9" s="1"/>
  <c r="U70" i="9" s="1"/>
  <c r="U10" i="12"/>
  <c r="T63" i="9" s="1"/>
  <c r="T70" i="9" s="1"/>
  <c r="T10" i="12"/>
  <c r="S63" i="9" s="1"/>
  <c r="S70" i="9" s="1"/>
  <c r="S10" i="12"/>
  <c r="R63" i="9" s="1"/>
  <c r="R70" i="9" s="1"/>
  <c r="R10" i="12"/>
  <c r="Q63" i="9" s="1"/>
  <c r="Q70" i="9" s="1"/>
  <c r="Q10" i="12"/>
  <c r="P63" i="9" s="1"/>
  <c r="P70" i="9" s="1"/>
  <c r="P10" i="12"/>
  <c r="O63" i="9" s="1"/>
  <c r="O70" i="9" s="1"/>
  <c r="O10" i="12"/>
  <c r="N63" i="9" s="1"/>
  <c r="N70" i="9" s="1"/>
  <c r="N10" i="12"/>
  <c r="M63" i="9" s="1"/>
  <c r="M70" i="9" s="1"/>
  <c r="M10" i="12"/>
  <c r="L63" i="9" s="1"/>
  <c r="L70" i="9" s="1"/>
  <c r="L10" i="12"/>
  <c r="K63" i="9" s="1"/>
  <c r="K70" i="9" s="1"/>
  <c r="K10" i="12"/>
  <c r="J63" i="9" s="1"/>
  <c r="J70" i="9" s="1"/>
  <c r="J10" i="12"/>
  <c r="I63" i="9" s="1"/>
  <c r="I70" i="9" s="1"/>
  <c r="I10" i="12"/>
  <c r="H63" i="9" s="1"/>
  <c r="H10" i="12"/>
  <c r="G63" i="9" s="1"/>
  <c r="G10" i="12"/>
  <c r="F63" i="9" s="1"/>
  <c r="F10" i="12"/>
  <c r="E63" i="9" s="1"/>
  <c r="E10" i="12"/>
  <c r="D63" i="9" s="1"/>
  <c r="D10" i="12"/>
  <c r="C17" i="12"/>
  <c r="C68" i="9"/>
  <c r="B67" i="9"/>
  <c r="B68" i="9"/>
  <c r="G62" i="12" l="1"/>
  <c r="G56" i="12" s="1"/>
  <c r="F11" i="9" s="1"/>
  <c r="K62" i="12"/>
  <c r="K56" i="12" s="1"/>
  <c r="J11" i="9" s="1"/>
  <c r="O62" i="12"/>
  <c r="O56" i="12" s="1"/>
  <c r="N11" i="9" s="1"/>
  <c r="S62" i="12"/>
  <c r="S56" i="12" s="1"/>
  <c r="R11" i="9" s="1"/>
  <c r="W62" i="12"/>
  <c r="W56" i="12" s="1"/>
  <c r="V11" i="9" s="1"/>
  <c r="AA62" i="12"/>
  <c r="AA56" i="12" s="1"/>
  <c r="Z11" i="9" s="1"/>
  <c r="AE62" i="12"/>
  <c r="AE56" i="12" s="1"/>
  <c r="AD11" i="9" s="1"/>
  <c r="AI62" i="12"/>
  <c r="AI56" i="12" s="1"/>
  <c r="AH11" i="9" s="1"/>
  <c r="AM62" i="12"/>
  <c r="AM56" i="12" s="1"/>
  <c r="AL11" i="9" s="1"/>
  <c r="AQ62" i="12"/>
  <c r="AQ56" i="12" s="1"/>
  <c r="AP11" i="9" s="1"/>
  <c r="AU62" i="12"/>
  <c r="AU56" i="12" s="1"/>
  <c r="AT11" i="9" s="1"/>
  <c r="AY62" i="12"/>
  <c r="AY56" i="12" s="1"/>
  <c r="AX11" i="9" s="1"/>
  <c r="BC62" i="12"/>
  <c r="BC56" i="12" s="1"/>
  <c r="BB11" i="9" s="1"/>
  <c r="BG62" i="12"/>
  <c r="BG56" i="12" s="1"/>
  <c r="BF11" i="9" s="1"/>
  <c r="BK62" i="12"/>
  <c r="BK56" i="12" s="1"/>
  <c r="BJ11" i="9" s="1"/>
  <c r="BO62" i="12"/>
  <c r="BO56" i="12" s="1"/>
  <c r="BN11" i="9" s="1"/>
  <c r="BS62" i="12"/>
  <c r="BS56" i="12" s="1"/>
  <c r="BR11" i="9" s="1"/>
  <c r="BW62" i="12"/>
  <c r="BW56" i="12" s="1"/>
  <c r="BV11" i="9" s="1"/>
  <c r="CA62" i="12"/>
  <c r="CA56" i="12" s="1"/>
  <c r="BZ11" i="9" s="1"/>
  <c r="E72" i="18"/>
  <c r="D10" i="9"/>
  <c r="D12" i="9" s="1"/>
  <c r="F10" i="9"/>
  <c r="F12" i="9" s="1"/>
  <c r="H10" i="9"/>
  <c r="H12" i="9" s="1"/>
  <c r="J10" i="9"/>
  <c r="J12" i="9" s="1"/>
  <c r="L10" i="9"/>
  <c r="L12" i="9" s="1"/>
  <c r="N10" i="9"/>
  <c r="P10" i="9"/>
  <c r="P12" i="9" s="1"/>
  <c r="R10" i="9"/>
  <c r="R12" i="9" s="1"/>
  <c r="T10" i="9"/>
  <c r="T12" i="9" s="1"/>
  <c r="V10" i="9"/>
  <c r="V12" i="9" s="1"/>
  <c r="X10" i="9"/>
  <c r="X12" i="9" s="1"/>
  <c r="Z10" i="9"/>
  <c r="Z12" i="9" s="1"/>
  <c r="AB10" i="9"/>
  <c r="AB12" i="9" s="1"/>
  <c r="AD10" i="9"/>
  <c r="AF10" i="9"/>
  <c r="AF12" i="9" s="1"/>
  <c r="AH10" i="9"/>
  <c r="AH12" i="9" s="1"/>
  <c r="AJ10" i="9"/>
  <c r="AJ12" i="9" s="1"/>
  <c r="AL10" i="9"/>
  <c r="AL12" i="9" s="1"/>
  <c r="AN10" i="9"/>
  <c r="AN12" i="9" s="1"/>
  <c r="AP10" i="9"/>
  <c r="AP12" i="9" s="1"/>
  <c r="AR10" i="9"/>
  <c r="AR12" i="9" s="1"/>
  <c r="AT10" i="9"/>
  <c r="AV10" i="9"/>
  <c r="AV12" i="9" s="1"/>
  <c r="AX10" i="9"/>
  <c r="AX12" i="9" s="1"/>
  <c r="AZ10" i="9"/>
  <c r="AZ12" i="9" s="1"/>
  <c r="BB10" i="9"/>
  <c r="BB12" i="9" s="1"/>
  <c r="BD10" i="9"/>
  <c r="BD12" i="9" s="1"/>
  <c r="BF10" i="9"/>
  <c r="BF12" i="9" s="1"/>
  <c r="BH10" i="9"/>
  <c r="BH12" i="9" s="1"/>
  <c r="BJ10" i="9"/>
  <c r="BL10" i="9"/>
  <c r="BL12" i="9" s="1"/>
  <c r="BN10" i="9"/>
  <c r="BN12" i="9" s="1"/>
  <c r="BP10" i="9"/>
  <c r="BP12" i="9" s="1"/>
  <c r="BR10" i="9"/>
  <c r="BR12" i="9" s="1"/>
  <c r="BT10" i="9"/>
  <c r="BT12" i="9" s="1"/>
  <c r="BV10" i="9"/>
  <c r="BV12" i="9" s="1"/>
  <c r="BX10" i="9"/>
  <c r="BX12" i="9" s="1"/>
  <c r="BZ10" i="9"/>
  <c r="CB10" i="9"/>
  <c r="CB12" i="9" s="1"/>
  <c r="E10" i="9"/>
  <c r="E12" i="9" s="1"/>
  <c r="G10" i="9"/>
  <c r="G12" i="9" s="1"/>
  <c r="I10" i="9"/>
  <c r="I12" i="9" s="1"/>
  <c r="K10" i="9"/>
  <c r="K12" i="9" s="1"/>
  <c r="M10" i="9"/>
  <c r="M12" i="9" s="1"/>
  <c r="O10" i="9"/>
  <c r="O12" i="9" s="1"/>
  <c r="Q10" i="9"/>
  <c r="Q12" i="9" s="1"/>
  <c r="S10" i="9"/>
  <c r="S12" i="9" s="1"/>
  <c r="U10" i="9"/>
  <c r="U12" i="9" s="1"/>
  <c r="W10" i="9"/>
  <c r="W12" i="9" s="1"/>
  <c r="Y10" i="9"/>
  <c r="Y12" i="9" s="1"/>
  <c r="AA10" i="9"/>
  <c r="AA12" i="9" s="1"/>
  <c r="AC10" i="9"/>
  <c r="AC12" i="9" s="1"/>
  <c r="AE10" i="9"/>
  <c r="AE12" i="9" s="1"/>
  <c r="AG10" i="9"/>
  <c r="AG12" i="9" s="1"/>
  <c r="AI10" i="9"/>
  <c r="AI12" i="9" s="1"/>
  <c r="AK10" i="9"/>
  <c r="AK12" i="9" s="1"/>
  <c r="AM10" i="9"/>
  <c r="AM12" i="9" s="1"/>
  <c r="AO10" i="9"/>
  <c r="AO12" i="9" s="1"/>
  <c r="AQ10" i="9"/>
  <c r="AQ12" i="9" s="1"/>
  <c r="AS10" i="9"/>
  <c r="AS12" i="9" s="1"/>
  <c r="AU10" i="9"/>
  <c r="AU12" i="9" s="1"/>
  <c r="AW10" i="9"/>
  <c r="AW12" i="9" s="1"/>
  <c r="AY10" i="9"/>
  <c r="AY12" i="9" s="1"/>
  <c r="BA10" i="9"/>
  <c r="BA12" i="9" s="1"/>
  <c r="BC10" i="9"/>
  <c r="BC12" i="9" s="1"/>
  <c r="BE10" i="9"/>
  <c r="BE12" i="9" s="1"/>
  <c r="BG10" i="9"/>
  <c r="BG12" i="9" s="1"/>
  <c r="BI10" i="9"/>
  <c r="BI12" i="9" s="1"/>
  <c r="BK10" i="9"/>
  <c r="BK12" i="9" s="1"/>
  <c r="BM10" i="9"/>
  <c r="BM12" i="9" s="1"/>
  <c r="BO10" i="9"/>
  <c r="BO12" i="9" s="1"/>
  <c r="BQ10" i="9"/>
  <c r="BQ12" i="9" s="1"/>
  <c r="BS10" i="9"/>
  <c r="BS12" i="9" s="1"/>
  <c r="BU10" i="9"/>
  <c r="BU12" i="9" s="1"/>
  <c r="BW10" i="9"/>
  <c r="BW12" i="9" s="1"/>
  <c r="BY10" i="9"/>
  <c r="BY12" i="9" s="1"/>
  <c r="CA10" i="9"/>
  <c r="CA12" i="9" s="1"/>
  <c r="CC10" i="9"/>
  <c r="CC12" i="9" s="1"/>
  <c r="W12" i="19"/>
  <c r="V33" i="9" s="1"/>
  <c r="V12" i="19"/>
  <c r="U33" i="9" s="1"/>
  <c r="U12" i="19"/>
  <c r="T33" i="9" s="1"/>
  <c r="T12" i="19"/>
  <c r="S33" i="9" s="1"/>
  <c r="S12" i="19"/>
  <c r="R33" i="9" s="1"/>
  <c r="R12" i="19"/>
  <c r="Q33" i="9" s="1"/>
  <c r="Q12" i="19"/>
  <c r="P33" i="9" s="1"/>
  <c r="P12" i="19"/>
  <c r="O33" i="9" s="1"/>
  <c r="O12" i="19"/>
  <c r="N33" i="9" s="1"/>
  <c r="N12" i="19"/>
  <c r="M33" i="9" s="1"/>
  <c r="M12" i="19"/>
  <c r="L33" i="9" s="1"/>
  <c r="L12" i="19"/>
  <c r="K33" i="9" s="1"/>
  <c r="K12" i="19"/>
  <c r="J33" i="9" s="1"/>
  <c r="J12" i="19"/>
  <c r="I33" i="9" s="1"/>
  <c r="I12" i="19"/>
  <c r="H33" i="9" s="1"/>
  <c r="H12" i="19"/>
  <c r="G12" i="19"/>
  <c r="F12" i="19"/>
  <c r="E12" i="19"/>
  <c r="D12" i="19"/>
  <c r="C12" i="19"/>
  <c r="W11" i="19"/>
  <c r="V32" i="9" s="1"/>
  <c r="V11" i="19"/>
  <c r="U32" i="9" s="1"/>
  <c r="U11" i="19"/>
  <c r="T32" i="9" s="1"/>
  <c r="T11" i="19"/>
  <c r="S32" i="9" s="1"/>
  <c r="S11" i="19"/>
  <c r="R32" i="9" s="1"/>
  <c r="R11" i="19"/>
  <c r="Q32" i="9" s="1"/>
  <c r="Q11" i="19"/>
  <c r="P32" i="9" s="1"/>
  <c r="P11" i="19"/>
  <c r="O32" i="9" s="1"/>
  <c r="O11" i="19"/>
  <c r="N32" i="9" s="1"/>
  <c r="N11" i="19"/>
  <c r="M32" i="9" s="1"/>
  <c r="M11" i="19"/>
  <c r="L32" i="9" s="1"/>
  <c r="L11" i="19"/>
  <c r="K32" i="9" s="1"/>
  <c r="K11" i="19"/>
  <c r="J32" i="9" s="1"/>
  <c r="J11" i="19"/>
  <c r="I32" i="9" s="1"/>
  <c r="I11" i="19"/>
  <c r="H32" i="9" s="1"/>
  <c r="H11" i="19"/>
  <c r="G11" i="19"/>
  <c r="F11" i="19"/>
  <c r="E11" i="19"/>
  <c r="D11" i="19"/>
  <c r="C11" i="19"/>
  <c r="W10" i="19"/>
  <c r="V31" i="9" s="1"/>
  <c r="V10" i="19"/>
  <c r="U31" i="9" s="1"/>
  <c r="U10" i="19"/>
  <c r="T31" i="9" s="1"/>
  <c r="T10" i="19"/>
  <c r="S31" i="9" s="1"/>
  <c r="S10" i="19"/>
  <c r="R31" i="9" s="1"/>
  <c r="R10" i="19"/>
  <c r="Q31" i="9" s="1"/>
  <c r="Q10" i="19"/>
  <c r="P31" i="9" s="1"/>
  <c r="P10" i="19"/>
  <c r="O31" i="9" s="1"/>
  <c r="O10" i="19"/>
  <c r="N31" i="9" s="1"/>
  <c r="N10" i="19"/>
  <c r="M31" i="9" s="1"/>
  <c r="M10" i="19"/>
  <c r="L31" i="9" s="1"/>
  <c r="L10" i="19"/>
  <c r="K31" i="9" s="1"/>
  <c r="K10" i="19"/>
  <c r="J31" i="9" s="1"/>
  <c r="J10" i="19"/>
  <c r="I31" i="9" s="1"/>
  <c r="I10" i="19"/>
  <c r="H31" i="9" s="1"/>
  <c r="H10" i="19"/>
  <c r="G31" i="9" s="1"/>
  <c r="G10" i="19"/>
  <c r="F10" i="19"/>
  <c r="E10" i="19"/>
  <c r="D10" i="19"/>
  <c r="C10" i="19"/>
  <c r="BZ12" i="9" l="1"/>
  <c r="BJ12" i="9"/>
  <c r="AT12" i="9"/>
  <c r="AD12" i="9"/>
  <c r="N12" i="9"/>
  <c r="F72" i="18"/>
  <c r="E69" i="18"/>
  <c r="G2" i="14"/>
  <c r="G72" i="18" l="1"/>
  <c r="F69" i="18"/>
  <c r="C46" i="12"/>
  <c r="H72" i="18" l="1"/>
  <c r="G69" i="18"/>
  <c r="C58" i="12"/>
  <c r="C10" i="9"/>
  <c r="C51" i="12"/>
  <c r="B10" i="9" s="1"/>
  <c r="C65" i="9"/>
  <c r="B65" i="9"/>
  <c r="C83" i="9"/>
  <c r="B83" i="9"/>
  <c r="L4" i="2"/>
  <c r="B77" i="18"/>
  <c r="I72" i="18" l="1"/>
  <c r="H69" i="18"/>
  <c r="B67" i="18"/>
  <c r="B66" i="18"/>
  <c r="B65" i="18"/>
  <c r="B64" i="18"/>
  <c r="B63" i="18"/>
  <c r="B62" i="18"/>
  <c r="J72" i="18" l="1"/>
  <c r="I69" i="18"/>
  <c r="R77" i="2"/>
  <c r="S77" i="2"/>
  <c r="T77" i="2"/>
  <c r="U77" i="2"/>
  <c r="V77" i="2"/>
  <c r="M76" i="2"/>
  <c r="N76" i="2"/>
  <c r="O76" i="2"/>
  <c r="P76" i="2"/>
  <c r="Q76" i="2"/>
  <c r="M77" i="2"/>
  <c r="N77" i="2"/>
  <c r="O77" i="2"/>
  <c r="P77" i="2"/>
  <c r="Q77" i="2"/>
  <c r="J75" i="2"/>
  <c r="K75" i="2"/>
  <c r="L75" i="2"/>
  <c r="J76" i="2"/>
  <c r="K76" i="2"/>
  <c r="L76" i="2"/>
  <c r="J77" i="2"/>
  <c r="K77" i="2"/>
  <c r="L77" i="2"/>
  <c r="I77" i="2"/>
  <c r="H77" i="2"/>
  <c r="G77" i="2"/>
  <c r="F77" i="2"/>
  <c r="E77" i="2"/>
  <c r="D77" i="2"/>
  <c r="C77" i="2"/>
  <c r="B77" i="2"/>
  <c r="I76" i="2"/>
  <c r="H76" i="2"/>
  <c r="G76" i="2"/>
  <c r="F76" i="2"/>
  <c r="E76" i="2"/>
  <c r="D76" i="2"/>
  <c r="C76" i="2"/>
  <c r="B76" i="2"/>
  <c r="I75" i="2"/>
  <c r="H75" i="2"/>
  <c r="G75" i="2"/>
  <c r="F75" i="2"/>
  <c r="E75" i="2"/>
  <c r="D75" i="2"/>
  <c r="C75" i="2"/>
  <c r="B75" i="2"/>
  <c r="H74" i="2"/>
  <c r="I74" i="2"/>
  <c r="G74" i="2"/>
  <c r="F74" i="2"/>
  <c r="E74" i="2"/>
  <c r="D74" i="2"/>
  <c r="C74" i="2"/>
  <c r="B74" i="2"/>
  <c r="D73" i="2"/>
  <c r="E73" i="2"/>
  <c r="F73" i="2"/>
  <c r="G73" i="2"/>
  <c r="C73" i="2"/>
  <c r="B73" i="2"/>
  <c r="K72" i="18" l="1"/>
  <c r="J69" i="18"/>
  <c r="F9" i="2"/>
  <c r="G9" i="2"/>
  <c r="H9" i="2"/>
  <c r="I9" i="2"/>
  <c r="J9" i="2"/>
  <c r="K9" i="2"/>
  <c r="D9" i="2"/>
  <c r="C9" i="2"/>
  <c r="E9" i="2"/>
  <c r="W9" i="19"/>
  <c r="V9" i="19"/>
  <c r="U9" i="19"/>
  <c r="T9" i="19"/>
  <c r="S9" i="19"/>
  <c r="R9" i="19"/>
  <c r="Q9" i="19"/>
  <c r="P9" i="19"/>
  <c r="O9" i="19"/>
  <c r="N9" i="19"/>
  <c r="M9" i="19"/>
  <c r="L9" i="19"/>
  <c r="K9" i="19"/>
  <c r="J9" i="19"/>
  <c r="I9" i="19"/>
  <c r="H9" i="19"/>
  <c r="G9" i="19"/>
  <c r="F9" i="19"/>
  <c r="E9" i="19"/>
  <c r="D9" i="19"/>
  <c r="C9" i="19"/>
  <c r="W8" i="19"/>
  <c r="V8" i="19"/>
  <c r="U8" i="19"/>
  <c r="T8" i="19"/>
  <c r="S8" i="19"/>
  <c r="R8" i="19"/>
  <c r="Q8" i="19"/>
  <c r="P8" i="19"/>
  <c r="O8" i="19"/>
  <c r="N8" i="19"/>
  <c r="M8" i="19"/>
  <c r="L8" i="19"/>
  <c r="K8" i="19"/>
  <c r="J8" i="19"/>
  <c r="I8" i="19"/>
  <c r="H8" i="19"/>
  <c r="G8" i="19"/>
  <c r="F8" i="19"/>
  <c r="E8" i="19"/>
  <c r="D8" i="19"/>
  <c r="C8" i="19"/>
  <c r="W7" i="19"/>
  <c r="V7" i="19"/>
  <c r="U7" i="19"/>
  <c r="T7" i="19"/>
  <c r="S7" i="19"/>
  <c r="R7" i="19"/>
  <c r="Q7" i="19"/>
  <c r="P7" i="19"/>
  <c r="O7" i="19"/>
  <c r="N7" i="19"/>
  <c r="M7" i="19"/>
  <c r="L7" i="19"/>
  <c r="K7" i="19"/>
  <c r="J7" i="19"/>
  <c r="I7" i="19"/>
  <c r="H66" i="9" s="1"/>
  <c r="H70" i="9" s="1"/>
  <c r="H7" i="19"/>
  <c r="G66" i="9" s="1"/>
  <c r="G70" i="9" s="1"/>
  <c r="G7" i="19"/>
  <c r="F66" i="9" s="1"/>
  <c r="F70" i="9" s="1"/>
  <c r="F7" i="19"/>
  <c r="E66" i="9" s="1"/>
  <c r="E70" i="9" s="1"/>
  <c r="E7" i="19"/>
  <c r="D66" i="9" s="1"/>
  <c r="D70" i="9" s="1"/>
  <c r="D7" i="19"/>
  <c r="C66" i="9" s="1"/>
  <c r="C7" i="19"/>
  <c r="W6" i="19"/>
  <c r="V6" i="19"/>
  <c r="U6" i="19"/>
  <c r="T6" i="19"/>
  <c r="S6" i="19"/>
  <c r="R6" i="19"/>
  <c r="Q6" i="19"/>
  <c r="P6" i="19"/>
  <c r="O6" i="19"/>
  <c r="N6" i="19"/>
  <c r="M6" i="19"/>
  <c r="L6" i="19"/>
  <c r="K6" i="19"/>
  <c r="J6" i="19"/>
  <c r="I6" i="19"/>
  <c r="H6" i="19"/>
  <c r="G6" i="19"/>
  <c r="F6" i="19"/>
  <c r="E6" i="19"/>
  <c r="D6" i="19"/>
  <c r="C6" i="19"/>
  <c r="C2" i="19"/>
  <c r="D43" i="2"/>
  <c r="D37" i="2"/>
  <c r="D28" i="2"/>
  <c r="B16" i="25" l="1"/>
  <c r="B66" i="9"/>
  <c r="L72" i="18"/>
  <c r="K69" i="18"/>
  <c r="C70" i="18" a="1"/>
  <c r="C70" i="18" s="1"/>
  <c r="M72" i="18" l="1"/>
  <c r="L69" i="18"/>
  <c r="BV70" i="18"/>
  <c r="BF70" i="18"/>
  <c r="AP70" i="18"/>
  <c r="Z70" i="18"/>
  <c r="J70" i="18"/>
  <c r="CD70" i="18"/>
  <c r="BN70" i="18"/>
  <c r="AX70" i="18"/>
  <c r="AH70" i="18"/>
  <c r="R70" i="18"/>
  <c r="BZ70" i="18"/>
  <c r="BR70" i="18"/>
  <c r="BJ70" i="18"/>
  <c r="BB70" i="18"/>
  <c r="AT70" i="18"/>
  <c r="AL70" i="18"/>
  <c r="AD70" i="18"/>
  <c r="V70" i="18"/>
  <c r="N70" i="18"/>
  <c r="F70" i="18"/>
  <c r="CB70" i="18"/>
  <c r="BX70" i="18"/>
  <c r="BT70" i="18"/>
  <c r="BP70" i="18"/>
  <c r="BL70" i="18"/>
  <c r="BH70" i="18"/>
  <c r="BD70" i="18"/>
  <c r="AZ70" i="18"/>
  <c r="AV70" i="18"/>
  <c r="AR70" i="18"/>
  <c r="AN70" i="18"/>
  <c r="AJ70" i="18"/>
  <c r="AF70" i="18"/>
  <c r="AB70" i="18"/>
  <c r="X70" i="18"/>
  <c r="T70" i="18"/>
  <c r="P70" i="18"/>
  <c r="L70" i="18"/>
  <c r="H70" i="18"/>
  <c r="D70" i="18"/>
  <c r="CC70" i="18"/>
  <c r="CA70" i="18"/>
  <c r="BY70" i="18"/>
  <c r="BW70" i="18"/>
  <c r="BU70" i="18"/>
  <c r="BS70" i="18"/>
  <c r="BQ70" i="18"/>
  <c r="BO70" i="18"/>
  <c r="BM70" i="18"/>
  <c r="BK70" i="18"/>
  <c r="BI70" i="18"/>
  <c r="BG70" i="18"/>
  <c r="BE70" i="18"/>
  <c r="BC70" i="18"/>
  <c r="BA70" i="18"/>
  <c r="AY70" i="18"/>
  <c r="AW70" i="18"/>
  <c r="AU70" i="18"/>
  <c r="AS70" i="18"/>
  <c r="AQ70" i="18"/>
  <c r="AO70" i="18"/>
  <c r="AM70" i="18"/>
  <c r="AK70" i="18"/>
  <c r="AI70" i="18"/>
  <c r="AG70" i="18"/>
  <c r="AE70" i="18"/>
  <c r="AC70" i="18"/>
  <c r="AA70" i="18"/>
  <c r="Y70" i="18"/>
  <c r="W70" i="18"/>
  <c r="U70" i="18"/>
  <c r="S70" i="18"/>
  <c r="Q70" i="18"/>
  <c r="O70" i="18"/>
  <c r="M70" i="18"/>
  <c r="K70" i="18"/>
  <c r="I70" i="18"/>
  <c r="G70" i="18"/>
  <c r="E70" i="18"/>
  <c r="N72" i="18" l="1"/>
  <c r="M69" i="18"/>
  <c r="CD16" i="18"/>
  <c r="CD16" i="21"/>
  <c r="O72" i="18" l="1"/>
  <c r="N69" i="18"/>
  <c r="C80" i="2"/>
  <c r="D80" i="2" s="1"/>
  <c r="E80" i="2" s="1"/>
  <c r="F80" i="2" s="1"/>
  <c r="G80" i="2" s="1"/>
  <c r="H80" i="2" s="1"/>
  <c r="I80" i="2" s="1"/>
  <c r="J80" i="2" s="1"/>
  <c r="K80" i="2" s="1"/>
  <c r="L80" i="2" s="1"/>
  <c r="M80" i="2" s="1"/>
  <c r="N80" i="2" s="1"/>
  <c r="O80" i="2" s="1"/>
  <c r="P80" i="2" s="1"/>
  <c r="Q80" i="2" s="1"/>
  <c r="R80" i="2" s="1"/>
  <c r="S80" i="2" s="1"/>
  <c r="T80" i="2" s="1"/>
  <c r="U80" i="2" s="1"/>
  <c r="V80" i="2" s="1"/>
  <c r="W80" i="2" s="1"/>
  <c r="X80" i="2" s="1"/>
  <c r="Y80" i="2" s="1"/>
  <c r="Z80" i="2" s="1"/>
  <c r="AA80" i="2" s="1"/>
  <c r="AB80" i="2" s="1"/>
  <c r="AC80" i="2" s="1"/>
  <c r="AD80" i="2" s="1"/>
  <c r="AE80" i="2" s="1"/>
  <c r="AF80" i="2" s="1"/>
  <c r="AG80" i="2" s="1"/>
  <c r="AH80" i="2" s="1"/>
  <c r="AI80" i="2" s="1"/>
  <c r="L5" i="2"/>
  <c r="L6" i="2" s="1"/>
  <c r="L7" i="2" s="1"/>
  <c r="L8" i="2" s="1"/>
  <c r="L9" i="2" s="1"/>
  <c r="L10" i="2" s="1"/>
  <c r="B12" i="2"/>
  <c r="H12" i="2" s="1"/>
  <c r="B64" i="9"/>
  <c r="B69" i="9"/>
  <c r="A52" i="2"/>
  <c r="C34" i="13"/>
  <c r="C5" i="14"/>
  <c r="D5" i="14" s="1"/>
  <c r="C64" i="9"/>
  <c r="C69" i="9"/>
  <c r="C79" i="9"/>
  <c r="B79" i="9"/>
  <c r="C7" i="12"/>
  <c r="D42" i="17"/>
  <c r="E42" i="17"/>
  <c r="F42" i="17"/>
  <c r="G42" i="17"/>
  <c r="C42" i="17"/>
  <c r="D12" i="17"/>
  <c r="E12" i="17"/>
  <c r="F12" i="17"/>
  <c r="G12" i="17"/>
  <c r="C12" i="17"/>
  <c r="C22" i="17"/>
  <c r="C23" i="17"/>
  <c r="C24" i="17"/>
  <c r="C25" i="17"/>
  <c r="C26" i="17"/>
  <c r="C27" i="17"/>
  <c r="C28" i="17"/>
  <c r="C29" i="17"/>
  <c r="C30" i="17"/>
  <c r="C31" i="17"/>
  <c r="C32" i="17"/>
  <c r="C33" i="17"/>
  <c r="C34" i="17"/>
  <c r="C35" i="17"/>
  <c r="C36" i="17"/>
  <c r="C38" i="17"/>
  <c r="C39" i="17"/>
  <c r="C21" i="17"/>
  <c r="B22" i="17"/>
  <c r="B23" i="17"/>
  <c r="B24" i="17"/>
  <c r="B25" i="17"/>
  <c r="B26" i="17"/>
  <c r="B27" i="17"/>
  <c r="B28" i="17"/>
  <c r="B29" i="17"/>
  <c r="B30" i="17"/>
  <c r="B31" i="17"/>
  <c r="B32" i="17"/>
  <c r="B33" i="17"/>
  <c r="B34" i="17"/>
  <c r="B35" i="17"/>
  <c r="B36" i="17"/>
  <c r="B37" i="17"/>
  <c r="B38" i="17"/>
  <c r="B39" i="17"/>
  <c r="B21" i="17"/>
  <c r="C7" i="9"/>
  <c r="C15" i="9"/>
  <c r="C19" i="9"/>
  <c r="C20" i="9"/>
  <c r="C21" i="9"/>
  <c r="C22" i="9"/>
  <c r="C10" i="12"/>
  <c r="C31" i="9"/>
  <c r="C32" i="9"/>
  <c r="C33" i="9"/>
  <c r="C34" i="9"/>
  <c r="C35" i="9"/>
  <c r="C36" i="9"/>
  <c r="C44" i="9"/>
  <c r="B4" i="9"/>
  <c r="C31" i="11" s="1"/>
  <c r="C84" i="9"/>
  <c r="C60" i="12"/>
  <c r="C61" i="12"/>
  <c r="C34" i="12"/>
  <c r="C35" i="12" s="1"/>
  <c r="C32" i="12" s="1"/>
  <c r="B7" i="9" s="1"/>
  <c r="C36" i="12"/>
  <c r="B15" i="9" s="1"/>
  <c r="B19" i="9"/>
  <c r="B20" i="9"/>
  <c r="B21" i="9"/>
  <c r="B22" i="9"/>
  <c r="B32" i="9"/>
  <c r="B33" i="9"/>
  <c r="B34" i="9"/>
  <c r="B35" i="9"/>
  <c r="B36" i="9"/>
  <c r="B44" i="9"/>
  <c r="B84" i="9"/>
  <c r="G11" i="17"/>
  <c r="F11" i="17"/>
  <c r="E11" i="17"/>
  <c r="D11" i="17"/>
  <c r="C11" i="17"/>
  <c r="G10" i="17"/>
  <c r="F10" i="17"/>
  <c r="E10" i="17"/>
  <c r="D10" i="17"/>
  <c r="C10" i="17"/>
  <c r="G9" i="17"/>
  <c r="F9" i="17"/>
  <c r="E9" i="17"/>
  <c r="D9" i="17"/>
  <c r="B4" i="11"/>
  <c r="F4" i="11"/>
  <c r="F5" i="11"/>
  <c r="A6" i="11"/>
  <c r="A11" i="11"/>
  <c r="D13" i="11"/>
  <c r="D14" i="11"/>
  <c r="B16" i="11"/>
  <c r="D16" i="11"/>
  <c r="B17" i="11"/>
  <c r="A31" i="9"/>
  <c r="A32" i="9"/>
  <c r="A33" i="9"/>
  <c r="A34" i="9"/>
  <c r="A35" i="9"/>
  <c r="A36" i="9"/>
  <c r="A7" i="12"/>
  <c r="C63" i="9"/>
  <c r="C75" i="12"/>
  <c r="B27" i="9" s="1"/>
  <c r="C27" i="9"/>
  <c r="G1" i="14"/>
  <c r="D11" i="14"/>
  <c r="E11" i="14" s="1"/>
  <c r="F11" i="14" s="1"/>
  <c r="G11" i="14" s="1"/>
  <c r="H11" i="14" s="1"/>
  <c r="I11" i="14" s="1"/>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AJ11" i="14" s="1"/>
  <c r="AK11" i="14" s="1"/>
  <c r="AL11" i="14" s="1"/>
  <c r="AM11" i="14" s="1"/>
  <c r="AN11" i="14" s="1"/>
  <c r="AO11" i="14" s="1"/>
  <c r="AP11" i="14" s="1"/>
  <c r="AQ11" i="14" s="1"/>
  <c r="AR11" i="14" s="1"/>
  <c r="AS11" i="14" s="1"/>
  <c r="A13" i="14"/>
  <c r="A14" i="14" s="1"/>
  <c r="A15" i="14" s="1"/>
  <c r="A16" i="14" s="1"/>
  <c r="A17" i="14" s="1"/>
  <c r="A18" i="14" s="1"/>
  <c r="A19" i="14" s="1"/>
  <c r="A20" i="14" s="1"/>
  <c r="A21" i="14" s="1"/>
  <c r="A22" i="14" s="1"/>
  <c r="A23" i="14" s="1"/>
  <c r="A24" i="14" s="1"/>
  <c r="A25" i="14" s="1"/>
  <c r="A26" i="14" s="1"/>
  <c r="A27" i="14" s="1"/>
  <c r="A28" i="14" s="1"/>
  <c r="A29" i="14" s="1"/>
  <c r="A30" i="14" s="1"/>
  <c r="A31" i="14" s="1"/>
  <c r="A32" i="14" s="1"/>
  <c r="D38" i="14"/>
  <c r="E38" i="14" s="1"/>
  <c r="F38" i="14" s="1"/>
  <c r="G38" i="14" s="1"/>
  <c r="H38" i="14" s="1"/>
  <c r="I38" i="14" s="1"/>
  <c r="J38" i="14" s="1"/>
  <c r="K38" i="14" s="1"/>
  <c r="L38" i="14" s="1"/>
  <c r="M38" i="14" s="1"/>
  <c r="N38" i="14" s="1"/>
  <c r="O38" i="14" s="1"/>
  <c r="P38" i="14" s="1"/>
  <c r="Q38" i="14" s="1"/>
  <c r="R38" i="14" s="1"/>
  <c r="S38" i="14" s="1"/>
  <c r="T38" i="14" s="1"/>
  <c r="U38" i="14" s="1"/>
  <c r="V38" i="14" s="1"/>
  <c r="W38" i="14" s="1"/>
  <c r="X38" i="14" s="1"/>
  <c r="A40" i="14"/>
  <c r="A41" i="14" s="1"/>
  <c r="A42" i="14" s="1"/>
  <c r="A43" i="14" s="1"/>
  <c r="A44" i="14" s="1"/>
  <c r="A45" i="14" s="1"/>
  <c r="A46" i="14" s="1"/>
  <c r="A47" i="14" s="1"/>
  <c r="A48" i="14" s="1"/>
  <c r="A49" i="14" s="1"/>
  <c r="A50" i="14" s="1"/>
  <c r="A51" i="14" s="1"/>
  <c r="A52" i="14" s="1"/>
  <c r="A53" i="14" s="1"/>
  <c r="A54" i="14" s="1"/>
  <c r="A55" i="14" s="1"/>
  <c r="A56" i="14" s="1"/>
  <c r="A57" i="14" s="1"/>
  <c r="A58" i="14" s="1"/>
  <c r="A59" i="14" s="1"/>
  <c r="B64" i="2"/>
  <c r="C64" i="2" s="1"/>
  <c r="D64" i="2" s="1"/>
  <c r="E64" i="2" s="1"/>
  <c r="F64" i="2" s="1"/>
  <c r="G64" i="2" s="1"/>
  <c r="H64" i="2" s="1"/>
  <c r="I64" i="2" s="1"/>
  <c r="J64" i="2" s="1"/>
  <c r="K64" i="2" s="1"/>
  <c r="L64" i="2" s="1"/>
  <c r="M64" i="2" s="1"/>
  <c r="N64" i="2" s="1"/>
  <c r="O64" i="2" s="1"/>
  <c r="P64" i="2" s="1"/>
  <c r="Q64" i="2" s="1"/>
  <c r="R64" i="2" s="1"/>
  <c r="S64" i="2" s="1"/>
  <c r="T64" i="2" s="1"/>
  <c r="U64" i="2" s="1"/>
  <c r="V64" i="2" s="1"/>
  <c r="W64" i="2" s="1"/>
  <c r="X64" i="2" s="1"/>
  <c r="Y64" i="2" s="1"/>
  <c r="Z64" i="2" s="1"/>
  <c r="AA64" i="2" s="1"/>
  <c r="AB64" i="2" s="1"/>
  <c r="AC64" i="2" s="1"/>
  <c r="AD64" i="2" s="1"/>
  <c r="AE64" i="2" s="1"/>
  <c r="AF64" i="2" s="1"/>
  <c r="AG64" i="2" s="1"/>
  <c r="AH64" i="2" s="1"/>
  <c r="AI64" i="2" s="1"/>
  <c r="AJ64" i="2" s="1"/>
  <c r="AK64" i="2" s="1"/>
  <c r="AL64" i="2" s="1"/>
  <c r="AM64" i="2" s="1"/>
  <c r="AN64" i="2" s="1"/>
  <c r="AO64" i="2" s="1"/>
  <c r="AP64" i="2" s="1"/>
  <c r="AQ64" i="2" s="1"/>
  <c r="AR64" i="2" s="1"/>
  <c r="AS64" i="2" s="1"/>
  <c r="AT64" i="2" s="1"/>
  <c r="AU64" i="2" s="1"/>
  <c r="AV64" i="2" s="1"/>
  <c r="AW64" i="2" s="1"/>
  <c r="AX64" i="2" s="1"/>
  <c r="AY64" i="2" s="1"/>
  <c r="AZ64" i="2" s="1"/>
  <c r="BA64" i="2" s="1"/>
  <c r="BB64" i="2" s="1"/>
  <c r="BC64" i="2" s="1"/>
  <c r="BD64" i="2" s="1"/>
  <c r="BE64" i="2" s="1"/>
  <c r="BF64" i="2" s="1"/>
  <c r="BG64" i="2" s="1"/>
  <c r="BH64" i="2" s="1"/>
  <c r="BI64" i="2" s="1"/>
  <c r="BJ64" i="2" s="1"/>
  <c r="BK64" i="2" s="1"/>
  <c r="BL64" i="2" s="1"/>
  <c r="BM64" i="2" s="1"/>
  <c r="BN64" i="2" s="1"/>
  <c r="BO64" i="2" s="1"/>
  <c r="BP64" i="2" s="1"/>
  <c r="BQ64" i="2" s="1"/>
  <c r="BR64" i="2" s="1"/>
  <c r="BS64" i="2" s="1"/>
  <c r="BT64" i="2" s="1"/>
  <c r="BU64" i="2" s="1"/>
  <c r="BV64" i="2" s="1"/>
  <c r="BW64" i="2" s="1"/>
  <c r="BX64" i="2" s="1"/>
  <c r="BY64" i="2" s="1"/>
  <c r="BZ64" i="2" s="1"/>
  <c r="CA64" i="2" s="1"/>
  <c r="CB64" i="2" s="1"/>
  <c r="CC64" i="2" s="1"/>
  <c r="CD64" i="2" s="1"/>
  <c r="CE64" i="2" s="1"/>
  <c r="CF64" i="2" s="1"/>
  <c r="CG64" i="2" s="1"/>
  <c r="CH64" i="2" s="1"/>
  <c r="CI64" i="2" s="1"/>
  <c r="CJ64" i="2" s="1"/>
  <c r="CK64" i="2" s="1"/>
  <c r="CL64" i="2" s="1"/>
  <c r="CM64" i="2" s="1"/>
  <c r="CN64" i="2" s="1"/>
  <c r="CO64" i="2" s="1"/>
  <c r="CP64" i="2" s="1"/>
  <c r="CQ64" i="2" s="1"/>
  <c r="CR64" i="2" s="1"/>
  <c r="CS64" i="2" s="1"/>
  <c r="CT64" i="2" s="1"/>
  <c r="CU64" i="2" s="1"/>
  <c r="CV64" i="2" s="1"/>
  <c r="CW64" i="2" s="1"/>
  <c r="CX64" i="2" s="1"/>
  <c r="CY64" i="2" s="1"/>
  <c r="C35" i="13"/>
  <c r="C36" i="13"/>
  <c r="C37" i="13"/>
  <c r="C38" i="13"/>
  <c r="C40" i="13"/>
  <c r="C41" i="13"/>
  <c r="C9" i="17"/>
  <c r="B31" i="9"/>
  <c r="C67" i="9"/>
  <c r="B63" i="9" l="1"/>
  <c r="B11" i="25"/>
  <c r="B25" i="25"/>
  <c r="B2" i="25"/>
  <c r="P72" i="18"/>
  <c r="O69" i="18"/>
  <c r="B52" i="2"/>
  <c r="D52" i="2" s="1"/>
  <c r="C52" i="2"/>
  <c r="Y38" i="14"/>
  <c r="AT11" i="14"/>
  <c r="AU11" i="14" s="1"/>
  <c r="AV11" i="14" s="1"/>
  <c r="AW11" i="14" s="1"/>
  <c r="AX11" i="14" s="1"/>
  <c r="AY11" i="14" s="1"/>
  <c r="AZ11" i="14" s="1"/>
  <c r="BA11" i="14" s="1"/>
  <c r="BB11" i="14" s="1"/>
  <c r="BC11" i="14" s="1"/>
  <c r="BD11" i="14" s="1"/>
  <c r="BE11" i="14" s="1"/>
  <c r="BF11" i="14" s="1"/>
  <c r="BG11" i="14" s="1"/>
  <c r="BH11" i="14" s="1"/>
  <c r="BI11" i="14" s="1"/>
  <c r="BJ11" i="14" s="1"/>
  <c r="BK11" i="14" s="1"/>
  <c r="BL11" i="14" s="1"/>
  <c r="BM11" i="14" s="1"/>
  <c r="BN11" i="14" s="1"/>
  <c r="C4" i="19"/>
  <c r="D4" i="19" s="1"/>
  <c r="E4" i="19" s="1"/>
  <c r="F4" i="19" s="1"/>
  <c r="G4" i="19" s="1"/>
  <c r="H4" i="19" s="1"/>
  <c r="I4" i="19" s="1"/>
  <c r="J4" i="19" s="1"/>
  <c r="K4" i="19" s="1"/>
  <c r="L4" i="19" s="1"/>
  <c r="M4" i="19" s="1"/>
  <c r="N4" i="19" s="1"/>
  <c r="O4" i="19" s="1"/>
  <c r="P4" i="19" s="1"/>
  <c r="Q4" i="19" s="1"/>
  <c r="R4" i="19" s="1"/>
  <c r="S4" i="19" s="1"/>
  <c r="T4" i="19" s="1"/>
  <c r="U4" i="19" s="1"/>
  <c r="V4" i="19" s="1"/>
  <c r="W4" i="19" s="1"/>
  <c r="X4" i="19" s="1"/>
  <c r="Y4" i="19" s="1"/>
  <c r="Z4" i="19" s="1"/>
  <c r="AA4" i="19" s="1"/>
  <c r="AB4" i="19" s="1"/>
  <c r="AC4" i="19" s="1"/>
  <c r="AD4" i="19" s="1"/>
  <c r="AE4" i="19" s="1"/>
  <c r="AF4" i="19" s="1"/>
  <c r="AG4" i="19" s="1"/>
  <c r="AH4" i="19" s="1"/>
  <c r="AI4" i="19" s="1"/>
  <c r="AJ4" i="19" s="1"/>
  <c r="AK4" i="19" s="1"/>
  <c r="AL4" i="19" s="1"/>
  <c r="AM4" i="19" s="1"/>
  <c r="C4" i="21"/>
  <c r="C12" i="2"/>
  <c r="I12" i="2"/>
  <c r="C4" i="18"/>
  <c r="C4" i="17"/>
  <c r="D4" i="17" s="1"/>
  <c r="E4" i="17" s="1"/>
  <c r="F4" i="17" s="1"/>
  <c r="G4" i="17" s="1"/>
  <c r="E12" i="2"/>
  <c r="F12" i="2"/>
  <c r="C70" i="9"/>
  <c r="D12" i="2"/>
  <c r="G12" i="2"/>
  <c r="J12" i="2"/>
  <c r="K12" i="2"/>
  <c r="G3" i="14"/>
  <c r="E5" i="14"/>
  <c r="F5" i="14" s="1"/>
  <c r="L12" i="2"/>
  <c r="B70" i="9"/>
  <c r="C52" i="12"/>
  <c r="C48" i="12" s="1"/>
  <c r="B9" i="9" s="1"/>
  <c r="C59" i="12"/>
  <c r="C62" i="12" s="1"/>
  <c r="C56" i="12" s="1"/>
  <c r="B11" i="9" s="1"/>
  <c r="C47" i="12"/>
  <c r="C44" i="12" s="1"/>
  <c r="B8" i="9" s="1"/>
  <c r="C8" i="9"/>
  <c r="C11" i="9"/>
  <c r="C9" i="9"/>
  <c r="E17" i="12" l="1"/>
  <c r="A40" i="11"/>
  <c r="B9" i="25"/>
  <c r="E15" i="12"/>
  <c r="D15" i="12"/>
  <c r="Q72" i="18"/>
  <c r="P69" i="18"/>
  <c r="BO11" i="14"/>
  <c r="E73" i="9"/>
  <c r="I73" i="9"/>
  <c r="M73" i="9"/>
  <c r="Q73" i="9"/>
  <c r="U73" i="9"/>
  <c r="Y73" i="9"/>
  <c r="AC73" i="9"/>
  <c r="AG73" i="9"/>
  <c r="AK73" i="9"/>
  <c r="AO73" i="9"/>
  <c r="AS73" i="9"/>
  <c r="AW73" i="9"/>
  <c r="BA73" i="9"/>
  <c r="BE73" i="9"/>
  <c r="BI73" i="9"/>
  <c r="BM73" i="9"/>
  <c r="BQ73" i="9"/>
  <c r="BU73" i="9"/>
  <c r="BY73" i="9"/>
  <c r="CC73" i="9"/>
  <c r="F73" i="9"/>
  <c r="J73" i="9"/>
  <c r="N73" i="9"/>
  <c r="R73" i="9"/>
  <c r="V73" i="9"/>
  <c r="Z73" i="9"/>
  <c r="AD73" i="9"/>
  <c r="AH73" i="9"/>
  <c r="AL73" i="9"/>
  <c r="AP73" i="9"/>
  <c r="AT73" i="9"/>
  <c r="AX73" i="9"/>
  <c r="BB73" i="9"/>
  <c r="BF73" i="9"/>
  <c r="BJ73" i="9"/>
  <c r="BN73" i="9"/>
  <c r="BR73" i="9"/>
  <c r="BV73" i="9"/>
  <c r="BZ73" i="9"/>
  <c r="G73" i="9"/>
  <c r="K73" i="9"/>
  <c r="O73" i="9"/>
  <c r="S73" i="9"/>
  <c r="W73" i="9"/>
  <c r="AA73" i="9"/>
  <c r="AE73" i="9"/>
  <c r="AI73" i="9"/>
  <c r="AM73" i="9"/>
  <c r="AQ73" i="9"/>
  <c r="AU73" i="9"/>
  <c r="AY73" i="9"/>
  <c r="BC73" i="9"/>
  <c r="BG73" i="9"/>
  <c r="BK73" i="9"/>
  <c r="BO73" i="9"/>
  <c r="BS73" i="9"/>
  <c r="BW73" i="9"/>
  <c r="CA73" i="9"/>
  <c r="D73" i="9"/>
  <c r="H73" i="9"/>
  <c r="L73" i="9"/>
  <c r="P73" i="9"/>
  <c r="T73" i="9"/>
  <c r="X73" i="9"/>
  <c r="AB73" i="9"/>
  <c r="AF73" i="9"/>
  <c r="AJ73" i="9"/>
  <c r="AN73" i="9"/>
  <c r="AR73" i="9"/>
  <c r="AV73" i="9"/>
  <c r="AZ73" i="9"/>
  <c r="BD73" i="9"/>
  <c r="BH73" i="9"/>
  <c r="BL73" i="9"/>
  <c r="BP73" i="9"/>
  <c r="BT73" i="9"/>
  <c r="BX73" i="9"/>
  <c r="CB73" i="9"/>
  <c r="G74" i="9"/>
  <c r="K74" i="9"/>
  <c r="O74" i="9"/>
  <c r="S74" i="9"/>
  <c r="W74" i="9"/>
  <c r="AA74" i="9"/>
  <c r="AE74" i="9"/>
  <c r="AI74" i="9"/>
  <c r="AM74" i="9"/>
  <c r="AQ74" i="9"/>
  <c r="AU74" i="9"/>
  <c r="AY74" i="9"/>
  <c r="BC74" i="9"/>
  <c r="BG74" i="9"/>
  <c r="BK74" i="9"/>
  <c r="BO74" i="9"/>
  <c r="BS74" i="9"/>
  <c r="BW74" i="9"/>
  <c r="CA74" i="9"/>
  <c r="E75" i="9"/>
  <c r="I75" i="9"/>
  <c r="M75" i="9"/>
  <c r="Q75" i="9"/>
  <c r="U75" i="9"/>
  <c r="Y75" i="9"/>
  <c r="AC75" i="9"/>
  <c r="AG75" i="9"/>
  <c r="AK75" i="9"/>
  <c r="AO75" i="9"/>
  <c r="AS75" i="9"/>
  <c r="AW75" i="9"/>
  <c r="BA75" i="9"/>
  <c r="BE75" i="9"/>
  <c r="BI75" i="9"/>
  <c r="BM75" i="9"/>
  <c r="BQ75" i="9"/>
  <c r="BU75" i="9"/>
  <c r="BY75" i="9"/>
  <c r="CC75" i="9"/>
  <c r="G76" i="9"/>
  <c r="K76" i="9"/>
  <c r="O76" i="9"/>
  <c r="S76" i="9"/>
  <c r="W76" i="9"/>
  <c r="AA76" i="9"/>
  <c r="AE76" i="9"/>
  <c r="AI76" i="9"/>
  <c r="D74" i="9"/>
  <c r="H74" i="9"/>
  <c r="L74" i="9"/>
  <c r="P74" i="9"/>
  <c r="T74" i="9"/>
  <c r="X74" i="9"/>
  <c r="AB74" i="9"/>
  <c r="AF74" i="9"/>
  <c r="AJ74" i="9"/>
  <c r="AN74" i="9"/>
  <c r="AR74" i="9"/>
  <c r="AV74" i="9"/>
  <c r="AZ74" i="9"/>
  <c r="BD74" i="9"/>
  <c r="BH74" i="9"/>
  <c r="BL74" i="9"/>
  <c r="BP74" i="9"/>
  <c r="BT74" i="9"/>
  <c r="BX74" i="9"/>
  <c r="CB74" i="9"/>
  <c r="F75" i="9"/>
  <c r="J75" i="9"/>
  <c r="N75" i="9"/>
  <c r="R75" i="9"/>
  <c r="V75" i="9"/>
  <c r="Z75" i="9"/>
  <c r="AD75" i="9"/>
  <c r="AH75" i="9"/>
  <c r="AL75" i="9"/>
  <c r="AP75" i="9"/>
  <c r="AT75" i="9"/>
  <c r="AX75" i="9"/>
  <c r="BB75" i="9"/>
  <c r="BF75" i="9"/>
  <c r="BJ75" i="9"/>
  <c r="BN75" i="9"/>
  <c r="BR75" i="9"/>
  <c r="BV75" i="9"/>
  <c r="BZ75" i="9"/>
  <c r="D76" i="9"/>
  <c r="H76" i="9"/>
  <c r="L76" i="9"/>
  <c r="P76" i="9"/>
  <c r="T76" i="9"/>
  <c r="X76" i="9"/>
  <c r="AB76" i="9"/>
  <c r="AF76" i="9"/>
  <c r="AJ76" i="9"/>
  <c r="AO76" i="9"/>
  <c r="AS76" i="9"/>
  <c r="BA76" i="9"/>
  <c r="BI76" i="9"/>
  <c r="BQ76" i="9"/>
  <c r="BY76" i="9"/>
  <c r="AN76" i="9"/>
  <c r="AV76" i="9"/>
  <c r="BD76" i="9"/>
  <c r="BL76" i="9"/>
  <c r="BT76" i="9"/>
  <c r="CB76" i="9"/>
  <c r="E74" i="9"/>
  <c r="I74" i="9"/>
  <c r="M74" i="9"/>
  <c r="Q74" i="9"/>
  <c r="U74" i="9"/>
  <c r="Y74" i="9"/>
  <c r="AC74" i="9"/>
  <c r="AG74" i="9"/>
  <c r="AK74" i="9"/>
  <c r="AO74" i="9"/>
  <c r="AS74" i="9"/>
  <c r="AW74" i="9"/>
  <c r="BA74" i="9"/>
  <c r="BE74" i="9"/>
  <c r="BI74" i="9"/>
  <c r="BM74" i="9"/>
  <c r="BQ74" i="9"/>
  <c r="BU74" i="9"/>
  <c r="BY74" i="9"/>
  <c r="CC74" i="9"/>
  <c r="G75" i="9"/>
  <c r="K75" i="9"/>
  <c r="O75" i="9"/>
  <c r="S75" i="9"/>
  <c r="W75" i="9"/>
  <c r="AA75" i="9"/>
  <c r="AE75" i="9"/>
  <c r="AI75" i="9"/>
  <c r="AM75" i="9"/>
  <c r="AQ75" i="9"/>
  <c r="AU75" i="9"/>
  <c r="AY75" i="9"/>
  <c r="BC75" i="9"/>
  <c r="BG75" i="9"/>
  <c r="BK75" i="9"/>
  <c r="BO75" i="9"/>
  <c r="BS75" i="9"/>
  <c r="BW75" i="9"/>
  <c r="CA75" i="9"/>
  <c r="E76" i="9"/>
  <c r="I76" i="9"/>
  <c r="M76" i="9"/>
  <c r="Q76" i="9"/>
  <c r="U76" i="9"/>
  <c r="Y76" i="9"/>
  <c r="AC76" i="9"/>
  <c r="AG76" i="9"/>
  <c r="AK76" i="9"/>
  <c r="F74" i="9"/>
  <c r="J74" i="9"/>
  <c r="N74" i="9"/>
  <c r="R74" i="9"/>
  <c r="V74" i="9"/>
  <c r="Z74" i="9"/>
  <c r="AD74" i="9"/>
  <c r="AH74" i="9"/>
  <c r="AL74" i="9"/>
  <c r="AP74" i="9"/>
  <c r="AT74" i="9"/>
  <c r="AX74" i="9"/>
  <c r="BB74" i="9"/>
  <c r="BF74" i="9"/>
  <c r="BJ74" i="9"/>
  <c r="BN74" i="9"/>
  <c r="BR74" i="9"/>
  <c r="BV74" i="9"/>
  <c r="BZ74" i="9"/>
  <c r="D75" i="9"/>
  <c r="H75" i="9"/>
  <c r="L75" i="9"/>
  <c r="P75" i="9"/>
  <c r="T75" i="9"/>
  <c r="X75" i="9"/>
  <c r="AB75" i="9"/>
  <c r="AF75" i="9"/>
  <c r="AJ75" i="9"/>
  <c r="AN75" i="9"/>
  <c r="AR75" i="9"/>
  <c r="AV75" i="9"/>
  <c r="AZ75" i="9"/>
  <c r="BD75" i="9"/>
  <c r="BH75" i="9"/>
  <c r="BL75" i="9"/>
  <c r="BP75" i="9"/>
  <c r="BT75" i="9"/>
  <c r="BX75" i="9"/>
  <c r="CB75" i="9"/>
  <c r="F76" i="9"/>
  <c r="J76" i="9"/>
  <c r="N76" i="9"/>
  <c r="R76" i="9"/>
  <c r="V76" i="9"/>
  <c r="Z76" i="9"/>
  <c r="AD76" i="9"/>
  <c r="AH76" i="9"/>
  <c r="AM76" i="9"/>
  <c r="AQ76" i="9"/>
  <c r="AU76" i="9"/>
  <c r="AY76" i="9"/>
  <c r="BC76" i="9"/>
  <c r="BG76" i="9"/>
  <c r="BK76" i="9"/>
  <c r="BO76" i="9"/>
  <c r="BS76" i="9"/>
  <c r="BW76" i="9"/>
  <c r="CA76" i="9"/>
  <c r="AL76" i="9"/>
  <c r="AP76" i="9"/>
  <c r="AT76" i="9"/>
  <c r="AX76" i="9"/>
  <c r="BB76" i="9"/>
  <c r="BF76" i="9"/>
  <c r="BJ76" i="9"/>
  <c r="BN76" i="9"/>
  <c r="BR76" i="9"/>
  <c r="BV76" i="9"/>
  <c r="BZ76" i="9"/>
  <c r="AW76" i="9"/>
  <c r="BE76" i="9"/>
  <c r="BM76" i="9"/>
  <c r="BU76" i="9"/>
  <c r="CC76" i="9"/>
  <c r="AR76" i="9"/>
  <c r="AZ76" i="9"/>
  <c r="BH76" i="9"/>
  <c r="BP76" i="9"/>
  <c r="BX76" i="9"/>
  <c r="CD81" i="12"/>
  <c r="CB81" i="12"/>
  <c r="BZ81" i="12"/>
  <c r="BX81" i="12"/>
  <c r="BV81" i="12"/>
  <c r="BT81" i="12"/>
  <c r="BR81" i="12"/>
  <c r="BP81" i="12"/>
  <c r="BN81" i="12"/>
  <c r="BL81" i="12"/>
  <c r="BJ81" i="12"/>
  <c r="BH81" i="12"/>
  <c r="BF81" i="12"/>
  <c r="BD81" i="12"/>
  <c r="BB81" i="12"/>
  <c r="AZ81" i="12"/>
  <c r="AX81" i="12"/>
  <c r="AV81" i="12"/>
  <c r="AT81" i="12"/>
  <c r="AR81" i="12"/>
  <c r="AP81" i="12"/>
  <c r="AN81" i="12"/>
  <c r="AL81" i="12"/>
  <c r="AJ81" i="12"/>
  <c r="AH81" i="12"/>
  <c r="AF81" i="12"/>
  <c r="AD81" i="12"/>
  <c r="AB81" i="12"/>
  <c r="Z81" i="12"/>
  <c r="X81" i="12"/>
  <c r="V81" i="12"/>
  <c r="T81" i="12"/>
  <c r="R81" i="12"/>
  <c r="P81" i="12"/>
  <c r="N81" i="12"/>
  <c r="L81" i="12"/>
  <c r="J81" i="12"/>
  <c r="H81" i="12"/>
  <c r="F81" i="12"/>
  <c r="D81" i="12"/>
  <c r="CC81" i="12"/>
  <c r="CA81" i="12"/>
  <c r="BY81" i="12"/>
  <c r="BW81" i="12"/>
  <c r="BU81" i="12"/>
  <c r="BS81" i="12"/>
  <c r="BQ81" i="12"/>
  <c r="BO81" i="12"/>
  <c r="BM81" i="12"/>
  <c r="BK81" i="12"/>
  <c r="BI81" i="12"/>
  <c r="BG81" i="12"/>
  <c r="BE81" i="12"/>
  <c r="BC81" i="12"/>
  <c r="BA81" i="12"/>
  <c r="AY81" i="12"/>
  <c r="AW81" i="12"/>
  <c r="AU81" i="12"/>
  <c r="AS81" i="12"/>
  <c r="AQ81" i="12"/>
  <c r="AO81" i="12"/>
  <c r="AM81" i="12"/>
  <c r="AK81" i="12"/>
  <c r="AI81" i="12"/>
  <c r="AG81" i="12"/>
  <c r="AE81" i="12"/>
  <c r="AC81" i="12"/>
  <c r="AA81" i="12"/>
  <c r="Y81" i="12"/>
  <c r="W81" i="12"/>
  <c r="U81" i="12"/>
  <c r="S81" i="12"/>
  <c r="Q81" i="12"/>
  <c r="O81" i="12"/>
  <c r="M81" i="12"/>
  <c r="K81" i="12"/>
  <c r="I81" i="12"/>
  <c r="G81" i="12"/>
  <c r="E81" i="12"/>
  <c r="CD42" i="12"/>
  <c r="CB42" i="12"/>
  <c r="BZ42" i="12"/>
  <c r="BX42" i="12"/>
  <c r="BV42" i="12"/>
  <c r="BT42" i="12"/>
  <c r="BR42" i="12"/>
  <c r="BP42" i="12"/>
  <c r="BN42" i="12"/>
  <c r="BL42" i="12"/>
  <c r="BJ42" i="12"/>
  <c r="BH42" i="12"/>
  <c r="BF42" i="12"/>
  <c r="BD42" i="12"/>
  <c r="BB42" i="12"/>
  <c r="AZ42" i="12"/>
  <c r="AX42" i="12"/>
  <c r="AV42" i="12"/>
  <c r="AT42" i="12"/>
  <c r="AR42" i="12"/>
  <c r="AP42" i="12"/>
  <c r="AN42" i="12"/>
  <c r="AL42" i="12"/>
  <c r="AJ42" i="12"/>
  <c r="AH42" i="12"/>
  <c r="AF42" i="12"/>
  <c r="AD42" i="12"/>
  <c r="AB42" i="12"/>
  <c r="Z42" i="12"/>
  <c r="X42" i="12"/>
  <c r="V42" i="12"/>
  <c r="T42" i="12"/>
  <c r="R42" i="12"/>
  <c r="P42" i="12"/>
  <c r="N42" i="12"/>
  <c r="L42" i="12"/>
  <c r="J42" i="12"/>
  <c r="H42" i="12"/>
  <c r="F42" i="12"/>
  <c r="D42" i="12"/>
  <c r="CA42" i="12"/>
  <c r="BW42" i="12"/>
  <c r="BS42" i="12"/>
  <c r="BO42" i="12"/>
  <c r="BK42" i="12"/>
  <c r="BG42" i="12"/>
  <c r="BC42" i="12"/>
  <c r="AY42" i="12"/>
  <c r="AU42" i="12"/>
  <c r="AQ42" i="12"/>
  <c r="AM42" i="12"/>
  <c r="AI42" i="12"/>
  <c r="AE42" i="12"/>
  <c r="AA42" i="12"/>
  <c r="W42" i="12"/>
  <c r="S42" i="12"/>
  <c r="O42" i="12"/>
  <c r="K42" i="12"/>
  <c r="G42" i="12"/>
  <c r="CD19" i="12"/>
  <c r="CB19" i="12"/>
  <c r="BZ19" i="12"/>
  <c r="BX19" i="12"/>
  <c r="BV19" i="12"/>
  <c r="BT19" i="12"/>
  <c r="BR19" i="12"/>
  <c r="BP19" i="12"/>
  <c r="BN19" i="12"/>
  <c r="BL19" i="12"/>
  <c r="BJ19" i="12"/>
  <c r="BH19" i="12"/>
  <c r="BF19" i="12"/>
  <c r="BD19" i="12"/>
  <c r="BB19" i="12"/>
  <c r="AZ19" i="12"/>
  <c r="AX19" i="12"/>
  <c r="AV19" i="12"/>
  <c r="AT19" i="12"/>
  <c r="AR19" i="12"/>
  <c r="AP19" i="12"/>
  <c r="AN19" i="12"/>
  <c r="AL19" i="12"/>
  <c r="AJ19" i="12"/>
  <c r="AH19" i="12"/>
  <c r="AF19" i="12"/>
  <c r="AD19" i="12"/>
  <c r="AB19" i="12"/>
  <c r="Z19" i="12"/>
  <c r="X19" i="12"/>
  <c r="V19" i="12"/>
  <c r="T19" i="12"/>
  <c r="R19" i="12"/>
  <c r="P19" i="12"/>
  <c r="N19" i="12"/>
  <c r="L19" i="12"/>
  <c r="J19" i="12"/>
  <c r="H19" i="12"/>
  <c r="F19" i="12"/>
  <c r="D19" i="12"/>
  <c r="CC42" i="12"/>
  <c r="BY42" i="12"/>
  <c r="BU42" i="12"/>
  <c r="BQ42" i="12"/>
  <c r="BM42" i="12"/>
  <c r="BI42" i="12"/>
  <c r="BE42" i="12"/>
  <c r="BA42" i="12"/>
  <c r="AW42" i="12"/>
  <c r="AS42" i="12"/>
  <c r="AO42" i="12"/>
  <c r="AK42" i="12"/>
  <c r="AG42" i="12"/>
  <c r="AC42" i="12"/>
  <c r="Y42" i="12"/>
  <c r="U42" i="12"/>
  <c r="Q42" i="12"/>
  <c r="M42" i="12"/>
  <c r="I42" i="12"/>
  <c r="E42" i="12"/>
  <c r="CC19" i="12"/>
  <c r="CA19" i="12"/>
  <c r="BY19" i="12"/>
  <c r="BW19" i="12"/>
  <c r="BU19" i="12"/>
  <c r="BS19" i="12"/>
  <c r="BQ19" i="12"/>
  <c r="BO19" i="12"/>
  <c r="BM19" i="12"/>
  <c r="BK19" i="12"/>
  <c r="BI19" i="12"/>
  <c r="BG19" i="12"/>
  <c r="BE19" i="12"/>
  <c r="BC19" i="12"/>
  <c r="BA19" i="12"/>
  <c r="AY19" i="12"/>
  <c r="AW19" i="12"/>
  <c r="AU19" i="12"/>
  <c r="AS19" i="12"/>
  <c r="AQ19" i="12"/>
  <c r="AO19" i="12"/>
  <c r="AM19" i="12"/>
  <c r="AK19" i="12"/>
  <c r="AI19" i="12"/>
  <c r="AG19" i="12"/>
  <c r="AE19" i="12"/>
  <c r="AC19" i="12"/>
  <c r="AA19" i="12"/>
  <c r="Y19" i="12"/>
  <c r="W19" i="12"/>
  <c r="U19" i="12"/>
  <c r="S19" i="12"/>
  <c r="Q19" i="12"/>
  <c r="O19" i="12"/>
  <c r="M19" i="12"/>
  <c r="K19" i="12"/>
  <c r="I19" i="12"/>
  <c r="G19" i="12"/>
  <c r="E19" i="12"/>
  <c r="CC82" i="12"/>
  <c r="CA82" i="12"/>
  <c r="BY82" i="12"/>
  <c r="BW82" i="12"/>
  <c r="BU82" i="12"/>
  <c r="BS82" i="12"/>
  <c r="BQ82" i="12"/>
  <c r="BO82" i="12"/>
  <c r="BM82" i="12"/>
  <c r="BK82" i="12"/>
  <c r="BI82" i="12"/>
  <c r="BG82" i="12"/>
  <c r="BE82" i="12"/>
  <c r="BC82" i="12"/>
  <c r="BA82" i="12"/>
  <c r="AY82" i="12"/>
  <c r="AW82" i="12"/>
  <c r="AU82" i="12"/>
  <c r="AS82" i="12"/>
  <c r="AQ82" i="12"/>
  <c r="AO82" i="12"/>
  <c r="AM82" i="12"/>
  <c r="AK82" i="12"/>
  <c r="AI82" i="12"/>
  <c r="AG82" i="12"/>
  <c r="AE82" i="12"/>
  <c r="AC82" i="12"/>
  <c r="AA82" i="12"/>
  <c r="Y82" i="12"/>
  <c r="W82" i="12"/>
  <c r="U82" i="12"/>
  <c r="S82" i="12"/>
  <c r="Q82" i="12"/>
  <c r="O82" i="12"/>
  <c r="M82" i="12"/>
  <c r="K82" i="12"/>
  <c r="I82" i="12"/>
  <c r="G82" i="12"/>
  <c r="E82" i="12"/>
  <c r="CD82" i="12"/>
  <c r="CB82" i="12"/>
  <c r="BZ82" i="12"/>
  <c r="BX82" i="12"/>
  <c r="BV82" i="12"/>
  <c r="BT82" i="12"/>
  <c r="BR82" i="12"/>
  <c r="BP82" i="12"/>
  <c r="BN82" i="12"/>
  <c r="BL82" i="12"/>
  <c r="BJ82" i="12"/>
  <c r="BH82" i="12"/>
  <c r="BF82" i="12"/>
  <c r="BD82" i="12"/>
  <c r="BB82" i="12"/>
  <c r="AZ82" i="12"/>
  <c r="AX82" i="12"/>
  <c r="AV82" i="12"/>
  <c r="AT82" i="12"/>
  <c r="AR82" i="12"/>
  <c r="AP82" i="12"/>
  <c r="AN82" i="12"/>
  <c r="AL82" i="12"/>
  <c r="AJ82" i="12"/>
  <c r="AH82" i="12"/>
  <c r="AF82" i="12"/>
  <c r="AD82" i="12"/>
  <c r="AB82" i="12"/>
  <c r="Z82" i="12"/>
  <c r="X82" i="12"/>
  <c r="V82" i="12"/>
  <c r="T82" i="12"/>
  <c r="R82" i="12"/>
  <c r="P82" i="12"/>
  <c r="N82" i="12"/>
  <c r="L82" i="12"/>
  <c r="J82" i="12"/>
  <c r="H82" i="12"/>
  <c r="F82" i="12"/>
  <c r="D82" i="12"/>
  <c r="CC20" i="12"/>
  <c r="CA20" i="12"/>
  <c r="BY20" i="12"/>
  <c r="BW20" i="12"/>
  <c r="BU20" i="12"/>
  <c r="BS20" i="12"/>
  <c r="BQ20" i="12"/>
  <c r="BO20" i="12"/>
  <c r="BM20" i="12"/>
  <c r="BK20" i="12"/>
  <c r="BI20" i="12"/>
  <c r="BG20" i="12"/>
  <c r="BE20" i="12"/>
  <c r="BC20" i="12"/>
  <c r="BA20" i="12"/>
  <c r="AY20" i="12"/>
  <c r="AW20" i="12"/>
  <c r="AU20" i="12"/>
  <c r="AS20" i="12"/>
  <c r="AQ20" i="12"/>
  <c r="AO20" i="12"/>
  <c r="AM20" i="12"/>
  <c r="AK20" i="12"/>
  <c r="AI20" i="12"/>
  <c r="AG20" i="12"/>
  <c r="AE20" i="12"/>
  <c r="AC20" i="12"/>
  <c r="AA20" i="12"/>
  <c r="Y20" i="12"/>
  <c r="W20" i="12"/>
  <c r="U20" i="12"/>
  <c r="S20" i="12"/>
  <c r="Q20" i="12"/>
  <c r="O20" i="12"/>
  <c r="M20" i="12"/>
  <c r="K20" i="12"/>
  <c r="I20" i="12"/>
  <c r="G20" i="12"/>
  <c r="E20" i="12"/>
  <c r="CD20" i="12"/>
  <c r="CB20" i="12"/>
  <c r="BZ20" i="12"/>
  <c r="BX20" i="12"/>
  <c r="BV20" i="12"/>
  <c r="BT20" i="12"/>
  <c r="BR20" i="12"/>
  <c r="BP20" i="12"/>
  <c r="BN20" i="12"/>
  <c r="BL20" i="12"/>
  <c r="BJ20" i="12"/>
  <c r="BH20" i="12"/>
  <c r="BF20" i="12"/>
  <c r="BD20" i="12"/>
  <c r="BB20" i="12"/>
  <c r="AZ20" i="12"/>
  <c r="AX20" i="12"/>
  <c r="AV20" i="12"/>
  <c r="AT20" i="12"/>
  <c r="AR20" i="12"/>
  <c r="AP20" i="12"/>
  <c r="AN20" i="12"/>
  <c r="AL20" i="12"/>
  <c r="AJ20" i="12"/>
  <c r="AH20" i="12"/>
  <c r="AF20" i="12"/>
  <c r="AD20" i="12"/>
  <c r="AB20" i="12"/>
  <c r="Z20" i="12"/>
  <c r="X20" i="12"/>
  <c r="V20" i="12"/>
  <c r="T20" i="12"/>
  <c r="R20" i="12"/>
  <c r="P20" i="12"/>
  <c r="N20" i="12"/>
  <c r="L20" i="12"/>
  <c r="J20" i="12"/>
  <c r="H20" i="12"/>
  <c r="F20" i="12"/>
  <c r="D20" i="12"/>
  <c r="CD43" i="12"/>
  <c r="CB43" i="12"/>
  <c r="BZ43" i="12"/>
  <c r="BX43" i="12"/>
  <c r="BV43" i="12"/>
  <c r="BT43" i="12"/>
  <c r="BR43" i="12"/>
  <c r="BP43" i="12"/>
  <c r="BN43" i="12"/>
  <c r="BL43" i="12"/>
  <c r="BJ43" i="12"/>
  <c r="BH43" i="12"/>
  <c r="BF43" i="12"/>
  <c r="BD43" i="12"/>
  <c r="BB43" i="12"/>
  <c r="AZ43" i="12"/>
  <c r="AX43" i="12"/>
  <c r="AV43" i="12"/>
  <c r="AT43" i="12"/>
  <c r="AR43" i="12"/>
  <c r="AP43" i="12"/>
  <c r="AN43" i="12"/>
  <c r="AL43" i="12"/>
  <c r="AJ43" i="12"/>
  <c r="AH43" i="12"/>
  <c r="AF43" i="12"/>
  <c r="AD43" i="12"/>
  <c r="AB43" i="12"/>
  <c r="Z43" i="12"/>
  <c r="X43" i="12"/>
  <c r="V43" i="12"/>
  <c r="CC43" i="12"/>
  <c r="CA43" i="12"/>
  <c r="BY43" i="12"/>
  <c r="BW43" i="12"/>
  <c r="BU43" i="12"/>
  <c r="BS43" i="12"/>
  <c r="BQ43" i="12"/>
  <c r="BO43" i="12"/>
  <c r="BM43" i="12"/>
  <c r="BK43" i="12"/>
  <c r="BI43" i="12"/>
  <c r="BG43" i="12"/>
  <c r="BE43" i="12"/>
  <c r="BC43" i="12"/>
  <c r="BA43" i="12"/>
  <c r="AY43" i="12"/>
  <c r="AW43" i="12"/>
  <c r="AU43" i="12"/>
  <c r="AS43" i="12"/>
  <c r="AQ43" i="12"/>
  <c r="AO43" i="12"/>
  <c r="AM43" i="12"/>
  <c r="AK43" i="12"/>
  <c r="AI43" i="12"/>
  <c r="AG43" i="12"/>
  <c r="AE43" i="12"/>
  <c r="AC43" i="12"/>
  <c r="AA43" i="12"/>
  <c r="Y43" i="12"/>
  <c r="W43" i="12"/>
  <c r="U43" i="12"/>
  <c r="S43" i="12"/>
  <c r="Q43" i="12"/>
  <c r="O43" i="12"/>
  <c r="M43" i="12"/>
  <c r="K43" i="12"/>
  <c r="I43" i="12"/>
  <c r="G43" i="12"/>
  <c r="E43" i="12"/>
  <c r="T43" i="12"/>
  <c r="P43" i="12"/>
  <c r="L43" i="12"/>
  <c r="H43" i="12"/>
  <c r="D43" i="12"/>
  <c r="R43" i="12"/>
  <c r="N43" i="12"/>
  <c r="J43" i="12"/>
  <c r="F43" i="12"/>
  <c r="CC80" i="12"/>
  <c r="CA80" i="12"/>
  <c r="BY80" i="12"/>
  <c r="BW80" i="12"/>
  <c r="BU80" i="12"/>
  <c r="BS80" i="12"/>
  <c r="BQ80" i="12"/>
  <c r="BO80" i="12"/>
  <c r="BM80" i="12"/>
  <c r="BK80" i="12"/>
  <c r="BI80" i="12"/>
  <c r="BG80" i="12"/>
  <c r="BE80" i="12"/>
  <c r="BC80" i="12"/>
  <c r="BA80" i="12"/>
  <c r="AY80" i="12"/>
  <c r="AW80" i="12"/>
  <c r="AU80" i="12"/>
  <c r="AS80" i="12"/>
  <c r="AQ80" i="12"/>
  <c r="AO80" i="12"/>
  <c r="AM80" i="12"/>
  <c r="AK80" i="12"/>
  <c r="AI80" i="12"/>
  <c r="AG80" i="12"/>
  <c r="AE80" i="12"/>
  <c r="AC80" i="12"/>
  <c r="AA80" i="12"/>
  <c r="Y80" i="12"/>
  <c r="W80" i="12"/>
  <c r="U80" i="12"/>
  <c r="S80" i="12"/>
  <c r="Q80" i="12"/>
  <c r="O80" i="12"/>
  <c r="M80" i="12"/>
  <c r="K80" i="12"/>
  <c r="I80" i="12"/>
  <c r="G80" i="12"/>
  <c r="E80" i="12"/>
  <c r="CD80" i="12"/>
  <c r="CB80" i="12"/>
  <c r="BZ80" i="12"/>
  <c r="BX80" i="12"/>
  <c r="BV80" i="12"/>
  <c r="BT80" i="12"/>
  <c r="BR80" i="12"/>
  <c r="BP80" i="12"/>
  <c r="BN80" i="12"/>
  <c r="BL80" i="12"/>
  <c r="BJ80" i="12"/>
  <c r="BH80" i="12"/>
  <c r="BF80" i="12"/>
  <c r="BD80" i="12"/>
  <c r="BB80" i="12"/>
  <c r="AZ80" i="12"/>
  <c r="AX80" i="12"/>
  <c r="AV80" i="12"/>
  <c r="AT80" i="12"/>
  <c r="AR80" i="12"/>
  <c r="AP80" i="12"/>
  <c r="AN80" i="12"/>
  <c r="AL80" i="12"/>
  <c r="AJ80" i="12"/>
  <c r="AH80" i="12"/>
  <c r="AF80" i="12"/>
  <c r="AD80" i="12"/>
  <c r="AB80" i="12"/>
  <c r="Z80" i="12"/>
  <c r="X80" i="12"/>
  <c r="V80" i="12"/>
  <c r="T80" i="12"/>
  <c r="R80" i="12"/>
  <c r="P80" i="12"/>
  <c r="N80" i="12"/>
  <c r="L80" i="12"/>
  <c r="J80" i="12"/>
  <c r="H80" i="12"/>
  <c r="F80" i="12"/>
  <c r="D80" i="12"/>
  <c r="CC41" i="12"/>
  <c r="CA41" i="12"/>
  <c r="BY41" i="12"/>
  <c r="BW41" i="12"/>
  <c r="BU41" i="12"/>
  <c r="BS41" i="12"/>
  <c r="BQ41" i="12"/>
  <c r="BO41" i="12"/>
  <c r="BM41" i="12"/>
  <c r="BK41" i="12"/>
  <c r="BI41" i="12"/>
  <c r="BG41" i="12"/>
  <c r="BE41" i="12"/>
  <c r="BC41" i="12"/>
  <c r="BA41" i="12"/>
  <c r="AY41" i="12"/>
  <c r="AW41" i="12"/>
  <c r="AU41" i="12"/>
  <c r="AS41" i="12"/>
  <c r="CD41" i="12"/>
  <c r="BZ41" i="12"/>
  <c r="BZ40" i="12" s="1"/>
  <c r="BY16" i="9" s="1"/>
  <c r="BY17" i="9" s="1"/>
  <c r="BY24" i="9" s="1"/>
  <c r="BV41" i="12"/>
  <c r="BR41" i="12"/>
  <c r="BN41" i="12"/>
  <c r="BJ41" i="12"/>
  <c r="BJ40" i="12" s="1"/>
  <c r="BI16" i="9" s="1"/>
  <c r="BI17" i="9" s="1"/>
  <c r="BI24" i="9" s="1"/>
  <c r="BF41" i="12"/>
  <c r="BB41" i="12"/>
  <c r="AX41" i="12"/>
  <c r="AT41" i="12"/>
  <c r="AT40" i="12" s="1"/>
  <c r="AS16" i="9" s="1"/>
  <c r="AS17" i="9" s="1"/>
  <c r="AS24" i="9" s="1"/>
  <c r="AQ41" i="12"/>
  <c r="AO41" i="12"/>
  <c r="AM41" i="12"/>
  <c r="AK41" i="12"/>
  <c r="AI41" i="12"/>
  <c r="AG41" i="12"/>
  <c r="AE41" i="12"/>
  <c r="AC41" i="12"/>
  <c r="AA41" i="12"/>
  <c r="Y41" i="12"/>
  <c r="W41" i="12"/>
  <c r="U41" i="12"/>
  <c r="S41" i="12"/>
  <c r="Q41" i="12"/>
  <c r="O41" i="12"/>
  <c r="M41" i="12"/>
  <c r="K41" i="12"/>
  <c r="I41" i="12"/>
  <c r="G41" i="12"/>
  <c r="E41" i="12"/>
  <c r="CC18" i="12"/>
  <c r="CA18" i="12"/>
  <c r="BY18" i="12"/>
  <c r="BW18" i="12"/>
  <c r="BU18" i="12"/>
  <c r="BS18" i="12"/>
  <c r="BQ18" i="12"/>
  <c r="BO18" i="12"/>
  <c r="BM18" i="12"/>
  <c r="BK18" i="12"/>
  <c r="BI18" i="12"/>
  <c r="BG18" i="12"/>
  <c r="BE18" i="12"/>
  <c r="BC18" i="12"/>
  <c r="BA18" i="12"/>
  <c r="AY18" i="12"/>
  <c r="AW18" i="12"/>
  <c r="AU18" i="12"/>
  <c r="AS18" i="12"/>
  <c r="AQ18" i="12"/>
  <c r="AO18" i="12"/>
  <c r="AM18" i="12"/>
  <c r="AK18" i="12"/>
  <c r="AI18" i="12"/>
  <c r="AG18" i="12"/>
  <c r="AE18" i="12"/>
  <c r="AC18" i="12"/>
  <c r="AA18" i="12"/>
  <c r="Y18" i="12"/>
  <c r="W18" i="12"/>
  <c r="U18" i="12"/>
  <c r="S18" i="12"/>
  <c r="Q18" i="12"/>
  <c r="O18" i="12"/>
  <c r="M18" i="12"/>
  <c r="K18" i="12"/>
  <c r="I18" i="12"/>
  <c r="G18" i="12"/>
  <c r="E18" i="12"/>
  <c r="CB41" i="12"/>
  <c r="BX41" i="12"/>
  <c r="BT41" i="12"/>
  <c r="BP41" i="12"/>
  <c r="BL41" i="12"/>
  <c r="BH41" i="12"/>
  <c r="BH40" i="12" s="1"/>
  <c r="BG16" i="9" s="1"/>
  <c r="BG17" i="9" s="1"/>
  <c r="BG24" i="9" s="1"/>
  <c r="BD41" i="12"/>
  <c r="AZ41" i="12"/>
  <c r="AV41" i="12"/>
  <c r="AR41" i="12"/>
  <c r="AR40" i="12" s="1"/>
  <c r="AQ16" i="9" s="1"/>
  <c r="AQ17" i="9" s="1"/>
  <c r="AQ24" i="9" s="1"/>
  <c r="AP41" i="12"/>
  <c r="AP40" i="12" s="1"/>
  <c r="AO16" i="9" s="1"/>
  <c r="AO17" i="9" s="1"/>
  <c r="AO24" i="9" s="1"/>
  <c r="AN41" i="12"/>
  <c r="AL41" i="12"/>
  <c r="AL40" i="12" s="1"/>
  <c r="AK16" i="9" s="1"/>
  <c r="AK17" i="9" s="1"/>
  <c r="AK24" i="9" s="1"/>
  <c r="AJ41" i="12"/>
  <c r="AJ40" i="12" s="1"/>
  <c r="AI16" i="9" s="1"/>
  <c r="AI17" i="9" s="1"/>
  <c r="AI24" i="9" s="1"/>
  <c r="AH41" i="12"/>
  <c r="AH40" i="12" s="1"/>
  <c r="AG16" i="9" s="1"/>
  <c r="AG17" i="9" s="1"/>
  <c r="AG24" i="9" s="1"/>
  <c r="AF41" i="12"/>
  <c r="AD41" i="12"/>
  <c r="AB41" i="12"/>
  <c r="AB40" i="12" s="1"/>
  <c r="AA16" i="9" s="1"/>
  <c r="AA17" i="9" s="1"/>
  <c r="AA24" i="9" s="1"/>
  <c r="Z41" i="12"/>
  <c r="X41" i="12"/>
  <c r="V41" i="12"/>
  <c r="V40" i="12" s="1"/>
  <c r="U16" i="9" s="1"/>
  <c r="U17" i="9" s="1"/>
  <c r="U24" i="9" s="1"/>
  <c r="T41" i="12"/>
  <c r="R41" i="12"/>
  <c r="P41" i="12"/>
  <c r="N41" i="12"/>
  <c r="L41" i="12"/>
  <c r="J41" i="12"/>
  <c r="H41" i="12"/>
  <c r="H40" i="12" s="1"/>
  <c r="G16" i="9" s="1"/>
  <c r="G17" i="9" s="1"/>
  <c r="G24" i="9" s="1"/>
  <c r="F41" i="12"/>
  <c r="F40" i="12" s="1"/>
  <c r="E16" i="9" s="1"/>
  <c r="E17" i="9" s="1"/>
  <c r="E24" i="9" s="1"/>
  <c r="D41" i="12"/>
  <c r="CD18" i="12"/>
  <c r="CB18" i="12"/>
  <c r="BZ18" i="12"/>
  <c r="BX18" i="12"/>
  <c r="BV18" i="12"/>
  <c r="BT18" i="12"/>
  <c r="BR18" i="12"/>
  <c r="BP18" i="12"/>
  <c r="BN18" i="12"/>
  <c r="BL18" i="12"/>
  <c r="BJ18" i="12"/>
  <c r="BH18" i="12"/>
  <c r="BF18" i="12"/>
  <c r="BD18" i="12"/>
  <c r="BB18" i="12"/>
  <c r="AZ18" i="12"/>
  <c r="AX18" i="12"/>
  <c r="AV18" i="12"/>
  <c r="AT18" i="12"/>
  <c r="AR18" i="12"/>
  <c r="AP18" i="12"/>
  <c r="AN18" i="12"/>
  <c r="AL18" i="12"/>
  <c r="AJ18" i="12"/>
  <c r="AH18" i="12"/>
  <c r="AF18" i="12"/>
  <c r="AD18" i="12"/>
  <c r="AB18" i="12"/>
  <c r="Z18" i="12"/>
  <c r="X18" i="12"/>
  <c r="V18" i="12"/>
  <c r="T18" i="12"/>
  <c r="R18" i="12"/>
  <c r="P18" i="12"/>
  <c r="N18" i="12"/>
  <c r="L18" i="12"/>
  <c r="J18" i="12"/>
  <c r="H18" i="12"/>
  <c r="F18" i="12"/>
  <c r="D18" i="12"/>
  <c r="C81" i="12"/>
  <c r="C82" i="12"/>
  <c r="C20" i="12"/>
  <c r="B75" i="9"/>
  <c r="C75" i="9"/>
  <c r="C16" i="12"/>
  <c r="C15" i="12"/>
  <c r="C1" i="14"/>
  <c r="BN14" i="14" s="1"/>
  <c r="B74" i="9"/>
  <c r="C74" i="9"/>
  <c r="B73" i="9"/>
  <c r="C73" i="9"/>
  <c r="C80" i="12"/>
  <c r="C18" i="12"/>
  <c r="C19" i="12"/>
  <c r="B13" i="11"/>
  <c r="Z38" i="14"/>
  <c r="B76" i="9"/>
  <c r="C43" i="12"/>
  <c r="C42" i="12"/>
  <c r="C76" i="9"/>
  <c r="C41" i="12"/>
  <c r="E52" i="2"/>
  <c r="C2" i="14"/>
  <c r="G5" i="14"/>
  <c r="C12" i="9"/>
  <c r="B12" i="9"/>
  <c r="AD40" i="12" l="1"/>
  <c r="AC16" i="9" s="1"/>
  <c r="AC17" i="9" s="1"/>
  <c r="AC24" i="9" s="1"/>
  <c r="Z40" i="12"/>
  <c r="Y16" i="9" s="1"/>
  <c r="Y17" i="9" s="1"/>
  <c r="Y24" i="9" s="1"/>
  <c r="AF40" i="12"/>
  <c r="AE16" i="9" s="1"/>
  <c r="AE17" i="9" s="1"/>
  <c r="AE24" i="9" s="1"/>
  <c r="X40" i="12"/>
  <c r="W16" i="9" s="1"/>
  <c r="W17" i="9" s="1"/>
  <c r="W24" i="9" s="1"/>
  <c r="AN40" i="12"/>
  <c r="AM16" i="9" s="1"/>
  <c r="AM17" i="9" s="1"/>
  <c r="AM24" i="9" s="1"/>
  <c r="G14" i="12"/>
  <c r="F72" i="9" s="1"/>
  <c r="F77" i="9" s="1"/>
  <c r="W14" i="12"/>
  <c r="V72" i="9" s="1"/>
  <c r="V77" i="9" s="1"/>
  <c r="AE14" i="12"/>
  <c r="AD72" i="9" s="1"/>
  <c r="AD77" i="9" s="1"/>
  <c r="AM14" i="12"/>
  <c r="AL72" i="9" s="1"/>
  <c r="AL77" i="9" s="1"/>
  <c r="AU14" i="12"/>
  <c r="AT72" i="9" s="1"/>
  <c r="AT77" i="9" s="1"/>
  <c r="BC14" i="12"/>
  <c r="BB72" i="9" s="1"/>
  <c r="BB77" i="9" s="1"/>
  <c r="BK14" i="12"/>
  <c r="BJ72" i="9" s="1"/>
  <c r="BJ77" i="9" s="1"/>
  <c r="BS14" i="12"/>
  <c r="BR72" i="9" s="1"/>
  <c r="BR77" i="9" s="1"/>
  <c r="CA14" i="12"/>
  <c r="BZ72" i="9" s="1"/>
  <c r="BZ77" i="9" s="1"/>
  <c r="P40" i="12"/>
  <c r="O16" i="9" s="1"/>
  <c r="O17" i="9" s="1"/>
  <c r="O24" i="9" s="1"/>
  <c r="AZ40" i="12"/>
  <c r="AY16" i="9" s="1"/>
  <c r="AY17" i="9" s="1"/>
  <c r="AY24" i="9" s="1"/>
  <c r="BP40" i="12"/>
  <c r="BO16" i="9" s="1"/>
  <c r="BO17" i="9" s="1"/>
  <c r="BO24" i="9" s="1"/>
  <c r="E14" i="12"/>
  <c r="D72" i="9" s="1"/>
  <c r="D77" i="9" s="1"/>
  <c r="M14" i="12"/>
  <c r="L72" i="9" s="1"/>
  <c r="L77" i="9" s="1"/>
  <c r="U14" i="12"/>
  <c r="T72" i="9" s="1"/>
  <c r="T77" i="9" s="1"/>
  <c r="AC14" i="12"/>
  <c r="AB72" i="9" s="1"/>
  <c r="AB77" i="9" s="1"/>
  <c r="AK14" i="12"/>
  <c r="AJ72" i="9" s="1"/>
  <c r="AJ77" i="9" s="1"/>
  <c r="AS14" i="12"/>
  <c r="AR72" i="9" s="1"/>
  <c r="AR77" i="9" s="1"/>
  <c r="BA14" i="12"/>
  <c r="AZ72" i="9" s="1"/>
  <c r="AZ77" i="9" s="1"/>
  <c r="BI14" i="12"/>
  <c r="BH72" i="9" s="1"/>
  <c r="BH77" i="9" s="1"/>
  <c r="BQ14" i="12"/>
  <c r="BP72" i="9" s="1"/>
  <c r="BP77" i="9" s="1"/>
  <c r="BY14" i="12"/>
  <c r="BX72" i="9" s="1"/>
  <c r="BX77" i="9" s="1"/>
  <c r="BB40" i="12"/>
  <c r="BA16" i="9" s="1"/>
  <c r="BA17" i="9" s="1"/>
  <c r="BA24" i="9" s="1"/>
  <c r="BR40" i="12"/>
  <c r="BQ16" i="9" s="1"/>
  <c r="BQ17" i="9" s="1"/>
  <c r="BQ24" i="9" s="1"/>
  <c r="N40" i="12"/>
  <c r="M16" i="9" s="1"/>
  <c r="M17" i="9" s="1"/>
  <c r="M24" i="9" s="1"/>
  <c r="K14" i="12"/>
  <c r="J72" i="9" s="1"/>
  <c r="J77" i="9" s="1"/>
  <c r="S14" i="12"/>
  <c r="R72" i="9" s="1"/>
  <c r="R77" i="9" s="1"/>
  <c r="AA14" i="12"/>
  <c r="Z72" i="9" s="1"/>
  <c r="Z77" i="9" s="1"/>
  <c r="AI14" i="12"/>
  <c r="AH72" i="9" s="1"/>
  <c r="AH77" i="9" s="1"/>
  <c r="AQ14" i="12"/>
  <c r="AP72" i="9" s="1"/>
  <c r="AP77" i="9" s="1"/>
  <c r="AY14" i="12"/>
  <c r="AX72" i="9" s="1"/>
  <c r="AX77" i="9" s="1"/>
  <c r="BG14" i="12"/>
  <c r="BF72" i="9" s="1"/>
  <c r="BF77" i="9" s="1"/>
  <c r="BO14" i="12"/>
  <c r="BN72" i="9" s="1"/>
  <c r="BN77" i="9" s="1"/>
  <c r="I14" i="12"/>
  <c r="H72" i="9" s="1"/>
  <c r="H77" i="9" s="1"/>
  <c r="Q14" i="12"/>
  <c r="P72" i="9" s="1"/>
  <c r="P77" i="9" s="1"/>
  <c r="Y14" i="12"/>
  <c r="X72" i="9" s="1"/>
  <c r="X77" i="9" s="1"/>
  <c r="AG14" i="12"/>
  <c r="AF72" i="9" s="1"/>
  <c r="AF77" i="9" s="1"/>
  <c r="AO14" i="12"/>
  <c r="AN72" i="9" s="1"/>
  <c r="AN77" i="9" s="1"/>
  <c r="AW14" i="12"/>
  <c r="AV72" i="9" s="1"/>
  <c r="AV77" i="9" s="1"/>
  <c r="BE14" i="12"/>
  <c r="BD72" i="9" s="1"/>
  <c r="BD77" i="9" s="1"/>
  <c r="BM14" i="12"/>
  <c r="BL72" i="9" s="1"/>
  <c r="BL77" i="9" s="1"/>
  <c r="BU14" i="12"/>
  <c r="BT72" i="9" s="1"/>
  <c r="BT77" i="9" s="1"/>
  <c r="CC14" i="12"/>
  <c r="CB72" i="9" s="1"/>
  <c r="CB77" i="9" s="1"/>
  <c r="BW14" i="12"/>
  <c r="BV72" i="9" s="1"/>
  <c r="BV77" i="9" s="1"/>
  <c r="O14" i="12"/>
  <c r="N72" i="9" s="1"/>
  <c r="N77" i="9" s="1"/>
  <c r="BX40" i="12"/>
  <c r="BW16" i="9" s="1"/>
  <c r="BW17" i="9" s="1"/>
  <c r="BW24" i="9" s="1"/>
  <c r="R72" i="18"/>
  <c r="Q69" i="18"/>
  <c r="BO13" i="14"/>
  <c r="BO15" i="14"/>
  <c r="BO17" i="14"/>
  <c r="BP11" i="14"/>
  <c r="BO12" i="14"/>
  <c r="BO14" i="14"/>
  <c r="BO16" i="14"/>
  <c r="BN15" i="14"/>
  <c r="BJ12" i="14"/>
  <c r="BK13" i="14"/>
  <c r="BK12" i="14"/>
  <c r="BL14" i="14"/>
  <c r="BL12" i="14"/>
  <c r="BL13" i="14"/>
  <c r="BM15" i="14"/>
  <c r="BM14" i="14"/>
  <c r="BM13" i="14"/>
  <c r="BM12" i="14"/>
  <c r="BN13" i="14"/>
  <c r="BN16" i="14"/>
  <c r="BN12" i="14"/>
  <c r="F14" i="12"/>
  <c r="E72" i="9" s="1"/>
  <c r="E77" i="9" s="1"/>
  <c r="J14" i="12"/>
  <c r="I72" i="9" s="1"/>
  <c r="I77" i="9" s="1"/>
  <c r="N14" i="12"/>
  <c r="M72" i="9" s="1"/>
  <c r="M77" i="9" s="1"/>
  <c r="R14" i="12"/>
  <c r="Q72" i="9" s="1"/>
  <c r="Q77" i="9" s="1"/>
  <c r="V14" i="12"/>
  <c r="U72" i="9" s="1"/>
  <c r="U77" i="9" s="1"/>
  <c r="Z14" i="12"/>
  <c r="Y72" i="9" s="1"/>
  <c r="Y77" i="9" s="1"/>
  <c r="AD14" i="12"/>
  <c r="AC72" i="9" s="1"/>
  <c r="AC77" i="9" s="1"/>
  <c r="AH14" i="12"/>
  <c r="AG72" i="9" s="1"/>
  <c r="AG77" i="9" s="1"/>
  <c r="AL14" i="12"/>
  <c r="AK72" i="9" s="1"/>
  <c r="AK77" i="9" s="1"/>
  <c r="AP14" i="12"/>
  <c r="AO72" i="9" s="1"/>
  <c r="AO77" i="9" s="1"/>
  <c r="AT14" i="12"/>
  <c r="AS72" i="9" s="1"/>
  <c r="AS77" i="9" s="1"/>
  <c r="AX14" i="12"/>
  <c r="AW72" i="9" s="1"/>
  <c r="AW77" i="9" s="1"/>
  <c r="BB14" i="12"/>
  <c r="BA72" i="9" s="1"/>
  <c r="BA77" i="9" s="1"/>
  <c r="BF14" i="12"/>
  <c r="BE72" i="9" s="1"/>
  <c r="BE77" i="9" s="1"/>
  <c r="BJ14" i="12"/>
  <c r="BI72" i="9" s="1"/>
  <c r="BI77" i="9" s="1"/>
  <c r="BN14" i="12"/>
  <c r="BM72" i="9" s="1"/>
  <c r="BM77" i="9" s="1"/>
  <c r="BR14" i="12"/>
  <c r="BQ72" i="9" s="1"/>
  <c r="BQ77" i="9" s="1"/>
  <c r="BV14" i="12"/>
  <c r="BU72" i="9" s="1"/>
  <c r="BU77" i="9" s="1"/>
  <c r="BZ14" i="12"/>
  <c r="BY72" i="9" s="1"/>
  <c r="BY77" i="9" s="1"/>
  <c r="CD14" i="12"/>
  <c r="CC72" i="9" s="1"/>
  <c r="CC77" i="9" s="1"/>
  <c r="J40" i="12"/>
  <c r="I16" i="9" s="1"/>
  <c r="I17" i="9" s="1"/>
  <c r="I24" i="9" s="1"/>
  <c r="R40" i="12"/>
  <c r="Q16" i="9" s="1"/>
  <c r="Q17" i="9" s="1"/>
  <c r="Q24" i="9" s="1"/>
  <c r="AV40" i="12"/>
  <c r="AU16" i="9" s="1"/>
  <c r="AU17" i="9" s="1"/>
  <c r="AU24" i="9" s="1"/>
  <c r="BD40" i="12"/>
  <c r="BC16" i="9" s="1"/>
  <c r="BC17" i="9" s="1"/>
  <c r="BC24" i="9" s="1"/>
  <c r="BL40" i="12"/>
  <c r="BK16" i="9" s="1"/>
  <c r="BK17" i="9" s="1"/>
  <c r="BK24" i="9" s="1"/>
  <c r="BT40" i="12"/>
  <c r="BS16" i="9" s="1"/>
  <c r="BS17" i="9" s="1"/>
  <c r="BS24" i="9" s="1"/>
  <c r="CB40" i="12"/>
  <c r="CA16" i="9" s="1"/>
  <c r="CA17" i="9" s="1"/>
  <c r="CA24" i="9" s="1"/>
  <c r="E40" i="12"/>
  <c r="D16" i="9" s="1"/>
  <c r="D17" i="9" s="1"/>
  <c r="D24" i="9" s="1"/>
  <c r="I40" i="12"/>
  <c r="H16" i="9" s="1"/>
  <c r="H17" i="9" s="1"/>
  <c r="H24" i="9" s="1"/>
  <c r="M40" i="12"/>
  <c r="L16" i="9" s="1"/>
  <c r="L17" i="9" s="1"/>
  <c r="L24" i="9" s="1"/>
  <c r="Q40" i="12"/>
  <c r="P16" i="9" s="1"/>
  <c r="P17" i="9" s="1"/>
  <c r="P24" i="9" s="1"/>
  <c r="U40" i="12"/>
  <c r="T16" i="9" s="1"/>
  <c r="T17" i="9" s="1"/>
  <c r="T24" i="9" s="1"/>
  <c r="Y40" i="12"/>
  <c r="X16" i="9" s="1"/>
  <c r="X17" i="9" s="1"/>
  <c r="X24" i="9" s="1"/>
  <c r="AC40" i="12"/>
  <c r="AB16" i="9" s="1"/>
  <c r="AB17" i="9" s="1"/>
  <c r="AB24" i="9" s="1"/>
  <c r="AG40" i="12"/>
  <c r="AF16" i="9" s="1"/>
  <c r="AF17" i="9" s="1"/>
  <c r="AF24" i="9" s="1"/>
  <c r="AK40" i="12"/>
  <c r="AJ16" i="9" s="1"/>
  <c r="AJ17" i="9" s="1"/>
  <c r="AJ24" i="9" s="1"/>
  <c r="AO40" i="12"/>
  <c r="AN16" i="9" s="1"/>
  <c r="AN17" i="9" s="1"/>
  <c r="AN24" i="9" s="1"/>
  <c r="AS40" i="12"/>
  <c r="AR16" i="9" s="1"/>
  <c r="AR17" i="9" s="1"/>
  <c r="AR24" i="9" s="1"/>
  <c r="AW40" i="12"/>
  <c r="AV16" i="9" s="1"/>
  <c r="AV17" i="9" s="1"/>
  <c r="AV24" i="9" s="1"/>
  <c r="BA40" i="12"/>
  <c r="AZ16" i="9" s="1"/>
  <c r="AZ17" i="9" s="1"/>
  <c r="AZ24" i="9" s="1"/>
  <c r="BE40" i="12"/>
  <c r="BD16" i="9" s="1"/>
  <c r="BD17" i="9" s="1"/>
  <c r="BD24" i="9" s="1"/>
  <c r="BI40" i="12"/>
  <c r="BH16" i="9" s="1"/>
  <c r="BH17" i="9" s="1"/>
  <c r="BH24" i="9" s="1"/>
  <c r="BM40" i="12"/>
  <c r="BL16" i="9" s="1"/>
  <c r="BL17" i="9" s="1"/>
  <c r="BL24" i="9" s="1"/>
  <c r="BQ40" i="12"/>
  <c r="BP16" i="9" s="1"/>
  <c r="BP17" i="9" s="1"/>
  <c r="BP24" i="9" s="1"/>
  <c r="BU40" i="12"/>
  <c r="BT16" i="9" s="1"/>
  <c r="BT17" i="9" s="1"/>
  <c r="BT24" i="9" s="1"/>
  <c r="BY40" i="12"/>
  <c r="BX16" i="9" s="1"/>
  <c r="BX17" i="9" s="1"/>
  <c r="BX24" i="9" s="1"/>
  <c r="CC40" i="12"/>
  <c r="CB16" i="9" s="1"/>
  <c r="CB17" i="9" s="1"/>
  <c r="CB24" i="9" s="1"/>
  <c r="F79" i="12"/>
  <c r="E28" i="9" s="1"/>
  <c r="E29" i="9" s="1"/>
  <c r="J79" i="12"/>
  <c r="I28" i="9" s="1"/>
  <c r="I29" i="9" s="1"/>
  <c r="N79" i="12"/>
  <c r="M28" i="9" s="1"/>
  <c r="M29" i="9" s="1"/>
  <c r="R79" i="12"/>
  <c r="Q28" i="9" s="1"/>
  <c r="Q29" i="9" s="1"/>
  <c r="V79" i="12"/>
  <c r="U28" i="9" s="1"/>
  <c r="U29" i="9" s="1"/>
  <c r="Z79" i="12"/>
  <c r="Y28" i="9" s="1"/>
  <c r="Y29" i="9" s="1"/>
  <c r="AD79" i="12"/>
  <c r="AC28" i="9" s="1"/>
  <c r="AC29" i="9" s="1"/>
  <c r="AH79" i="12"/>
  <c r="AG28" i="9" s="1"/>
  <c r="AG29" i="9" s="1"/>
  <c r="AL79" i="12"/>
  <c r="AK28" i="9" s="1"/>
  <c r="AK29" i="9" s="1"/>
  <c r="AP79" i="12"/>
  <c r="AO28" i="9" s="1"/>
  <c r="AO29" i="9" s="1"/>
  <c r="AT79" i="12"/>
  <c r="AS28" i="9" s="1"/>
  <c r="AS29" i="9" s="1"/>
  <c r="AX79" i="12"/>
  <c r="AW28" i="9" s="1"/>
  <c r="AW29" i="9" s="1"/>
  <c r="BB79" i="12"/>
  <c r="BA28" i="9" s="1"/>
  <c r="BA29" i="9" s="1"/>
  <c r="BF79" i="12"/>
  <c r="BE28" i="9" s="1"/>
  <c r="BE29" i="9" s="1"/>
  <c r="BJ79" i="12"/>
  <c r="BI28" i="9" s="1"/>
  <c r="BI29" i="9" s="1"/>
  <c r="BN79" i="12"/>
  <c r="BM28" i="9" s="1"/>
  <c r="BM29" i="9" s="1"/>
  <c r="BR79" i="12"/>
  <c r="BQ28" i="9" s="1"/>
  <c r="BQ29" i="9" s="1"/>
  <c r="BV79" i="12"/>
  <c r="BU28" i="9" s="1"/>
  <c r="BU29" i="9" s="1"/>
  <c r="BZ79" i="12"/>
  <c r="BY28" i="9" s="1"/>
  <c r="BY29" i="9" s="1"/>
  <c r="CD79" i="12"/>
  <c r="CC28" i="9" s="1"/>
  <c r="CC29" i="9" s="1"/>
  <c r="G79" i="12"/>
  <c r="F28" i="9" s="1"/>
  <c r="F29" i="9" s="1"/>
  <c r="K79" i="12"/>
  <c r="J28" i="9" s="1"/>
  <c r="J29" i="9" s="1"/>
  <c r="O79" i="12"/>
  <c r="N28" i="9" s="1"/>
  <c r="N29" i="9" s="1"/>
  <c r="S79" i="12"/>
  <c r="R28" i="9" s="1"/>
  <c r="R29" i="9" s="1"/>
  <c r="W79" i="12"/>
  <c r="V28" i="9" s="1"/>
  <c r="V29" i="9" s="1"/>
  <c r="AA79" i="12"/>
  <c r="Z28" i="9" s="1"/>
  <c r="Z29" i="9" s="1"/>
  <c r="AE79" i="12"/>
  <c r="AD28" i="9" s="1"/>
  <c r="AD29" i="9" s="1"/>
  <c r="AI79" i="12"/>
  <c r="AH28" i="9" s="1"/>
  <c r="AH29" i="9" s="1"/>
  <c r="AM79" i="12"/>
  <c r="AL28" i="9" s="1"/>
  <c r="AL29" i="9" s="1"/>
  <c r="AQ79" i="12"/>
  <c r="AP28" i="9" s="1"/>
  <c r="AP29" i="9" s="1"/>
  <c r="AU79" i="12"/>
  <c r="AT28" i="9" s="1"/>
  <c r="AT29" i="9" s="1"/>
  <c r="AY79" i="12"/>
  <c r="AX28" i="9" s="1"/>
  <c r="AX29" i="9" s="1"/>
  <c r="BC79" i="12"/>
  <c r="BB28" i="9" s="1"/>
  <c r="BB29" i="9" s="1"/>
  <c r="BG79" i="12"/>
  <c r="BF28" i="9" s="1"/>
  <c r="BF29" i="9" s="1"/>
  <c r="BK79" i="12"/>
  <c r="BJ28" i="9" s="1"/>
  <c r="BJ29" i="9" s="1"/>
  <c r="BO79" i="12"/>
  <c r="BN28" i="9" s="1"/>
  <c r="BN29" i="9" s="1"/>
  <c r="BS79" i="12"/>
  <c r="BR28" i="9" s="1"/>
  <c r="BR29" i="9" s="1"/>
  <c r="BW79" i="12"/>
  <c r="BV28" i="9" s="1"/>
  <c r="BV29" i="9" s="1"/>
  <c r="CA79" i="12"/>
  <c r="BZ28" i="9" s="1"/>
  <c r="BZ29" i="9" s="1"/>
  <c r="D14" i="12"/>
  <c r="C72" i="9" s="1"/>
  <c r="H14" i="12"/>
  <c r="G72" i="9" s="1"/>
  <c r="G77" i="9" s="1"/>
  <c r="L14" i="12"/>
  <c r="K72" i="9" s="1"/>
  <c r="K77" i="9" s="1"/>
  <c r="P14" i="12"/>
  <c r="O72" i="9" s="1"/>
  <c r="O77" i="9" s="1"/>
  <c r="T14" i="12"/>
  <c r="S72" i="9" s="1"/>
  <c r="S77" i="9" s="1"/>
  <c r="X14" i="12"/>
  <c r="W72" i="9" s="1"/>
  <c r="W77" i="9" s="1"/>
  <c r="AB14" i="12"/>
  <c r="AA72" i="9" s="1"/>
  <c r="AA77" i="9" s="1"/>
  <c r="AF14" i="12"/>
  <c r="AE72" i="9" s="1"/>
  <c r="AE77" i="9" s="1"/>
  <c r="AJ14" i="12"/>
  <c r="AI72" i="9" s="1"/>
  <c r="AI77" i="9" s="1"/>
  <c r="AN14" i="12"/>
  <c r="AM72" i="9" s="1"/>
  <c r="AM77" i="9" s="1"/>
  <c r="AR14" i="12"/>
  <c r="AQ72" i="9" s="1"/>
  <c r="AQ77" i="9" s="1"/>
  <c r="AV14" i="12"/>
  <c r="AU72" i="9" s="1"/>
  <c r="AU77" i="9" s="1"/>
  <c r="AZ14" i="12"/>
  <c r="AY72" i="9" s="1"/>
  <c r="AY77" i="9" s="1"/>
  <c r="BD14" i="12"/>
  <c r="BC72" i="9" s="1"/>
  <c r="BC77" i="9" s="1"/>
  <c r="BH14" i="12"/>
  <c r="BG72" i="9" s="1"/>
  <c r="BG77" i="9" s="1"/>
  <c r="BL14" i="12"/>
  <c r="BK72" i="9" s="1"/>
  <c r="BK77" i="9" s="1"/>
  <c r="BP14" i="12"/>
  <c r="BO72" i="9" s="1"/>
  <c r="BO77" i="9" s="1"/>
  <c r="BT14" i="12"/>
  <c r="BS72" i="9" s="1"/>
  <c r="BS77" i="9" s="1"/>
  <c r="BX14" i="12"/>
  <c r="BW72" i="9" s="1"/>
  <c r="BW77" i="9" s="1"/>
  <c r="CB14" i="12"/>
  <c r="CA72" i="9" s="1"/>
  <c r="CA77" i="9" s="1"/>
  <c r="D40" i="12"/>
  <c r="C16" i="9" s="1"/>
  <c r="C17" i="9" s="1"/>
  <c r="L40" i="12"/>
  <c r="K16" i="9" s="1"/>
  <c r="K17" i="9" s="1"/>
  <c r="K24" i="9" s="1"/>
  <c r="T40" i="12"/>
  <c r="S16" i="9" s="1"/>
  <c r="S17" i="9" s="1"/>
  <c r="S24" i="9" s="1"/>
  <c r="G40" i="12"/>
  <c r="F16" i="9" s="1"/>
  <c r="F17" i="9" s="1"/>
  <c r="F24" i="9" s="1"/>
  <c r="K40" i="12"/>
  <c r="J16" i="9" s="1"/>
  <c r="J17" i="9" s="1"/>
  <c r="J24" i="9" s="1"/>
  <c r="O40" i="12"/>
  <c r="N16" i="9" s="1"/>
  <c r="N17" i="9" s="1"/>
  <c r="N24" i="9" s="1"/>
  <c r="S40" i="12"/>
  <c r="R16" i="9" s="1"/>
  <c r="R17" i="9" s="1"/>
  <c r="R24" i="9" s="1"/>
  <c r="W40" i="12"/>
  <c r="V16" i="9" s="1"/>
  <c r="V17" i="9" s="1"/>
  <c r="V24" i="9" s="1"/>
  <c r="AA40" i="12"/>
  <c r="Z16" i="9" s="1"/>
  <c r="Z17" i="9" s="1"/>
  <c r="Z24" i="9" s="1"/>
  <c r="AE40" i="12"/>
  <c r="AD16" i="9" s="1"/>
  <c r="AD17" i="9" s="1"/>
  <c r="AD24" i="9" s="1"/>
  <c r="AI40" i="12"/>
  <c r="AH16" i="9" s="1"/>
  <c r="AH17" i="9" s="1"/>
  <c r="AH24" i="9" s="1"/>
  <c r="AM40" i="12"/>
  <c r="AL16" i="9" s="1"/>
  <c r="AL17" i="9" s="1"/>
  <c r="AL24" i="9" s="1"/>
  <c r="AQ40" i="12"/>
  <c r="AP16" i="9" s="1"/>
  <c r="AP17" i="9" s="1"/>
  <c r="AP24" i="9" s="1"/>
  <c r="AX40" i="12"/>
  <c r="AW16" i="9" s="1"/>
  <c r="AW17" i="9" s="1"/>
  <c r="AW24" i="9" s="1"/>
  <c r="BF40" i="12"/>
  <c r="BE16" i="9" s="1"/>
  <c r="BE17" i="9" s="1"/>
  <c r="BE24" i="9" s="1"/>
  <c r="BN40" i="12"/>
  <c r="BM16" i="9" s="1"/>
  <c r="BM17" i="9" s="1"/>
  <c r="BM24" i="9" s="1"/>
  <c r="BV40" i="12"/>
  <c r="BU16" i="9" s="1"/>
  <c r="BU17" i="9" s="1"/>
  <c r="BU24" i="9" s="1"/>
  <c r="CD40" i="12"/>
  <c r="CC16" i="9" s="1"/>
  <c r="CC17" i="9" s="1"/>
  <c r="CC24" i="9" s="1"/>
  <c r="AU40" i="12"/>
  <c r="AT16" i="9" s="1"/>
  <c r="AT17" i="9" s="1"/>
  <c r="AT24" i="9" s="1"/>
  <c r="AY40" i="12"/>
  <c r="AX16" i="9" s="1"/>
  <c r="AX17" i="9" s="1"/>
  <c r="AX24" i="9" s="1"/>
  <c r="BC40" i="12"/>
  <c r="BB16" i="9" s="1"/>
  <c r="BB17" i="9" s="1"/>
  <c r="BB24" i="9" s="1"/>
  <c r="BG40" i="12"/>
  <c r="BF16" i="9" s="1"/>
  <c r="BF17" i="9" s="1"/>
  <c r="BF24" i="9" s="1"/>
  <c r="BK40" i="12"/>
  <c r="BJ16" i="9" s="1"/>
  <c r="BJ17" i="9" s="1"/>
  <c r="BJ24" i="9" s="1"/>
  <c r="BO40" i="12"/>
  <c r="BN16" i="9" s="1"/>
  <c r="BN17" i="9" s="1"/>
  <c r="BN24" i="9" s="1"/>
  <c r="BS40" i="12"/>
  <c r="BR16" i="9" s="1"/>
  <c r="BR17" i="9" s="1"/>
  <c r="BR24" i="9" s="1"/>
  <c r="BW40" i="12"/>
  <c r="BV16" i="9" s="1"/>
  <c r="BV17" i="9" s="1"/>
  <c r="BV24" i="9" s="1"/>
  <c r="CA40" i="12"/>
  <c r="BZ16" i="9" s="1"/>
  <c r="BZ17" i="9" s="1"/>
  <c r="BZ24" i="9" s="1"/>
  <c r="D79" i="12"/>
  <c r="C28" i="9" s="1"/>
  <c r="C29" i="9" s="1"/>
  <c r="H79" i="12"/>
  <c r="G28" i="9" s="1"/>
  <c r="G29" i="9" s="1"/>
  <c r="L79" i="12"/>
  <c r="K28" i="9" s="1"/>
  <c r="K29" i="9" s="1"/>
  <c r="P79" i="12"/>
  <c r="O28" i="9" s="1"/>
  <c r="O29" i="9" s="1"/>
  <c r="T79" i="12"/>
  <c r="S28" i="9" s="1"/>
  <c r="S29" i="9" s="1"/>
  <c r="X79" i="12"/>
  <c r="W28" i="9" s="1"/>
  <c r="W29" i="9" s="1"/>
  <c r="AB79" i="12"/>
  <c r="AA28" i="9" s="1"/>
  <c r="AA29" i="9" s="1"/>
  <c r="AF79" i="12"/>
  <c r="AE28" i="9" s="1"/>
  <c r="AE29" i="9" s="1"/>
  <c r="AJ79" i="12"/>
  <c r="AI28" i="9" s="1"/>
  <c r="AI29" i="9" s="1"/>
  <c r="AN79" i="12"/>
  <c r="AM28" i="9" s="1"/>
  <c r="AM29" i="9" s="1"/>
  <c r="AR79" i="12"/>
  <c r="AQ28" i="9" s="1"/>
  <c r="AQ29" i="9" s="1"/>
  <c r="AV79" i="12"/>
  <c r="AU28" i="9" s="1"/>
  <c r="AU29" i="9" s="1"/>
  <c r="AZ79" i="12"/>
  <c r="AY28" i="9" s="1"/>
  <c r="AY29" i="9" s="1"/>
  <c r="BD79" i="12"/>
  <c r="BC28" i="9" s="1"/>
  <c r="BC29" i="9" s="1"/>
  <c r="BH79" i="12"/>
  <c r="BG28" i="9" s="1"/>
  <c r="BG29" i="9" s="1"/>
  <c r="BL79" i="12"/>
  <c r="BK28" i="9" s="1"/>
  <c r="BK29" i="9" s="1"/>
  <c r="BP79" i="12"/>
  <c r="BO28" i="9" s="1"/>
  <c r="BO29" i="9" s="1"/>
  <c r="BT79" i="12"/>
  <c r="BS28" i="9" s="1"/>
  <c r="BS29" i="9" s="1"/>
  <c r="BX79" i="12"/>
  <c r="BW28" i="9" s="1"/>
  <c r="BW29" i="9" s="1"/>
  <c r="CB79" i="12"/>
  <c r="CA28" i="9" s="1"/>
  <c r="CA29" i="9" s="1"/>
  <c r="E79" i="12"/>
  <c r="D28" i="9" s="1"/>
  <c r="D29" i="9" s="1"/>
  <c r="I79" i="12"/>
  <c r="H28" i="9" s="1"/>
  <c r="H29" i="9" s="1"/>
  <c r="M79" i="12"/>
  <c r="L28" i="9" s="1"/>
  <c r="L29" i="9" s="1"/>
  <c r="Q79" i="12"/>
  <c r="P28" i="9" s="1"/>
  <c r="P29" i="9" s="1"/>
  <c r="U79" i="12"/>
  <c r="T28" i="9" s="1"/>
  <c r="T29" i="9" s="1"/>
  <c r="Y79" i="12"/>
  <c r="X28" i="9" s="1"/>
  <c r="X29" i="9" s="1"/>
  <c r="AC79" i="12"/>
  <c r="AB28" i="9" s="1"/>
  <c r="AB29" i="9" s="1"/>
  <c r="AG79" i="12"/>
  <c r="AF28" i="9" s="1"/>
  <c r="AF29" i="9" s="1"/>
  <c r="AK79" i="12"/>
  <c r="AJ28" i="9" s="1"/>
  <c r="AJ29" i="9" s="1"/>
  <c r="AO79" i="12"/>
  <c r="AN28" i="9" s="1"/>
  <c r="AN29" i="9" s="1"/>
  <c r="AS79" i="12"/>
  <c r="AR28" i="9" s="1"/>
  <c r="AR29" i="9" s="1"/>
  <c r="AW79" i="12"/>
  <c r="AV28" i="9" s="1"/>
  <c r="AV29" i="9" s="1"/>
  <c r="BA79" i="12"/>
  <c r="AZ28" i="9" s="1"/>
  <c r="AZ29" i="9" s="1"/>
  <c r="BE79" i="12"/>
  <c r="BD28" i="9" s="1"/>
  <c r="BD29" i="9" s="1"/>
  <c r="BI79" i="12"/>
  <c r="BH28" i="9" s="1"/>
  <c r="BH29" i="9" s="1"/>
  <c r="BM79" i="12"/>
  <c r="BL28" i="9" s="1"/>
  <c r="BL29" i="9" s="1"/>
  <c r="BQ79" i="12"/>
  <c r="BP28" i="9" s="1"/>
  <c r="BP29" i="9" s="1"/>
  <c r="BU79" i="12"/>
  <c r="BT28" i="9" s="1"/>
  <c r="BT29" i="9" s="1"/>
  <c r="BY79" i="12"/>
  <c r="BX28" i="9" s="1"/>
  <c r="BX29" i="9" s="1"/>
  <c r="CC79" i="12"/>
  <c r="CB28" i="9" s="1"/>
  <c r="CB29" i="9" s="1"/>
  <c r="D4" i="21"/>
  <c r="E4" i="21" s="1"/>
  <c r="C4" i="9"/>
  <c r="D7" i="12"/>
  <c r="C16" i="17"/>
  <c r="AA38" i="14"/>
  <c r="H16" i="18"/>
  <c r="H16" i="21"/>
  <c r="C16" i="18"/>
  <c r="C16" i="21"/>
  <c r="P16" i="18"/>
  <c r="P16" i="21"/>
  <c r="F16" i="18"/>
  <c r="F16" i="21"/>
  <c r="G16" i="18"/>
  <c r="G16" i="21"/>
  <c r="I16" i="18"/>
  <c r="I16" i="21"/>
  <c r="V16" i="18"/>
  <c r="V16" i="21"/>
  <c r="M16" i="18"/>
  <c r="M16" i="21"/>
  <c r="T16" i="18"/>
  <c r="T16" i="21"/>
  <c r="S16" i="18"/>
  <c r="S16" i="21"/>
  <c r="R16" i="18"/>
  <c r="R16" i="21"/>
  <c r="N16" i="18"/>
  <c r="N16" i="21"/>
  <c r="E16" i="18"/>
  <c r="E16" i="21"/>
  <c r="Q16" i="18"/>
  <c r="Q16" i="21"/>
  <c r="D16" i="18"/>
  <c r="D16" i="21"/>
  <c r="K16" i="18"/>
  <c r="K16" i="21"/>
  <c r="W16" i="18"/>
  <c r="W16" i="21"/>
  <c r="U16" i="18"/>
  <c r="U16" i="21"/>
  <c r="O16" i="18"/>
  <c r="O16" i="21"/>
  <c r="L16" i="18"/>
  <c r="L16" i="21"/>
  <c r="J16" i="18"/>
  <c r="J16" i="21"/>
  <c r="C79" i="12"/>
  <c r="B28" i="9" s="1"/>
  <c r="B29" i="9" s="1"/>
  <c r="C14" i="12"/>
  <c r="B72" i="9" s="1"/>
  <c r="B77" i="9" s="1"/>
  <c r="E7" i="17"/>
  <c r="C40" i="12"/>
  <c r="B16" i="9" s="1"/>
  <c r="B17" i="9" s="1"/>
  <c r="H5" i="14"/>
  <c r="I5" i="14" s="1"/>
  <c r="D7" i="17"/>
  <c r="C7" i="17"/>
  <c r="F7" i="17"/>
  <c r="G7" i="17"/>
  <c r="C25" i="25" l="1"/>
  <c r="C2" i="25"/>
  <c r="S72" i="18"/>
  <c r="R69" i="18"/>
  <c r="D4" i="9"/>
  <c r="C85" i="9" s="1"/>
  <c r="B85" i="9"/>
  <c r="BQ11" i="14"/>
  <c r="BP12" i="14"/>
  <c r="BP14" i="14"/>
  <c r="BP16" i="14"/>
  <c r="BP18" i="14"/>
  <c r="BP13" i="14"/>
  <c r="BP15" i="14"/>
  <c r="BP17" i="14"/>
  <c r="C77" i="9"/>
  <c r="F4" i="21"/>
  <c r="G4" i="21" s="1"/>
  <c r="E7" i="12"/>
  <c r="D31" i="11"/>
  <c r="AB38" i="14"/>
  <c r="AT17" i="18"/>
  <c r="AT17" i="21"/>
  <c r="AD17" i="18"/>
  <c r="AD17" i="21"/>
  <c r="AQ17" i="18"/>
  <c r="AQ17" i="21"/>
  <c r="AA17" i="18"/>
  <c r="AA17" i="21"/>
  <c r="AP17" i="18"/>
  <c r="AP17" i="21"/>
  <c r="Z17" i="18"/>
  <c r="Z17" i="21"/>
  <c r="AM17" i="18"/>
  <c r="AM17" i="21"/>
  <c r="AJ17" i="18"/>
  <c r="AJ17" i="21"/>
  <c r="AG17" i="18"/>
  <c r="AG17" i="21"/>
  <c r="AN17" i="18"/>
  <c r="AN17" i="21"/>
  <c r="AB17" i="18"/>
  <c r="AB17" i="21"/>
  <c r="AV17" i="18"/>
  <c r="AV17" i="21"/>
  <c r="AS17" i="18"/>
  <c r="AS17" i="21"/>
  <c r="BG17" i="18"/>
  <c r="BG17" i="21"/>
  <c r="BB17" i="18"/>
  <c r="BB17" i="21"/>
  <c r="BJ17" i="18"/>
  <c r="BJ17" i="21"/>
  <c r="BE17" i="18"/>
  <c r="BE17" i="21"/>
  <c r="BD17" i="18"/>
  <c r="BD17" i="21"/>
  <c r="BN17" i="18"/>
  <c r="BN17" i="21"/>
  <c r="BM17" i="18"/>
  <c r="BM17" i="21"/>
  <c r="BL17" i="18"/>
  <c r="BL17" i="21"/>
  <c r="BK17" i="18"/>
  <c r="BK17" i="21"/>
  <c r="BY17" i="18"/>
  <c r="BY17" i="21"/>
  <c r="BX17" i="18"/>
  <c r="BX17" i="21"/>
  <c r="BW17" i="18"/>
  <c r="BW17" i="21"/>
  <c r="BV17" i="18"/>
  <c r="BV17" i="21"/>
  <c r="CD17" i="18"/>
  <c r="CD17" i="21"/>
  <c r="AL17" i="18"/>
  <c r="AL17" i="21"/>
  <c r="AY17" i="18"/>
  <c r="AY17" i="21"/>
  <c r="AI17" i="18"/>
  <c r="AI17" i="21"/>
  <c r="AX17" i="18"/>
  <c r="AX17" i="21"/>
  <c r="AH17" i="18"/>
  <c r="AH17" i="21"/>
  <c r="AU17" i="18"/>
  <c r="AU17" i="21"/>
  <c r="AE17" i="18"/>
  <c r="AE17" i="21"/>
  <c r="AZ17" i="18"/>
  <c r="AZ17" i="21"/>
  <c r="AW17" i="18"/>
  <c r="AW17" i="21"/>
  <c r="X17" i="18"/>
  <c r="X17" i="21"/>
  <c r="AK17" i="18"/>
  <c r="AK17" i="21"/>
  <c r="AR17" i="18"/>
  <c r="AR17" i="21"/>
  <c r="Y17" i="18"/>
  <c r="Y17" i="21"/>
  <c r="AO17" i="18"/>
  <c r="AO17" i="21"/>
  <c r="AF17" i="18"/>
  <c r="AF17" i="21"/>
  <c r="AC17" i="18"/>
  <c r="AC17" i="21"/>
  <c r="BC17" i="18"/>
  <c r="BC17" i="21"/>
  <c r="BF17" i="18"/>
  <c r="BF17" i="21"/>
  <c r="BA17" i="18"/>
  <c r="BA17" i="21"/>
  <c r="BI17" i="18"/>
  <c r="BI17" i="21"/>
  <c r="BH17" i="18"/>
  <c r="BH17" i="21"/>
  <c r="BR17" i="18"/>
  <c r="BR17" i="21"/>
  <c r="BQ17" i="18"/>
  <c r="BQ17" i="21"/>
  <c r="BP17" i="18"/>
  <c r="BP17" i="21"/>
  <c r="BO17" i="18"/>
  <c r="BO17" i="21"/>
  <c r="BU17" i="18"/>
  <c r="BU17" i="21"/>
  <c r="CC17" i="18"/>
  <c r="CC17" i="21"/>
  <c r="BT17" i="18"/>
  <c r="BT17" i="21"/>
  <c r="CB17" i="18"/>
  <c r="CB17" i="21"/>
  <c r="BS17" i="18"/>
  <c r="BS17" i="21"/>
  <c r="CA17" i="18"/>
  <c r="CA17" i="21"/>
  <c r="BZ17" i="18"/>
  <c r="BZ17" i="21"/>
  <c r="J5" i="14"/>
  <c r="F7" i="12" l="1"/>
  <c r="G7" i="12" s="1"/>
  <c r="H7" i="12" s="1"/>
  <c r="D25" i="25"/>
  <c r="D2" i="25"/>
  <c r="T72" i="18"/>
  <c r="S69" i="18"/>
  <c r="E31" i="11"/>
  <c r="E4" i="9"/>
  <c r="D85" i="9" s="1"/>
  <c r="D80" i="9" s="1"/>
  <c r="D81" i="9" s="1"/>
  <c r="BQ13" i="14"/>
  <c r="BQ15" i="14"/>
  <c r="BQ17" i="14"/>
  <c r="BR11" i="14"/>
  <c r="BQ12" i="14"/>
  <c r="BQ14" i="14"/>
  <c r="BQ16" i="14"/>
  <c r="BQ18" i="14"/>
  <c r="BQ19" i="14"/>
  <c r="H4" i="21"/>
  <c r="I4" i="21" s="1"/>
  <c r="J4" i="21" s="1"/>
  <c r="AC38" i="14"/>
  <c r="K5" i="14"/>
  <c r="U72" i="18" l="1"/>
  <c r="T69" i="18"/>
  <c r="F31" i="11"/>
  <c r="F4" i="9"/>
  <c r="E85" i="9" s="1"/>
  <c r="E80" i="9" s="1"/>
  <c r="E81" i="9" s="1"/>
  <c r="BS11" i="14"/>
  <c r="BR12" i="14"/>
  <c r="BR14" i="14"/>
  <c r="BR16" i="14"/>
  <c r="BR18" i="14"/>
  <c r="BR13" i="14"/>
  <c r="BR15" i="14"/>
  <c r="BR17" i="14"/>
  <c r="BR19" i="14"/>
  <c r="BR20" i="14"/>
  <c r="E8" i="17"/>
  <c r="E6" i="14"/>
  <c r="B80" i="9"/>
  <c r="B81" i="9" s="1"/>
  <c r="C7" i="21" s="1"/>
  <c r="C80" i="9"/>
  <c r="C81" i="9" s="1"/>
  <c r="K4" i="21"/>
  <c r="L4" i="21" s="1"/>
  <c r="M4" i="21" s="1"/>
  <c r="I7" i="12"/>
  <c r="AD38" i="14"/>
  <c r="L5" i="14"/>
  <c r="E7" i="21" l="1"/>
  <c r="D7" i="21"/>
  <c r="V72" i="18"/>
  <c r="U69" i="18"/>
  <c r="G31" i="11"/>
  <c r="B31" i="11" s="1"/>
  <c r="G4" i="9"/>
  <c r="F85" i="9" s="1"/>
  <c r="F80" i="9" s="1"/>
  <c r="F81" i="9" s="1"/>
  <c r="G7" i="21" s="1"/>
  <c r="BS13" i="14"/>
  <c r="BS15" i="14"/>
  <c r="BS17" i="14"/>
  <c r="BT11" i="14"/>
  <c r="BS12" i="14"/>
  <c r="BS14" i="14"/>
  <c r="BS16" i="14"/>
  <c r="BS18" i="14"/>
  <c r="BS21" i="14"/>
  <c r="BS19" i="14"/>
  <c r="BS20" i="14"/>
  <c r="C7" i="18"/>
  <c r="D6" i="14"/>
  <c r="D8" i="17"/>
  <c r="C6" i="21"/>
  <c r="C35" i="21" s="1"/>
  <c r="C6" i="14"/>
  <c r="B12" i="14" s="1"/>
  <c r="C8" i="17"/>
  <c r="E6" i="21"/>
  <c r="C6" i="18"/>
  <c r="D6" i="21"/>
  <c r="F6" i="21"/>
  <c r="N4" i="21"/>
  <c r="J7" i="12"/>
  <c r="F7" i="21"/>
  <c r="F8" i="17"/>
  <c r="F6" i="14"/>
  <c r="B15" i="14" s="1"/>
  <c r="AM12" i="14"/>
  <c r="AE38" i="14"/>
  <c r="M5" i="14"/>
  <c r="AL12" i="14" l="1"/>
  <c r="BC12" i="14"/>
  <c r="BG12" i="14"/>
  <c r="BI12" i="14"/>
  <c r="BD12" i="14"/>
  <c r="BH12" i="14"/>
  <c r="BE12" i="14"/>
  <c r="BF12" i="14"/>
  <c r="I12" i="14"/>
  <c r="AU15" i="14"/>
  <c r="BH15" i="14"/>
  <c r="BJ15" i="14"/>
  <c r="BF15" i="14"/>
  <c r="BG15" i="14"/>
  <c r="BI15" i="14"/>
  <c r="BK15" i="14"/>
  <c r="BL15" i="14"/>
  <c r="BN17" i="14"/>
  <c r="BM17" i="14"/>
  <c r="AT15" i="14"/>
  <c r="BA15" i="14"/>
  <c r="BD15" i="14"/>
  <c r="AZ15" i="14"/>
  <c r="BB15" i="14"/>
  <c r="BC15" i="14"/>
  <c r="BE15" i="14"/>
  <c r="BC17" i="14"/>
  <c r="BG17" i="14"/>
  <c r="AU17" i="14"/>
  <c r="C37" i="18"/>
  <c r="B14" i="14"/>
  <c r="AK12" i="14"/>
  <c r="BA12" i="14"/>
  <c r="BB12" i="14"/>
  <c r="AR12" i="14"/>
  <c r="AX12" i="14"/>
  <c r="AQ12" i="14"/>
  <c r="AY12" i="14"/>
  <c r="AU12" i="14"/>
  <c r="AZ12" i="14"/>
  <c r="AV12" i="14"/>
  <c r="AP12" i="14"/>
  <c r="AS12" i="14"/>
  <c r="AT12" i="14"/>
  <c r="AW12" i="14"/>
  <c r="W72" i="18"/>
  <c r="V69" i="18"/>
  <c r="H4" i="9"/>
  <c r="G85" i="9" s="1"/>
  <c r="G80" i="9" s="1"/>
  <c r="G81" i="9" s="1"/>
  <c r="H6" i="14" s="1"/>
  <c r="B17" i="14" s="1"/>
  <c r="BH17" i="14" s="1"/>
  <c r="BU11" i="14"/>
  <c r="BT12" i="14"/>
  <c r="BT14" i="14"/>
  <c r="BT16" i="14"/>
  <c r="BT18" i="14"/>
  <c r="BT13" i="14"/>
  <c r="BT15" i="14"/>
  <c r="BT17" i="14"/>
  <c r="BT19" i="14"/>
  <c r="BT20" i="14"/>
  <c r="BT22" i="14"/>
  <c r="BT21" i="14"/>
  <c r="AG12" i="14"/>
  <c r="AH12" i="14"/>
  <c r="AI12" i="14"/>
  <c r="AS17" i="14"/>
  <c r="B13" i="14"/>
  <c r="L13" i="14" s="1"/>
  <c r="P12" i="14"/>
  <c r="D12" i="14"/>
  <c r="AA12" i="14"/>
  <c r="V12" i="14"/>
  <c r="H12" i="14"/>
  <c r="AE12" i="14"/>
  <c r="T12" i="14"/>
  <c r="Q12" i="14"/>
  <c r="J12" i="14"/>
  <c r="K12" i="14"/>
  <c r="R12" i="14"/>
  <c r="X12" i="14"/>
  <c r="AB12" i="14"/>
  <c r="F35" i="21"/>
  <c r="D35" i="21"/>
  <c r="W12" i="14"/>
  <c r="N12" i="14"/>
  <c r="C12" i="14"/>
  <c r="G12" i="14"/>
  <c r="E12" i="14"/>
  <c r="O12" i="14"/>
  <c r="M12" i="14"/>
  <c r="F12" i="14"/>
  <c r="U12" i="14"/>
  <c r="S12" i="14"/>
  <c r="L12" i="14"/>
  <c r="AD12" i="14"/>
  <c r="Z12" i="14"/>
  <c r="AF12" i="14"/>
  <c r="AC12" i="14"/>
  <c r="Y12" i="14"/>
  <c r="B39" i="14"/>
  <c r="C39" i="14" s="1"/>
  <c r="AN12" i="14"/>
  <c r="AJ12" i="14"/>
  <c r="AO12" i="14"/>
  <c r="E35" i="21"/>
  <c r="G8" i="17"/>
  <c r="G6" i="14"/>
  <c r="B16" i="14" s="1"/>
  <c r="G6" i="21"/>
  <c r="G35" i="21" s="1"/>
  <c r="O4" i="21"/>
  <c r="P4" i="21" s="1"/>
  <c r="Q4" i="21" s="1"/>
  <c r="R4" i="21" s="1"/>
  <c r="S4" i="21" s="1"/>
  <c r="T4" i="21" s="1"/>
  <c r="U4" i="21" s="1"/>
  <c r="V4" i="21" s="1"/>
  <c r="W4" i="21" s="1"/>
  <c r="X4" i="21" s="1"/>
  <c r="Y4" i="21" s="1"/>
  <c r="Z4" i="21" s="1"/>
  <c r="AA4" i="21" s="1"/>
  <c r="AB4" i="21" s="1"/>
  <c r="AC4" i="21" s="1"/>
  <c r="AD4" i="21" s="1"/>
  <c r="AE4" i="21" s="1"/>
  <c r="AF4" i="21" s="1"/>
  <c r="AG4" i="21" s="1"/>
  <c r="AH4" i="21" s="1"/>
  <c r="AI4" i="21" s="1"/>
  <c r="AJ4" i="21" s="1"/>
  <c r="AK4" i="21" s="1"/>
  <c r="AL4" i="21" s="1"/>
  <c r="AM4" i="21" s="1"/>
  <c r="AN4" i="21" s="1"/>
  <c r="AO4" i="21" s="1"/>
  <c r="AP4" i="21" s="1"/>
  <c r="AQ4" i="21" s="1"/>
  <c r="AR4" i="21" s="1"/>
  <c r="AS4" i="21" s="1"/>
  <c r="AT4" i="21" s="1"/>
  <c r="AU4" i="21" s="1"/>
  <c r="AV4" i="21" s="1"/>
  <c r="AW4" i="21" s="1"/>
  <c r="AX4" i="21" s="1"/>
  <c r="AY4" i="21" s="1"/>
  <c r="AZ4" i="21" s="1"/>
  <c r="BA4" i="21" s="1"/>
  <c r="BB4" i="21" s="1"/>
  <c r="BC4" i="21" s="1"/>
  <c r="BD4" i="21" s="1"/>
  <c r="BE4" i="21" s="1"/>
  <c r="BF4" i="21" s="1"/>
  <c r="BG4" i="21" s="1"/>
  <c r="BH4" i="21" s="1"/>
  <c r="BI4" i="21" s="1"/>
  <c r="BJ4" i="21" s="1"/>
  <c r="BK4" i="21" s="1"/>
  <c r="BL4" i="21" s="1"/>
  <c r="BM4" i="21" s="1"/>
  <c r="BN4" i="21" s="1"/>
  <c r="BO4" i="21" s="1"/>
  <c r="BP4" i="21" s="1"/>
  <c r="BQ4" i="21" s="1"/>
  <c r="BR4" i="21" s="1"/>
  <c r="BS4" i="21" s="1"/>
  <c r="BT4" i="21" s="1"/>
  <c r="BU4" i="21" s="1"/>
  <c r="BV4" i="21" s="1"/>
  <c r="BW4" i="21" s="1"/>
  <c r="BX4" i="21" s="1"/>
  <c r="BY4" i="21" s="1"/>
  <c r="BZ4" i="21" s="1"/>
  <c r="CA4" i="21" s="1"/>
  <c r="CB4" i="21" s="1"/>
  <c r="CC4" i="21" s="1"/>
  <c r="CD4" i="21" s="1"/>
  <c r="K7" i="12"/>
  <c r="L7" i="12" s="1"/>
  <c r="AP15" i="14"/>
  <c r="AK15" i="14"/>
  <c r="AS15" i="14"/>
  <c r="AV15" i="14"/>
  <c r="AL15" i="14"/>
  <c r="AW15" i="14"/>
  <c r="AX15" i="14"/>
  <c r="AY15" i="14"/>
  <c r="L15" i="14"/>
  <c r="W15" i="14"/>
  <c r="Z15" i="14"/>
  <c r="J15" i="14"/>
  <c r="S15" i="14"/>
  <c r="AF15" i="14"/>
  <c r="AC15" i="14"/>
  <c r="K15" i="14"/>
  <c r="I15" i="14"/>
  <c r="Q15" i="14"/>
  <c r="T15" i="14"/>
  <c r="N15" i="14"/>
  <c r="AD15" i="14"/>
  <c r="AH15" i="14"/>
  <c r="Y15" i="14"/>
  <c r="G15" i="14"/>
  <c r="H15" i="14"/>
  <c r="B42" i="14"/>
  <c r="F42" i="14" s="1"/>
  <c r="M15" i="14"/>
  <c r="V15" i="14"/>
  <c r="R15" i="14"/>
  <c r="O15" i="14"/>
  <c r="U15" i="14"/>
  <c r="P15" i="14"/>
  <c r="F15" i="14"/>
  <c r="AI15" i="14"/>
  <c r="AE15" i="14"/>
  <c r="AA15" i="14"/>
  <c r="X15" i="14"/>
  <c r="AG15" i="14"/>
  <c r="AB15" i="14"/>
  <c r="AJ15" i="14"/>
  <c r="AR15" i="14"/>
  <c r="AQ15" i="14"/>
  <c r="AM15" i="14"/>
  <c r="AN15" i="14"/>
  <c r="AO15" i="14"/>
  <c r="H7" i="21"/>
  <c r="AF38" i="14"/>
  <c r="N5" i="14"/>
  <c r="AO17" i="14" l="1"/>
  <c r="AN17" i="14"/>
  <c r="AM17" i="14"/>
  <c r="AP17" i="14"/>
  <c r="AT17" i="14"/>
  <c r="AW17" i="14"/>
  <c r="BE17" i="14"/>
  <c r="AZ17" i="14"/>
  <c r="BK17" i="14"/>
  <c r="V17" i="14"/>
  <c r="AY17" i="14"/>
  <c r="AV17" i="14"/>
  <c r="BF17" i="14"/>
  <c r="BB17" i="14"/>
  <c r="BL17" i="14"/>
  <c r="BI17" i="14"/>
  <c r="AQ17" i="14"/>
  <c r="AR17" i="14"/>
  <c r="AX17" i="14"/>
  <c r="BD17" i="14"/>
  <c r="BA17" i="14"/>
  <c r="BJ17" i="14"/>
  <c r="X17" i="14"/>
  <c r="E37" i="27"/>
  <c r="E40" i="27" s="1"/>
  <c r="C36" i="11"/>
  <c r="AA17" i="14"/>
  <c r="AG17" i="14"/>
  <c r="S17" i="14"/>
  <c r="J17" i="14"/>
  <c r="K17" i="14"/>
  <c r="P17" i="14"/>
  <c r="Q17" i="14"/>
  <c r="AF17" i="14"/>
  <c r="AK17" i="14"/>
  <c r="AB17" i="14"/>
  <c r="T17" i="14"/>
  <c r="AC17" i="14"/>
  <c r="I17" i="14"/>
  <c r="R17" i="14"/>
  <c r="AI17" i="14"/>
  <c r="H17" i="14"/>
  <c r="U17" i="14"/>
  <c r="B44" i="14"/>
  <c r="H44" i="14" s="1"/>
  <c r="CV44" i="14" s="1"/>
  <c r="AE17" i="14"/>
  <c r="N17" i="14"/>
  <c r="Y17" i="14"/>
  <c r="Z17" i="14"/>
  <c r="L17" i="14"/>
  <c r="AD17" i="14"/>
  <c r="M17" i="14"/>
  <c r="AH17" i="14"/>
  <c r="O17" i="14"/>
  <c r="W17" i="14"/>
  <c r="AJ17" i="14"/>
  <c r="AL17" i="14"/>
  <c r="BG16" i="14"/>
  <c r="BH16" i="14"/>
  <c r="BI16" i="14"/>
  <c r="BJ16" i="14"/>
  <c r="BK16" i="14"/>
  <c r="BL16" i="14"/>
  <c r="BM16" i="14"/>
  <c r="BF14" i="14"/>
  <c r="BG14" i="14"/>
  <c r="BI14" i="14"/>
  <c r="BJ14" i="14"/>
  <c r="BK14" i="14"/>
  <c r="BE14" i="14"/>
  <c r="BH14" i="14"/>
  <c r="BD13" i="14"/>
  <c r="BG13" i="14"/>
  <c r="BJ13" i="14"/>
  <c r="BE13" i="14"/>
  <c r="BF13" i="14"/>
  <c r="BH13" i="14"/>
  <c r="BI13" i="14"/>
  <c r="O13" i="14"/>
  <c r="BA13" i="14"/>
  <c r="BB13" i="14"/>
  <c r="BC13" i="14"/>
  <c r="AZ13" i="14"/>
  <c r="AV13" i="14"/>
  <c r="AT13" i="14"/>
  <c r="AU13" i="14"/>
  <c r="AW13" i="14"/>
  <c r="AY13" i="14"/>
  <c r="AS13" i="14"/>
  <c r="AR13" i="14"/>
  <c r="AX13" i="14"/>
  <c r="AQ13" i="14"/>
  <c r="BA16" i="14"/>
  <c r="AZ16" i="14"/>
  <c r="BB16" i="14"/>
  <c r="BC16" i="14"/>
  <c r="BD16" i="14"/>
  <c r="BE16" i="14"/>
  <c r="BF16" i="14"/>
  <c r="BA14" i="14"/>
  <c r="BC14" i="14"/>
  <c r="BD14" i="14"/>
  <c r="AZ14" i="14"/>
  <c r="BB14" i="14"/>
  <c r="AX14" i="14"/>
  <c r="AW14" i="14"/>
  <c r="AT14" i="14"/>
  <c r="AR14" i="14"/>
  <c r="AK14" i="14"/>
  <c r="AO14" i="14"/>
  <c r="Z14" i="14"/>
  <c r="AF14" i="14"/>
  <c r="U14" i="14"/>
  <c r="P14" i="14"/>
  <c r="S14" i="14"/>
  <c r="B41" i="14"/>
  <c r="E41" i="14" s="1"/>
  <c r="J14" i="14"/>
  <c r="AU14" i="14"/>
  <c r="AV14" i="14"/>
  <c r="AY14" i="14"/>
  <c r="AS14" i="14"/>
  <c r="AJ14" i="14"/>
  <c r="AL14" i="14"/>
  <c r="AN14" i="14"/>
  <c r="AP14" i="14"/>
  <c r="AA14" i="14"/>
  <c r="X14" i="14"/>
  <c r="AB14" i="14"/>
  <c r="AE14" i="14"/>
  <c r="AG14" i="14"/>
  <c r="N14" i="14"/>
  <c r="R14" i="14"/>
  <c r="O14" i="14"/>
  <c r="T14" i="14"/>
  <c r="L14" i="14"/>
  <c r="K14" i="14"/>
  <c r="M14" i="14"/>
  <c r="I14" i="14"/>
  <c r="E14" i="14"/>
  <c r="F14" i="14"/>
  <c r="H14" i="14"/>
  <c r="AI14" i="14"/>
  <c r="AM14" i="14"/>
  <c r="AQ14" i="14"/>
  <c r="Y14" i="14"/>
  <c r="AC14" i="14"/>
  <c r="AD14" i="14"/>
  <c r="AH14" i="14"/>
  <c r="V14" i="14"/>
  <c r="Q14" i="14"/>
  <c r="W14" i="14"/>
  <c r="G14" i="14"/>
  <c r="X72" i="18"/>
  <c r="W69" i="18"/>
  <c r="H6" i="21"/>
  <c r="H35" i="21" s="1"/>
  <c r="I4" i="9"/>
  <c r="CW42" i="14"/>
  <c r="CU42" i="14"/>
  <c r="CS42" i="14"/>
  <c r="CQ42" i="14"/>
  <c r="CO42" i="14"/>
  <c r="CM42" i="14"/>
  <c r="CK42" i="14"/>
  <c r="CI42" i="14"/>
  <c r="CG42" i="14"/>
  <c r="CE42" i="14"/>
  <c r="CC42" i="14"/>
  <c r="CA42" i="14"/>
  <c r="BY42" i="14"/>
  <c r="BW42" i="14"/>
  <c r="CX42" i="14"/>
  <c r="CV42" i="14"/>
  <c r="CT42" i="14"/>
  <c r="CR42" i="14"/>
  <c r="CP42" i="14"/>
  <c r="CN42" i="14"/>
  <c r="CL42" i="14"/>
  <c r="CJ42" i="14"/>
  <c r="CH42" i="14"/>
  <c r="CF42" i="14"/>
  <c r="CD42" i="14"/>
  <c r="CB42" i="14"/>
  <c r="BZ42" i="14"/>
  <c r="BX42" i="14"/>
  <c r="BV42" i="14"/>
  <c r="BT42" i="14"/>
  <c r="BR42" i="14"/>
  <c r="BP42" i="14"/>
  <c r="BN42" i="14"/>
  <c r="BL42" i="14"/>
  <c r="BS42" i="14"/>
  <c r="BO42" i="14"/>
  <c r="BK42" i="14"/>
  <c r="BI42" i="14"/>
  <c r="BG42" i="14"/>
  <c r="BE42" i="14"/>
  <c r="BC42" i="14"/>
  <c r="BA42" i="14"/>
  <c r="AY42" i="14"/>
  <c r="AW42" i="14"/>
  <c r="AU42" i="14"/>
  <c r="AS42" i="14"/>
  <c r="AQ42" i="14"/>
  <c r="AO42" i="14"/>
  <c r="AM42" i="14"/>
  <c r="AK42" i="14"/>
  <c r="AI42" i="14"/>
  <c r="AG42" i="14"/>
  <c r="AE42" i="14"/>
  <c r="AC42" i="14"/>
  <c r="AA42" i="14"/>
  <c r="Y42" i="14"/>
  <c r="W42" i="14"/>
  <c r="U42" i="14"/>
  <c r="S42" i="14"/>
  <c r="Q42" i="14"/>
  <c r="O42" i="14"/>
  <c r="M42" i="14"/>
  <c r="K42" i="14"/>
  <c r="I42" i="14"/>
  <c r="G42" i="14"/>
  <c r="BU42" i="14"/>
  <c r="BQ42" i="14"/>
  <c r="BM42" i="14"/>
  <c r="BJ42" i="14"/>
  <c r="BH42" i="14"/>
  <c r="BF42" i="14"/>
  <c r="BD42" i="14"/>
  <c r="BB42" i="14"/>
  <c r="AZ42" i="14"/>
  <c r="AX42" i="14"/>
  <c r="AV42" i="14"/>
  <c r="AT42" i="14"/>
  <c r="AR42" i="14"/>
  <c r="AP42" i="14"/>
  <c r="AN42" i="14"/>
  <c r="AL42" i="14"/>
  <c r="AJ42" i="14"/>
  <c r="AH42" i="14"/>
  <c r="AF42" i="14"/>
  <c r="AD42" i="14"/>
  <c r="AB42" i="14"/>
  <c r="Z42" i="14"/>
  <c r="X42" i="14"/>
  <c r="V42" i="14"/>
  <c r="T42" i="14"/>
  <c r="R42" i="14"/>
  <c r="P42" i="14"/>
  <c r="N42" i="14"/>
  <c r="L42" i="14"/>
  <c r="J42" i="14"/>
  <c r="H42" i="14"/>
  <c r="CW39" i="14"/>
  <c r="CU39" i="14"/>
  <c r="CS39" i="14"/>
  <c r="CQ39" i="14"/>
  <c r="CO39" i="14"/>
  <c r="CM39" i="14"/>
  <c r="CK39" i="14"/>
  <c r="CI39" i="14"/>
  <c r="CG39" i="14"/>
  <c r="CE39" i="14"/>
  <c r="CC39" i="14"/>
  <c r="CA39" i="14"/>
  <c r="BY39" i="14"/>
  <c r="BW39" i="14"/>
  <c r="BU39" i="14"/>
  <c r="BS39" i="14"/>
  <c r="BQ39" i="14"/>
  <c r="BO39" i="14"/>
  <c r="BM39" i="14"/>
  <c r="BK39" i="14"/>
  <c r="BI39" i="14"/>
  <c r="BG39" i="14"/>
  <c r="BE39" i="14"/>
  <c r="BC39" i="14"/>
  <c r="BA39" i="14"/>
  <c r="AY39" i="14"/>
  <c r="AW39" i="14"/>
  <c r="AU39" i="14"/>
  <c r="AS39" i="14"/>
  <c r="AQ39" i="14"/>
  <c r="AO39" i="14"/>
  <c r="AM39" i="14"/>
  <c r="AK39" i="14"/>
  <c r="AI39" i="14"/>
  <c r="AG39" i="14"/>
  <c r="AE39" i="14"/>
  <c r="AC39" i="14"/>
  <c r="AA39" i="14"/>
  <c r="Y39" i="14"/>
  <c r="W39" i="14"/>
  <c r="U39" i="14"/>
  <c r="S39" i="14"/>
  <c r="Q39" i="14"/>
  <c r="O39" i="14"/>
  <c r="M39" i="14"/>
  <c r="K39" i="14"/>
  <c r="I39" i="14"/>
  <c r="G39" i="14"/>
  <c r="E39" i="14"/>
  <c r="CX39" i="14"/>
  <c r="CV39" i="14"/>
  <c r="CT39" i="14"/>
  <c r="CR39" i="14"/>
  <c r="CP39" i="14"/>
  <c r="CN39" i="14"/>
  <c r="CL39" i="14"/>
  <c r="CJ39" i="14"/>
  <c r="CH39" i="14"/>
  <c r="CF39" i="14"/>
  <c r="CD39" i="14"/>
  <c r="CB39" i="14"/>
  <c r="BZ39" i="14"/>
  <c r="BX39" i="14"/>
  <c r="BV39" i="14"/>
  <c r="BT39" i="14"/>
  <c r="BR39" i="14"/>
  <c r="BP39" i="14"/>
  <c r="BN39" i="14"/>
  <c r="BL39" i="14"/>
  <c r="BJ39" i="14"/>
  <c r="BH39" i="14"/>
  <c r="BF39" i="14"/>
  <c r="BD39" i="14"/>
  <c r="BB39" i="14"/>
  <c r="AZ39" i="14"/>
  <c r="AX39" i="14"/>
  <c r="AV39" i="14"/>
  <c r="AT39" i="14"/>
  <c r="AR39" i="14"/>
  <c r="AP39" i="14"/>
  <c r="AN39" i="14"/>
  <c r="AL39" i="14"/>
  <c r="AJ39" i="14"/>
  <c r="AH39" i="14"/>
  <c r="AF39" i="14"/>
  <c r="AD39" i="14"/>
  <c r="AB39" i="14"/>
  <c r="Z39" i="14"/>
  <c r="X39" i="14"/>
  <c r="V39" i="14"/>
  <c r="T39" i="14"/>
  <c r="R39" i="14"/>
  <c r="P39" i="14"/>
  <c r="N39" i="14"/>
  <c r="L39" i="14"/>
  <c r="J39" i="14"/>
  <c r="H39" i="14"/>
  <c r="F39" i="14"/>
  <c r="D39" i="14"/>
  <c r="C34" i="14"/>
  <c r="B37" i="9" s="1"/>
  <c r="B51" i="9" s="1"/>
  <c r="BU13" i="14"/>
  <c r="BU15" i="14"/>
  <c r="BU17" i="14"/>
  <c r="BV11" i="14"/>
  <c r="BU12" i="14"/>
  <c r="BU14" i="14"/>
  <c r="BU16" i="14"/>
  <c r="BU18" i="14"/>
  <c r="BU19" i="14"/>
  <c r="BU21" i="14"/>
  <c r="BU23" i="14"/>
  <c r="BU20" i="14"/>
  <c r="BU22" i="14"/>
  <c r="T13" i="14"/>
  <c r="P13" i="14"/>
  <c r="D13" i="14"/>
  <c r="AB13" i="14"/>
  <c r="M13" i="14"/>
  <c r="AC13" i="14"/>
  <c r="Q13" i="14"/>
  <c r="AD13" i="14"/>
  <c r="K13" i="14"/>
  <c r="N13" i="14"/>
  <c r="H13" i="14"/>
  <c r="X13" i="14"/>
  <c r="E13" i="14"/>
  <c r="AA13" i="14"/>
  <c r="G13" i="14"/>
  <c r="AG13" i="14"/>
  <c r="AF13" i="14"/>
  <c r="W13" i="14"/>
  <c r="R13" i="14"/>
  <c r="B40" i="14"/>
  <c r="D40" i="14" s="1"/>
  <c r="U13" i="14"/>
  <c r="S13" i="14"/>
  <c r="AH13" i="14"/>
  <c r="AE13" i="14"/>
  <c r="I13" i="14"/>
  <c r="J13" i="14"/>
  <c r="F13" i="14"/>
  <c r="Y13" i="14"/>
  <c r="V13" i="14"/>
  <c r="Z13" i="14"/>
  <c r="AK13" i="14"/>
  <c r="AO13" i="14"/>
  <c r="AL13" i="14"/>
  <c r="AP13" i="14"/>
  <c r="AJ13" i="14"/>
  <c r="AM13" i="14"/>
  <c r="AI13" i="14"/>
  <c r="AN13" i="14"/>
  <c r="R16" i="14"/>
  <c r="V16" i="14"/>
  <c r="I16" i="14"/>
  <c r="Y16" i="14"/>
  <c r="O16" i="14"/>
  <c r="X16" i="14"/>
  <c r="G16" i="14"/>
  <c r="AE16" i="14"/>
  <c r="AJ16" i="14"/>
  <c r="U16" i="14"/>
  <c r="M7" i="12"/>
  <c r="N7" i="12" s="1"/>
  <c r="AX16" i="14"/>
  <c r="AY16" i="14"/>
  <c r="AU16" i="14"/>
  <c r="AT16" i="14"/>
  <c r="AV16" i="14"/>
  <c r="AW16" i="14"/>
  <c r="Z16" i="14"/>
  <c r="AL16" i="14"/>
  <c r="AQ16" i="14"/>
  <c r="AM16" i="14"/>
  <c r="AP16" i="14"/>
  <c r="AO16" i="14"/>
  <c r="AS16" i="14"/>
  <c r="AN16" i="14"/>
  <c r="AR16" i="14"/>
  <c r="AB16" i="14"/>
  <c r="AH16" i="14"/>
  <c r="AD16" i="14"/>
  <c r="B43" i="14"/>
  <c r="G43" i="14" s="1"/>
  <c r="S16" i="14"/>
  <c r="T16" i="14"/>
  <c r="H16" i="14"/>
  <c r="J16" i="14"/>
  <c r="AF16" i="14"/>
  <c r="AC16" i="14"/>
  <c r="W16" i="14"/>
  <c r="AI16" i="14"/>
  <c r="P16" i="14"/>
  <c r="M16" i="14"/>
  <c r="Q16" i="14"/>
  <c r="K16" i="14"/>
  <c r="N16" i="14"/>
  <c r="AG16" i="14"/>
  <c r="L16" i="14"/>
  <c r="AK16" i="14"/>
  <c r="AA16" i="14"/>
  <c r="C60" i="14"/>
  <c r="B52" i="9" s="1"/>
  <c r="AG38" i="14"/>
  <c r="O5" i="14"/>
  <c r="CX44" i="14" l="1"/>
  <c r="C19" i="18"/>
  <c r="E27" i="27" s="1"/>
  <c r="BO44" i="14"/>
  <c r="AL44" i="14"/>
  <c r="AI44" i="14"/>
  <c r="CU44" i="14"/>
  <c r="BR44" i="14"/>
  <c r="S44" i="14"/>
  <c r="AY44" i="14"/>
  <c r="CE44" i="14"/>
  <c r="V44" i="14"/>
  <c r="BB44" i="14"/>
  <c r="CH44" i="14"/>
  <c r="K44" i="14"/>
  <c r="AA44" i="14"/>
  <c r="AQ44" i="14"/>
  <c r="BG44" i="14"/>
  <c r="BW44" i="14"/>
  <c r="CM44" i="14"/>
  <c r="N44" i="14"/>
  <c r="AD44" i="14"/>
  <c r="AT44" i="14"/>
  <c r="BJ44" i="14"/>
  <c r="BZ44" i="14"/>
  <c r="CP44" i="14"/>
  <c r="O44" i="14"/>
  <c r="W44" i="14"/>
  <c r="AE44" i="14"/>
  <c r="AM44" i="14"/>
  <c r="AU44" i="14"/>
  <c r="BC44" i="14"/>
  <c r="BK44" i="14"/>
  <c r="BS44" i="14"/>
  <c r="CA44" i="14"/>
  <c r="CI44" i="14"/>
  <c r="CQ44" i="14"/>
  <c r="J44" i="14"/>
  <c r="R44" i="14"/>
  <c r="Z44" i="14"/>
  <c r="AH44" i="14"/>
  <c r="AP44" i="14"/>
  <c r="AX44" i="14"/>
  <c r="BF44" i="14"/>
  <c r="BN44" i="14"/>
  <c r="BV44" i="14"/>
  <c r="CD44" i="14"/>
  <c r="CL44" i="14"/>
  <c r="CT44" i="14"/>
  <c r="E34" i="14"/>
  <c r="D37" i="9" s="1"/>
  <c r="E19" i="21" s="1"/>
  <c r="I44" i="14"/>
  <c r="M44" i="14"/>
  <c r="Q44" i="14"/>
  <c r="U44" i="14"/>
  <c r="Y44" i="14"/>
  <c r="AC44" i="14"/>
  <c r="AG44" i="14"/>
  <c r="AK44" i="14"/>
  <c r="AO44" i="14"/>
  <c r="AS44" i="14"/>
  <c r="AW44" i="14"/>
  <c r="BA44" i="14"/>
  <c r="BE44" i="14"/>
  <c r="BI44" i="14"/>
  <c r="BM44" i="14"/>
  <c r="BQ44" i="14"/>
  <c r="BU44" i="14"/>
  <c r="BY44" i="14"/>
  <c r="CC44" i="14"/>
  <c r="CG44" i="14"/>
  <c r="CK44" i="14"/>
  <c r="CO44" i="14"/>
  <c r="CS44" i="14"/>
  <c r="CW44" i="14"/>
  <c r="L44" i="14"/>
  <c r="P44" i="14"/>
  <c r="T44" i="14"/>
  <c r="X44" i="14"/>
  <c r="AB44" i="14"/>
  <c r="AF44" i="14"/>
  <c r="AJ44" i="14"/>
  <c r="AN44" i="14"/>
  <c r="AR44" i="14"/>
  <c r="AV44" i="14"/>
  <c r="AZ44" i="14"/>
  <c r="BD44" i="14"/>
  <c r="BH44" i="14"/>
  <c r="BL44" i="14"/>
  <c r="BP44" i="14"/>
  <c r="BT44" i="14"/>
  <c r="BX44" i="14"/>
  <c r="CB44" i="14"/>
  <c r="CF44" i="14"/>
  <c r="CJ44" i="14"/>
  <c r="CN44" i="14"/>
  <c r="CR44" i="14"/>
  <c r="H85" i="9"/>
  <c r="H80" i="9" s="1"/>
  <c r="H81" i="9" s="1"/>
  <c r="C8" i="18"/>
  <c r="F34" i="14"/>
  <c r="E37" i="9" s="1"/>
  <c r="F19" i="18" s="1"/>
  <c r="B38" i="9"/>
  <c r="C18" i="21" s="1"/>
  <c r="C19" i="21"/>
  <c r="C8" i="21"/>
  <c r="B88" i="9"/>
  <c r="B89" i="9"/>
  <c r="CX41" i="14"/>
  <c r="CT41" i="14"/>
  <c r="CP41" i="14"/>
  <c r="CL41" i="14"/>
  <c r="CH41" i="14"/>
  <c r="CD41" i="14"/>
  <c r="BZ41" i="14"/>
  <c r="BV41" i="14"/>
  <c r="BR41" i="14"/>
  <c r="BN41" i="14"/>
  <c r="BJ41" i="14"/>
  <c r="BF41" i="14"/>
  <c r="BB41" i="14"/>
  <c r="AX41" i="14"/>
  <c r="AT41" i="14"/>
  <c r="AP41" i="14"/>
  <c r="AL41" i="14"/>
  <c r="AH41" i="14"/>
  <c r="AD41" i="14"/>
  <c r="Z41" i="14"/>
  <c r="V41" i="14"/>
  <c r="R41" i="14"/>
  <c r="N41" i="14"/>
  <c r="J41" i="14"/>
  <c r="F41" i="14"/>
  <c r="CU41" i="14"/>
  <c r="CQ41" i="14"/>
  <c r="CM41" i="14"/>
  <c r="CI41" i="14"/>
  <c r="CE41" i="14"/>
  <c r="CA41" i="14"/>
  <c r="BW41" i="14"/>
  <c r="BS41" i="14"/>
  <c r="BO41" i="14"/>
  <c r="BK41" i="14"/>
  <c r="BG41" i="14"/>
  <c r="BC41" i="14"/>
  <c r="AY41" i="14"/>
  <c r="AU41" i="14"/>
  <c r="AQ41" i="14"/>
  <c r="AM41" i="14"/>
  <c r="AI41" i="14"/>
  <c r="AE41" i="14"/>
  <c r="AA41" i="14"/>
  <c r="W41" i="14"/>
  <c r="S41" i="14"/>
  <c r="O41" i="14"/>
  <c r="K41" i="14"/>
  <c r="G41" i="14"/>
  <c r="CV41" i="14"/>
  <c r="CR41" i="14"/>
  <c r="CN41" i="14"/>
  <c r="CJ41" i="14"/>
  <c r="CF41" i="14"/>
  <c r="CB41" i="14"/>
  <c r="BX41" i="14"/>
  <c r="BT41" i="14"/>
  <c r="BP41" i="14"/>
  <c r="BL41" i="14"/>
  <c r="BH41" i="14"/>
  <c r="BD41" i="14"/>
  <c r="AZ41" i="14"/>
  <c r="AV41" i="14"/>
  <c r="AR41" i="14"/>
  <c r="AN41" i="14"/>
  <c r="AJ41" i="14"/>
  <c r="AF41" i="14"/>
  <c r="AB41" i="14"/>
  <c r="X41" i="14"/>
  <c r="T41" i="14"/>
  <c r="P41" i="14"/>
  <c r="L41" i="14"/>
  <c r="H41" i="14"/>
  <c r="CW41" i="14"/>
  <c r="CS41" i="14"/>
  <c r="CO41" i="14"/>
  <c r="CK41" i="14"/>
  <c r="CG41" i="14"/>
  <c r="CC41" i="14"/>
  <c r="BY41" i="14"/>
  <c r="BU41" i="14"/>
  <c r="BQ41" i="14"/>
  <c r="BM41" i="14"/>
  <c r="BI41" i="14"/>
  <c r="BE41" i="14"/>
  <c r="BA41" i="14"/>
  <c r="AW41" i="14"/>
  <c r="AS41" i="14"/>
  <c r="AO41" i="14"/>
  <c r="AK41" i="14"/>
  <c r="AG41" i="14"/>
  <c r="AC41" i="14"/>
  <c r="Y41" i="14"/>
  <c r="U41" i="14"/>
  <c r="Q41" i="14"/>
  <c r="M41" i="14"/>
  <c r="I41" i="14"/>
  <c r="Y72" i="18"/>
  <c r="X69" i="18"/>
  <c r="J4" i="9"/>
  <c r="I85" i="9" s="1"/>
  <c r="CW43" i="14"/>
  <c r="CU43" i="14"/>
  <c r="CS43" i="14"/>
  <c r="CQ43" i="14"/>
  <c r="CO43" i="14"/>
  <c r="CM43" i="14"/>
  <c r="CK43" i="14"/>
  <c r="CI43" i="14"/>
  <c r="CG43" i="14"/>
  <c r="CE43" i="14"/>
  <c r="CC43" i="14"/>
  <c r="CA43" i="14"/>
  <c r="BY43" i="14"/>
  <c r="BW43" i="14"/>
  <c r="BU43" i="14"/>
  <c r="BS43" i="14"/>
  <c r="BQ43" i="14"/>
  <c r="BO43" i="14"/>
  <c r="BM43" i="14"/>
  <c r="BK43" i="14"/>
  <c r="BI43" i="14"/>
  <c r="BG43" i="14"/>
  <c r="BE43" i="14"/>
  <c r="BC43" i="14"/>
  <c r="BA43" i="14"/>
  <c r="AY43" i="14"/>
  <c r="AW43" i="14"/>
  <c r="AU43" i="14"/>
  <c r="AS43" i="14"/>
  <c r="AQ43" i="14"/>
  <c r="AO43" i="14"/>
  <c r="AM43" i="14"/>
  <c r="AK43" i="14"/>
  <c r="AI43" i="14"/>
  <c r="AG43" i="14"/>
  <c r="AE43" i="14"/>
  <c r="AC43" i="14"/>
  <c r="AA43" i="14"/>
  <c r="Y43" i="14"/>
  <c r="W43" i="14"/>
  <c r="U43" i="14"/>
  <c r="S43" i="14"/>
  <c r="Q43" i="14"/>
  <c r="O43" i="14"/>
  <c r="M43" i="14"/>
  <c r="K43" i="14"/>
  <c r="I43" i="14"/>
  <c r="CX43" i="14"/>
  <c r="CV43" i="14"/>
  <c r="CT43" i="14"/>
  <c r="CR43" i="14"/>
  <c r="CP43" i="14"/>
  <c r="CN43" i="14"/>
  <c r="CL43" i="14"/>
  <c r="CJ43" i="14"/>
  <c r="CH43" i="14"/>
  <c r="CF43" i="14"/>
  <c r="CD43" i="14"/>
  <c r="CB43" i="14"/>
  <c r="BZ43" i="14"/>
  <c r="BX43" i="14"/>
  <c r="BV43" i="14"/>
  <c r="BT43" i="14"/>
  <c r="BR43" i="14"/>
  <c r="BP43" i="14"/>
  <c r="BN43" i="14"/>
  <c r="BL43" i="14"/>
  <c r="BJ43" i="14"/>
  <c r="BH43" i="14"/>
  <c r="BF43" i="14"/>
  <c r="BD43" i="14"/>
  <c r="BB43" i="14"/>
  <c r="AZ43" i="14"/>
  <c r="AX43" i="14"/>
  <c r="AV43" i="14"/>
  <c r="AT43" i="14"/>
  <c r="AR43" i="14"/>
  <c r="AP43" i="14"/>
  <c r="AN43" i="14"/>
  <c r="AL43" i="14"/>
  <c r="AJ43" i="14"/>
  <c r="AH43" i="14"/>
  <c r="AF43" i="14"/>
  <c r="AD43" i="14"/>
  <c r="AB43" i="14"/>
  <c r="Z43" i="14"/>
  <c r="X43" i="14"/>
  <c r="V43" i="14"/>
  <c r="T43" i="14"/>
  <c r="R43" i="14"/>
  <c r="P43" i="14"/>
  <c r="N43" i="14"/>
  <c r="L43" i="14"/>
  <c r="J43" i="14"/>
  <c r="H43" i="14"/>
  <c r="CX40" i="14"/>
  <c r="CV40" i="14"/>
  <c r="CT40" i="14"/>
  <c r="CR40" i="14"/>
  <c r="CP40" i="14"/>
  <c r="CN40" i="14"/>
  <c r="CL40" i="14"/>
  <c r="CJ40" i="14"/>
  <c r="CH40" i="14"/>
  <c r="CF40" i="14"/>
  <c r="CD40" i="14"/>
  <c r="CB40" i="14"/>
  <c r="BZ40" i="14"/>
  <c r="BX40" i="14"/>
  <c r="BV40" i="14"/>
  <c r="BT40" i="14"/>
  <c r="BR40" i="14"/>
  <c r="BP40" i="14"/>
  <c r="BN40" i="14"/>
  <c r="BL40" i="14"/>
  <c r="BJ40" i="14"/>
  <c r="BH40" i="14"/>
  <c r="BF40" i="14"/>
  <c r="BD40" i="14"/>
  <c r="BB40" i="14"/>
  <c r="AZ40" i="14"/>
  <c r="AX40" i="14"/>
  <c r="AV40" i="14"/>
  <c r="AT40" i="14"/>
  <c r="AR40" i="14"/>
  <c r="AP40" i="14"/>
  <c r="AN40" i="14"/>
  <c r="AL40" i="14"/>
  <c r="AJ40" i="14"/>
  <c r="AH40" i="14"/>
  <c r="AF40" i="14"/>
  <c r="AD40" i="14"/>
  <c r="AB40" i="14"/>
  <c r="Z40" i="14"/>
  <c r="X40" i="14"/>
  <c r="V40" i="14"/>
  <c r="T40" i="14"/>
  <c r="R40" i="14"/>
  <c r="P40" i="14"/>
  <c r="N40" i="14"/>
  <c r="L40" i="14"/>
  <c r="J40" i="14"/>
  <c r="H40" i="14"/>
  <c r="F40" i="14"/>
  <c r="CW40" i="14"/>
  <c r="CU40" i="14"/>
  <c r="CS40" i="14"/>
  <c r="CQ40" i="14"/>
  <c r="CO40" i="14"/>
  <c r="CM40" i="14"/>
  <c r="CK40" i="14"/>
  <c r="CI40" i="14"/>
  <c r="CG40" i="14"/>
  <c r="CE40" i="14"/>
  <c r="CC40" i="14"/>
  <c r="CA40" i="14"/>
  <c r="BY40" i="14"/>
  <c r="BW40" i="14"/>
  <c r="BU40" i="14"/>
  <c r="BS40" i="14"/>
  <c r="BQ40" i="14"/>
  <c r="BO40" i="14"/>
  <c r="BM40" i="14"/>
  <c r="BK40" i="14"/>
  <c r="BI40" i="14"/>
  <c r="BG40" i="14"/>
  <c r="BE40" i="14"/>
  <c r="BC40" i="14"/>
  <c r="BA40" i="14"/>
  <c r="AY40" i="14"/>
  <c r="AW40" i="14"/>
  <c r="AU40" i="14"/>
  <c r="AS40" i="14"/>
  <c r="AQ40" i="14"/>
  <c r="AO40" i="14"/>
  <c r="AM40" i="14"/>
  <c r="AK40" i="14"/>
  <c r="AI40" i="14"/>
  <c r="AG40" i="14"/>
  <c r="AE40" i="14"/>
  <c r="AC40" i="14"/>
  <c r="AA40" i="14"/>
  <c r="Y40" i="14"/>
  <c r="W40" i="14"/>
  <c r="U40" i="14"/>
  <c r="S40" i="14"/>
  <c r="Q40" i="14"/>
  <c r="O40" i="14"/>
  <c r="M40" i="14"/>
  <c r="K40" i="14"/>
  <c r="I40" i="14"/>
  <c r="G40" i="14"/>
  <c r="E40" i="14"/>
  <c r="E60" i="14" s="1"/>
  <c r="CY39" i="14"/>
  <c r="D34" i="14"/>
  <c r="C37" i="9" s="1"/>
  <c r="D19" i="18" s="1"/>
  <c r="BW11" i="14"/>
  <c r="BV12" i="14"/>
  <c r="BV14" i="14"/>
  <c r="BV16" i="14"/>
  <c r="BV18" i="14"/>
  <c r="BV13" i="14"/>
  <c r="BV15" i="14"/>
  <c r="BV17" i="14"/>
  <c r="BV19" i="14"/>
  <c r="BV20" i="14"/>
  <c r="BV22" i="14"/>
  <c r="BV24" i="14"/>
  <c r="BV21" i="14"/>
  <c r="BV23" i="14"/>
  <c r="D60" i="14"/>
  <c r="C52" i="9" s="1"/>
  <c r="C58" i="9" s="1"/>
  <c r="H34" i="14"/>
  <c r="G34" i="14"/>
  <c r="F37" i="9" s="1"/>
  <c r="O7" i="12"/>
  <c r="P7" i="12" s="1"/>
  <c r="CY42" i="14"/>
  <c r="C9" i="18"/>
  <c r="C9" i="21"/>
  <c r="AH38" i="14"/>
  <c r="C51" i="18"/>
  <c r="B58" i="9"/>
  <c r="P5" i="14"/>
  <c r="C25" i="18" l="1"/>
  <c r="I6" i="21"/>
  <c r="I7" i="21"/>
  <c r="H27" i="27"/>
  <c r="N27" i="27"/>
  <c r="D51" i="9"/>
  <c r="F60" i="14"/>
  <c r="E52" i="9" s="1"/>
  <c r="E58" i="9" s="1"/>
  <c r="I6" i="14"/>
  <c r="B18" i="14" s="1"/>
  <c r="I18" i="14" s="1"/>
  <c r="CY44" i="14"/>
  <c r="E19" i="18"/>
  <c r="I80" i="9"/>
  <c r="I81" i="9" s="1"/>
  <c r="J6" i="14" s="1"/>
  <c r="B19" i="14" s="1"/>
  <c r="BL21" i="14"/>
  <c r="BO18" i="14"/>
  <c r="BL18" i="14"/>
  <c r="BN18" i="14"/>
  <c r="BI18" i="14"/>
  <c r="BJ18" i="14"/>
  <c r="BK18" i="14"/>
  <c r="BM18" i="14"/>
  <c r="B39" i="9"/>
  <c r="C18" i="18"/>
  <c r="D9" i="18"/>
  <c r="D52" i="18" s="1"/>
  <c r="C51" i="9"/>
  <c r="D51" i="18" s="1"/>
  <c r="D8" i="21"/>
  <c r="E8" i="21" s="1"/>
  <c r="F8" i="21" s="1"/>
  <c r="D38" i="9"/>
  <c r="D39" i="9" s="1"/>
  <c r="CY43" i="14"/>
  <c r="D19" i="21"/>
  <c r="BB21" i="14"/>
  <c r="BF21" i="14"/>
  <c r="BJ21" i="14"/>
  <c r="BA18" i="14"/>
  <c r="BB18" i="14"/>
  <c r="AZ18" i="14"/>
  <c r="BC18" i="14"/>
  <c r="BD18" i="14"/>
  <c r="BE18" i="14"/>
  <c r="BF18" i="14"/>
  <c r="BG18" i="14"/>
  <c r="BH18" i="14"/>
  <c r="AV18" i="14"/>
  <c r="AW18" i="14"/>
  <c r="AX18" i="14"/>
  <c r="AY18" i="14"/>
  <c r="CY41" i="14"/>
  <c r="Z72" i="18"/>
  <c r="Y69" i="18"/>
  <c r="D9" i="21"/>
  <c r="E9" i="21" s="1"/>
  <c r="D8" i="18"/>
  <c r="E8" i="18" s="1"/>
  <c r="F8" i="18" s="1"/>
  <c r="C38" i="9"/>
  <c r="K4" i="9"/>
  <c r="L4" i="9" s="1"/>
  <c r="K85" i="9" s="1"/>
  <c r="K80" i="9" s="1"/>
  <c r="K81" i="9" s="1"/>
  <c r="L6" i="14" s="1"/>
  <c r="B21" i="14" s="1"/>
  <c r="V21" i="14" s="1"/>
  <c r="J6" i="21"/>
  <c r="D52" i="9"/>
  <c r="D58" i="9" s="1"/>
  <c r="G37" i="9"/>
  <c r="G51" i="9" s="1"/>
  <c r="CY40" i="14"/>
  <c r="BW13" i="14"/>
  <c r="BW15" i="14"/>
  <c r="BW17" i="14"/>
  <c r="BX11" i="14"/>
  <c r="BW12" i="14"/>
  <c r="BW14" i="14"/>
  <c r="BW16" i="14"/>
  <c r="BW18" i="14"/>
  <c r="BW21" i="14"/>
  <c r="BW23" i="14"/>
  <c r="BW25" i="14"/>
  <c r="BW19" i="14"/>
  <c r="BW20" i="14"/>
  <c r="BW22" i="14"/>
  <c r="BW24" i="14"/>
  <c r="G60" i="14"/>
  <c r="F19" i="21"/>
  <c r="E38" i="9"/>
  <c r="E39" i="9" s="1"/>
  <c r="E41" i="9" s="1"/>
  <c r="E43" i="9" s="1"/>
  <c r="E51" i="9"/>
  <c r="AT18" i="14"/>
  <c r="AS18" i="14"/>
  <c r="AO18" i="14"/>
  <c r="AU18" i="14"/>
  <c r="Q7" i="12"/>
  <c r="R7" i="12" s="1"/>
  <c r="AY21" i="14"/>
  <c r="H60" i="14"/>
  <c r="C10" i="21"/>
  <c r="C12" i="21" s="1"/>
  <c r="C52" i="18"/>
  <c r="C10" i="18"/>
  <c r="AI38" i="14"/>
  <c r="Q5" i="14"/>
  <c r="AT21" i="14" l="1"/>
  <c r="AQ21" i="14"/>
  <c r="AQ18" i="14"/>
  <c r="AP18" i="14"/>
  <c r="AN18" i="14"/>
  <c r="AR18" i="14"/>
  <c r="E9" i="18"/>
  <c r="F9" i="18" s="1"/>
  <c r="G9" i="18" s="1"/>
  <c r="H9" i="18" s="1"/>
  <c r="AX21" i="14"/>
  <c r="BI21" i="14"/>
  <c r="BR21" i="14"/>
  <c r="AR21" i="14"/>
  <c r="AU21" i="14"/>
  <c r="AS21" i="14"/>
  <c r="BK21" i="14"/>
  <c r="BG21" i="14"/>
  <c r="BC21" i="14"/>
  <c r="BP21" i="14"/>
  <c r="BM21" i="14"/>
  <c r="BL19" i="14"/>
  <c r="BJ19" i="14"/>
  <c r="BE19" i="14"/>
  <c r="BD19" i="14"/>
  <c r="AP19" i="14"/>
  <c r="AS19" i="14"/>
  <c r="BP19" i="14"/>
  <c r="BA19" i="14"/>
  <c r="BG19" i="14"/>
  <c r="AY19" i="14"/>
  <c r="AV19" i="14"/>
  <c r="BO19" i="14"/>
  <c r="BI19" i="14"/>
  <c r="AW19" i="14"/>
  <c r="AO19" i="14"/>
  <c r="BK19" i="14"/>
  <c r="BN19" i="14"/>
  <c r="BC19" i="14"/>
  <c r="AZ19" i="14"/>
  <c r="AX19" i="14"/>
  <c r="AU19" i="14"/>
  <c r="AQ19" i="14"/>
  <c r="BM19" i="14"/>
  <c r="BF19" i="14"/>
  <c r="AR19" i="14"/>
  <c r="BB19" i="14"/>
  <c r="BH19" i="14"/>
  <c r="AT19" i="14"/>
  <c r="AZ21" i="14"/>
  <c r="BE21" i="14"/>
  <c r="AV21" i="14"/>
  <c r="BN21" i="14"/>
  <c r="AW21" i="14"/>
  <c r="BA21" i="14"/>
  <c r="BH21" i="14"/>
  <c r="BD21" i="14"/>
  <c r="BQ21" i="14"/>
  <c r="BO21" i="14"/>
  <c r="Z18" i="14"/>
  <c r="J7" i="21"/>
  <c r="J35" i="21" s="1"/>
  <c r="I35" i="21"/>
  <c r="E42" i="27"/>
  <c r="K27" i="27"/>
  <c r="C12" i="18"/>
  <c r="C20" i="18" s="1"/>
  <c r="C60" i="18"/>
  <c r="C20" i="21"/>
  <c r="Q21" i="14"/>
  <c r="P21" i="14"/>
  <c r="K18" i="14"/>
  <c r="S21" i="14"/>
  <c r="AG21" i="14"/>
  <c r="AB21" i="14"/>
  <c r="AK21" i="14"/>
  <c r="U21" i="14"/>
  <c r="AL21" i="14"/>
  <c r="U18" i="14"/>
  <c r="AC18" i="14"/>
  <c r="C88" i="9"/>
  <c r="C89" i="9" s="1"/>
  <c r="L21" i="14"/>
  <c r="AP21" i="14"/>
  <c r="AH21" i="14"/>
  <c r="AI21" i="14"/>
  <c r="Y21" i="14"/>
  <c r="X21" i="14"/>
  <c r="R21" i="14"/>
  <c r="AE21" i="14"/>
  <c r="AM21" i="14"/>
  <c r="AJ21" i="14"/>
  <c r="O21" i="14"/>
  <c r="N21" i="14"/>
  <c r="AC21" i="14"/>
  <c r="AA21" i="14"/>
  <c r="W21" i="14"/>
  <c r="M21" i="14"/>
  <c r="AF21" i="14"/>
  <c r="B48" i="14"/>
  <c r="L48" i="14" s="1"/>
  <c r="CX48" i="14" s="1"/>
  <c r="AN21" i="14"/>
  <c r="Z21" i="14"/>
  <c r="AO21" i="14"/>
  <c r="T21" i="14"/>
  <c r="AD21" i="14"/>
  <c r="F9" i="21"/>
  <c r="G9" i="21" s="1"/>
  <c r="H9" i="21" s="1"/>
  <c r="L18" i="14"/>
  <c r="AK18" i="14"/>
  <c r="P18" i="14"/>
  <c r="V18" i="14"/>
  <c r="R18" i="14"/>
  <c r="W18" i="14"/>
  <c r="AL18" i="14"/>
  <c r="X18" i="14"/>
  <c r="AI18" i="14"/>
  <c r="AF18" i="14"/>
  <c r="AM18" i="14"/>
  <c r="Y18" i="14"/>
  <c r="AA18" i="14"/>
  <c r="S18" i="14"/>
  <c r="AD18" i="14"/>
  <c r="AH18" i="14"/>
  <c r="B45" i="14"/>
  <c r="I45" i="14" s="1"/>
  <c r="AE18" i="14"/>
  <c r="AB18" i="14"/>
  <c r="M18" i="14"/>
  <c r="J18" i="14"/>
  <c r="N18" i="14"/>
  <c r="AG18" i="14"/>
  <c r="O18" i="14"/>
  <c r="AJ18" i="14"/>
  <c r="Q18" i="14"/>
  <c r="T18" i="14"/>
  <c r="H19" i="18"/>
  <c r="AC19" i="14"/>
  <c r="AI19" i="14"/>
  <c r="S19" i="14"/>
  <c r="AH19" i="14"/>
  <c r="AL19" i="14"/>
  <c r="AE19" i="14"/>
  <c r="B46" i="14"/>
  <c r="J46" i="14" s="1"/>
  <c r="Q19" i="14"/>
  <c r="V19" i="14"/>
  <c r="AD19" i="14"/>
  <c r="M19" i="14"/>
  <c r="AA19" i="14"/>
  <c r="AB19" i="14"/>
  <c r="O19" i="14"/>
  <c r="J19" i="14"/>
  <c r="AF19" i="14"/>
  <c r="R19" i="14"/>
  <c r="AN19" i="14"/>
  <c r="AK19" i="14"/>
  <c r="X19" i="14"/>
  <c r="AM19" i="14"/>
  <c r="N19" i="14"/>
  <c r="T19" i="14"/>
  <c r="Z19" i="14"/>
  <c r="U19" i="14"/>
  <c r="K19" i="14"/>
  <c r="AJ19" i="14"/>
  <c r="P19" i="14"/>
  <c r="W19" i="14"/>
  <c r="L19" i="14"/>
  <c r="AG19" i="14"/>
  <c r="Y19" i="14"/>
  <c r="D41" i="9"/>
  <c r="D43" i="9" s="1"/>
  <c r="D45" i="9" s="1"/>
  <c r="D50" i="9" s="1"/>
  <c r="BM22" i="14"/>
  <c r="BP22" i="14"/>
  <c r="BS22" i="14"/>
  <c r="E18" i="18"/>
  <c r="E18" i="21"/>
  <c r="F18" i="21"/>
  <c r="AZ22" i="14"/>
  <c r="BF22" i="14"/>
  <c r="BH22" i="14"/>
  <c r="BC22" i="14"/>
  <c r="BE22" i="14"/>
  <c r="BK22" i="14"/>
  <c r="BL22" i="14"/>
  <c r="AA72" i="18"/>
  <c r="Z69" i="18"/>
  <c r="D10" i="21"/>
  <c r="D12" i="21" s="1"/>
  <c r="G38" i="9"/>
  <c r="H18" i="18" s="1"/>
  <c r="H19" i="21"/>
  <c r="J85" i="9"/>
  <c r="J80" i="9" s="1"/>
  <c r="J81" i="9" s="1"/>
  <c r="K6" i="14" s="1"/>
  <c r="B20" i="14" s="1"/>
  <c r="D18" i="21"/>
  <c r="D18" i="18"/>
  <c r="C39" i="9"/>
  <c r="M4" i="9"/>
  <c r="L85" i="9" s="1"/>
  <c r="L80" i="9" s="1"/>
  <c r="L81" i="9" s="1"/>
  <c r="M6" i="14" s="1"/>
  <c r="B22" i="14" s="1"/>
  <c r="AC22" i="14" s="1"/>
  <c r="F52" i="9"/>
  <c r="F58" i="9" s="1"/>
  <c r="G52" i="9"/>
  <c r="G58" i="9" s="1"/>
  <c r="BY11" i="14"/>
  <c r="BX12" i="14"/>
  <c r="BX14" i="14"/>
  <c r="BX16" i="14"/>
  <c r="BX18" i="14"/>
  <c r="BX13" i="14"/>
  <c r="BX15" i="14"/>
  <c r="BX17" i="14"/>
  <c r="BX19" i="14"/>
  <c r="BX20" i="14"/>
  <c r="BX22" i="14"/>
  <c r="BX24" i="14"/>
  <c r="BX26" i="14"/>
  <c r="BX21" i="14"/>
  <c r="BX23" i="14"/>
  <c r="BX25" i="14"/>
  <c r="F18" i="18"/>
  <c r="G8" i="18"/>
  <c r="H8" i="18" s="1"/>
  <c r="G19" i="21"/>
  <c r="G8" i="21"/>
  <c r="H8" i="21" s="1"/>
  <c r="F51" i="9"/>
  <c r="G19" i="18"/>
  <c r="F38" i="9"/>
  <c r="F39" i="9" s="1"/>
  <c r="F41" i="9" s="1"/>
  <c r="F43" i="9" s="1"/>
  <c r="E45" i="9"/>
  <c r="E50" i="9" s="1"/>
  <c r="E10" i="21"/>
  <c r="AY22" i="14"/>
  <c r="AX22" i="14"/>
  <c r="AW22" i="14"/>
  <c r="F51" i="18"/>
  <c r="I34" i="14"/>
  <c r="H37" i="9" s="1"/>
  <c r="E51" i="18"/>
  <c r="S7" i="12"/>
  <c r="T7" i="12" s="1"/>
  <c r="U7" i="12" s="1"/>
  <c r="V7" i="12" s="1"/>
  <c r="C58" i="18"/>
  <c r="C13" i="21"/>
  <c r="C34" i="21" s="1"/>
  <c r="AJ38" i="14"/>
  <c r="R5" i="14"/>
  <c r="AT22" i="14" l="1"/>
  <c r="AV22" i="14"/>
  <c r="AU22" i="14"/>
  <c r="AR22" i="14"/>
  <c r="AS22" i="14"/>
  <c r="E52" i="18"/>
  <c r="BG22" i="14"/>
  <c r="BJ22" i="14"/>
  <c r="BA22" i="14"/>
  <c r="BQ22" i="14"/>
  <c r="BN22" i="14"/>
  <c r="AR20" i="14"/>
  <c r="AP20" i="14"/>
  <c r="AY20" i="14"/>
  <c r="BK20" i="14"/>
  <c r="BP20" i="14"/>
  <c r="BD20" i="14"/>
  <c r="AZ20" i="14"/>
  <c r="BI20" i="14"/>
  <c r="BQ20" i="14"/>
  <c r="BF20" i="14"/>
  <c r="AS20" i="14"/>
  <c r="AX20" i="14"/>
  <c r="BM20" i="14"/>
  <c r="BB20" i="14"/>
  <c r="BE20" i="14"/>
  <c r="AU20" i="14"/>
  <c r="BO20" i="14"/>
  <c r="BN20" i="14"/>
  <c r="BA20" i="14"/>
  <c r="BJ20" i="14"/>
  <c r="BG20" i="14"/>
  <c r="AV20" i="14"/>
  <c r="BL20" i="14"/>
  <c r="AQ20" i="14"/>
  <c r="BC20" i="14"/>
  <c r="AT20" i="14"/>
  <c r="BH20" i="14"/>
  <c r="AW20" i="14"/>
  <c r="BI22" i="14"/>
  <c r="BB22" i="14"/>
  <c r="BD22" i="14"/>
  <c r="BR22" i="14"/>
  <c r="BO22" i="14"/>
  <c r="J34" i="14"/>
  <c r="I37" i="9" s="1"/>
  <c r="J19" i="21" s="1"/>
  <c r="H42" i="27"/>
  <c r="E29" i="27"/>
  <c r="Q27" i="27"/>
  <c r="T27" i="27" s="1"/>
  <c r="C13" i="18"/>
  <c r="CR48" i="14"/>
  <c r="BE48" i="14"/>
  <c r="AF48" i="14"/>
  <c r="D88" i="9"/>
  <c r="D89" i="9" s="1"/>
  <c r="AC45" i="14"/>
  <c r="Y48" i="14"/>
  <c r="CK48" i="14"/>
  <c r="BL48" i="14"/>
  <c r="AF45" i="14"/>
  <c r="AO48" i="14"/>
  <c r="BU48" i="14"/>
  <c r="P48" i="14"/>
  <c r="AV48" i="14"/>
  <c r="CB48" i="14"/>
  <c r="I60" i="14"/>
  <c r="I9" i="18" s="1"/>
  <c r="M45" i="14"/>
  <c r="P45" i="14"/>
  <c r="Q48" i="14"/>
  <c r="AG48" i="14"/>
  <c r="AW48" i="14"/>
  <c r="BM48" i="14"/>
  <c r="CC48" i="14"/>
  <c r="CS48" i="14"/>
  <c r="X48" i="14"/>
  <c r="AN48" i="14"/>
  <c r="BD48" i="14"/>
  <c r="BT48" i="14"/>
  <c r="CJ48" i="14"/>
  <c r="F10" i="21"/>
  <c r="F12" i="21" s="1"/>
  <c r="AA22" i="14"/>
  <c r="U45" i="14"/>
  <c r="AK45" i="14"/>
  <c r="X45" i="14"/>
  <c r="AN45" i="14"/>
  <c r="M48" i="14"/>
  <c r="U48" i="14"/>
  <c r="AC48" i="14"/>
  <c r="AK48" i="14"/>
  <c r="AS48" i="14"/>
  <c r="BA48" i="14"/>
  <c r="BI48" i="14"/>
  <c r="BQ48" i="14"/>
  <c r="BY48" i="14"/>
  <c r="CG48" i="14"/>
  <c r="CO48" i="14"/>
  <c r="CW48" i="14"/>
  <c r="T48" i="14"/>
  <c r="AB48" i="14"/>
  <c r="AJ48" i="14"/>
  <c r="AR48" i="14"/>
  <c r="AZ48" i="14"/>
  <c r="BH48" i="14"/>
  <c r="BP48" i="14"/>
  <c r="BX48" i="14"/>
  <c r="CF48" i="14"/>
  <c r="CN48" i="14"/>
  <c r="CV48" i="14"/>
  <c r="Z22" i="14"/>
  <c r="AL22" i="14"/>
  <c r="AJ22" i="14"/>
  <c r="AF22" i="14"/>
  <c r="AM22" i="14"/>
  <c r="AP22" i="14"/>
  <c r="AK22" i="14"/>
  <c r="Q45" i="14"/>
  <c r="Y45" i="14"/>
  <c r="AG45" i="14"/>
  <c r="AO45" i="14"/>
  <c r="L45" i="14"/>
  <c r="T45" i="14"/>
  <c r="AB45" i="14"/>
  <c r="AJ45" i="14"/>
  <c r="O48" i="14"/>
  <c r="S48" i="14"/>
  <c r="W48" i="14"/>
  <c r="AA48" i="14"/>
  <c r="AE48" i="14"/>
  <c r="AI48" i="14"/>
  <c r="AM48" i="14"/>
  <c r="AQ48" i="14"/>
  <c r="AU48" i="14"/>
  <c r="AY48" i="14"/>
  <c r="BC48" i="14"/>
  <c r="BG48" i="14"/>
  <c r="BK48" i="14"/>
  <c r="BO48" i="14"/>
  <c r="BS48" i="14"/>
  <c r="BW48" i="14"/>
  <c r="CA48" i="14"/>
  <c r="CE48" i="14"/>
  <c r="CI48" i="14"/>
  <c r="CM48" i="14"/>
  <c r="CQ48" i="14"/>
  <c r="CU48" i="14"/>
  <c r="N48" i="14"/>
  <c r="R48" i="14"/>
  <c r="V48" i="14"/>
  <c r="Z48" i="14"/>
  <c r="AD48" i="14"/>
  <c r="AH48" i="14"/>
  <c r="AL48" i="14"/>
  <c r="AP48" i="14"/>
  <c r="AT48" i="14"/>
  <c r="AX48" i="14"/>
  <c r="BB48" i="14"/>
  <c r="BF48" i="14"/>
  <c r="BJ48" i="14"/>
  <c r="BN48" i="14"/>
  <c r="BR48" i="14"/>
  <c r="BV48" i="14"/>
  <c r="BZ48" i="14"/>
  <c r="CD48" i="14"/>
  <c r="CH48" i="14"/>
  <c r="CL48" i="14"/>
  <c r="CP48" i="14"/>
  <c r="CT48" i="14"/>
  <c r="E12" i="21"/>
  <c r="D46" i="9"/>
  <c r="D49" i="9" s="1"/>
  <c r="D53" i="9" s="1"/>
  <c r="D54" i="9" s="1"/>
  <c r="D56" i="9" s="1"/>
  <c r="D60" i="9" s="1"/>
  <c r="D87" i="9" s="1"/>
  <c r="W22" i="14"/>
  <c r="O22" i="14"/>
  <c r="M22" i="14"/>
  <c r="AB22" i="14"/>
  <c r="N22" i="14"/>
  <c r="X22" i="14"/>
  <c r="AQ22" i="14"/>
  <c r="AD22" i="14"/>
  <c r="K45" i="14"/>
  <c r="O45" i="14"/>
  <c r="S45" i="14"/>
  <c r="W45" i="14"/>
  <c r="AA45" i="14"/>
  <c r="AE45" i="14"/>
  <c r="AI45" i="14"/>
  <c r="AM45" i="14"/>
  <c r="J45" i="14"/>
  <c r="J60" i="14" s="1"/>
  <c r="N45" i="14"/>
  <c r="R45" i="14"/>
  <c r="V45" i="14"/>
  <c r="Z45" i="14"/>
  <c r="AD45" i="14"/>
  <c r="AH45" i="14"/>
  <c r="AL45" i="14"/>
  <c r="V22" i="14"/>
  <c r="S22" i="14"/>
  <c r="AE22" i="14"/>
  <c r="R22" i="14"/>
  <c r="AG22" i="14"/>
  <c r="Q22" i="14"/>
  <c r="P22" i="14"/>
  <c r="AH22" i="14"/>
  <c r="AN22" i="14"/>
  <c r="B49" i="14"/>
  <c r="M49" i="14" s="1"/>
  <c r="CX49" i="14" s="1"/>
  <c r="AI22" i="14"/>
  <c r="AO22" i="14"/>
  <c r="U22" i="14"/>
  <c r="Y22" i="14"/>
  <c r="T22" i="14"/>
  <c r="G39" i="9"/>
  <c r="G41" i="9" s="1"/>
  <c r="G43" i="9" s="1"/>
  <c r="G45" i="9" s="1"/>
  <c r="G50" i="9" s="1"/>
  <c r="AN20" i="14"/>
  <c r="AI20" i="14"/>
  <c r="N20" i="14"/>
  <c r="W20" i="14"/>
  <c r="Y20" i="14"/>
  <c r="P20" i="14"/>
  <c r="AJ20" i="14"/>
  <c r="AG20" i="14"/>
  <c r="U20" i="14"/>
  <c r="Q20" i="14"/>
  <c r="Z20" i="14"/>
  <c r="AB20" i="14"/>
  <c r="M20" i="14"/>
  <c r="R20" i="14"/>
  <c r="AE20" i="14"/>
  <c r="O20" i="14"/>
  <c r="AD20" i="14"/>
  <c r="AC20" i="14"/>
  <c r="S20" i="14"/>
  <c r="V20" i="14"/>
  <c r="AF20" i="14"/>
  <c r="AK20" i="14"/>
  <c r="X20" i="14"/>
  <c r="AA20" i="14"/>
  <c r="AM20" i="14"/>
  <c r="T20" i="14"/>
  <c r="L20" i="14"/>
  <c r="L34" i="14" s="1"/>
  <c r="K37" i="9" s="1"/>
  <c r="L19" i="21" s="1"/>
  <c r="AL20" i="14"/>
  <c r="AH20" i="14"/>
  <c r="K20" i="14"/>
  <c r="K34" i="14" s="1"/>
  <c r="J37" i="9" s="1"/>
  <c r="AO20" i="14"/>
  <c r="B47" i="14"/>
  <c r="K47" i="14" s="1"/>
  <c r="CU46" i="14"/>
  <c r="CQ46" i="14"/>
  <c r="CM46" i="14"/>
  <c r="CI46" i="14"/>
  <c r="CE46" i="14"/>
  <c r="CA46" i="14"/>
  <c r="BW46" i="14"/>
  <c r="BS46" i="14"/>
  <c r="BO46" i="14"/>
  <c r="BK46" i="14"/>
  <c r="BG46" i="14"/>
  <c r="BC46" i="14"/>
  <c r="AY46" i="14"/>
  <c r="AU46" i="14"/>
  <c r="AQ46" i="14"/>
  <c r="AM46" i="14"/>
  <c r="AI46" i="14"/>
  <c r="AE46" i="14"/>
  <c r="AA46" i="14"/>
  <c r="W46" i="14"/>
  <c r="S46" i="14"/>
  <c r="O46" i="14"/>
  <c r="K46" i="14"/>
  <c r="CV46" i="14"/>
  <c r="CR46" i="14"/>
  <c r="CN46" i="14"/>
  <c r="CJ46" i="14"/>
  <c r="CF46" i="14"/>
  <c r="CB46" i="14"/>
  <c r="BX46" i="14"/>
  <c r="BT46" i="14"/>
  <c r="BP46" i="14"/>
  <c r="BL46" i="14"/>
  <c r="BH46" i="14"/>
  <c r="BD46" i="14"/>
  <c r="AZ46" i="14"/>
  <c r="AV46" i="14"/>
  <c r="AR46" i="14"/>
  <c r="AN46" i="14"/>
  <c r="AJ46" i="14"/>
  <c r="AF46" i="14"/>
  <c r="AB46" i="14"/>
  <c r="X46" i="14"/>
  <c r="T46" i="14"/>
  <c r="P46" i="14"/>
  <c r="L46" i="14"/>
  <c r="CW46" i="14"/>
  <c r="CS46" i="14"/>
  <c r="CO46" i="14"/>
  <c r="CK46" i="14"/>
  <c r="CG46" i="14"/>
  <c r="CC46" i="14"/>
  <c r="BY46" i="14"/>
  <c r="BU46" i="14"/>
  <c r="BQ46" i="14"/>
  <c r="BM46" i="14"/>
  <c r="BI46" i="14"/>
  <c r="BE46" i="14"/>
  <c r="BA46" i="14"/>
  <c r="AW46" i="14"/>
  <c r="AS46" i="14"/>
  <c r="AO46" i="14"/>
  <c r="AK46" i="14"/>
  <c r="AG46" i="14"/>
  <c r="AC46" i="14"/>
  <c r="Y46" i="14"/>
  <c r="U46" i="14"/>
  <c r="Q46" i="14"/>
  <c r="M46" i="14"/>
  <c r="CX46" i="14"/>
  <c r="CT46" i="14"/>
  <c r="CP46" i="14"/>
  <c r="CL46" i="14"/>
  <c r="CH46" i="14"/>
  <c r="CD46" i="14"/>
  <c r="BZ46" i="14"/>
  <c r="BV46" i="14"/>
  <c r="BR46" i="14"/>
  <c r="BN46" i="14"/>
  <c r="BJ46" i="14"/>
  <c r="BF46" i="14"/>
  <c r="BB46" i="14"/>
  <c r="AX46" i="14"/>
  <c r="AT46" i="14"/>
  <c r="AP46" i="14"/>
  <c r="AL46" i="14"/>
  <c r="AH46" i="14"/>
  <c r="AD46" i="14"/>
  <c r="Z46" i="14"/>
  <c r="V46" i="14"/>
  <c r="R46" i="14"/>
  <c r="N46" i="14"/>
  <c r="L6" i="21"/>
  <c r="K7" i="21"/>
  <c r="L7" i="21"/>
  <c r="AB72" i="18"/>
  <c r="AA69" i="18"/>
  <c r="H18" i="21"/>
  <c r="G51" i="18"/>
  <c r="K6" i="21"/>
  <c r="N4" i="9"/>
  <c r="O4" i="9" s="1"/>
  <c r="BY13" i="14"/>
  <c r="BY15" i="14"/>
  <c r="BY17" i="14"/>
  <c r="BZ11" i="14"/>
  <c r="BY12" i="14"/>
  <c r="BY14" i="14"/>
  <c r="BY16" i="14"/>
  <c r="BY18" i="14"/>
  <c r="BY19" i="14"/>
  <c r="BY21" i="14"/>
  <c r="BY23" i="14"/>
  <c r="BY25" i="14"/>
  <c r="BY27" i="14"/>
  <c r="BY20" i="14"/>
  <c r="BY22" i="14"/>
  <c r="BY24" i="14"/>
  <c r="BY26" i="14"/>
  <c r="G10" i="21"/>
  <c r="F45" i="9"/>
  <c r="F50" i="9" s="1"/>
  <c r="E46" i="9"/>
  <c r="E49" i="9" s="1"/>
  <c r="E53" i="9" s="1"/>
  <c r="H51" i="9"/>
  <c r="G18" i="21"/>
  <c r="G18" i="18"/>
  <c r="H38" i="9"/>
  <c r="H39" i="9" s="1"/>
  <c r="H41" i="9" s="1"/>
  <c r="H43" i="9" s="1"/>
  <c r="I19" i="21"/>
  <c r="I19" i="18"/>
  <c r="I8" i="21"/>
  <c r="H51" i="18"/>
  <c r="W7" i="12"/>
  <c r="X7" i="12" s="1"/>
  <c r="Y7" i="12" s="1"/>
  <c r="Z7" i="12" s="1"/>
  <c r="AA7" i="12" s="1"/>
  <c r="AB7" i="12" s="1"/>
  <c r="AC7" i="12" s="1"/>
  <c r="AD7" i="12" s="1"/>
  <c r="AE7" i="12" s="1"/>
  <c r="AF7" i="12" s="1"/>
  <c r="AG7" i="12" s="1"/>
  <c r="AH7" i="12" s="1"/>
  <c r="AI7" i="12" s="1"/>
  <c r="AJ7" i="12" s="1"/>
  <c r="AK7" i="12" s="1"/>
  <c r="AL7" i="12" s="1"/>
  <c r="AM7" i="12" s="1"/>
  <c r="AN7" i="12" s="1"/>
  <c r="AO7" i="12" s="1"/>
  <c r="AP7" i="12" s="1"/>
  <c r="AQ7" i="12" s="1"/>
  <c r="AR7" i="12" s="1"/>
  <c r="AS7" i="12" s="1"/>
  <c r="AT7" i="12" s="1"/>
  <c r="AU7" i="12" s="1"/>
  <c r="AV7" i="12" s="1"/>
  <c r="AW7" i="12" s="1"/>
  <c r="AX7" i="12" s="1"/>
  <c r="AY7" i="12" s="1"/>
  <c r="AZ7" i="12" s="1"/>
  <c r="BA7" i="12" s="1"/>
  <c r="BB7" i="12" s="1"/>
  <c r="BC7" i="12" s="1"/>
  <c r="BD7" i="12" s="1"/>
  <c r="BE7" i="12" s="1"/>
  <c r="BF7" i="12" s="1"/>
  <c r="BG7" i="12" s="1"/>
  <c r="BH7" i="12" s="1"/>
  <c r="BI7" i="12" s="1"/>
  <c r="BJ7" i="12" s="1"/>
  <c r="BK7" i="12" s="1"/>
  <c r="BL7" i="12" s="1"/>
  <c r="BM7" i="12" s="1"/>
  <c r="BN7" i="12" s="1"/>
  <c r="BO7" i="12" s="1"/>
  <c r="BP7" i="12" s="1"/>
  <c r="BQ7" i="12" s="1"/>
  <c r="BR7" i="12" s="1"/>
  <c r="BS7" i="12" s="1"/>
  <c r="BT7" i="12" s="1"/>
  <c r="BU7" i="12" s="1"/>
  <c r="BV7" i="12" s="1"/>
  <c r="BW7" i="12" s="1"/>
  <c r="BX7" i="12" s="1"/>
  <c r="BY7" i="12" s="1"/>
  <c r="BZ7" i="12" s="1"/>
  <c r="CA7" i="12" s="1"/>
  <c r="CB7" i="12" s="1"/>
  <c r="CC7" i="12" s="1"/>
  <c r="CD7" i="12" s="1"/>
  <c r="M7" i="21"/>
  <c r="M6" i="21"/>
  <c r="D13" i="21"/>
  <c r="D34" i="21" s="1"/>
  <c r="D20" i="21"/>
  <c r="AK38" i="14"/>
  <c r="AP45" i="14" s="1"/>
  <c r="X16" i="18"/>
  <c r="X16" i="21"/>
  <c r="I8" i="18"/>
  <c r="F52" i="18"/>
  <c r="S5" i="14"/>
  <c r="J19" i="18" l="1"/>
  <c r="I38" i="9"/>
  <c r="I39" i="9" s="1"/>
  <c r="I41" i="9" s="1"/>
  <c r="I43" i="9" s="1"/>
  <c r="I51" i="9"/>
  <c r="J8" i="21"/>
  <c r="N42" i="27"/>
  <c r="E20" i="21"/>
  <c r="K42" i="27"/>
  <c r="F13" i="21"/>
  <c r="F34" i="21" s="1"/>
  <c r="BM49" i="14"/>
  <c r="AN49" i="14"/>
  <c r="AG49" i="14"/>
  <c r="CS49" i="14"/>
  <c r="BT49" i="14"/>
  <c r="Q49" i="14"/>
  <c r="AW49" i="14"/>
  <c r="CC49" i="14"/>
  <c r="X49" i="14"/>
  <c r="BD49" i="14"/>
  <c r="CJ49" i="14"/>
  <c r="CY48" i="14"/>
  <c r="E13" i="21"/>
  <c r="E34" i="21" s="1"/>
  <c r="E88" i="9"/>
  <c r="F88" i="9" s="1"/>
  <c r="F89" i="9" s="1"/>
  <c r="I9" i="21"/>
  <c r="J9" i="21" s="1"/>
  <c r="G12" i="21"/>
  <c r="H52" i="9"/>
  <c r="H58" i="9" s="1"/>
  <c r="Y49" i="14"/>
  <c r="AO49" i="14"/>
  <c r="BE49" i="14"/>
  <c r="BU49" i="14"/>
  <c r="CK49" i="14"/>
  <c r="P49" i="14"/>
  <c r="AF49" i="14"/>
  <c r="AV49" i="14"/>
  <c r="BL49" i="14"/>
  <c r="CB49" i="14"/>
  <c r="CR49" i="14"/>
  <c r="M34" i="14"/>
  <c r="L37" i="9" s="1"/>
  <c r="L51" i="9" s="1"/>
  <c r="U49" i="14"/>
  <c r="AC49" i="14"/>
  <c r="AK49" i="14"/>
  <c r="AS49" i="14"/>
  <c r="BA49" i="14"/>
  <c r="BI49" i="14"/>
  <c r="BQ49" i="14"/>
  <c r="BY49" i="14"/>
  <c r="CG49" i="14"/>
  <c r="CO49" i="14"/>
  <c r="CW49" i="14"/>
  <c r="T49" i="14"/>
  <c r="AB49" i="14"/>
  <c r="AJ49" i="14"/>
  <c r="AR49" i="14"/>
  <c r="AZ49" i="14"/>
  <c r="BH49" i="14"/>
  <c r="BP49" i="14"/>
  <c r="BX49" i="14"/>
  <c r="CF49" i="14"/>
  <c r="CN49" i="14"/>
  <c r="CV49" i="14"/>
  <c r="G46" i="9"/>
  <c r="G49" i="9" s="1"/>
  <c r="G53" i="9" s="1"/>
  <c r="G54" i="9" s="1"/>
  <c r="G56" i="9" s="1"/>
  <c r="G60" i="9" s="1"/>
  <c r="G87" i="9" s="1"/>
  <c r="O49" i="14"/>
  <c r="S49" i="14"/>
  <c r="W49" i="14"/>
  <c r="AA49" i="14"/>
  <c r="AE49" i="14"/>
  <c r="AI49" i="14"/>
  <c r="AM49" i="14"/>
  <c r="AQ49" i="14"/>
  <c r="AU49" i="14"/>
  <c r="AY49" i="14"/>
  <c r="BC49" i="14"/>
  <c r="BG49" i="14"/>
  <c r="BK49" i="14"/>
  <c r="BO49" i="14"/>
  <c r="BS49" i="14"/>
  <c r="BW49" i="14"/>
  <c r="CA49" i="14"/>
  <c r="CE49" i="14"/>
  <c r="CI49" i="14"/>
  <c r="CM49" i="14"/>
  <c r="CQ49" i="14"/>
  <c r="CU49" i="14"/>
  <c r="N49" i="14"/>
  <c r="R49" i="14"/>
  <c r="V49" i="14"/>
  <c r="Z49" i="14"/>
  <c r="AD49" i="14"/>
  <c r="AH49" i="14"/>
  <c r="AL49" i="14"/>
  <c r="AP49" i="14"/>
  <c r="AT49" i="14"/>
  <c r="AX49" i="14"/>
  <c r="BB49" i="14"/>
  <c r="BF49" i="14"/>
  <c r="BJ49" i="14"/>
  <c r="BN49" i="14"/>
  <c r="BR49" i="14"/>
  <c r="BV49" i="14"/>
  <c r="BZ49" i="14"/>
  <c r="CD49" i="14"/>
  <c r="CH49" i="14"/>
  <c r="CL49" i="14"/>
  <c r="CP49" i="14"/>
  <c r="CT49" i="14"/>
  <c r="J51" i="9"/>
  <c r="K19" i="21"/>
  <c r="K19" i="18"/>
  <c r="J38" i="9"/>
  <c r="J39" i="9" s="1"/>
  <c r="J41" i="9" s="1"/>
  <c r="J43" i="9" s="1"/>
  <c r="J45" i="9" s="1"/>
  <c r="J50" i="9" s="1"/>
  <c r="CU47" i="14"/>
  <c r="CQ47" i="14"/>
  <c r="CM47" i="14"/>
  <c r="CI47" i="14"/>
  <c r="CE47" i="14"/>
  <c r="CA47" i="14"/>
  <c r="BW47" i="14"/>
  <c r="BS47" i="14"/>
  <c r="BO47" i="14"/>
  <c r="BK47" i="14"/>
  <c r="BG47" i="14"/>
  <c r="BC47" i="14"/>
  <c r="AY47" i="14"/>
  <c r="AU47" i="14"/>
  <c r="AQ47" i="14"/>
  <c r="AM47" i="14"/>
  <c r="AI47" i="14"/>
  <c r="AE47" i="14"/>
  <c r="AA47" i="14"/>
  <c r="W47" i="14"/>
  <c r="S47" i="14"/>
  <c r="O47" i="14"/>
  <c r="CX47" i="14"/>
  <c r="CT47" i="14"/>
  <c r="CP47" i="14"/>
  <c r="CL47" i="14"/>
  <c r="CH47" i="14"/>
  <c r="CD47" i="14"/>
  <c r="BZ47" i="14"/>
  <c r="BV47" i="14"/>
  <c r="BR47" i="14"/>
  <c r="BN47" i="14"/>
  <c r="BJ47" i="14"/>
  <c r="BF47" i="14"/>
  <c r="BB47" i="14"/>
  <c r="AX47" i="14"/>
  <c r="AT47" i="14"/>
  <c r="AP47" i="14"/>
  <c r="AL47" i="14"/>
  <c r="AH47" i="14"/>
  <c r="AD47" i="14"/>
  <c r="Z47" i="14"/>
  <c r="V47" i="14"/>
  <c r="R47" i="14"/>
  <c r="N47" i="14"/>
  <c r="CW47" i="14"/>
  <c r="CS47" i="14"/>
  <c r="CO47" i="14"/>
  <c r="CK47" i="14"/>
  <c r="CG47" i="14"/>
  <c r="CC47" i="14"/>
  <c r="BY47" i="14"/>
  <c r="BU47" i="14"/>
  <c r="BQ47" i="14"/>
  <c r="BM47" i="14"/>
  <c r="BI47" i="14"/>
  <c r="BE47" i="14"/>
  <c r="BA47" i="14"/>
  <c r="AW47" i="14"/>
  <c r="AS47" i="14"/>
  <c r="AO47" i="14"/>
  <c r="AK47" i="14"/>
  <c r="AG47" i="14"/>
  <c r="AC47" i="14"/>
  <c r="Y47" i="14"/>
  <c r="U47" i="14"/>
  <c r="Q47" i="14"/>
  <c r="M47" i="14"/>
  <c r="CV47" i="14"/>
  <c r="CR47" i="14"/>
  <c r="CN47" i="14"/>
  <c r="CJ47" i="14"/>
  <c r="CF47" i="14"/>
  <c r="CB47" i="14"/>
  <c r="BX47" i="14"/>
  <c r="BT47" i="14"/>
  <c r="BP47" i="14"/>
  <c r="BL47" i="14"/>
  <c r="BH47" i="14"/>
  <c r="BD47" i="14"/>
  <c r="AZ47" i="14"/>
  <c r="AV47" i="14"/>
  <c r="AR47" i="14"/>
  <c r="AN47" i="14"/>
  <c r="AJ47" i="14"/>
  <c r="AF47" i="14"/>
  <c r="AB47" i="14"/>
  <c r="X47" i="14"/>
  <c r="T47" i="14"/>
  <c r="P47" i="14"/>
  <c r="L47" i="14"/>
  <c r="K8" i="21"/>
  <c r="L8" i="21" s="1"/>
  <c r="L38" i="9"/>
  <c r="L39" i="9" s="1"/>
  <c r="L41" i="9" s="1"/>
  <c r="L43" i="9" s="1"/>
  <c r="L45" i="9" s="1"/>
  <c r="L50" i="9" s="1"/>
  <c r="CY46" i="14"/>
  <c r="K38" i="9"/>
  <c r="K39" i="9" s="1"/>
  <c r="K41" i="9" s="1"/>
  <c r="K43" i="9" s="1"/>
  <c r="K45" i="9" s="1"/>
  <c r="K50" i="9" s="1"/>
  <c r="K35" i="21"/>
  <c r="M19" i="21"/>
  <c r="J18" i="18"/>
  <c r="L19" i="18"/>
  <c r="K51" i="9"/>
  <c r="L35" i="21"/>
  <c r="AC72" i="18"/>
  <c r="AB69" i="18"/>
  <c r="N85" i="9"/>
  <c r="N80" i="9" s="1"/>
  <c r="N81" i="9" s="1"/>
  <c r="O6" i="14" s="1"/>
  <c r="B24" i="14" s="1"/>
  <c r="P4" i="9"/>
  <c r="Q4" i="9" s="1"/>
  <c r="M85" i="9"/>
  <c r="J9" i="18"/>
  <c r="I52" i="9"/>
  <c r="I58" i="9" s="1"/>
  <c r="CA11" i="14"/>
  <c r="BZ12" i="14"/>
  <c r="BZ14" i="14"/>
  <c r="BZ16" i="14"/>
  <c r="BZ18" i="14"/>
  <c r="BZ13" i="14"/>
  <c r="BZ15" i="14"/>
  <c r="BZ17" i="14"/>
  <c r="BZ20" i="14"/>
  <c r="BZ22" i="14"/>
  <c r="BZ24" i="14"/>
  <c r="BZ26" i="14"/>
  <c r="BZ28" i="14"/>
  <c r="BZ19" i="14"/>
  <c r="BZ21" i="14"/>
  <c r="BZ23" i="14"/>
  <c r="BZ25" i="14"/>
  <c r="BZ27" i="14"/>
  <c r="F20" i="21"/>
  <c r="H45" i="9"/>
  <c r="H50" i="9" s="1"/>
  <c r="F46" i="9"/>
  <c r="F49" i="9" s="1"/>
  <c r="F53" i="9" s="1"/>
  <c r="I45" i="9"/>
  <c r="I50" i="9" s="1"/>
  <c r="E54" i="9"/>
  <c r="E56" i="9" s="1"/>
  <c r="E60" i="9" s="1"/>
  <c r="E87" i="9" s="1"/>
  <c r="I18" i="18"/>
  <c r="I18" i="21"/>
  <c r="K60" i="14"/>
  <c r="M35" i="21"/>
  <c r="H10" i="21"/>
  <c r="AL38" i="14"/>
  <c r="AQ45" i="14" s="1"/>
  <c r="Y16" i="18"/>
  <c r="Y16" i="21"/>
  <c r="J8" i="18"/>
  <c r="G52" i="18"/>
  <c r="T5" i="14"/>
  <c r="J18" i="21" l="1"/>
  <c r="G20" i="21"/>
  <c r="Q42" i="27"/>
  <c r="B27" i="25"/>
  <c r="B36" i="25"/>
  <c r="I10" i="21"/>
  <c r="I12" i="21" s="1"/>
  <c r="G13" i="21"/>
  <c r="G34" i="21" s="1"/>
  <c r="E89" i="9"/>
  <c r="I51" i="18"/>
  <c r="M18" i="18"/>
  <c r="M19" i="18"/>
  <c r="L18" i="21"/>
  <c r="M8" i="21"/>
  <c r="K18" i="21"/>
  <c r="CY49" i="14"/>
  <c r="K18" i="18"/>
  <c r="CY47" i="14"/>
  <c r="M80" i="9"/>
  <c r="M81" i="9" s="1"/>
  <c r="N7" i="21" s="1"/>
  <c r="O85" i="9"/>
  <c r="O80" i="9" s="1"/>
  <c r="O81" i="9" s="1"/>
  <c r="Q7" i="21" s="1"/>
  <c r="L18" i="18"/>
  <c r="BO24" i="14"/>
  <c r="BP24" i="14"/>
  <c r="BQ24" i="14"/>
  <c r="BR24" i="14"/>
  <c r="BS24" i="14"/>
  <c r="BT24" i="14"/>
  <c r="BU24" i="14"/>
  <c r="BB24" i="14"/>
  <c r="BA24" i="14"/>
  <c r="BC24" i="14"/>
  <c r="BE24" i="14"/>
  <c r="BG24" i="14"/>
  <c r="BI24" i="14"/>
  <c r="BK24" i="14"/>
  <c r="BL24" i="14"/>
  <c r="BN24" i="14"/>
  <c r="AZ24" i="14"/>
  <c r="BD24" i="14"/>
  <c r="BF24" i="14"/>
  <c r="BH24" i="14"/>
  <c r="BJ24" i="14"/>
  <c r="BM24" i="14"/>
  <c r="AD72" i="18"/>
  <c r="AC69" i="18"/>
  <c r="J51" i="18"/>
  <c r="R4" i="9"/>
  <c r="S4" i="9" s="1"/>
  <c r="R85" i="9" s="1"/>
  <c r="R80" i="9" s="1"/>
  <c r="R81" i="9" s="1"/>
  <c r="P85" i="9"/>
  <c r="P80" i="9" s="1"/>
  <c r="P81" i="9" s="1"/>
  <c r="D27" i="25" s="1"/>
  <c r="K9" i="21"/>
  <c r="K9" i="18"/>
  <c r="J52" i="9"/>
  <c r="J58" i="9" s="1"/>
  <c r="CA13" i="14"/>
  <c r="CA15" i="14"/>
  <c r="CA17" i="14"/>
  <c r="CB11" i="14"/>
  <c r="CA12" i="14"/>
  <c r="CA14" i="14"/>
  <c r="CA16" i="14"/>
  <c r="CA18" i="14"/>
  <c r="CA19" i="14"/>
  <c r="CA21" i="14"/>
  <c r="CA23" i="14"/>
  <c r="CA25" i="14"/>
  <c r="CA27" i="14"/>
  <c r="CA20" i="14"/>
  <c r="CA22" i="14"/>
  <c r="CA24" i="14"/>
  <c r="CA26" i="14"/>
  <c r="CA28" i="14"/>
  <c r="CA29" i="14"/>
  <c r="I46" i="9"/>
  <c r="I49" i="9" s="1"/>
  <c r="I53" i="9" s="1"/>
  <c r="I54" i="9" s="1"/>
  <c r="I56" i="9" s="1"/>
  <c r="I60" i="9" s="1"/>
  <c r="I87" i="9" s="1"/>
  <c r="F54" i="9"/>
  <c r="F56" i="9" s="1"/>
  <c r="F60" i="9" s="1"/>
  <c r="F87" i="9" s="1"/>
  <c r="J46" i="9"/>
  <c r="J49" i="9" s="1"/>
  <c r="K46" i="9"/>
  <c r="K49" i="9" s="1"/>
  <c r="L46" i="9"/>
  <c r="L49" i="9" s="1"/>
  <c r="H46" i="9"/>
  <c r="H49" i="9" s="1"/>
  <c r="H53" i="9" s="1"/>
  <c r="G88" i="9"/>
  <c r="G89" i="9" s="1"/>
  <c r="AU24" i="14"/>
  <c r="AW24" i="14"/>
  <c r="AY24" i="14"/>
  <c r="AX24" i="14"/>
  <c r="AT24" i="14"/>
  <c r="AV24" i="14"/>
  <c r="P6" i="14"/>
  <c r="B25" i="14" s="1"/>
  <c r="T24" i="14"/>
  <c r="AA24" i="14"/>
  <c r="W24" i="14"/>
  <c r="Z24" i="14"/>
  <c r="AF24" i="14"/>
  <c r="AG24" i="14"/>
  <c r="AJ24" i="14"/>
  <c r="AR24" i="14"/>
  <c r="O24" i="14"/>
  <c r="AC24" i="14"/>
  <c r="AB24" i="14"/>
  <c r="AD24" i="14"/>
  <c r="AN24" i="14"/>
  <c r="AP24" i="14"/>
  <c r="U24" i="14"/>
  <c r="S24" i="14"/>
  <c r="V24" i="14"/>
  <c r="AM24" i="14"/>
  <c r="X24" i="14"/>
  <c r="Q24" i="14"/>
  <c r="AH24" i="14"/>
  <c r="AE24" i="14"/>
  <c r="AK24" i="14"/>
  <c r="AS24" i="14"/>
  <c r="AI24" i="14"/>
  <c r="AO24" i="14"/>
  <c r="AQ24" i="14"/>
  <c r="Y24" i="14"/>
  <c r="AL24" i="14"/>
  <c r="B51" i="14"/>
  <c r="O51" i="14" s="1"/>
  <c r="R24" i="14"/>
  <c r="P24" i="14"/>
  <c r="M18" i="21"/>
  <c r="L60" i="14"/>
  <c r="P7" i="21"/>
  <c r="H12" i="21"/>
  <c r="H20" i="21" s="1"/>
  <c r="AM38" i="14"/>
  <c r="AR45" i="14" s="1"/>
  <c r="Z16" i="18"/>
  <c r="Z16" i="21"/>
  <c r="H52" i="18"/>
  <c r="K8" i="18"/>
  <c r="L8" i="18" s="1"/>
  <c r="U5" i="14"/>
  <c r="C27" i="25" l="1"/>
  <c r="N6" i="14"/>
  <c r="B23" i="14" s="1"/>
  <c r="O7" i="21"/>
  <c r="I13" i="21"/>
  <c r="I34" i="21" s="1"/>
  <c r="P6" i="21"/>
  <c r="N6" i="21"/>
  <c r="N35" i="21" s="1"/>
  <c r="O6" i="21"/>
  <c r="BP25" i="14"/>
  <c r="BQ25" i="14"/>
  <c r="BR25" i="14"/>
  <c r="BS25" i="14"/>
  <c r="BT25" i="14"/>
  <c r="BU25" i="14"/>
  <c r="BV25" i="14"/>
  <c r="BN25" i="14"/>
  <c r="BB25" i="14"/>
  <c r="BL25" i="14"/>
  <c r="BM25" i="14"/>
  <c r="BO25" i="14"/>
  <c r="BA25" i="14"/>
  <c r="AZ25" i="14"/>
  <c r="BC25" i="14"/>
  <c r="BD25" i="14"/>
  <c r="BE25" i="14"/>
  <c r="BF25" i="14"/>
  <c r="BG25" i="14"/>
  <c r="BH25" i="14"/>
  <c r="BI25" i="14"/>
  <c r="BJ25" i="14"/>
  <c r="BK25" i="14"/>
  <c r="AE72" i="18"/>
  <c r="AD69" i="18"/>
  <c r="T4" i="9"/>
  <c r="S85" i="9" s="1"/>
  <c r="S80" i="9" s="1"/>
  <c r="S81" i="9" s="1"/>
  <c r="Q85" i="9"/>
  <c r="Q80" i="9" s="1"/>
  <c r="Q81" i="9" s="1"/>
  <c r="L9" i="21"/>
  <c r="L9" i="18"/>
  <c r="K52" i="9"/>
  <c r="K58" i="9" s="1"/>
  <c r="J53" i="9"/>
  <c r="J54" i="9" s="1"/>
  <c r="J56" i="9" s="1"/>
  <c r="J60" i="9" s="1"/>
  <c r="J87" i="9" s="1"/>
  <c r="CW51" i="14"/>
  <c r="CU51" i="14"/>
  <c r="CS51" i="14"/>
  <c r="CQ51" i="14"/>
  <c r="CO51" i="14"/>
  <c r="CM51" i="14"/>
  <c r="CK51" i="14"/>
  <c r="CI51" i="14"/>
  <c r="CG51" i="14"/>
  <c r="CE51" i="14"/>
  <c r="CC51" i="14"/>
  <c r="CA51" i="14"/>
  <c r="BY51" i="14"/>
  <c r="BW51" i="14"/>
  <c r="BU51" i="14"/>
  <c r="BS51" i="14"/>
  <c r="BQ51" i="14"/>
  <c r="BO51" i="14"/>
  <c r="BM51" i="14"/>
  <c r="BK51" i="14"/>
  <c r="BI51" i="14"/>
  <c r="BG51" i="14"/>
  <c r="BE51" i="14"/>
  <c r="BC51" i="14"/>
  <c r="BA51" i="14"/>
  <c r="AY51" i="14"/>
  <c r="AW51" i="14"/>
  <c r="AU51" i="14"/>
  <c r="AS51" i="14"/>
  <c r="AQ51" i="14"/>
  <c r="AO51" i="14"/>
  <c r="AM51" i="14"/>
  <c r="AK51" i="14"/>
  <c r="AI51" i="14"/>
  <c r="AG51" i="14"/>
  <c r="AE51" i="14"/>
  <c r="AC51" i="14"/>
  <c r="AA51" i="14"/>
  <c r="Y51" i="14"/>
  <c r="W51" i="14"/>
  <c r="U51" i="14"/>
  <c r="S51" i="14"/>
  <c r="Q51" i="14"/>
  <c r="CX51" i="14"/>
  <c r="CV51" i="14"/>
  <c r="CT51" i="14"/>
  <c r="CR51" i="14"/>
  <c r="CP51" i="14"/>
  <c r="CN51" i="14"/>
  <c r="CL51" i="14"/>
  <c r="CJ51" i="14"/>
  <c r="CH51" i="14"/>
  <c r="CF51" i="14"/>
  <c r="CD51" i="14"/>
  <c r="CB51" i="14"/>
  <c r="BZ51" i="14"/>
  <c r="BX51" i="14"/>
  <c r="BV51" i="14"/>
  <c r="BT51" i="14"/>
  <c r="BR51" i="14"/>
  <c r="BP51" i="14"/>
  <c r="BN51" i="14"/>
  <c r="BL51" i="14"/>
  <c r="BJ51" i="14"/>
  <c r="BH51" i="14"/>
  <c r="BF51" i="14"/>
  <c r="BD51" i="14"/>
  <c r="BB51" i="14"/>
  <c r="AZ51" i="14"/>
  <c r="AX51" i="14"/>
  <c r="AV51" i="14"/>
  <c r="AT51" i="14"/>
  <c r="AR51" i="14"/>
  <c r="AP51" i="14"/>
  <c r="AN51" i="14"/>
  <c r="AL51" i="14"/>
  <c r="AJ51" i="14"/>
  <c r="AH51" i="14"/>
  <c r="AF51" i="14"/>
  <c r="AD51" i="14"/>
  <c r="AB51" i="14"/>
  <c r="Z51" i="14"/>
  <c r="X51" i="14"/>
  <c r="V51" i="14"/>
  <c r="T51" i="14"/>
  <c r="R51" i="14"/>
  <c r="P51" i="14"/>
  <c r="CC11" i="14"/>
  <c r="CB12" i="14"/>
  <c r="CB14" i="14"/>
  <c r="CB16" i="14"/>
  <c r="CB18" i="14"/>
  <c r="CB13" i="14"/>
  <c r="CB15" i="14"/>
  <c r="CB17" i="14"/>
  <c r="CB20" i="14"/>
  <c r="CB22" i="14"/>
  <c r="CB24" i="14"/>
  <c r="CB26" i="14"/>
  <c r="CB28" i="14"/>
  <c r="CB19" i="14"/>
  <c r="CB21" i="14"/>
  <c r="CB23" i="14"/>
  <c r="CB25" i="14"/>
  <c r="CB27" i="14"/>
  <c r="CB29" i="14"/>
  <c r="CB30" i="14"/>
  <c r="H88" i="9"/>
  <c r="H89" i="9" s="1"/>
  <c r="H54" i="9"/>
  <c r="H56" i="9" s="1"/>
  <c r="H60" i="9" s="1"/>
  <c r="H87" i="9" s="1"/>
  <c r="AW25" i="14"/>
  <c r="AV25" i="14"/>
  <c r="AY25" i="14"/>
  <c r="AX25" i="14"/>
  <c r="Q6" i="14"/>
  <c r="B26" i="14" s="1"/>
  <c r="Q6" i="21"/>
  <c r="AU25" i="14"/>
  <c r="AF25" i="14"/>
  <c r="AR25" i="14"/>
  <c r="T25" i="14"/>
  <c r="AP25" i="14"/>
  <c r="Y25" i="14"/>
  <c r="AK25" i="14"/>
  <c r="P25" i="14"/>
  <c r="AO25" i="14"/>
  <c r="AD25" i="14"/>
  <c r="X25" i="14"/>
  <c r="AI25" i="14"/>
  <c r="AG25" i="14"/>
  <c r="AJ25" i="14"/>
  <c r="AC25" i="14"/>
  <c r="AH25" i="14"/>
  <c r="AB25" i="14"/>
  <c r="AS25" i="14"/>
  <c r="W25" i="14"/>
  <c r="V25" i="14"/>
  <c r="AA25" i="14"/>
  <c r="AE25" i="14"/>
  <c r="U25" i="14"/>
  <c r="AN25" i="14"/>
  <c r="B52" i="14"/>
  <c r="P52" i="14" s="1"/>
  <c r="Q25" i="14"/>
  <c r="AL25" i="14"/>
  <c r="Z25" i="14"/>
  <c r="AQ25" i="14"/>
  <c r="S25" i="14"/>
  <c r="AT25" i="14"/>
  <c r="AM25" i="14"/>
  <c r="R25" i="14"/>
  <c r="K51" i="18"/>
  <c r="M60" i="14"/>
  <c r="R7" i="21"/>
  <c r="H13" i="21"/>
  <c r="H34" i="21" s="1"/>
  <c r="I20" i="21"/>
  <c r="J10" i="21"/>
  <c r="AN38" i="14"/>
  <c r="AS45" i="14" s="1"/>
  <c r="AA16" i="18"/>
  <c r="AA16" i="21"/>
  <c r="M8" i="18"/>
  <c r="I52" i="18"/>
  <c r="V5" i="14"/>
  <c r="AL23" i="14" l="1"/>
  <c r="BO23" i="14"/>
  <c r="BR23" i="14"/>
  <c r="BA23" i="14"/>
  <c r="BL23" i="14"/>
  <c r="BD23" i="14"/>
  <c r="BI23" i="14"/>
  <c r="AU23" i="14"/>
  <c r="BG23" i="14"/>
  <c r="BF23" i="14"/>
  <c r="BQ23" i="14"/>
  <c r="AT23" i="14"/>
  <c r="BK23" i="14"/>
  <c r="BB23" i="14"/>
  <c r="BH23" i="14"/>
  <c r="AS23" i="14"/>
  <c r="BN23" i="14"/>
  <c r="BS23" i="14"/>
  <c r="BC23" i="14"/>
  <c r="BM23" i="14"/>
  <c r="BE23" i="14"/>
  <c r="BJ23" i="14"/>
  <c r="AW23" i="14"/>
  <c r="AX23" i="14"/>
  <c r="BP23" i="14"/>
  <c r="BT23" i="14"/>
  <c r="AZ23" i="14"/>
  <c r="AY23" i="14"/>
  <c r="AV23" i="14"/>
  <c r="Z23" i="14"/>
  <c r="W23" i="14"/>
  <c r="AM23" i="14"/>
  <c r="T23" i="14"/>
  <c r="AJ23" i="14"/>
  <c r="AF23" i="14"/>
  <c r="V23" i="14"/>
  <c r="AE23" i="14"/>
  <c r="X23" i="14"/>
  <c r="AG23" i="14"/>
  <c r="AB23" i="14"/>
  <c r="O23" i="14"/>
  <c r="O34" i="14" s="1"/>
  <c r="N37" i="9" s="1"/>
  <c r="Q23" i="14"/>
  <c r="AC23" i="14"/>
  <c r="Y23" i="14"/>
  <c r="AD23" i="14"/>
  <c r="AK23" i="14"/>
  <c r="U23" i="14"/>
  <c r="P23" i="14"/>
  <c r="P34" i="14" s="1"/>
  <c r="O37" i="9" s="1"/>
  <c r="AI23" i="14"/>
  <c r="AR23" i="14"/>
  <c r="AN23" i="14"/>
  <c r="R23" i="14"/>
  <c r="AO23" i="14"/>
  <c r="N23" i="14"/>
  <c r="N34" i="14" s="1"/>
  <c r="M37" i="9" s="1"/>
  <c r="M51" i="9" s="1"/>
  <c r="AQ23" i="14"/>
  <c r="AH23" i="14"/>
  <c r="AA23" i="14"/>
  <c r="B50" i="14"/>
  <c r="N50" i="14" s="1"/>
  <c r="CW50" i="14" s="1"/>
  <c r="S23" i="14"/>
  <c r="AP23" i="14"/>
  <c r="P35" i="21"/>
  <c r="Q35" i="21"/>
  <c r="U4" i="9"/>
  <c r="T85" i="9" s="1"/>
  <c r="T80" i="9" s="1"/>
  <c r="T81" i="9" s="1"/>
  <c r="O35" i="21"/>
  <c r="K53" i="9"/>
  <c r="K54" i="9" s="1"/>
  <c r="K56" i="9" s="1"/>
  <c r="K60" i="9" s="1"/>
  <c r="K87" i="9" s="1"/>
  <c r="BQ26" i="14"/>
  <c r="BR26" i="14"/>
  <c r="BS26" i="14"/>
  <c r="BT26" i="14"/>
  <c r="BU26" i="14"/>
  <c r="BV26" i="14"/>
  <c r="BW26" i="14"/>
  <c r="BN26" i="14"/>
  <c r="AZ26" i="14"/>
  <c r="BC26" i="14"/>
  <c r="BE26" i="14"/>
  <c r="BG26" i="14"/>
  <c r="BI26" i="14"/>
  <c r="BK26" i="14"/>
  <c r="BL26" i="14"/>
  <c r="BO26" i="14"/>
  <c r="BB26" i="14"/>
  <c r="BA26" i="14"/>
  <c r="BD26" i="14"/>
  <c r="BF26" i="14"/>
  <c r="BH26" i="14"/>
  <c r="BJ26" i="14"/>
  <c r="BM26" i="14"/>
  <c r="BP26" i="14"/>
  <c r="AF72" i="18"/>
  <c r="AE69" i="18"/>
  <c r="L51" i="18"/>
  <c r="CY51" i="14"/>
  <c r="M9" i="21"/>
  <c r="M9" i="18"/>
  <c r="L52" i="9"/>
  <c r="L58" i="9" s="1"/>
  <c r="CX52" i="14"/>
  <c r="CV52" i="14"/>
  <c r="CT52" i="14"/>
  <c r="CR52" i="14"/>
  <c r="CP52" i="14"/>
  <c r="CN52" i="14"/>
  <c r="CL52" i="14"/>
  <c r="CJ52" i="14"/>
  <c r="CH52" i="14"/>
  <c r="CF52" i="14"/>
  <c r="CD52" i="14"/>
  <c r="CB52" i="14"/>
  <c r="BZ52" i="14"/>
  <c r="BX52" i="14"/>
  <c r="BV52" i="14"/>
  <c r="BT52" i="14"/>
  <c r="BR52" i="14"/>
  <c r="BP52" i="14"/>
  <c r="BN52" i="14"/>
  <c r="BL52" i="14"/>
  <c r="BJ52" i="14"/>
  <c r="BH52" i="14"/>
  <c r="BF52" i="14"/>
  <c r="BD52" i="14"/>
  <c r="BB52" i="14"/>
  <c r="AZ52" i="14"/>
  <c r="AX52" i="14"/>
  <c r="AV52" i="14"/>
  <c r="AT52" i="14"/>
  <c r="AR52" i="14"/>
  <c r="AP52" i="14"/>
  <c r="AN52" i="14"/>
  <c r="AL52" i="14"/>
  <c r="AJ52" i="14"/>
  <c r="AH52" i="14"/>
  <c r="AF52" i="14"/>
  <c r="AD52" i="14"/>
  <c r="AB52" i="14"/>
  <c r="Z52" i="14"/>
  <c r="X52" i="14"/>
  <c r="V52" i="14"/>
  <c r="T52" i="14"/>
  <c r="R52" i="14"/>
  <c r="CW52" i="14"/>
  <c r="CU52" i="14"/>
  <c r="CS52" i="14"/>
  <c r="CQ52" i="14"/>
  <c r="CO52" i="14"/>
  <c r="CM52" i="14"/>
  <c r="CK52" i="14"/>
  <c r="CI52" i="14"/>
  <c r="CG52" i="14"/>
  <c r="CE52" i="14"/>
  <c r="CC52" i="14"/>
  <c r="CA52" i="14"/>
  <c r="BY52" i="14"/>
  <c r="BW52" i="14"/>
  <c r="BU52" i="14"/>
  <c r="BS52" i="14"/>
  <c r="BQ52" i="14"/>
  <c r="BO52" i="14"/>
  <c r="BM52" i="14"/>
  <c r="BK52" i="14"/>
  <c r="BI52" i="14"/>
  <c r="BG52" i="14"/>
  <c r="BE52" i="14"/>
  <c r="BC52" i="14"/>
  <c r="BA52" i="14"/>
  <c r="AY52" i="14"/>
  <c r="AW52" i="14"/>
  <c r="AU52" i="14"/>
  <c r="AS52" i="14"/>
  <c r="AQ52" i="14"/>
  <c r="AO52" i="14"/>
  <c r="AM52" i="14"/>
  <c r="AK52" i="14"/>
  <c r="AI52" i="14"/>
  <c r="AG52" i="14"/>
  <c r="AE52" i="14"/>
  <c r="AC52" i="14"/>
  <c r="AA52" i="14"/>
  <c r="Y52" i="14"/>
  <c r="W52" i="14"/>
  <c r="U52" i="14"/>
  <c r="S52" i="14"/>
  <c r="Q52" i="14"/>
  <c r="CC13" i="14"/>
  <c r="CC15" i="14"/>
  <c r="CC17" i="14"/>
  <c r="CD11" i="14"/>
  <c r="CC12" i="14"/>
  <c r="CC14" i="14"/>
  <c r="CC16" i="14"/>
  <c r="CC18" i="14"/>
  <c r="CC19" i="14"/>
  <c r="CC21" i="14"/>
  <c r="CC23" i="14"/>
  <c r="CC25" i="14"/>
  <c r="CC27" i="14"/>
  <c r="CC20" i="14"/>
  <c r="CC22" i="14"/>
  <c r="CC24" i="14"/>
  <c r="CC26" i="14"/>
  <c r="CC28" i="14"/>
  <c r="CC30" i="14"/>
  <c r="CC29" i="14"/>
  <c r="CC31" i="14"/>
  <c r="I88" i="9"/>
  <c r="I89" i="9" s="1"/>
  <c r="AV26" i="14"/>
  <c r="AW26" i="14"/>
  <c r="AX26" i="14"/>
  <c r="AY26" i="14"/>
  <c r="R6" i="14"/>
  <c r="B27" i="14" s="1"/>
  <c r="R6" i="21"/>
  <c r="R35" i="21" s="1"/>
  <c r="S26" i="14"/>
  <c r="V26" i="14"/>
  <c r="AA26" i="14"/>
  <c r="Y26" i="14"/>
  <c r="AM26" i="14"/>
  <c r="AR26" i="14"/>
  <c r="AQ26" i="14"/>
  <c r="AF26" i="14"/>
  <c r="AL26" i="14"/>
  <c r="AT26" i="14"/>
  <c r="AU26" i="14"/>
  <c r="AB26" i="14"/>
  <c r="AE26" i="14"/>
  <c r="AG26" i="14"/>
  <c r="AN26" i="14"/>
  <c r="B53" i="14"/>
  <c r="Q53" i="14" s="1"/>
  <c r="AI26" i="14"/>
  <c r="AJ26" i="14"/>
  <c r="T26" i="14"/>
  <c r="Z26" i="14"/>
  <c r="W26" i="14"/>
  <c r="AK26" i="14"/>
  <c r="Q26" i="14"/>
  <c r="AO26" i="14"/>
  <c r="AH26" i="14"/>
  <c r="AC26" i="14"/>
  <c r="AD26" i="14"/>
  <c r="X26" i="14"/>
  <c r="R26" i="14"/>
  <c r="AP26" i="14"/>
  <c r="AS26" i="14"/>
  <c r="U26" i="14"/>
  <c r="J12" i="21"/>
  <c r="J20" i="21" s="1"/>
  <c r="K10" i="21"/>
  <c r="K12" i="21" s="1"/>
  <c r="AO38" i="14"/>
  <c r="AT45" i="14" s="1"/>
  <c r="AB16" i="18"/>
  <c r="AB16" i="21"/>
  <c r="L10" i="21"/>
  <c r="J52" i="18"/>
  <c r="W5" i="14"/>
  <c r="N60" i="14" l="1"/>
  <c r="N9" i="21" s="1"/>
  <c r="X50" i="14"/>
  <c r="AE50" i="14"/>
  <c r="BP50" i="14"/>
  <c r="M38" i="9"/>
  <c r="M39" i="9" s="1"/>
  <c r="M41" i="9" s="1"/>
  <c r="M43" i="9" s="1"/>
  <c r="BD50" i="14"/>
  <c r="BW50" i="14"/>
  <c r="P50" i="14"/>
  <c r="CB50" i="14"/>
  <c r="AJ50" i="14"/>
  <c r="W50" i="14"/>
  <c r="N19" i="21"/>
  <c r="BC50" i="14"/>
  <c r="V50" i="14"/>
  <c r="AH50" i="14"/>
  <c r="CV50" i="14"/>
  <c r="BK50" i="14"/>
  <c r="BB50" i="14"/>
  <c r="CQ50" i="14"/>
  <c r="AC50" i="14"/>
  <c r="BN50" i="14"/>
  <c r="BV50" i="14"/>
  <c r="AW50" i="14"/>
  <c r="CT50" i="14"/>
  <c r="BI50" i="14"/>
  <c r="Q50" i="14"/>
  <c r="BU50" i="14"/>
  <c r="AV50" i="14"/>
  <c r="CJ50" i="14"/>
  <c r="AQ50" i="14"/>
  <c r="CI50" i="14"/>
  <c r="AP50" i="14"/>
  <c r="CH50" i="14"/>
  <c r="AO50" i="14"/>
  <c r="CS50" i="14"/>
  <c r="N8" i="18"/>
  <c r="O8" i="18" s="1"/>
  <c r="P8" i="18" s="1"/>
  <c r="T50" i="14"/>
  <c r="AN50" i="14"/>
  <c r="BL50" i="14"/>
  <c r="CF50" i="14"/>
  <c r="O50" i="14"/>
  <c r="O60" i="14" s="1"/>
  <c r="AM50" i="14"/>
  <c r="BG50" i="14"/>
  <c r="CA50" i="14"/>
  <c r="R50" i="14"/>
  <c r="AL50" i="14"/>
  <c r="BF50" i="14"/>
  <c r="CD50" i="14"/>
  <c r="CX50" i="14"/>
  <c r="AG50" i="14"/>
  <c r="BE50" i="14"/>
  <c r="BY50" i="14"/>
  <c r="N19" i="18"/>
  <c r="CC50" i="14"/>
  <c r="AF50" i="14"/>
  <c r="AZ50" i="14"/>
  <c r="BT50" i="14"/>
  <c r="CR50" i="14"/>
  <c r="AA50" i="14"/>
  <c r="AU50" i="14"/>
  <c r="BS50" i="14"/>
  <c r="CM50" i="14"/>
  <c r="Z50" i="14"/>
  <c r="AX50" i="14"/>
  <c r="BR50" i="14"/>
  <c r="CL50" i="14"/>
  <c r="Y50" i="14"/>
  <c r="AS50" i="14"/>
  <c r="BM50" i="14"/>
  <c r="CK50" i="14"/>
  <c r="N8" i="21"/>
  <c r="O8" i="21" s="1"/>
  <c r="CO50" i="14"/>
  <c r="O19" i="21"/>
  <c r="N51" i="9"/>
  <c r="AB50" i="14"/>
  <c r="AR50" i="14"/>
  <c r="BH50" i="14"/>
  <c r="BX50" i="14"/>
  <c r="CN50" i="14"/>
  <c r="S50" i="14"/>
  <c r="AI50" i="14"/>
  <c r="AY50" i="14"/>
  <c r="BO50" i="14"/>
  <c r="CE50" i="14"/>
  <c r="CU50" i="14"/>
  <c r="AD50" i="14"/>
  <c r="AT50" i="14"/>
  <c r="BJ50" i="14"/>
  <c r="BZ50" i="14"/>
  <c r="CP50" i="14"/>
  <c r="U50" i="14"/>
  <c r="AK50" i="14"/>
  <c r="BA50" i="14"/>
  <c r="BQ50" i="14"/>
  <c r="CG50" i="14"/>
  <c r="V4" i="9"/>
  <c r="U85" i="9" s="1"/>
  <c r="U80" i="9" s="1"/>
  <c r="U81" i="9" s="1"/>
  <c r="L53" i="9"/>
  <c r="L54" i="9" s="1"/>
  <c r="L56" i="9" s="1"/>
  <c r="L60" i="9" s="1"/>
  <c r="L87" i="9" s="1"/>
  <c r="BR27" i="14"/>
  <c r="BS27" i="14"/>
  <c r="BT27" i="14"/>
  <c r="BU27" i="14"/>
  <c r="BV27" i="14"/>
  <c r="BW27" i="14"/>
  <c r="BX27" i="14"/>
  <c r="BO27" i="14"/>
  <c r="BA27" i="14"/>
  <c r="AZ27" i="14"/>
  <c r="BD27" i="14"/>
  <c r="BE27" i="14"/>
  <c r="BF27" i="14"/>
  <c r="BH27" i="14"/>
  <c r="BI27" i="14"/>
  <c r="BJ27" i="14"/>
  <c r="BB27" i="14"/>
  <c r="BC27" i="14"/>
  <c r="BG27" i="14"/>
  <c r="BK27" i="14"/>
  <c r="BL27" i="14"/>
  <c r="BM27" i="14"/>
  <c r="BN27" i="14"/>
  <c r="BP27" i="14"/>
  <c r="BQ27" i="14"/>
  <c r="AG72" i="18"/>
  <c r="AF69" i="18"/>
  <c r="M51" i="18"/>
  <c r="O19" i="18"/>
  <c r="N38" i="9"/>
  <c r="N39" i="9" s="1"/>
  <c r="N41" i="9" s="1"/>
  <c r="N43" i="9" s="1"/>
  <c r="N45" i="9" s="1"/>
  <c r="N50" i="9" s="1"/>
  <c r="CY52" i="14"/>
  <c r="CX53" i="14"/>
  <c r="CV53" i="14"/>
  <c r="CT53" i="14"/>
  <c r="CR53" i="14"/>
  <c r="CP53" i="14"/>
  <c r="CN53" i="14"/>
  <c r="CL53" i="14"/>
  <c r="CJ53" i="14"/>
  <c r="CH53" i="14"/>
  <c r="CW53" i="14"/>
  <c r="CU53" i="14"/>
  <c r="CS53" i="14"/>
  <c r="CQ53" i="14"/>
  <c r="CO53" i="14"/>
  <c r="CM53" i="14"/>
  <c r="CK53" i="14"/>
  <c r="CI53" i="14"/>
  <c r="CF53" i="14"/>
  <c r="CD53" i="14"/>
  <c r="CB53" i="14"/>
  <c r="BZ53" i="14"/>
  <c r="BX53" i="14"/>
  <c r="BV53" i="14"/>
  <c r="BT53" i="14"/>
  <c r="BR53" i="14"/>
  <c r="BP53" i="14"/>
  <c r="BN53" i="14"/>
  <c r="BL53" i="14"/>
  <c r="BJ53" i="14"/>
  <c r="BH53" i="14"/>
  <c r="BF53" i="14"/>
  <c r="BD53" i="14"/>
  <c r="BB53" i="14"/>
  <c r="AZ53" i="14"/>
  <c r="AX53" i="14"/>
  <c r="AV53" i="14"/>
  <c r="AT53" i="14"/>
  <c r="AR53" i="14"/>
  <c r="AP53" i="14"/>
  <c r="AN53" i="14"/>
  <c r="AL53" i="14"/>
  <c r="AJ53" i="14"/>
  <c r="AH53" i="14"/>
  <c r="AF53" i="14"/>
  <c r="AD53" i="14"/>
  <c r="AB53" i="14"/>
  <c r="Z53" i="14"/>
  <c r="X53" i="14"/>
  <c r="V53" i="14"/>
  <c r="T53" i="14"/>
  <c r="R53" i="14"/>
  <c r="CG53" i="14"/>
  <c r="CE53" i="14"/>
  <c r="CC53" i="14"/>
  <c r="CA53" i="14"/>
  <c r="BY53" i="14"/>
  <c r="BW53" i="14"/>
  <c r="BU53" i="14"/>
  <c r="BS53" i="14"/>
  <c r="BQ53" i="14"/>
  <c r="BO53" i="14"/>
  <c r="BM53" i="14"/>
  <c r="BK53" i="14"/>
  <c r="BI53" i="14"/>
  <c r="BG53" i="14"/>
  <c r="BE53" i="14"/>
  <c r="BC53" i="14"/>
  <c r="BA53" i="14"/>
  <c r="AY53" i="14"/>
  <c r="AW53" i="14"/>
  <c r="AU53" i="14"/>
  <c r="AS53" i="14"/>
  <c r="AQ53" i="14"/>
  <c r="AO53" i="14"/>
  <c r="AM53" i="14"/>
  <c r="AK53" i="14"/>
  <c r="AI53" i="14"/>
  <c r="AG53" i="14"/>
  <c r="AE53" i="14"/>
  <c r="AC53" i="14"/>
  <c r="AA53" i="14"/>
  <c r="Y53" i="14"/>
  <c r="W53" i="14"/>
  <c r="U53" i="14"/>
  <c r="S53" i="14"/>
  <c r="CE11" i="14"/>
  <c r="CD12" i="14"/>
  <c r="CD14" i="14"/>
  <c r="CD16" i="14"/>
  <c r="CD18" i="14"/>
  <c r="CD13" i="14"/>
  <c r="CD15" i="14"/>
  <c r="CD17" i="14"/>
  <c r="CD20" i="14"/>
  <c r="CD22" i="14"/>
  <c r="CD24" i="14"/>
  <c r="CD26" i="14"/>
  <c r="CD28" i="14"/>
  <c r="CD19" i="14"/>
  <c r="CD21" i="14"/>
  <c r="CD23" i="14"/>
  <c r="CD25" i="14"/>
  <c r="CD27" i="14"/>
  <c r="CD29" i="14"/>
  <c r="CD31" i="14"/>
  <c r="CD30" i="14"/>
  <c r="J88" i="9"/>
  <c r="J89" i="9" s="1"/>
  <c r="AX27" i="14"/>
  <c r="AW27" i="14"/>
  <c r="AY27" i="14"/>
  <c r="S6" i="14"/>
  <c r="B28" i="14" s="1"/>
  <c r="S6" i="21"/>
  <c r="Q34" i="14"/>
  <c r="P37" i="9" s="1"/>
  <c r="S27" i="14"/>
  <c r="AV27" i="14"/>
  <c r="Z27" i="14"/>
  <c r="AG27" i="14"/>
  <c r="AC27" i="14"/>
  <c r="AB27" i="14"/>
  <c r="AT27" i="14"/>
  <c r="AP27" i="14"/>
  <c r="X27" i="14"/>
  <c r="AE27" i="14"/>
  <c r="U27" i="14"/>
  <c r="AN27" i="14"/>
  <c r="AK27" i="14"/>
  <c r="AR27" i="14"/>
  <c r="AU27" i="14"/>
  <c r="AI27" i="14"/>
  <c r="AM27" i="14"/>
  <c r="T27" i="14"/>
  <c r="AD27" i="14"/>
  <c r="AA27" i="14"/>
  <c r="Y27" i="14"/>
  <c r="AS27" i="14"/>
  <c r="R27" i="14"/>
  <c r="B54" i="14"/>
  <c r="R54" i="14" s="1"/>
  <c r="AQ27" i="14"/>
  <c r="AF27" i="14"/>
  <c r="W27" i="14"/>
  <c r="AL27" i="14"/>
  <c r="AH27" i="14"/>
  <c r="AO27" i="14"/>
  <c r="V27" i="14"/>
  <c r="AJ27" i="14"/>
  <c r="J13" i="21"/>
  <c r="J34" i="21" s="1"/>
  <c r="S7" i="21"/>
  <c r="T7" i="21"/>
  <c r="L12" i="21"/>
  <c r="K13" i="21"/>
  <c r="K34" i="21" s="1"/>
  <c r="AP38" i="14"/>
  <c r="AU45" i="14" s="1"/>
  <c r="X5" i="14"/>
  <c r="Y5" i="14" s="1"/>
  <c r="Z5" i="14" s="1"/>
  <c r="AA5" i="14" s="1"/>
  <c r="AB5" i="14" s="1"/>
  <c r="AC5" i="14" s="1"/>
  <c r="AD5" i="14" s="1"/>
  <c r="AE5" i="14" s="1"/>
  <c r="AF5" i="14" s="1"/>
  <c r="AG5" i="14" s="1"/>
  <c r="AH5" i="14" s="1"/>
  <c r="AI5" i="14" s="1"/>
  <c r="AJ5" i="14" s="1"/>
  <c r="AK5" i="14" s="1"/>
  <c r="AL5" i="14" s="1"/>
  <c r="AM5" i="14" s="1"/>
  <c r="AN5" i="14" s="1"/>
  <c r="AO5" i="14" s="1"/>
  <c r="AP5" i="14" s="1"/>
  <c r="AQ5" i="14" s="1"/>
  <c r="AR5" i="14" s="1"/>
  <c r="AS5" i="14" s="1"/>
  <c r="AT5" i="14" s="1"/>
  <c r="AU5" i="14" s="1"/>
  <c r="AV5" i="14" s="1"/>
  <c r="AW5" i="14" s="1"/>
  <c r="AX5" i="14" s="1"/>
  <c r="AY5" i="14" s="1"/>
  <c r="AZ5" i="14" s="1"/>
  <c r="BA5" i="14" s="1"/>
  <c r="BB5" i="14" s="1"/>
  <c r="BC5" i="14" s="1"/>
  <c r="BD5" i="14" s="1"/>
  <c r="BE5" i="14" s="1"/>
  <c r="BF5" i="14" s="1"/>
  <c r="BG5" i="14" s="1"/>
  <c r="BH5" i="14" s="1"/>
  <c r="BI5" i="14" s="1"/>
  <c r="BJ5" i="14" s="1"/>
  <c r="BK5" i="14" s="1"/>
  <c r="BL5" i="14" s="1"/>
  <c r="BM5" i="14" s="1"/>
  <c r="BN5" i="14" s="1"/>
  <c r="BO5" i="14" s="1"/>
  <c r="BP5" i="14" s="1"/>
  <c r="BQ5" i="14" s="1"/>
  <c r="BR5" i="14" s="1"/>
  <c r="BS5" i="14" s="1"/>
  <c r="BT5" i="14" s="1"/>
  <c r="BU5" i="14" s="1"/>
  <c r="BV5" i="14" s="1"/>
  <c r="BW5" i="14" s="1"/>
  <c r="BX5" i="14" s="1"/>
  <c r="BY5" i="14" s="1"/>
  <c r="BZ5" i="14" s="1"/>
  <c r="CA5" i="14" s="1"/>
  <c r="CB5" i="14" s="1"/>
  <c r="CC5" i="14" s="1"/>
  <c r="CD5" i="14" s="1"/>
  <c r="CE5" i="14" s="1"/>
  <c r="CF5" i="14" s="1"/>
  <c r="CG5" i="14" s="1"/>
  <c r="CH5" i="14" s="1"/>
  <c r="CI5" i="14" s="1"/>
  <c r="CJ5" i="14" s="1"/>
  <c r="CK5" i="14" s="1"/>
  <c r="CL5" i="14" s="1"/>
  <c r="CM5" i="14" s="1"/>
  <c r="CN5" i="14" s="1"/>
  <c r="CO5" i="14" s="1"/>
  <c r="CP5" i="14" s="1"/>
  <c r="CQ5" i="14" s="1"/>
  <c r="CR5" i="14" s="1"/>
  <c r="CS5" i="14" s="1"/>
  <c r="CT5" i="14" s="1"/>
  <c r="CU5" i="14" s="1"/>
  <c r="CV5" i="14" s="1"/>
  <c r="CW5" i="14" s="1"/>
  <c r="CX5" i="14" s="1"/>
  <c r="K20" i="21"/>
  <c r="AC16" i="18"/>
  <c r="AC16" i="21"/>
  <c r="M10" i="21"/>
  <c r="K52" i="18"/>
  <c r="M52" i="9" l="1"/>
  <c r="M58" i="9" s="1"/>
  <c r="N9" i="18"/>
  <c r="O9" i="18" s="1"/>
  <c r="N18" i="21"/>
  <c r="N18" i="18"/>
  <c r="CY50" i="14"/>
  <c r="L13" i="21"/>
  <c r="L34" i="21" s="1"/>
  <c r="W4" i="9"/>
  <c r="V85" i="9" s="1"/>
  <c r="V80" i="9" s="1"/>
  <c r="V81" i="9" s="1"/>
  <c r="M45" i="9"/>
  <c r="M50" i="9" s="1"/>
  <c r="BS28" i="14"/>
  <c r="BT28" i="14"/>
  <c r="BU28" i="14"/>
  <c r="BV28" i="14"/>
  <c r="BW28" i="14"/>
  <c r="BX28" i="14"/>
  <c r="BY28" i="14"/>
  <c r="BO28" i="14"/>
  <c r="BB28" i="14"/>
  <c r="BA28" i="14"/>
  <c r="BD28" i="14"/>
  <c r="BF28" i="14"/>
  <c r="BH28" i="14"/>
  <c r="BJ28" i="14"/>
  <c r="BM28" i="14"/>
  <c r="AZ28" i="14"/>
  <c r="BC28" i="14"/>
  <c r="BE28" i="14"/>
  <c r="BG28" i="14"/>
  <c r="BI28" i="14"/>
  <c r="BK28" i="14"/>
  <c r="BL28" i="14"/>
  <c r="BN28" i="14"/>
  <c r="BP28" i="14"/>
  <c r="BQ28" i="14"/>
  <c r="BR28" i="14"/>
  <c r="AH72" i="18"/>
  <c r="AG69" i="18"/>
  <c r="O18" i="21"/>
  <c r="O18" i="18"/>
  <c r="O9" i="21"/>
  <c r="CY53" i="14"/>
  <c r="N52" i="9"/>
  <c r="N58" i="9" s="1"/>
  <c r="CW54" i="14"/>
  <c r="CU54" i="14"/>
  <c r="CS54" i="14"/>
  <c r="CQ54" i="14"/>
  <c r="CO54" i="14"/>
  <c r="CM54" i="14"/>
  <c r="CK54" i="14"/>
  <c r="CI54" i="14"/>
  <c r="CG54" i="14"/>
  <c r="CE54" i="14"/>
  <c r="CC54" i="14"/>
  <c r="CA54" i="14"/>
  <c r="BY54" i="14"/>
  <c r="BW54" i="14"/>
  <c r="BU54" i="14"/>
  <c r="BS54" i="14"/>
  <c r="BQ54" i="14"/>
  <c r="BO54" i="14"/>
  <c r="BM54" i="14"/>
  <c r="BK54" i="14"/>
  <c r="BI54" i="14"/>
  <c r="BG54" i="14"/>
  <c r="BE54" i="14"/>
  <c r="BC54" i="14"/>
  <c r="BA54" i="14"/>
  <c r="AY54" i="14"/>
  <c r="AW54" i="14"/>
  <c r="AU54" i="14"/>
  <c r="AS54" i="14"/>
  <c r="AQ54" i="14"/>
  <c r="AO54" i="14"/>
  <c r="AM54" i="14"/>
  <c r="AK54" i="14"/>
  <c r="AI54" i="14"/>
  <c r="AG54" i="14"/>
  <c r="AE54" i="14"/>
  <c r="AC54" i="14"/>
  <c r="AA54" i="14"/>
  <c r="Y54" i="14"/>
  <c r="W54" i="14"/>
  <c r="U54" i="14"/>
  <c r="S54" i="14"/>
  <c r="CX54" i="14"/>
  <c r="CV54" i="14"/>
  <c r="CT54" i="14"/>
  <c r="CR54" i="14"/>
  <c r="CP54" i="14"/>
  <c r="CN54" i="14"/>
  <c r="CL54" i="14"/>
  <c r="CJ54" i="14"/>
  <c r="CH54" i="14"/>
  <c r="CF54" i="14"/>
  <c r="CD54" i="14"/>
  <c r="CB54" i="14"/>
  <c r="BZ54" i="14"/>
  <c r="BX54" i="14"/>
  <c r="BV54" i="14"/>
  <c r="BT54" i="14"/>
  <c r="BR54" i="14"/>
  <c r="BP54" i="14"/>
  <c r="BN54" i="14"/>
  <c r="BL54" i="14"/>
  <c r="BJ54" i="14"/>
  <c r="BH54" i="14"/>
  <c r="BF54" i="14"/>
  <c r="BD54" i="14"/>
  <c r="BB54" i="14"/>
  <c r="AZ54" i="14"/>
  <c r="AX54" i="14"/>
  <c r="AV54" i="14"/>
  <c r="AT54" i="14"/>
  <c r="AR54" i="14"/>
  <c r="AP54" i="14"/>
  <c r="AN54" i="14"/>
  <c r="AL54" i="14"/>
  <c r="AJ54" i="14"/>
  <c r="AH54" i="14"/>
  <c r="AF54" i="14"/>
  <c r="AD54" i="14"/>
  <c r="AB54" i="14"/>
  <c r="Z54" i="14"/>
  <c r="X54" i="14"/>
  <c r="V54" i="14"/>
  <c r="T54" i="14"/>
  <c r="CE13" i="14"/>
  <c r="CE15" i="14"/>
  <c r="CE17" i="14"/>
  <c r="CF11" i="14"/>
  <c r="CE12" i="14"/>
  <c r="CE14" i="14"/>
  <c r="CE16" i="14"/>
  <c r="CE18" i="14"/>
  <c r="CE19" i="14"/>
  <c r="CE21" i="14"/>
  <c r="CE23" i="14"/>
  <c r="CE25" i="14"/>
  <c r="CE27" i="14"/>
  <c r="CE20" i="14"/>
  <c r="CE22" i="14"/>
  <c r="CE24" i="14"/>
  <c r="CE26" i="14"/>
  <c r="CE28" i="14"/>
  <c r="CE30" i="14"/>
  <c r="CE31" i="14"/>
  <c r="CE29" i="14"/>
  <c r="P19" i="18"/>
  <c r="S35" i="21"/>
  <c r="P8" i="21"/>
  <c r="Q8" i="21" s="1"/>
  <c r="P19" i="21"/>
  <c r="K88" i="9"/>
  <c r="K89" i="9" s="1"/>
  <c r="O51" i="9"/>
  <c r="O38" i="9"/>
  <c r="O39" i="9" s="1"/>
  <c r="O41" i="9" s="1"/>
  <c r="O43" i="9" s="1"/>
  <c r="N46" i="9"/>
  <c r="N49" i="9" s="1"/>
  <c r="P51" i="9"/>
  <c r="P38" i="9"/>
  <c r="P39" i="9" s="1"/>
  <c r="AY28" i="14"/>
  <c r="T6" i="14"/>
  <c r="B29" i="14" s="1"/>
  <c r="T6" i="21"/>
  <c r="T35" i="21" s="1"/>
  <c r="AX28" i="14"/>
  <c r="AW28" i="14"/>
  <c r="AE28" i="14"/>
  <c r="Z28" i="14"/>
  <c r="AI28" i="14"/>
  <c r="B55" i="14"/>
  <c r="S55" i="14" s="1"/>
  <c r="AV28" i="14"/>
  <c r="AL28" i="14"/>
  <c r="AR28" i="14"/>
  <c r="AO28" i="14"/>
  <c r="U28" i="14"/>
  <c r="AG28" i="14"/>
  <c r="AN28" i="14"/>
  <c r="AK28" i="14"/>
  <c r="X28" i="14"/>
  <c r="AP28" i="14"/>
  <c r="AB28" i="14"/>
  <c r="AQ28" i="14"/>
  <c r="AF28" i="14"/>
  <c r="AD28" i="14"/>
  <c r="AJ28" i="14"/>
  <c r="AS28" i="14"/>
  <c r="AC28" i="14"/>
  <c r="Y28" i="14"/>
  <c r="AM28" i="14"/>
  <c r="T28" i="14"/>
  <c r="S28" i="14"/>
  <c r="V28" i="14"/>
  <c r="AA28" i="14"/>
  <c r="AU28" i="14"/>
  <c r="AT28" i="14"/>
  <c r="AH28" i="14"/>
  <c r="W28" i="14"/>
  <c r="R34" i="14"/>
  <c r="Q37" i="9" s="1"/>
  <c r="Q19" i="21"/>
  <c r="Q19" i="18"/>
  <c r="Q8" i="18"/>
  <c r="P60" i="14"/>
  <c r="U7" i="21"/>
  <c r="M12" i="21"/>
  <c r="M13" i="21" s="1"/>
  <c r="M34" i="21" s="1"/>
  <c r="L20" i="21"/>
  <c r="AQ38" i="14"/>
  <c r="AV45" i="14" s="1"/>
  <c r="BA16" i="18"/>
  <c r="BA16" i="21"/>
  <c r="N10" i="21"/>
  <c r="N12" i="21" s="1"/>
  <c r="AD16" i="18"/>
  <c r="AD16" i="21"/>
  <c r="L52" i="18"/>
  <c r="N51" i="18" l="1"/>
  <c r="P41" i="9"/>
  <c r="P43" i="9" s="1"/>
  <c r="P45" i="9" s="1"/>
  <c r="P50" i="9" s="1"/>
  <c r="D36" i="25"/>
  <c r="C36" i="25"/>
  <c r="X4" i="9"/>
  <c r="W85" i="9" s="1"/>
  <c r="W80" i="9" s="1"/>
  <c r="W81" i="9" s="1"/>
  <c r="M46" i="9"/>
  <c r="M49" i="9" s="1"/>
  <c r="M53" i="9" s="1"/>
  <c r="M54" i="9" s="1"/>
  <c r="M56" i="9" s="1"/>
  <c r="M60" i="9" s="1"/>
  <c r="M87" i="9" s="1"/>
  <c r="BT29" i="14"/>
  <c r="BU29" i="14"/>
  <c r="BV29" i="14"/>
  <c r="BW29" i="14"/>
  <c r="BX29" i="14"/>
  <c r="BY29" i="14"/>
  <c r="BZ29" i="14"/>
  <c r="BB29" i="14"/>
  <c r="BC29" i="14"/>
  <c r="BD29" i="14"/>
  <c r="BE29" i="14"/>
  <c r="BF29" i="14"/>
  <c r="BG29" i="14"/>
  <c r="BH29" i="14"/>
  <c r="BI29" i="14"/>
  <c r="BJ29" i="14"/>
  <c r="BK29" i="14"/>
  <c r="BO29" i="14"/>
  <c r="BN29" i="14"/>
  <c r="BA29" i="14"/>
  <c r="AZ29" i="14"/>
  <c r="BL29" i="14"/>
  <c r="BM29" i="14"/>
  <c r="BP29" i="14"/>
  <c r="BQ29" i="14"/>
  <c r="BR29" i="14"/>
  <c r="BS29" i="14"/>
  <c r="AI72" i="18"/>
  <c r="AH69" i="18"/>
  <c r="O51" i="18"/>
  <c r="N53" i="9"/>
  <c r="N54" i="9" s="1"/>
  <c r="N56" i="9" s="1"/>
  <c r="N60" i="9" s="1"/>
  <c r="N87" i="9" s="1"/>
  <c r="P9" i="21"/>
  <c r="P9" i="18"/>
  <c r="O52" i="9"/>
  <c r="O58" i="9" s="1"/>
  <c r="CY54" i="14"/>
  <c r="CW55" i="14"/>
  <c r="CU55" i="14"/>
  <c r="CS55" i="14"/>
  <c r="CQ55" i="14"/>
  <c r="CO55" i="14"/>
  <c r="CM55" i="14"/>
  <c r="CK55" i="14"/>
  <c r="CI55" i="14"/>
  <c r="CG55" i="14"/>
  <c r="CE55" i="14"/>
  <c r="CC55" i="14"/>
  <c r="CA55" i="14"/>
  <c r="BY55" i="14"/>
  <c r="BW55" i="14"/>
  <c r="BU55" i="14"/>
  <c r="BS55" i="14"/>
  <c r="BQ55" i="14"/>
  <c r="BO55" i="14"/>
  <c r="BM55" i="14"/>
  <c r="BK55" i="14"/>
  <c r="BI55" i="14"/>
  <c r="BG55" i="14"/>
  <c r="BE55" i="14"/>
  <c r="BC55" i="14"/>
  <c r="BA55" i="14"/>
  <c r="AY55" i="14"/>
  <c r="AW55" i="14"/>
  <c r="AU55" i="14"/>
  <c r="AS55" i="14"/>
  <c r="AQ55" i="14"/>
  <c r="AO55" i="14"/>
  <c r="AM55" i="14"/>
  <c r="AK55" i="14"/>
  <c r="AI55" i="14"/>
  <c r="AG55" i="14"/>
  <c r="AE55" i="14"/>
  <c r="AC55" i="14"/>
  <c r="AA55" i="14"/>
  <c r="Y55" i="14"/>
  <c r="W55" i="14"/>
  <c r="U55" i="14"/>
  <c r="CX55" i="14"/>
  <c r="CV55" i="14"/>
  <c r="CT55" i="14"/>
  <c r="CR55" i="14"/>
  <c r="CP55" i="14"/>
  <c r="CN55" i="14"/>
  <c r="CL55" i="14"/>
  <c r="CJ55" i="14"/>
  <c r="CH55" i="14"/>
  <c r="CF55" i="14"/>
  <c r="CD55" i="14"/>
  <c r="CB55" i="14"/>
  <c r="BZ55" i="14"/>
  <c r="BX55" i="14"/>
  <c r="BV55" i="14"/>
  <c r="BT55" i="14"/>
  <c r="BR55" i="14"/>
  <c r="BP55" i="14"/>
  <c r="BN55" i="14"/>
  <c r="BL55" i="14"/>
  <c r="BJ55" i="14"/>
  <c r="BH55" i="14"/>
  <c r="BF55" i="14"/>
  <c r="BD55" i="14"/>
  <c r="BB55" i="14"/>
  <c r="AZ55" i="14"/>
  <c r="AX55" i="14"/>
  <c r="AV55" i="14"/>
  <c r="AT55" i="14"/>
  <c r="AR55" i="14"/>
  <c r="AP55" i="14"/>
  <c r="AN55" i="14"/>
  <c r="AL55" i="14"/>
  <c r="AJ55" i="14"/>
  <c r="AH55" i="14"/>
  <c r="AF55" i="14"/>
  <c r="AD55" i="14"/>
  <c r="AB55" i="14"/>
  <c r="Z55" i="14"/>
  <c r="X55" i="14"/>
  <c r="V55" i="14"/>
  <c r="T55" i="14"/>
  <c r="CG11" i="14"/>
  <c r="CF12" i="14"/>
  <c r="CF14" i="14"/>
  <c r="CF16" i="14"/>
  <c r="CF18" i="14"/>
  <c r="CF13" i="14"/>
  <c r="CF15" i="14"/>
  <c r="CF17" i="14"/>
  <c r="CF20" i="14"/>
  <c r="CF22" i="14"/>
  <c r="CF24" i="14"/>
  <c r="CF26" i="14"/>
  <c r="CF28" i="14"/>
  <c r="CF19" i="14"/>
  <c r="CF21" i="14"/>
  <c r="CF23" i="14"/>
  <c r="CF25" i="14"/>
  <c r="CF27" i="14"/>
  <c r="CF29" i="14"/>
  <c r="CF31" i="14"/>
  <c r="CF30" i="14"/>
  <c r="Q51" i="9"/>
  <c r="Q38" i="9"/>
  <c r="Q39" i="9" s="1"/>
  <c r="Q41" i="9" s="1"/>
  <c r="Q43" i="9" s="1"/>
  <c r="P18" i="21"/>
  <c r="P18" i="18"/>
  <c r="O45" i="9"/>
  <c r="O50" i="9" s="1"/>
  <c r="L88" i="9"/>
  <c r="L89" i="9" s="1"/>
  <c r="U6" i="14"/>
  <c r="B30" i="14" s="1"/>
  <c r="U6" i="21"/>
  <c r="U35" i="21" s="1"/>
  <c r="AY29" i="14"/>
  <c r="AR29" i="14"/>
  <c r="AN29" i="14"/>
  <c r="AD29" i="14"/>
  <c r="AJ29" i="14"/>
  <c r="AO29" i="14"/>
  <c r="T29" i="14"/>
  <c r="X29" i="14"/>
  <c r="AX29" i="14"/>
  <c r="AC29" i="14"/>
  <c r="Z29" i="14"/>
  <c r="AP29" i="14"/>
  <c r="AF29" i="14"/>
  <c r="AM29" i="14"/>
  <c r="V29" i="14"/>
  <c r="U29" i="14"/>
  <c r="AG29" i="14"/>
  <c r="AU29" i="14"/>
  <c r="AA29" i="14"/>
  <c r="Y29" i="14"/>
  <c r="AL29" i="14"/>
  <c r="AT29" i="14"/>
  <c r="AQ29" i="14"/>
  <c r="AW29" i="14"/>
  <c r="AK29" i="14"/>
  <c r="AH29" i="14"/>
  <c r="B56" i="14"/>
  <c r="T56" i="14" s="1"/>
  <c r="AI29" i="14"/>
  <c r="AS29" i="14"/>
  <c r="AE29" i="14"/>
  <c r="W29" i="14"/>
  <c r="AV29" i="14"/>
  <c r="AB29" i="14"/>
  <c r="V6" i="14"/>
  <c r="B31" i="14" s="1"/>
  <c r="Q18" i="18"/>
  <c r="Q18" i="21"/>
  <c r="R19" i="21"/>
  <c r="R19" i="18"/>
  <c r="R8" i="21"/>
  <c r="R8" i="18"/>
  <c r="S34" i="14"/>
  <c r="R37" i="9" s="1"/>
  <c r="Q60" i="14"/>
  <c r="V7" i="21"/>
  <c r="M20" i="21"/>
  <c r="AR38" i="14"/>
  <c r="AW45" i="14" s="1"/>
  <c r="N13" i="21"/>
  <c r="N34" i="21" s="1"/>
  <c r="BB16" i="18"/>
  <c r="BB16" i="21"/>
  <c r="O10" i="21"/>
  <c r="AE16" i="18"/>
  <c r="AE16" i="21"/>
  <c r="M52" i="18"/>
  <c r="P51" i="18" l="1"/>
  <c r="E36" i="25"/>
  <c r="Y4" i="9"/>
  <c r="X85" i="9" s="1"/>
  <c r="X80" i="9" s="1"/>
  <c r="X81" i="9" s="1"/>
  <c r="BU30" i="14"/>
  <c r="BV30" i="14"/>
  <c r="BW30" i="14"/>
  <c r="BX30" i="14"/>
  <c r="BY30" i="14"/>
  <c r="BZ30" i="14"/>
  <c r="CA30" i="14"/>
  <c r="BV31" i="14"/>
  <c r="BW31" i="14"/>
  <c r="BX31" i="14"/>
  <c r="BY31" i="14"/>
  <c r="BZ31" i="14"/>
  <c r="CA31" i="14"/>
  <c r="CB31" i="14"/>
  <c r="AZ31" i="14"/>
  <c r="BO31" i="14"/>
  <c r="BB31" i="14"/>
  <c r="BC31" i="14"/>
  <c r="BE31" i="14"/>
  <c r="BG31" i="14"/>
  <c r="BI31" i="14"/>
  <c r="BK31" i="14"/>
  <c r="BL31" i="14"/>
  <c r="BN31" i="14"/>
  <c r="BA31" i="14"/>
  <c r="BD31" i="14"/>
  <c r="BF31" i="14"/>
  <c r="BH31" i="14"/>
  <c r="BJ31" i="14"/>
  <c r="BM31" i="14"/>
  <c r="BP31" i="14"/>
  <c r="BQ31" i="14"/>
  <c r="BR31" i="14"/>
  <c r="BS31" i="14"/>
  <c r="BT31" i="14"/>
  <c r="BU31" i="14"/>
  <c r="BN30" i="14"/>
  <c r="AZ30" i="14"/>
  <c r="BL30" i="14"/>
  <c r="BM30" i="14"/>
  <c r="BO30" i="14"/>
  <c r="BA30" i="14"/>
  <c r="BB30" i="14"/>
  <c r="BC30" i="14"/>
  <c r="BD30" i="14"/>
  <c r="BE30" i="14"/>
  <c r="BF30" i="14"/>
  <c r="BG30" i="14"/>
  <c r="BH30" i="14"/>
  <c r="BI30" i="14"/>
  <c r="BJ30" i="14"/>
  <c r="BK30" i="14"/>
  <c r="BP30" i="14"/>
  <c r="BQ30" i="14"/>
  <c r="BR30" i="14"/>
  <c r="BS30" i="14"/>
  <c r="BT30" i="14"/>
  <c r="AJ72" i="18"/>
  <c r="AI69" i="18"/>
  <c r="R18" i="21"/>
  <c r="Q9" i="21"/>
  <c r="Q9" i="18"/>
  <c r="P52" i="9"/>
  <c r="P58" i="9" s="1"/>
  <c r="CY55" i="14"/>
  <c r="CX56" i="14"/>
  <c r="CV56" i="14"/>
  <c r="CT56" i="14"/>
  <c r="CR56" i="14"/>
  <c r="CP56" i="14"/>
  <c r="CN56" i="14"/>
  <c r="CL56" i="14"/>
  <c r="CJ56" i="14"/>
  <c r="CH56" i="14"/>
  <c r="CF56" i="14"/>
  <c r="CD56" i="14"/>
  <c r="CB56" i="14"/>
  <c r="BZ56" i="14"/>
  <c r="BX56" i="14"/>
  <c r="BV56" i="14"/>
  <c r="BT56" i="14"/>
  <c r="BR56" i="14"/>
  <c r="BP56" i="14"/>
  <c r="BN56" i="14"/>
  <c r="BL56" i="14"/>
  <c r="BJ56" i="14"/>
  <c r="BH56" i="14"/>
  <c r="BF56" i="14"/>
  <c r="BD56" i="14"/>
  <c r="BB56" i="14"/>
  <c r="AZ56" i="14"/>
  <c r="AX56" i="14"/>
  <c r="AV56" i="14"/>
  <c r="AT56" i="14"/>
  <c r="AR56" i="14"/>
  <c r="AP56" i="14"/>
  <c r="AN56" i="14"/>
  <c r="AL56" i="14"/>
  <c r="AJ56" i="14"/>
  <c r="AH56" i="14"/>
  <c r="AF56" i="14"/>
  <c r="AD56" i="14"/>
  <c r="AB56" i="14"/>
  <c r="Z56" i="14"/>
  <c r="X56" i="14"/>
  <c r="V56" i="14"/>
  <c r="CW56" i="14"/>
  <c r="CU56" i="14"/>
  <c r="CS56" i="14"/>
  <c r="CQ56" i="14"/>
  <c r="CO56" i="14"/>
  <c r="CM56" i="14"/>
  <c r="CK56" i="14"/>
  <c r="CI56" i="14"/>
  <c r="CG56" i="14"/>
  <c r="CE56" i="14"/>
  <c r="CC56" i="14"/>
  <c r="CA56" i="14"/>
  <c r="BY56" i="14"/>
  <c r="BW56" i="14"/>
  <c r="BU56" i="14"/>
  <c r="BS56" i="14"/>
  <c r="BQ56" i="14"/>
  <c r="BO56" i="14"/>
  <c r="BM56" i="14"/>
  <c r="BK56" i="14"/>
  <c r="BI56" i="14"/>
  <c r="BG56" i="14"/>
  <c r="BE56" i="14"/>
  <c r="BC56" i="14"/>
  <c r="BA56" i="14"/>
  <c r="AY56" i="14"/>
  <c r="AW56" i="14"/>
  <c r="AU56" i="14"/>
  <c r="AS56" i="14"/>
  <c r="AQ56" i="14"/>
  <c r="AO56" i="14"/>
  <c r="AM56" i="14"/>
  <c r="AK56" i="14"/>
  <c r="AI56" i="14"/>
  <c r="AG56" i="14"/>
  <c r="AE56" i="14"/>
  <c r="AC56" i="14"/>
  <c r="AA56" i="14"/>
  <c r="Y56" i="14"/>
  <c r="W56" i="14"/>
  <c r="U56" i="14"/>
  <c r="CG13" i="14"/>
  <c r="CG15" i="14"/>
  <c r="CG17" i="14"/>
  <c r="CH11" i="14"/>
  <c r="CG12" i="14"/>
  <c r="CG14" i="14"/>
  <c r="CG16" i="14"/>
  <c r="CG18" i="14"/>
  <c r="CG19" i="14"/>
  <c r="CG21" i="14"/>
  <c r="CG23" i="14"/>
  <c r="CG25" i="14"/>
  <c r="CG27" i="14"/>
  <c r="CG20" i="14"/>
  <c r="CG22" i="14"/>
  <c r="CG24" i="14"/>
  <c r="CG26" i="14"/>
  <c r="CG28" i="14"/>
  <c r="CG30" i="14"/>
  <c r="CG29" i="14"/>
  <c r="CG31" i="14"/>
  <c r="R18" i="18"/>
  <c r="O46" i="9"/>
  <c r="O49" i="9" s="1"/>
  <c r="O53" i="9" s="1"/>
  <c r="O54" i="9" s="1"/>
  <c r="O56" i="9" s="1"/>
  <c r="O60" i="9" s="1"/>
  <c r="O87" i="9" s="1"/>
  <c r="P46" i="9"/>
  <c r="P49" i="9" s="1"/>
  <c r="M88" i="9"/>
  <c r="M89" i="9" s="1"/>
  <c r="R51" i="9"/>
  <c r="R38" i="9"/>
  <c r="R39" i="9" s="1"/>
  <c r="R41" i="9" s="1"/>
  <c r="R43" i="9" s="1"/>
  <c r="Q45" i="9"/>
  <c r="Q50" i="9" s="1"/>
  <c r="AX31" i="14"/>
  <c r="AR31" i="14"/>
  <c r="Y30" i="14"/>
  <c r="AQ30" i="14"/>
  <c r="AB30" i="14"/>
  <c r="AJ30" i="14"/>
  <c r="AO30" i="14"/>
  <c r="AN30" i="14"/>
  <c r="Z30" i="14"/>
  <c r="AT30" i="14"/>
  <c r="AX30" i="14"/>
  <c r="B57" i="14"/>
  <c r="U57" i="14" s="1"/>
  <c r="AW30" i="14"/>
  <c r="AG30" i="14"/>
  <c r="V30" i="14"/>
  <c r="AU30" i="14"/>
  <c r="AA30" i="14"/>
  <c r="AL30" i="14"/>
  <c r="AP30" i="14"/>
  <c r="AY30" i="14"/>
  <c r="AD30" i="14"/>
  <c r="AS30" i="14"/>
  <c r="AI30" i="14"/>
  <c r="AR30" i="14"/>
  <c r="W30" i="14"/>
  <c r="AE30" i="14"/>
  <c r="X30" i="14"/>
  <c r="AF30" i="14"/>
  <c r="AM30" i="14"/>
  <c r="U30" i="14"/>
  <c r="AV30" i="14"/>
  <c r="AC30" i="14"/>
  <c r="AH30" i="14"/>
  <c r="AK30" i="14"/>
  <c r="V6" i="21"/>
  <c r="V35" i="21" s="1"/>
  <c r="V31" i="14"/>
  <c r="AK31" i="14"/>
  <c r="B58" i="14"/>
  <c r="V58" i="14" s="1"/>
  <c r="Z31" i="14"/>
  <c r="AS31" i="14"/>
  <c r="AE31" i="14"/>
  <c r="AQ31" i="14"/>
  <c r="W31" i="14"/>
  <c r="AP31" i="14"/>
  <c r="AN31" i="14"/>
  <c r="AB31" i="14"/>
  <c r="Y31" i="14"/>
  <c r="AJ31" i="14"/>
  <c r="AU31" i="14"/>
  <c r="AD31" i="14"/>
  <c r="X31" i="14"/>
  <c r="AI31" i="14"/>
  <c r="AA31" i="14"/>
  <c r="AO31" i="14"/>
  <c r="AH31" i="14"/>
  <c r="AV31" i="14"/>
  <c r="AM31" i="14"/>
  <c r="AL31" i="14"/>
  <c r="AY31" i="14"/>
  <c r="AT31" i="14"/>
  <c r="AF31" i="14"/>
  <c r="AG31" i="14"/>
  <c r="AC31" i="14"/>
  <c r="AW31" i="14"/>
  <c r="T34" i="14"/>
  <c r="S37" i="9" s="1"/>
  <c r="S19" i="21"/>
  <c r="S8" i="21"/>
  <c r="S19" i="18"/>
  <c r="S8" i="18"/>
  <c r="R60" i="14"/>
  <c r="W7" i="21"/>
  <c r="O12" i="21"/>
  <c r="N20" i="21"/>
  <c r="AS38" i="14"/>
  <c r="AX45" i="14" s="1"/>
  <c r="BC16" i="18"/>
  <c r="BC16" i="21"/>
  <c r="AF16" i="18"/>
  <c r="AF16" i="21"/>
  <c r="P10" i="21"/>
  <c r="AG16" i="21"/>
  <c r="N52" i="18"/>
  <c r="O20" i="21" l="1"/>
  <c r="Z4" i="9"/>
  <c r="Y85" i="9" s="1"/>
  <c r="Y80" i="9" s="1"/>
  <c r="Y81" i="9" s="1"/>
  <c r="P53" i="9"/>
  <c r="P54" i="9" s="1"/>
  <c r="P56" i="9" s="1"/>
  <c r="P60" i="9" s="1"/>
  <c r="P87" i="9" s="1"/>
  <c r="AK72" i="18"/>
  <c r="AJ69" i="18"/>
  <c r="CY56" i="14"/>
  <c r="R9" i="21"/>
  <c r="R9" i="18"/>
  <c r="Q52" i="9"/>
  <c r="Q58" i="9" s="1"/>
  <c r="CW58" i="14"/>
  <c r="CU58" i="14"/>
  <c r="CS58" i="14"/>
  <c r="CQ58" i="14"/>
  <c r="CO58" i="14"/>
  <c r="CM58" i="14"/>
  <c r="CK58" i="14"/>
  <c r="CI58" i="14"/>
  <c r="CG58" i="14"/>
  <c r="CE58" i="14"/>
  <c r="CC58" i="14"/>
  <c r="CA58" i="14"/>
  <c r="BY58" i="14"/>
  <c r="BW58" i="14"/>
  <c r="BU58" i="14"/>
  <c r="BS58" i="14"/>
  <c r="BQ58" i="14"/>
  <c r="BO58" i="14"/>
  <c r="BM58" i="14"/>
  <c r="BK58" i="14"/>
  <c r="BI58" i="14"/>
  <c r="BG58" i="14"/>
  <c r="BE58" i="14"/>
  <c r="BC58" i="14"/>
  <c r="BA58" i="14"/>
  <c r="AY58" i="14"/>
  <c r="AW58" i="14"/>
  <c r="AU58" i="14"/>
  <c r="AS58" i="14"/>
  <c r="AQ58" i="14"/>
  <c r="AO58" i="14"/>
  <c r="AM58" i="14"/>
  <c r="AK58" i="14"/>
  <c r="AI58" i="14"/>
  <c r="AG58" i="14"/>
  <c r="AE58" i="14"/>
  <c r="AC58" i="14"/>
  <c r="AA58" i="14"/>
  <c r="Y58" i="14"/>
  <c r="W58" i="14"/>
  <c r="CX58" i="14"/>
  <c r="CV58" i="14"/>
  <c r="CT58" i="14"/>
  <c r="CR58" i="14"/>
  <c r="CP58" i="14"/>
  <c r="CN58" i="14"/>
  <c r="CL58" i="14"/>
  <c r="CJ58" i="14"/>
  <c r="CH58" i="14"/>
  <c r="CF58" i="14"/>
  <c r="CD58" i="14"/>
  <c r="CB58" i="14"/>
  <c r="BZ58" i="14"/>
  <c r="BX58" i="14"/>
  <c r="BV58" i="14"/>
  <c r="BT58" i="14"/>
  <c r="BR58" i="14"/>
  <c r="BP58" i="14"/>
  <c r="BN58" i="14"/>
  <c r="BL58" i="14"/>
  <c r="BJ58" i="14"/>
  <c r="BH58" i="14"/>
  <c r="BF58" i="14"/>
  <c r="BD58" i="14"/>
  <c r="BB58" i="14"/>
  <c r="AZ58" i="14"/>
  <c r="AX58" i="14"/>
  <c r="AV58" i="14"/>
  <c r="AT58" i="14"/>
  <c r="AR58" i="14"/>
  <c r="AP58" i="14"/>
  <c r="AN58" i="14"/>
  <c r="AL58" i="14"/>
  <c r="AJ58" i="14"/>
  <c r="AH58" i="14"/>
  <c r="AF58" i="14"/>
  <c r="AD58" i="14"/>
  <c r="AB58" i="14"/>
  <c r="Z58" i="14"/>
  <c r="X58" i="14"/>
  <c r="CX57" i="14"/>
  <c r="CV57" i="14"/>
  <c r="CT57" i="14"/>
  <c r="CR57" i="14"/>
  <c r="CP57" i="14"/>
  <c r="CN57" i="14"/>
  <c r="CL57" i="14"/>
  <c r="CJ57" i="14"/>
  <c r="CH57" i="14"/>
  <c r="CF57" i="14"/>
  <c r="CD57" i="14"/>
  <c r="CB57" i="14"/>
  <c r="BZ57" i="14"/>
  <c r="BX57" i="14"/>
  <c r="BV57" i="14"/>
  <c r="BT57" i="14"/>
  <c r="BR57" i="14"/>
  <c r="BP57" i="14"/>
  <c r="BN57" i="14"/>
  <c r="BL57" i="14"/>
  <c r="BJ57" i="14"/>
  <c r="BH57" i="14"/>
  <c r="BF57" i="14"/>
  <c r="BD57" i="14"/>
  <c r="BB57" i="14"/>
  <c r="AZ57" i="14"/>
  <c r="AX57" i="14"/>
  <c r="AV57" i="14"/>
  <c r="AT57" i="14"/>
  <c r="AR57" i="14"/>
  <c r="AP57" i="14"/>
  <c r="AN57" i="14"/>
  <c r="AL57" i="14"/>
  <c r="AJ57" i="14"/>
  <c r="AH57" i="14"/>
  <c r="AF57" i="14"/>
  <c r="AD57" i="14"/>
  <c r="AB57" i="14"/>
  <c r="Z57" i="14"/>
  <c r="X57" i="14"/>
  <c r="V57" i="14"/>
  <c r="CW57" i="14"/>
  <c r="CU57" i="14"/>
  <c r="CS57" i="14"/>
  <c r="CQ57" i="14"/>
  <c r="CO57" i="14"/>
  <c r="CM57" i="14"/>
  <c r="CK57" i="14"/>
  <c r="CI57" i="14"/>
  <c r="CG57" i="14"/>
  <c r="CE57" i="14"/>
  <c r="CC57" i="14"/>
  <c r="CA57" i="14"/>
  <c r="BY57" i="14"/>
  <c r="BW57" i="14"/>
  <c r="BU57" i="14"/>
  <c r="BS57" i="14"/>
  <c r="BQ57" i="14"/>
  <c r="BO57" i="14"/>
  <c r="BM57" i="14"/>
  <c r="BK57" i="14"/>
  <c r="BI57" i="14"/>
  <c r="BG57" i="14"/>
  <c r="BE57" i="14"/>
  <c r="BC57" i="14"/>
  <c r="BA57" i="14"/>
  <c r="AY57" i="14"/>
  <c r="AW57" i="14"/>
  <c r="AU57" i="14"/>
  <c r="AS57" i="14"/>
  <c r="AQ57" i="14"/>
  <c r="AO57" i="14"/>
  <c r="AM57" i="14"/>
  <c r="AK57" i="14"/>
  <c r="AI57" i="14"/>
  <c r="AG57" i="14"/>
  <c r="AE57" i="14"/>
  <c r="AC57" i="14"/>
  <c r="AA57" i="14"/>
  <c r="Y57" i="14"/>
  <c r="W57" i="14"/>
  <c r="V34" i="14"/>
  <c r="U37" i="9" s="1"/>
  <c r="CI11" i="14"/>
  <c r="CH12" i="14"/>
  <c r="CH14" i="14"/>
  <c r="CH16" i="14"/>
  <c r="CH18" i="14"/>
  <c r="CH13" i="14"/>
  <c r="CH15" i="14"/>
  <c r="CH17" i="14"/>
  <c r="CH20" i="14"/>
  <c r="CH22" i="14"/>
  <c r="CH24" i="14"/>
  <c r="CH26" i="14"/>
  <c r="CH28" i="14"/>
  <c r="CH19" i="14"/>
  <c r="CH21" i="14"/>
  <c r="CH23" i="14"/>
  <c r="CH25" i="14"/>
  <c r="CH27" i="14"/>
  <c r="CH29" i="14"/>
  <c r="CH31" i="14"/>
  <c r="CH30" i="14"/>
  <c r="Q46" i="9"/>
  <c r="Q49" i="9" s="1"/>
  <c r="S51" i="9"/>
  <c r="S38" i="9"/>
  <c r="S39" i="9" s="1"/>
  <c r="S41" i="9" s="1"/>
  <c r="S43" i="9" s="1"/>
  <c r="R45" i="9"/>
  <c r="R50" i="9" s="1"/>
  <c r="N88" i="9"/>
  <c r="N89" i="9" s="1"/>
  <c r="T8" i="18"/>
  <c r="U34" i="14"/>
  <c r="T37" i="9" s="1"/>
  <c r="W6" i="14"/>
  <c r="B32" i="14" s="1"/>
  <c r="W6" i="21"/>
  <c r="W35" i="21" s="1"/>
  <c r="T8" i="21"/>
  <c r="T19" i="21"/>
  <c r="T19" i="18"/>
  <c r="S18" i="21"/>
  <c r="S18" i="18"/>
  <c r="Q51" i="18"/>
  <c r="S60" i="14"/>
  <c r="X7" i="21"/>
  <c r="O13" i="21"/>
  <c r="O34" i="21" s="1"/>
  <c r="P12" i="21"/>
  <c r="P13" i="21" s="1"/>
  <c r="P34" i="21" s="1"/>
  <c r="AT38" i="14"/>
  <c r="AY45" i="14" s="1"/>
  <c r="BD16" i="18"/>
  <c r="BD16" i="21"/>
  <c r="Q10" i="21"/>
  <c r="AG16" i="18"/>
  <c r="AH16" i="21"/>
  <c r="BE16" i="21"/>
  <c r="O52" i="18"/>
  <c r="AA4" i="9" l="1"/>
  <c r="Z85" i="9" s="1"/>
  <c r="Z80" i="9" s="1"/>
  <c r="Z81" i="9" s="1"/>
  <c r="Q53" i="9"/>
  <c r="Q54" i="9" s="1"/>
  <c r="Q56" i="9" s="1"/>
  <c r="Q60" i="9" s="1"/>
  <c r="Q87" i="9" s="1"/>
  <c r="CY58" i="14"/>
  <c r="AL72" i="18"/>
  <c r="AK69" i="18"/>
  <c r="S9" i="21"/>
  <c r="S9" i="18"/>
  <c r="CY57" i="14"/>
  <c r="R52" i="9"/>
  <c r="R58" i="9" s="1"/>
  <c r="V19" i="21"/>
  <c r="V19" i="18"/>
  <c r="BA32" i="14"/>
  <c r="BA34" i="14" s="1"/>
  <c r="AZ37" i="9" s="1"/>
  <c r="BC32" i="14"/>
  <c r="BC34" i="14" s="1"/>
  <c r="BB37" i="9" s="1"/>
  <c r="BB51" i="9" s="1"/>
  <c r="BE32" i="14"/>
  <c r="BE34" i="14" s="1"/>
  <c r="BD37" i="9" s="1"/>
  <c r="BD51" i="9" s="1"/>
  <c r="BG32" i="14"/>
  <c r="BG34" i="14" s="1"/>
  <c r="BF37" i="9" s="1"/>
  <c r="BF51" i="9" s="1"/>
  <c r="BI32" i="14"/>
  <c r="BI34" i="14" s="1"/>
  <c r="BH37" i="9" s="1"/>
  <c r="BH51" i="9" s="1"/>
  <c r="BK32" i="14"/>
  <c r="BK34" i="14" s="1"/>
  <c r="BJ37" i="9" s="1"/>
  <c r="BJ51" i="9" s="1"/>
  <c r="BM32" i="14"/>
  <c r="BM34" i="14" s="1"/>
  <c r="BL37" i="9" s="1"/>
  <c r="BL51" i="9" s="1"/>
  <c r="BO32" i="14"/>
  <c r="BO34" i="14" s="1"/>
  <c r="BN37" i="9" s="1"/>
  <c r="BN51" i="9" s="1"/>
  <c r="BQ32" i="14"/>
  <c r="BQ34" i="14" s="1"/>
  <c r="BP37" i="9" s="1"/>
  <c r="BP51" i="9" s="1"/>
  <c r="BS32" i="14"/>
  <c r="BS34" i="14" s="1"/>
  <c r="BR37" i="9" s="1"/>
  <c r="BR51" i="9" s="1"/>
  <c r="BU32" i="14"/>
  <c r="BU34" i="14" s="1"/>
  <c r="BT37" i="9" s="1"/>
  <c r="BT51" i="9" s="1"/>
  <c r="BW32" i="14"/>
  <c r="BW34" i="14" s="1"/>
  <c r="BV37" i="9" s="1"/>
  <c r="BV51" i="9" s="1"/>
  <c r="BY32" i="14"/>
  <c r="BY34" i="14" s="1"/>
  <c r="BX37" i="9" s="1"/>
  <c r="BX51" i="9" s="1"/>
  <c r="CA32" i="14"/>
  <c r="CA34" i="14" s="1"/>
  <c r="BZ37" i="9" s="1"/>
  <c r="BZ51" i="9" s="1"/>
  <c r="CC32" i="14"/>
  <c r="CC34" i="14" s="1"/>
  <c r="CB37" i="9" s="1"/>
  <c r="CB51" i="9" s="1"/>
  <c r="CE32" i="14"/>
  <c r="CE34" i="14" s="1"/>
  <c r="CG32" i="14"/>
  <c r="CG34" i="14" s="1"/>
  <c r="CI32" i="14"/>
  <c r="CK32" i="14"/>
  <c r="CM32" i="14"/>
  <c r="CO32" i="14"/>
  <c r="CQ32" i="14"/>
  <c r="CS32" i="14"/>
  <c r="CU32" i="14"/>
  <c r="CW32" i="14"/>
  <c r="AZ32" i="14"/>
  <c r="AZ34" i="14" s="1"/>
  <c r="AY37" i="9" s="1"/>
  <c r="BD32" i="14"/>
  <c r="BD34" i="14" s="1"/>
  <c r="BC37" i="9" s="1"/>
  <c r="BC51" i="9" s="1"/>
  <c r="BH32" i="14"/>
  <c r="BH34" i="14" s="1"/>
  <c r="BG37" i="9" s="1"/>
  <c r="BG51" i="9" s="1"/>
  <c r="BL32" i="14"/>
  <c r="BL34" i="14" s="1"/>
  <c r="BK37" i="9" s="1"/>
  <c r="BK51" i="9" s="1"/>
  <c r="BP32" i="14"/>
  <c r="BP34" i="14" s="1"/>
  <c r="BO37" i="9" s="1"/>
  <c r="BO51" i="9" s="1"/>
  <c r="BT32" i="14"/>
  <c r="BT34" i="14" s="1"/>
  <c r="BS37" i="9" s="1"/>
  <c r="BS51" i="9" s="1"/>
  <c r="BX32" i="14"/>
  <c r="BX34" i="14" s="1"/>
  <c r="BW37" i="9" s="1"/>
  <c r="BW51" i="9" s="1"/>
  <c r="CB32" i="14"/>
  <c r="CB34" i="14" s="1"/>
  <c r="CA37" i="9" s="1"/>
  <c r="CA51" i="9" s="1"/>
  <c r="CF32" i="14"/>
  <c r="CF34" i="14" s="1"/>
  <c r="CJ32" i="14"/>
  <c r="CN32" i="14"/>
  <c r="CR32" i="14"/>
  <c r="CV32" i="14"/>
  <c r="BB32" i="14"/>
  <c r="BB34" i="14" s="1"/>
  <c r="BA37" i="9" s="1"/>
  <c r="BA51" i="9" s="1"/>
  <c r="BF32" i="14"/>
  <c r="BF34" i="14" s="1"/>
  <c r="BE37" i="9" s="1"/>
  <c r="BE51" i="9" s="1"/>
  <c r="BJ32" i="14"/>
  <c r="BJ34" i="14" s="1"/>
  <c r="BI37" i="9" s="1"/>
  <c r="BI51" i="9" s="1"/>
  <c r="BN32" i="14"/>
  <c r="BN34" i="14" s="1"/>
  <c r="BM37" i="9" s="1"/>
  <c r="BM51" i="9" s="1"/>
  <c r="BR32" i="14"/>
  <c r="BR34" i="14" s="1"/>
  <c r="BQ37" i="9" s="1"/>
  <c r="BQ51" i="9" s="1"/>
  <c r="BV32" i="14"/>
  <c r="BV34" i="14" s="1"/>
  <c r="BU37" i="9" s="1"/>
  <c r="BU51" i="9" s="1"/>
  <c r="BZ32" i="14"/>
  <c r="BZ34" i="14" s="1"/>
  <c r="BY37" i="9" s="1"/>
  <c r="BY51" i="9" s="1"/>
  <c r="CD32" i="14"/>
  <c r="CD34" i="14" s="1"/>
  <c r="CC37" i="9" s="1"/>
  <c r="CC51" i="9" s="1"/>
  <c r="CH32" i="14"/>
  <c r="CH34" i="14" s="1"/>
  <c r="CL32" i="14"/>
  <c r="CP32" i="14"/>
  <c r="CT32" i="14"/>
  <c r="CX32" i="14"/>
  <c r="CI13" i="14"/>
  <c r="CI15" i="14"/>
  <c r="CI17" i="14"/>
  <c r="CJ11" i="14"/>
  <c r="CI12" i="14"/>
  <c r="CI14" i="14"/>
  <c r="CI16" i="14"/>
  <c r="CI18" i="14"/>
  <c r="CI19" i="14"/>
  <c r="CI21" i="14"/>
  <c r="CI23" i="14"/>
  <c r="CI25" i="14"/>
  <c r="CI27" i="14"/>
  <c r="CI20" i="14"/>
  <c r="CI22" i="14"/>
  <c r="CI24" i="14"/>
  <c r="CI26" i="14"/>
  <c r="CI28" i="14"/>
  <c r="CI30" i="14"/>
  <c r="CI31" i="14"/>
  <c r="CI29" i="14"/>
  <c r="T18" i="21"/>
  <c r="T18" i="18"/>
  <c r="R46" i="9"/>
  <c r="R49" i="9" s="1"/>
  <c r="O88" i="9"/>
  <c r="O89" i="9" s="1"/>
  <c r="U51" i="9"/>
  <c r="U38" i="9"/>
  <c r="U39" i="9" s="1"/>
  <c r="U41" i="9" s="1"/>
  <c r="U43" i="9" s="1"/>
  <c r="T51" i="9"/>
  <c r="T38" i="9"/>
  <c r="T39" i="9" s="1"/>
  <c r="T41" i="9" s="1"/>
  <c r="T43" i="9" s="1"/>
  <c r="S45" i="9"/>
  <c r="S50" i="9" s="1"/>
  <c r="U8" i="21"/>
  <c r="V8" i="21" s="1"/>
  <c r="U19" i="21"/>
  <c r="U19" i="18"/>
  <c r="U8" i="18"/>
  <c r="V8" i="18" s="1"/>
  <c r="B59" i="14"/>
  <c r="W59" i="14" s="1"/>
  <c r="AN32" i="14"/>
  <c r="AN34" i="14" s="1"/>
  <c r="AM37" i="9" s="1"/>
  <c r="AM32" i="14"/>
  <c r="AM34" i="14" s="1"/>
  <c r="AL37" i="9" s="1"/>
  <c r="AC32" i="14"/>
  <c r="AC34" i="14" s="1"/>
  <c r="AB37" i="9" s="1"/>
  <c r="X32" i="14"/>
  <c r="X34" i="14" s="1"/>
  <c r="W37" i="9" s="1"/>
  <c r="AL32" i="14"/>
  <c r="AL34" i="14" s="1"/>
  <c r="AK37" i="9" s="1"/>
  <c r="AI32" i="14"/>
  <c r="AI34" i="14" s="1"/>
  <c r="AH37" i="9" s="1"/>
  <c r="AU32" i="14"/>
  <c r="AU34" i="14" s="1"/>
  <c r="AT37" i="9" s="1"/>
  <c r="AW32" i="14"/>
  <c r="AW34" i="14" s="1"/>
  <c r="AV37" i="9" s="1"/>
  <c r="AV32" i="14"/>
  <c r="AV34" i="14" s="1"/>
  <c r="AU37" i="9" s="1"/>
  <c r="AD32" i="14"/>
  <c r="AD34" i="14" s="1"/>
  <c r="AC37" i="9" s="1"/>
  <c r="AP32" i="14"/>
  <c r="AP34" i="14" s="1"/>
  <c r="AO37" i="9" s="1"/>
  <c r="AK32" i="14"/>
  <c r="AK34" i="14" s="1"/>
  <c r="AJ37" i="9" s="1"/>
  <c r="AE32" i="14"/>
  <c r="AE34" i="14" s="1"/>
  <c r="AD37" i="9" s="1"/>
  <c r="AG32" i="14"/>
  <c r="AG34" i="14" s="1"/>
  <c r="AF37" i="9" s="1"/>
  <c r="AB32" i="14"/>
  <c r="AB34" i="14" s="1"/>
  <c r="AA37" i="9" s="1"/>
  <c r="AH32" i="14"/>
  <c r="AH34" i="14" s="1"/>
  <c r="AG37" i="9" s="1"/>
  <c r="Z32" i="14"/>
  <c r="Z34" i="14" s="1"/>
  <c r="Y37" i="9" s="1"/>
  <c r="AF32" i="14"/>
  <c r="AF34" i="14" s="1"/>
  <c r="AE37" i="9" s="1"/>
  <c r="AO32" i="14"/>
  <c r="AO34" i="14" s="1"/>
  <c r="AN37" i="9" s="1"/>
  <c r="AS32" i="14"/>
  <c r="AS34" i="14" s="1"/>
  <c r="AR37" i="9" s="1"/>
  <c r="AR32" i="14"/>
  <c r="AR34" i="14" s="1"/>
  <c r="AQ37" i="9" s="1"/>
  <c r="AQ32" i="14"/>
  <c r="AQ34" i="14" s="1"/>
  <c r="AP37" i="9" s="1"/>
  <c r="AJ32" i="14"/>
  <c r="AJ34" i="14" s="1"/>
  <c r="AI37" i="9" s="1"/>
  <c r="AY32" i="14"/>
  <c r="AY34" i="14" s="1"/>
  <c r="AX37" i="9" s="1"/>
  <c r="AX32" i="14"/>
  <c r="AX34" i="14" s="1"/>
  <c r="AW37" i="9" s="1"/>
  <c r="AT32" i="14"/>
  <c r="AT34" i="14" s="1"/>
  <c r="AS37" i="9" s="1"/>
  <c r="Y32" i="14"/>
  <c r="Y34" i="14" s="1"/>
  <c r="X37" i="9" s="1"/>
  <c r="AA32" i="14"/>
  <c r="AA34" i="14" s="1"/>
  <c r="Z37" i="9" s="1"/>
  <c r="W32" i="14"/>
  <c r="X6" i="14"/>
  <c r="X6" i="21"/>
  <c r="X35" i="21" s="1"/>
  <c r="R51" i="18"/>
  <c r="T60" i="14"/>
  <c r="Y7" i="21"/>
  <c r="Q12" i="21"/>
  <c r="Q13" i="21" s="1"/>
  <c r="Q34" i="21" s="1"/>
  <c r="P20" i="21"/>
  <c r="AU38" i="14"/>
  <c r="AZ45" i="14" s="1"/>
  <c r="R10" i="21"/>
  <c r="BE16" i="18"/>
  <c r="AH16" i="18"/>
  <c r="AI16" i="21"/>
  <c r="BF16" i="21"/>
  <c r="P52" i="18"/>
  <c r="AB4" i="9" l="1"/>
  <c r="AA85" i="9" s="1"/>
  <c r="AA80" i="9" s="1"/>
  <c r="AA81" i="9" s="1"/>
  <c r="U18" i="21"/>
  <c r="AM72" i="18"/>
  <c r="AL69" i="18"/>
  <c r="R53" i="9"/>
  <c r="R54" i="9" s="1"/>
  <c r="R56" i="9" s="1"/>
  <c r="R60" i="9" s="1"/>
  <c r="R87" i="9" s="1"/>
  <c r="T9" i="21"/>
  <c r="T9" i="18"/>
  <c r="S52" i="9"/>
  <c r="S58" i="9" s="1"/>
  <c r="CW59" i="14"/>
  <c r="CU59" i="14"/>
  <c r="CS59" i="14"/>
  <c r="CQ59" i="14"/>
  <c r="CO59" i="14"/>
  <c r="CM59" i="14"/>
  <c r="CK59" i="14"/>
  <c r="CI59" i="14"/>
  <c r="CG59" i="14"/>
  <c r="CE59" i="14"/>
  <c r="CC59" i="14"/>
  <c r="CA59" i="14"/>
  <c r="BY59" i="14"/>
  <c r="BW59" i="14"/>
  <c r="BU59" i="14"/>
  <c r="BS59" i="14"/>
  <c r="BQ59" i="14"/>
  <c r="BO59" i="14"/>
  <c r="BM59" i="14"/>
  <c r="BK59" i="14"/>
  <c r="BI59" i="14"/>
  <c r="BG59" i="14"/>
  <c r="BE59" i="14"/>
  <c r="BC59" i="14"/>
  <c r="BA59" i="14"/>
  <c r="AY59" i="14"/>
  <c r="AW59" i="14"/>
  <c r="AU59" i="14"/>
  <c r="AS59" i="14"/>
  <c r="AQ59" i="14"/>
  <c r="AO59" i="14"/>
  <c r="AM59" i="14"/>
  <c r="AK59" i="14"/>
  <c r="AI59" i="14"/>
  <c r="AG59" i="14"/>
  <c r="AE59" i="14"/>
  <c r="AC59" i="14"/>
  <c r="AA59" i="14"/>
  <c r="Y59" i="14"/>
  <c r="CX59" i="14"/>
  <c r="CV59" i="14"/>
  <c r="CT59" i="14"/>
  <c r="CR59" i="14"/>
  <c r="CP59" i="14"/>
  <c r="CN59" i="14"/>
  <c r="CL59" i="14"/>
  <c r="CJ59" i="14"/>
  <c r="CH59" i="14"/>
  <c r="CF59" i="14"/>
  <c r="CD59" i="14"/>
  <c r="CB59" i="14"/>
  <c r="BZ59" i="14"/>
  <c r="BX59" i="14"/>
  <c r="BV59" i="14"/>
  <c r="BT59" i="14"/>
  <c r="BR59" i="14"/>
  <c r="BP59" i="14"/>
  <c r="BN59" i="14"/>
  <c r="BL59" i="14"/>
  <c r="BJ59" i="14"/>
  <c r="BH59" i="14"/>
  <c r="BF59" i="14"/>
  <c r="BD59" i="14"/>
  <c r="BB59" i="14"/>
  <c r="AZ59" i="14"/>
  <c r="AZ60" i="14" s="1"/>
  <c r="AX59" i="14"/>
  <c r="AV59" i="14"/>
  <c r="AT59" i="14"/>
  <c r="AR59" i="14"/>
  <c r="AP59" i="14"/>
  <c r="AN59" i="14"/>
  <c r="AL59" i="14"/>
  <c r="AJ59" i="14"/>
  <c r="AH59" i="14"/>
  <c r="AF59" i="14"/>
  <c r="AD59" i="14"/>
  <c r="AB59" i="14"/>
  <c r="Z59" i="14"/>
  <c r="X59" i="14"/>
  <c r="CY32" i="14"/>
  <c r="CI34" i="14"/>
  <c r="CK11" i="14"/>
  <c r="CJ12" i="14"/>
  <c r="CJ14" i="14"/>
  <c r="CJ16" i="14"/>
  <c r="CJ18" i="14"/>
  <c r="CJ13" i="14"/>
  <c r="CJ15" i="14"/>
  <c r="CJ17" i="14"/>
  <c r="CJ20" i="14"/>
  <c r="CJ22" i="14"/>
  <c r="CJ24" i="14"/>
  <c r="CJ26" i="14"/>
  <c r="CJ28" i="14"/>
  <c r="CJ19" i="14"/>
  <c r="CJ21" i="14"/>
  <c r="CJ23" i="14"/>
  <c r="CJ25" i="14"/>
  <c r="CJ27" i="14"/>
  <c r="CJ29" i="14"/>
  <c r="CJ31" i="14"/>
  <c r="CJ30" i="14"/>
  <c r="U18" i="18"/>
  <c r="T45" i="9"/>
  <c r="T50" i="9" s="1"/>
  <c r="Z51" i="9"/>
  <c r="AX51" i="9"/>
  <c r="AR51" i="9"/>
  <c r="AG51" i="9"/>
  <c r="AJ51" i="9"/>
  <c r="AY51" i="9"/>
  <c r="Y19" i="18"/>
  <c r="AW51" i="9"/>
  <c r="AI51" i="9"/>
  <c r="AQ51" i="9"/>
  <c r="AN51" i="9"/>
  <c r="Y51" i="9"/>
  <c r="AB19" i="21"/>
  <c r="AD51" i="9"/>
  <c r="AO51" i="9"/>
  <c r="AU51" i="9"/>
  <c r="AT51" i="9"/>
  <c r="AK51" i="9"/>
  <c r="AC19" i="21"/>
  <c r="AM51" i="9"/>
  <c r="S46" i="9"/>
  <c r="S49" i="9" s="1"/>
  <c r="AS51" i="9"/>
  <c r="AP51" i="9"/>
  <c r="AE51" i="9"/>
  <c r="AF51" i="9"/>
  <c r="AD19" i="21"/>
  <c r="AV51" i="9"/>
  <c r="AH51" i="9"/>
  <c r="X19" i="18"/>
  <c r="AL51" i="9"/>
  <c r="U45" i="9"/>
  <c r="U50" i="9" s="1"/>
  <c r="P88" i="9"/>
  <c r="P89" i="9" s="1"/>
  <c r="V18" i="21"/>
  <c r="V18" i="18"/>
  <c r="W34" i="14"/>
  <c r="V37" i="9" s="1"/>
  <c r="AA19" i="21"/>
  <c r="AA19" i="18"/>
  <c r="Z19" i="18"/>
  <c r="Z19" i="21"/>
  <c r="Y6" i="14"/>
  <c r="Y6" i="21"/>
  <c r="Y35" i="21" s="1"/>
  <c r="S51" i="18"/>
  <c r="U60" i="14"/>
  <c r="Z7" i="21"/>
  <c r="R12" i="21"/>
  <c r="R13" i="21" s="1"/>
  <c r="R34" i="21" s="1"/>
  <c r="Q20" i="21"/>
  <c r="AV38" i="14"/>
  <c r="BA45" i="14" s="1"/>
  <c r="AE19" i="21"/>
  <c r="S10" i="21"/>
  <c r="BF16" i="18"/>
  <c r="AI16" i="18"/>
  <c r="BJ16" i="21"/>
  <c r="AJ16" i="21"/>
  <c r="BG16" i="21"/>
  <c r="BH16" i="21"/>
  <c r="BI16" i="21"/>
  <c r="Q52" i="18"/>
  <c r="BA60" i="14" l="1"/>
  <c r="AZ52" i="9" s="1"/>
  <c r="AC4" i="9"/>
  <c r="AB85" i="9" s="1"/>
  <c r="AB80" i="9" s="1"/>
  <c r="AB81" i="9" s="1"/>
  <c r="AB38" i="9" s="1"/>
  <c r="AB39" i="9" s="1"/>
  <c r="AB41" i="9" s="1"/>
  <c r="AB43" i="9" s="1"/>
  <c r="CY59" i="14"/>
  <c r="AN72" i="18"/>
  <c r="AM69" i="18"/>
  <c r="S53" i="9"/>
  <c r="S54" i="9" s="1"/>
  <c r="S56" i="9" s="1"/>
  <c r="S60" i="9" s="1"/>
  <c r="S87" i="9" s="1"/>
  <c r="U9" i="21"/>
  <c r="U9" i="18"/>
  <c r="AY52" i="9"/>
  <c r="T52" i="9"/>
  <c r="T58" i="9" s="1"/>
  <c r="CK13" i="14"/>
  <c r="CK15" i="14"/>
  <c r="CK17" i="14"/>
  <c r="CL11" i="14"/>
  <c r="CK12" i="14"/>
  <c r="CK14" i="14"/>
  <c r="CK16" i="14"/>
  <c r="CK18" i="14"/>
  <c r="CK19" i="14"/>
  <c r="CK21" i="14"/>
  <c r="CK23" i="14"/>
  <c r="CK25" i="14"/>
  <c r="CK27" i="14"/>
  <c r="CK20" i="14"/>
  <c r="CK22" i="14"/>
  <c r="CK24" i="14"/>
  <c r="CK26" i="14"/>
  <c r="CK28" i="14"/>
  <c r="CK30" i="14"/>
  <c r="CK29" i="14"/>
  <c r="CK31" i="14"/>
  <c r="CJ34" i="14"/>
  <c r="AB19" i="18"/>
  <c r="AD19" i="18"/>
  <c r="AC19" i="18"/>
  <c r="U46" i="9"/>
  <c r="U49" i="9" s="1"/>
  <c r="V51" i="9"/>
  <c r="V38" i="9"/>
  <c r="V39" i="9" s="1"/>
  <c r="V41" i="9" s="1"/>
  <c r="V43" i="9" s="1"/>
  <c r="Q88" i="9"/>
  <c r="Q89" i="9" s="1"/>
  <c r="AA51" i="9"/>
  <c r="AA38" i="9"/>
  <c r="AA39" i="9" s="1"/>
  <c r="AA41" i="9" s="1"/>
  <c r="AA43" i="9" s="1"/>
  <c r="X19" i="21"/>
  <c r="Y38" i="9"/>
  <c r="Y39" i="9" s="1"/>
  <c r="Y41" i="9" s="1"/>
  <c r="Y43" i="9" s="1"/>
  <c r="Z38" i="9"/>
  <c r="Z39" i="9" s="1"/>
  <c r="Z41" i="9" s="1"/>
  <c r="Z43" i="9" s="1"/>
  <c r="T46" i="9"/>
  <c r="T49" i="9" s="1"/>
  <c r="W51" i="9"/>
  <c r="W38" i="9"/>
  <c r="W39" i="9" s="1"/>
  <c r="W41" i="9" s="1"/>
  <c r="W43" i="9" s="1"/>
  <c r="AC51" i="9"/>
  <c r="AB51" i="9"/>
  <c r="X51" i="9"/>
  <c r="X38" i="9"/>
  <c r="X39" i="9" s="1"/>
  <c r="X41" i="9" s="1"/>
  <c r="X43" i="9" s="1"/>
  <c r="Y19" i="21"/>
  <c r="W8" i="21"/>
  <c r="X8" i="21" s="1"/>
  <c r="Y8" i="21" s="1"/>
  <c r="Z8" i="21" s="1"/>
  <c r="W19" i="18"/>
  <c r="W19" i="21"/>
  <c r="W8" i="18"/>
  <c r="X8" i="18" s="1"/>
  <c r="Y8" i="18" s="1"/>
  <c r="Z8" i="18" s="1"/>
  <c r="Z6" i="14"/>
  <c r="Z6" i="21"/>
  <c r="Z35" i="21" s="1"/>
  <c r="T51" i="18"/>
  <c r="V60" i="14"/>
  <c r="AA7" i="21"/>
  <c r="S12" i="21"/>
  <c r="S20" i="21" s="1"/>
  <c r="R20" i="21"/>
  <c r="AW38" i="14"/>
  <c r="BB45" i="14" s="1"/>
  <c r="BB60" i="14" s="1"/>
  <c r="BA52" i="9" s="1"/>
  <c r="BA58" i="9" s="1"/>
  <c r="AF19" i="21"/>
  <c r="T10" i="21"/>
  <c r="AE19" i="18"/>
  <c r="BI16" i="18"/>
  <c r="BH16" i="18"/>
  <c r="AJ16" i="18"/>
  <c r="BG16" i="18"/>
  <c r="BJ16" i="18"/>
  <c r="AK16" i="21"/>
  <c r="BK16" i="21"/>
  <c r="BL16" i="21"/>
  <c r="R52" i="18"/>
  <c r="AD4" i="9" l="1"/>
  <c r="AC85" i="9" s="1"/>
  <c r="AC80" i="9" s="1"/>
  <c r="AC81" i="9" s="1"/>
  <c r="AC38" i="9" s="1"/>
  <c r="AC39" i="9" s="1"/>
  <c r="AC41" i="9" s="1"/>
  <c r="AC43" i="9" s="1"/>
  <c r="AC45" i="9" s="1"/>
  <c r="AC50" i="9" s="1"/>
  <c r="Z18" i="21"/>
  <c r="AO72" i="18"/>
  <c r="AN69" i="18"/>
  <c r="T53" i="9"/>
  <c r="T54" i="9" s="1"/>
  <c r="T56" i="9" s="1"/>
  <c r="T60" i="9" s="1"/>
  <c r="T87" i="9" s="1"/>
  <c r="V9" i="21"/>
  <c r="V9" i="18"/>
  <c r="U52" i="9"/>
  <c r="U58" i="9" s="1"/>
  <c r="CK34" i="14"/>
  <c r="CM11" i="14"/>
  <c r="CL12" i="14"/>
  <c r="CL14" i="14"/>
  <c r="CL16" i="14"/>
  <c r="CL18" i="14"/>
  <c r="CL13" i="14"/>
  <c r="CL15" i="14"/>
  <c r="CL17" i="14"/>
  <c r="CL20" i="14"/>
  <c r="CL22" i="14"/>
  <c r="CL24" i="14"/>
  <c r="CL26" i="14"/>
  <c r="CL28" i="14"/>
  <c r="CL19" i="14"/>
  <c r="CL21" i="14"/>
  <c r="CL23" i="14"/>
  <c r="CL25" i="14"/>
  <c r="CL27" i="14"/>
  <c r="CL29" i="14"/>
  <c r="CL31" i="14"/>
  <c r="CL30" i="14"/>
  <c r="AB45" i="9"/>
  <c r="AB50" i="9" s="1"/>
  <c r="W45" i="9"/>
  <c r="W50" i="9" s="1"/>
  <c r="AA45" i="9"/>
  <c r="AA50" i="9" s="1"/>
  <c r="Y18" i="18"/>
  <c r="Y18" i="21"/>
  <c r="Y45" i="9"/>
  <c r="Y50" i="9" s="1"/>
  <c r="R88" i="9"/>
  <c r="R89" i="9" s="1"/>
  <c r="X45" i="9"/>
  <c r="X50" i="9" s="1"/>
  <c r="Z45" i="9"/>
  <c r="Z50" i="9" s="1"/>
  <c r="V45" i="9"/>
  <c r="V50" i="9" s="1"/>
  <c r="W18" i="21"/>
  <c r="W18" i="18"/>
  <c r="Z18" i="18"/>
  <c r="X18" i="21"/>
  <c r="X18" i="18"/>
  <c r="AA6" i="21"/>
  <c r="AA35" i="21" s="1"/>
  <c r="AA6" i="14"/>
  <c r="U51" i="18"/>
  <c r="W60" i="14"/>
  <c r="AB7" i="21"/>
  <c r="T12" i="21"/>
  <c r="T13" i="21" s="1"/>
  <c r="T34" i="21" s="1"/>
  <c r="S13" i="21"/>
  <c r="S34" i="21" s="1"/>
  <c r="AX38" i="14"/>
  <c r="BC45" i="14" s="1"/>
  <c r="BC60" i="14" s="1"/>
  <c r="BB52" i="9" s="1"/>
  <c r="BB58" i="9" s="1"/>
  <c r="AA8" i="21"/>
  <c r="AG19" i="21"/>
  <c r="U10" i="21"/>
  <c r="AF19" i="18"/>
  <c r="AK16" i="18"/>
  <c r="BK16" i="18"/>
  <c r="AA8" i="18"/>
  <c r="BL16" i="18"/>
  <c r="AL16" i="21"/>
  <c r="BM16" i="21"/>
  <c r="BN16" i="21"/>
  <c r="BP16" i="21"/>
  <c r="S52" i="18"/>
  <c r="C71" i="12"/>
  <c r="B23" i="9" s="1"/>
  <c r="C23" i="9"/>
  <c r="C24" i="9" s="1"/>
  <c r="AE4" i="9" l="1"/>
  <c r="AD85" i="9" s="1"/>
  <c r="AD80" i="9" s="1"/>
  <c r="AD81" i="9" s="1"/>
  <c r="AD38" i="9" s="1"/>
  <c r="AD39" i="9" s="1"/>
  <c r="AD41" i="9" s="1"/>
  <c r="AD43" i="9" s="1"/>
  <c r="AD45" i="9" s="1"/>
  <c r="AD50" i="9" s="1"/>
  <c r="V51" i="18"/>
  <c r="AP72" i="18"/>
  <c r="AO69" i="18"/>
  <c r="U53" i="9"/>
  <c r="U54" i="9" s="1"/>
  <c r="U56" i="9" s="1"/>
  <c r="U60" i="9" s="1"/>
  <c r="U87" i="9" s="1"/>
  <c r="W9" i="21"/>
  <c r="W9" i="18"/>
  <c r="V52" i="9"/>
  <c r="V58" i="9" s="1"/>
  <c r="CL34" i="14"/>
  <c r="CM13" i="14"/>
  <c r="CM15" i="14"/>
  <c r="CM17" i="14"/>
  <c r="CN11" i="14"/>
  <c r="CM12" i="14"/>
  <c r="CM14" i="14"/>
  <c r="CM16" i="14"/>
  <c r="CM18" i="14"/>
  <c r="CM19" i="14"/>
  <c r="CM21" i="14"/>
  <c r="CM23" i="14"/>
  <c r="CM25" i="14"/>
  <c r="CM27" i="14"/>
  <c r="CM20" i="14"/>
  <c r="CM22" i="14"/>
  <c r="CM24" i="14"/>
  <c r="CM26" i="14"/>
  <c r="CM28" i="14"/>
  <c r="CM30" i="14"/>
  <c r="CM31" i="14"/>
  <c r="CM29" i="14"/>
  <c r="V46" i="9"/>
  <c r="V49" i="9" s="1"/>
  <c r="Z46" i="9"/>
  <c r="Z49" i="9" s="1"/>
  <c r="AC46" i="9"/>
  <c r="AC49" i="9" s="1"/>
  <c r="X46" i="9"/>
  <c r="X49" i="9" s="1"/>
  <c r="Y46" i="9"/>
  <c r="Y49" i="9" s="1"/>
  <c r="AA46" i="9"/>
  <c r="AA49" i="9" s="1"/>
  <c r="W46" i="9"/>
  <c r="W49" i="9" s="1"/>
  <c r="AB46" i="9"/>
  <c r="AB49" i="9" s="1"/>
  <c r="S88" i="9"/>
  <c r="S89" i="9" s="1"/>
  <c r="AB6" i="14"/>
  <c r="AB6" i="21"/>
  <c r="AB35" i="21" s="1"/>
  <c r="AA18" i="21"/>
  <c r="AA18" i="18"/>
  <c r="AB18" i="18"/>
  <c r="E17" i="18"/>
  <c r="AB18" i="21"/>
  <c r="X60" i="14"/>
  <c r="AC7" i="21"/>
  <c r="U12" i="21"/>
  <c r="U13" i="21" s="1"/>
  <c r="U34" i="21" s="1"/>
  <c r="T20" i="21"/>
  <c r="AY38" i="14"/>
  <c r="W17" i="18"/>
  <c r="W17" i="21"/>
  <c r="U17" i="18"/>
  <c r="U17" i="21"/>
  <c r="S17" i="18"/>
  <c r="S17" i="21"/>
  <c r="Q17" i="18"/>
  <c r="Q17" i="21"/>
  <c r="O17" i="18"/>
  <c r="O17" i="21"/>
  <c r="M17" i="18"/>
  <c r="M17" i="21"/>
  <c r="K17" i="18"/>
  <c r="K17" i="21"/>
  <c r="I17" i="18"/>
  <c r="I17" i="21"/>
  <c r="G17" i="18"/>
  <c r="G17" i="21"/>
  <c r="AH19" i="21"/>
  <c r="AB8" i="21"/>
  <c r="V17" i="18"/>
  <c r="V17" i="21"/>
  <c r="T17" i="18"/>
  <c r="T17" i="21"/>
  <c r="R17" i="18"/>
  <c r="R17" i="21"/>
  <c r="P17" i="18"/>
  <c r="P17" i="21"/>
  <c r="N17" i="18"/>
  <c r="N17" i="21"/>
  <c r="L17" i="18"/>
  <c r="L17" i="21"/>
  <c r="J17" i="18"/>
  <c r="J17" i="21"/>
  <c r="H17" i="18"/>
  <c r="H17" i="21"/>
  <c r="F17" i="18"/>
  <c r="F17" i="21"/>
  <c r="D17" i="18"/>
  <c r="D17" i="21"/>
  <c r="V10" i="21"/>
  <c r="AG19" i="18"/>
  <c r="BP16" i="18"/>
  <c r="BN16" i="18"/>
  <c r="AL16" i="18"/>
  <c r="BM16" i="18"/>
  <c r="AB8" i="18"/>
  <c r="BO16" i="21"/>
  <c r="AM16" i="21"/>
  <c r="BQ16" i="21"/>
  <c r="T52" i="18"/>
  <c r="E6" i="17"/>
  <c r="G6" i="17"/>
  <c r="F6" i="17"/>
  <c r="D6" i="17"/>
  <c r="B24" i="9"/>
  <c r="C41" i="9"/>
  <c r="C43" i="9" s="1"/>
  <c r="H25" i="27" l="1"/>
  <c r="N25" i="27"/>
  <c r="Q25" i="27"/>
  <c r="K25" i="27"/>
  <c r="AZ38" i="14"/>
  <c r="BD45" i="14"/>
  <c r="BD60" i="14" s="1"/>
  <c r="BC52" i="9" s="1"/>
  <c r="BC58" i="9" s="1"/>
  <c r="AF4" i="9"/>
  <c r="AE85" i="9" s="1"/>
  <c r="AE80" i="9" s="1"/>
  <c r="AE81" i="9" s="1"/>
  <c r="AE38" i="9" s="1"/>
  <c r="AE39" i="9" s="1"/>
  <c r="AE41" i="9" s="1"/>
  <c r="AE43" i="9" s="1"/>
  <c r="AE45" i="9" s="1"/>
  <c r="AE50" i="9" s="1"/>
  <c r="AD46" i="9"/>
  <c r="AD49" i="9" s="1"/>
  <c r="W51" i="18"/>
  <c r="AQ72" i="18"/>
  <c r="AP69" i="18"/>
  <c r="X9" i="21"/>
  <c r="X9" i="18"/>
  <c r="V53" i="9"/>
  <c r="V54" i="9" s="1"/>
  <c r="V56" i="9" s="1"/>
  <c r="V60" i="9" s="1"/>
  <c r="V87" i="9" s="1"/>
  <c r="W52" i="9"/>
  <c r="W58" i="9" s="1"/>
  <c r="CO11" i="14"/>
  <c r="CN12" i="14"/>
  <c r="CN14" i="14"/>
  <c r="CN16" i="14"/>
  <c r="CN18" i="14"/>
  <c r="CN13" i="14"/>
  <c r="CN15" i="14"/>
  <c r="CN17" i="14"/>
  <c r="CN20" i="14"/>
  <c r="CN22" i="14"/>
  <c r="CN24" i="14"/>
  <c r="CN26" i="14"/>
  <c r="CN28" i="14"/>
  <c r="CN19" i="14"/>
  <c r="CN21" i="14"/>
  <c r="CN23" i="14"/>
  <c r="CN25" i="14"/>
  <c r="CN27" i="14"/>
  <c r="CN29" i="14"/>
  <c r="CN31" i="14"/>
  <c r="CN30" i="14"/>
  <c r="CM34" i="14"/>
  <c r="T88" i="9"/>
  <c r="T89" i="9" s="1"/>
  <c r="AC6" i="14"/>
  <c r="AC6" i="21"/>
  <c r="AC35" i="21" s="1"/>
  <c r="E17" i="21"/>
  <c r="Y60" i="14"/>
  <c r="AD7" i="21"/>
  <c r="U20" i="21"/>
  <c r="U21" i="21" s="1"/>
  <c r="U22" i="21" s="1"/>
  <c r="V12" i="21"/>
  <c r="V20" i="21" s="1"/>
  <c r="V21" i="21" s="1"/>
  <c r="V22" i="21" s="1"/>
  <c r="AI19" i="21"/>
  <c r="D21" i="21"/>
  <c r="D22" i="21" s="1"/>
  <c r="F21" i="21"/>
  <c r="F22" i="21" s="1"/>
  <c r="H21" i="21"/>
  <c r="H22" i="21" s="1"/>
  <c r="J21" i="21"/>
  <c r="J22" i="21" s="1"/>
  <c r="L21" i="21"/>
  <c r="L22" i="21" s="1"/>
  <c r="N21" i="21"/>
  <c r="N22" i="21" s="1"/>
  <c r="P21" i="21"/>
  <c r="P22" i="21" s="1"/>
  <c r="R21" i="21"/>
  <c r="R22" i="21" s="1"/>
  <c r="T21" i="21"/>
  <c r="T22" i="21" s="1"/>
  <c r="C17" i="18"/>
  <c r="C17" i="21"/>
  <c r="W10" i="21"/>
  <c r="W12" i="21" s="1"/>
  <c r="AC8" i="21"/>
  <c r="G21" i="21"/>
  <c r="G22" i="21" s="1"/>
  <c r="I21" i="21"/>
  <c r="I22" i="21" s="1"/>
  <c r="K21" i="21"/>
  <c r="K22" i="21" s="1"/>
  <c r="M21" i="21"/>
  <c r="M22" i="21" s="1"/>
  <c r="O21" i="21"/>
  <c r="O22" i="21" s="1"/>
  <c r="Q21" i="21"/>
  <c r="Q22" i="21" s="1"/>
  <c r="S21" i="21"/>
  <c r="S22" i="21" s="1"/>
  <c r="AH19" i="18"/>
  <c r="AM16" i="18"/>
  <c r="AC8" i="18"/>
  <c r="BQ16" i="18"/>
  <c r="BO16" i="18"/>
  <c r="AN16" i="21"/>
  <c r="BR16" i="21"/>
  <c r="U52" i="18"/>
  <c r="C6" i="17"/>
  <c r="B41" i="9"/>
  <c r="B43" i="9" s="1"/>
  <c r="E5" i="17"/>
  <c r="C45" i="9"/>
  <c r="D5" i="17"/>
  <c r="F5" i="17"/>
  <c r="G5" i="17"/>
  <c r="Y9" i="18" l="1"/>
  <c r="BA38" i="14"/>
  <c r="BE45" i="14"/>
  <c r="BE60" i="14" s="1"/>
  <c r="BD52" i="9" s="1"/>
  <c r="BD58" i="9" s="1"/>
  <c r="E25" i="27"/>
  <c r="T25" i="27" s="1"/>
  <c r="C21" i="18"/>
  <c r="AG4" i="9"/>
  <c r="AF85" i="9" s="1"/>
  <c r="AF80" i="9" s="1"/>
  <c r="AF81" i="9" s="1"/>
  <c r="AF38" i="9" s="1"/>
  <c r="AF39" i="9" s="1"/>
  <c r="AF41" i="9" s="1"/>
  <c r="AF43" i="9" s="1"/>
  <c r="AE46" i="9"/>
  <c r="AE49" i="9" s="1"/>
  <c r="AR72" i="18"/>
  <c r="AQ69" i="18"/>
  <c r="X52" i="9"/>
  <c r="X58" i="9" s="1"/>
  <c r="Y9" i="21"/>
  <c r="W53" i="9"/>
  <c r="W54" i="9" s="1"/>
  <c r="W56" i="9" s="1"/>
  <c r="W60" i="9" s="1"/>
  <c r="W87" i="9" s="1"/>
  <c r="CO13" i="14"/>
  <c r="CO15" i="14"/>
  <c r="CO17" i="14"/>
  <c r="CP11" i="14"/>
  <c r="CO12" i="14"/>
  <c r="CO14" i="14"/>
  <c r="CO16" i="14"/>
  <c r="CO18" i="14"/>
  <c r="CO19" i="14"/>
  <c r="CO21" i="14"/>
  <c r="CO23" i="14"/>
  <c r="CO25" i="14"/>
  <c r="CO27" i="14"/>
  <c r="CO20" i="14"/>
  <c r="CO22" i="14"/>
  <c r="CO24" i="14"/>
  <c r="CO26" i="14"/>
  <c r="CO28" i="14"/>
  <c r="CO30" i="14"/>
  <c r="CO29" i="14"/>
  <c r="CO31" i="14"/>
  <c r="CN34" i="14"/>
  <c r="U88" i="9"/>
  <c r="U89" i="9" s="1"/>
  <c r="AC18" i="18"/>
  <c r="AC18" i="21"/>
  <c r="AD6" i="14"/>
  <c r="AD6" i="21"/>
  <c r="AD35" i="21" s="1"/>
  <c r="E21" i="21"/>
  <c r="E22" i="21" s="1"/>
  <c r="E24" i="21" s="1"/>
  <c r="X51" i="18"/>
  <c r="Z60" i="14"/>
  <c r="AE7" i="21"/>
  <c r="V13" i="21"/>
  <c r="W20" i="21"/>
  <c r="AJ19" i="21"/>
  <c r="S24" i="21"/>
  <c r="Q24" i="21"/>
  <c r="O24" i="21"/>
  <c r="M24" i="21"/>
  <c r="K24" i="21"/>
  <c r="I24" i="21"/>
  <c r="G24" i="21"/>
  <c r="AD8" i="21"/>
  <c r="X10" i="21"/>
  <c r="C21" i="21"/>
  <c r="C22" i="21" s="1"/>
  <c r="T24" i="21"/>
  <c r="R24" i="21"/>
  <c r="P24" i="21"/>
  <c r="N24" i="21"/>
  <c r="L24" i="21"/>
  <c r="J24" i="21"/>
  <c r="H24" i="21"/>
  <c r="F24" i="21"/>
  <c r="D24" i="21"/>
  <c r="U24" i="21"/>
  <c r="AI19" i="18"/>
  <c r="AN16" i="18"/>
  <c r="AD8" i="18"/>
  <c r="BR16" i="18"/>
  <c r="BS16" i="21"/>
  <c r="AO16" i="21"/>
  <c r="B45" i="9"/>
  <c r="B50" i="9" s="1"/>
  <c r="V52" i="18"/>
  <c r="C5" i="17"/>
  <c r="C50" i="9"/>
  <c r="C46" i="9"/>
  <c r="Z9" i="18" l="1"/>
  <c r="BB38" i="14"/>
  <c r="BF45" i="14"/>
  <c r="BF60" i="14" s="1"/>
  <c r="BE52" i="9" s="1"/>
  <c r="BE58" i="9" s="1"/>
  <c r="E30" i="27"/>
  <c r="AH4" i="9"/>
  <c r="AG85" i="9" s="1"/>
  <c r="AG80" i="9" s="1"/>
  <c r="AG81" i="9" s="1"/>
  <c r="AG38" i="9" s="1"/>
  <c r="AG39" i="9" s="1"/>
  <c r="AG41" i="9" s="1"/>
  <c r="AG43" i="9" s="1"/>
  <c r="AF45" i="9"/>
  <c r="AF50" i="9" s="1"/>
  <c r="AS72" i="18"/>
  <c r="AR69" i="18"/>
  <c r="Y51" i="18"/>
  <c r="X53" i="9"/>
  <c r="X54" i="9" s="1"/>
  <c r="X56" i="9" s="1"/>
  <c r="X60" i="9" s="1"/>
  <c r="X87" i="9" s="1"/>
  <c r="Y52" i="9"/>
  <c r="Y53" i="9" s="1"/>
  <c r="Z9" i="21"/>
  <c r="CO34" i="14"/>
  <c r="CQ11" i="14"/>
  <c r="CP12" i="14"/>
  <c r="CP14" i="14"/>
  <c r="CP16" i="14"/>
  <c r="CP18" i="14"/>
  <c r="CP13" i="14"/>
  <c r="CP15" i="14"/>
  <c r="CP17" i="14"/>
  <c r="CP20" i="14"/>
  <c r="CP22" i="14"/>
  <c r="CP24" i="14"/>
  <c r="CP26" i="14"/>
  <c r="CP28" i="14"/>
  <c r="CP19" i="14"/>
  <c r="CP21" i="14"/>
  <c r="CP23" i="14"/>
  <c r="CP25" i="14"/>
  <c r="CP27" i="14"/>
  <c r="CP29" i="14"/>
  <c r="CP31" i="14"/>
  <c r="CP30" i="14"/>
  <c r="Y58" i="9"/>
  <c r="V88" i="9"/>
  <c r="V89" i="9" s="1"/>
  <c r="AE6" i="14"/>
  <c r="AE18" i="18"/>
  <c r="AE6" i="21"/>
  <c r="AE35" i="21" s="1"/>
  <c r="AD18" i="21"/>
  <c r="AD18" i="18"/>
  <c r="E26" i="21"/>
  <c r="E27" i="21"/>
  <c r="E30" i="21" s="1"/>
  <c r="E31" i="21" s="1"/>
  <c r="AA60" i="14"/>
  <c r="AF7" i="21"/>
  <c r="X12" i="21"/>
  <c r="X20" i="21" s="1"/>
  <c r="W13" i="21"/>
  <c r="W34" i="21" s="1"/>
  <c r="V24" i="21"/>
  <c r="V27" i="21" s="1"/>
  <c r="V30" i="21" s="1"/>
  <c r="V31" i="21" s="1"/>
  <c r="V34" i="21"/>
  <c r="C24" i="21"/>
  <c r="U27" i="21"/>
  <c r="U30" i="21" s="1"/>
  <c r="U31" i="21" s="1"/>
  <c r="U26" i="21"/>
  <c r="F27" i="21"/>
  <c r="F30" i="21" s="1"/>
  <c r="F31" i="21" s="1"/>
  <c r="F26" i="21"/>
  <c r="H27" i="21"/>
  <c r="H30" i="21" s="1"/>
  <c r="H31" i="21" s="1"/>
  <c r="H26" i="21"/>
  <c r="J27" i="21"/>
  <c r="J30" i="21" s="1"/>
  <c r="J31" i="21" s="1"/>
  <c r="J26" i="21"/>
  <c r="L27" i="21"/>
  <c r="L30" i="21" s="1"/>
  <c r="L31" i="21" s="1"/>
  <c r="L26" i="21"/>
  <c r="N27" i="21"/>
  <c r="N30" i="21" s="1"/>
  <c r="N31" i="21" s="1"/>
  <c r="N26" i="21"/>
  <c r="P27" i="21"/>
  <c r="P30" i="21" s="1"/>
  <c r="P31" i="21" s="1"/>
  <c r="P26" i="21"/>
  <c r="R27" i="21"/>
  <c r="R30" i="21" s="1"/>
  <c r="R31" i="21" s="1"/>
  <c r="R26" i="21"/>
  <c r="T27" i="21"/>
  <c r="T30" i="21" s="1"/>
  <c r="T31" i="21" s="1"/>
  <c r="T26" i="21"/>
  <c r="W21" i="21"/>
  <c r="W22" i="21" s="1"/>
  <c r="AE8" i="21"/>
  <c r="G36" i="21"/>
  <c r="AK19" i="21"/>
  <c r="D27" i="21"/>
  <c r="D26" i="21"/>
  <c r="D36" i="21"/>
  <c r="Y10" i="21"/>
  <c r="G27" i="21"/>
  <c r="G30" i="21" s="1"/>
  <c r="G31" i="21" s="1"/>
  <c r="G26" i="21"/>
  <c r="I27" i="21"/>
  <c r="I30" i="21" s="1"/>
  <c r="I31" i="21" s="1"/>
  <c r="I26" i="21"/>
  <c r="K27" i="21"/>
  <c r="K30" i="21" s="1"/>
  <c r="K31" i="21" s="1"/>
  <c r="K26" i="21"/>
  <c r="M27" i="21"/>
  <c r="M30" i="21" s="1"/>
  <c r="M31" i="21" s="1"/>
  <c r="M26" i="21"/>
  <c r="O27" i="21"/>
  <c r="O30" i="21" s="1"/>
  <c r="O31" i="21" s="1"/>
  <c r="O26" i="21"/>
  <c r="Q27" i="21"/>
  <c r="Q30" i="21" s="1"/>
  <c r="Q31" i="21" s="1"/>
  <c r="Q26" i="21"/>
  <c r="S27" i="21"/>
  <c r="S30" i="21" s="1"/>
  <c r="S31" i="21" s="1"/>
  <c r="S26" i="21"/>
  <c r="AJ19" i="18"/>
  <c r="BS16" i="18"/>
  <c r="AE8" i="18"/>
  <c r="X52" i="18"/>
  <c r="AO16" i="18"/>
  <c r="AP16" i="21"/>
  <c r="B46" i="9"/>
  <c r="W52" i="18"/>
  <c r="C49" i="9"/>
  <c r="C53" i="9" s="1"/>
  <c r="AA9" i="18" l="1"/>
  <c r="BC38" i="14"/>
  <c r="BG45" i="14"/>
  <c r="BG60" i="14" s="1"/>
  <c r="BF52" i="9" s="1"/>
  <c r="BF58" i="9" s="1"/>
  <c r="AI4" i="9"/>
  <c r="AH85" i="9" s="1"/>
  <c r="AH80" i="9" s="1"/>
  <c r="AH81" i="9" s="1"/>
  <c r="AH38" i="9" s="1"/>
  <c r="AH39" i="9" s="1"/>
  <c r="AH41" i="9" s="1"/>
  <c r="AH43" i="9" s="1"/>
  <c r="AG45" i="9"/>
  <c r="AG50" i="9" s="1"/>
  <c r="AF46" i="9"/>
  <c r="AF49" i="9" s="1"/>
  <c r="AT72" i="18"/>
  <c r="AS69" i="18"/>
  <c r="Z51" i="18"/>
  <c r="Z52" i="9"/>
  <c r="Z53" i="9" s="1"/>
  <c r="AA9" i="21"/>
  <c r="CP34" i="14"/>
  <c r="CQ13" i="14"/>
  <c r="CQ15" i="14"/>
  <c r="CQ17" i="14"/>
  <c r="CR11" i="14"/>
  <c r="CQ12" i="14"/>
  <c r="CQ14" i="14"/>
  <c r="CQ16" i="14"/>
  <c r="CQ18" i="14"/>
  <c r="CQ19" i="14"/>
  <c r="CQ21" i="14"/>
  <c r="CQ23" i="14"/>
  <c r="CQ25" i="14"/>
  <c r="CQ27" i="14"/>
  <c r="CQ20" i="14"/>
  <c r="CQ22" i="14"/>
  <c r="CQ24" i="14"/>
  <c r="CQ26" i="14"/>
  <c r="CQ28" i="14"/>
  <c r="CQ30" i="14"/>
  <c r="CQ31" i="14"/>
  <c r="CQ29" i="14"/>
  <c r="Z58" i="9"/>
  <c r="W88" i="9"/>
  <c r="W89" i="9" s="1"/>
  <c r="Y54" i="9"/>
  <c r="Y56" i="9" s="1"/>
  <c r="Y60" i="9" s="1"/>
  <c r="Y87" i="9" s="1"/>
  <c r="AE18" i="21"/>
  <c r="AF6" i="14"/>
  <c r="AF6" i="21"/>
  <c r="AF35" i="21" s="1"/>
  <c r="AF18" i="21"/>
  <c r="AB60" i="14"/>
  <c r="AG7" i="21"/>
  <c r="X13" i="21"/>
  <c r="X34" i="21" s="1"/>
  <c r="Y12" i="21"/>
  <c r="Y13" i="21" s="1"/>
  <c r="Y34" i="21" s="1"/>
  <c r="B49" i="9"/>
  <c r="B53" i="9" s="1"/>
  <c r="B54" i="9" s="1"/>
  <c r="V26" i="21"/>
  <c r="D30" i="21"/>
  <c r="D31" i="21" s="1"/>
  <c r="W24" i="21"/>
  <c r="AL19" i="21"/>
  <c r="T36" i="21"/>
  <c r="R36" i="21"/>
  <c r="P36" i="21"/>
  <c r="N36" i="21"/>
  <c r="L36" i="21"/>
  <c r="K36" i="21"/>
  <c r="H36" i="21"/>
  <c r="W36" i="21"/>
  <c r="C27" i="21"/>
  <c r="C26" i="21"/>
  <c r="C36" i="21"/>
  <c r="U36" i="21"/>
  <c r="S36" i="21"/>
  <c r="Q36" i="21"/>
  <c r="O36" i="21"/>
  <c r="M36" i="21"/>
  <c r="J36" i="21"/>
  <c r="I36" i="21"/>
  <c r="Z10" i="21"/>
  <c r="Z12" i="21" s="1"/>
  <c r="AF8" i="21"/>
  <c r="X21" i="21"/>
  <c r="X22" i="21" s="1"/>
  <c r="AK19" i="18"/>
  <c r="Y52" i="18"/>
  <c r="AF8" i="18"/>
  <c r="AP16" i="18"/>
  <c r="BU16" i="21"/>
  <c r="AQ16" i="21"/>
  <c r="BT16" i="21"/>
  <c r="C54" i="9"/>
  <c r="AB9" i="18" l="1"/>
  <c r="BD38" i="14"/>
  <c r="BH45" i="14"/>
  <c r="BH60" i="14" s="1"/>
  <c r="BG52" i="9" s="1"/>
  <c r="BG58" i="9" s="1"/>
  <c r="AJ4" i="9"/>
  <c r="AI85" i="9" s="1"/>
  <c r="AI80" i="9" s="1"/>
  <c r="AI81" i="9" s="1"/>
  <c r="AI38" i="9" s="1"/>
  <c r="AI39" i="9" s="1"/>
  <c r="AI41" i="9" s="1"/>
  <c r="AI43" i="9" s="1"/>
  <c r="AI45" i="9" s="1"/>
  <c r="AI50" i="9" s="1"/>
  <c r="AG46" i="9"/>
  <c r="AG49" i="9" s="1"/>
  <c r="AH45" i="9"/>
  <c r="AH50" i="9" s="1"/>
  <c r="AU72" i="18"/>
  <c r="AT69" i="18"/>
  <c r="AA52" i="9"/>
  <c r="AA53" i="9" s="1"/>
  <c r="AB9" i="21"/>
  <c r="CS11" i="14"/>
  <c r="CR12" i="14"/>
  <c r="CR14" i="14"/>
  <c r="CR16" i="14"/>
  <c r="CR18" i="14"/>
  <c r="CR13" i="14"/>
  <c r="CR15" i="14"/>
  <c r="CR17" i="14"/>
  <c r="CR20" i="14"/>
  <c r="CR22" i="14"/>
  <c r="CR24" i="14"/>
  <c r="CR26" i="14"/>
  <c r="CR28" i="14"/>
  <c r="CR19" i="14"/>
  <c r="CR21" i="14"/>
  <c r="CR23" i="14"/>
  <c r="CR25" i="14"/>
  <c r="CR27" i="14"/>
  <c r="CR29" i="14"/>
  <c r="CR31" i="14"/>
  <c r="CR30" i="14"/>
  <c r="CQ34" i="14"/>
  <c r="AA58" i="9"/>
  <c r="X88" i="9"/>
  <c r="X89" i="9" s="1"/>
  <c r="Z54" i="9"/>
  <c r="Z56" i="9" s="1"/>
  <c r="Z60" i="9" s="1"/>
  <c r="Z87" i="9" s="1"/>
  <c r="AF18" i="18"/>
  <c r="AG6" i="21"/>
  <c r="AG35" i="21" s="1"/>
  <c r="AG6" i="14"/>
  <c r="AA51" i="18"/>
  <c r="AC60" i="14"/>
  <c r="AH7" i="21"/>
  <c r="Y20" i="21"/>
  <c r="Y21" i="21" s="1"/>
  <c r="Y22" i="21" s="1"/>
  <c r="C30" i="21"/>
  <c r="C31" i="21" s="1"/>
  <c r="Z20" i="21"/>
  <c r="X24" i="21"/>
  <c r="AM19" i="21"/>
  <c r="AG8" i="21"/>
  <c r="AA10" i="21"/>
  <c r="AA12" i="21" s="1"/>
  <c r="E36" i="21"/>
  <c r="V36" i="21"/>
  <c r="W27" i="21"/>
  <c r="W26" i="21"/>
  <c r="AL19" i="18"/>
  <c r="BT16" i="18"/>
  <c r="BU16" i="18"/>
  <c r="AG8" i="18"/>
  <c r="Z52" i="18"/>
  <c r="AQ16" i="18"/>
  <c r="AR16" i="21"/>
  <c r="B56" i="9"/>
  <c r="C56" i="9"/>
  <c r="AC9" i="18" l="1"/>
  <c r="BE38" i="14"/>
  <c r="BI45" i="14"/>
  <c r="BI60" i="14" s="1"/>
  <c r="BH52" i="9" s="1"/>
  <c r="BH58" i="9" s="1"/>
  <c r="AK4" i="9"/>
  <c r="AJ85" i="9" s="1"/>
  <c r="AJ80" i="9" s="1"/>
  <c r="AJ81" i="9" s="1"/>
  <c r="AJ38" i="9" s="1"/>
  <c r="AJ39" i="9" s="1"/>
  <c r="AJ41" i="9" s="1"/>
  <c r="AJ43" i="9" s="1"/>
  <c r="AJ45" i="9" s="1"/>
  <c r="AJ50" i="9" s="1"/>
  <c r="AH46" i="9"/>
  <c r="AH49" i="9" s="1"/>
  <c r="AI46" i="9"/>
  <c r="AI49" i="9" s="1"/>
  <c r="AV72" i="18"/>
  <c r="AU69" i="18"/>
  <c r="AB51" i="18"/>
  <c r="AB52" i="9"/>
  <c r="AB58" i="9" s="1"/>
  <c r="AC9" i="21"/>
  <c r="CS13" i="14"/>
  <c r="CS15" i="14"/>
  <c r="CS17" i="14"/>
  <c r="CT11" i="14"/>
  <c r="CS12" i="14"/>
  <c r="CS14" i="14"/>
  <c r="CS16" i="14"/>
  <c r="CS18" i="14"/>
  <c r="CS19" i="14"/>
  <c r="CS21" i="14"/>
  <c r="CS23" i="14"/>
  <c r="CS25" i="14"/>
  <c r="CS27" i="14"/>
  <c r="CS20" i="14"/>
  <c r="CS22" i="14"/>
  <c r="CS24" i="14"/>
  <c r="CS26" i="14"/>
  <c r="CS28" i="14"/>
  <c r="CS30" i="14"/>
  <c r="CS29" i="14"/>
  <c r="CS31" i="14"/>
  <c r="CR34" i="14"/>
  <c r="AB53" i="9"/>
  <c r="Y88" i="9"/>
  <c r="Y89" i="9" s="1"/>
  <c r="AA54" i="9"/>
  <c r="AA56" i="9" s="1"/>
  <c r="AA60" i="9" s="1"/>
  <c r="AA87" i="9" s="1"/>
  <c r="AH6" i="14"/>
  <c r="AG18" i="18"/>
  <c r="AG18" i="21"/>
  <c r="AH6" i="21"/>
  <c r="AH35" i="21" s="1"/>
  <c r="AD60" i="14"/>
  <c r="AI7" i="21"/>
  <c r="B60" i="9"/>
  <c r="B87" i="9" s="1"/>
  <c r="W30" i="21"/>
  <c r="W31" i="21" s="1"/>
  <c r="Z13" i="21"/>
  <c r="Z34" i="21" s="1"/>
  <c r="Y24" i="21"/>
  <c r="BV16" i="18"/>
  <c r="BV16" i="21"/>
  <c r="AA13" i="21"/>
  <c r="AA34" i="21" s="1"/>
  <c r="AA20" i="21"/>
  <c r="AH8" i="21"/>
  <c r="AN19" i="21"/>
  <c r="X36" i="21"/>
  <c r="Z21" i="21"/>
  <c r="Z22" i="21" s="1"/>
  <c r="F36" i="21"/>
  <c r="AB10" i="21"/>
  <c r="AB12" i="21" s="1"/>
  <c r="X27" i="21"/>
  <c r="X30" i="21" s="1"/>
  <c r="X31" i="21" s="1"/>
  <c r="X26" i="21"/>
  <c r="AM19" i="18"/>
  <c r="AR16" i="18"/>
  <c r="AH8" i="18"/>
  <c r="AA52" i="18"/>
  <c r="BW16" i="21"/>
  <c r="AS16" i="21"/>
  <c r="C60" i="9"/>
  <c r="AD9" i="18" l="1"/>
  <c r="BF38" i="14"/>
  <c r="BJ45" i="14"/>
  <c r="BJ60" i="14" s="1"/>
  <c r="BI52" i="9" s="1"/>
  <c r="BI58" i="9" s="1"/>
  <c r="AL4" i="9"/>
  <c r="AK85" i="9" s="1"/>
  <c r="AK80" i="9" s="1"/>
  <c r="AK81" i="9" s="1"/>
  <c r="AK38" i="9" s="1"/>
  <c r="AK39" i="9" s="1"/>
  <c r="AK41" i="9" s="1"/>
  <c r="AK43" i="9" s="1"/>
  <c r="AK45" i="9" s="1"/>
  <c r="AK50" i="9" s="1"/>
  <c r="AJ46" i="9"/>
  <c r="AJ49" i="9" s="1"/>
  <c r="AW72" i="18"/>
  <c r="AV69" i="18"/>
  <c r="AC52" i="9"/>
  <c r="AD9" i="21"/>
  <c r="CS34" i="14"/>
  <c r="CU11" i="14"/>
  <c r="CT12" i="14"/>
  <c r="CT14" i="14"/>
  <c r="CT16" i="14"/>
  <c r="CT18" i="14"/>
  <c r="CT13" i="14"/>
  <c r="CT15" i="14"/>
  <c r="CT17" i="14"/>
  <c r="CT20" i="14"/>
  <c r="CT22" i="14"/>
  <c r="CT24" i="14"/>
  <c r="CT26" i="14"/>
  <c r="CT28" i="14"/>
  <c r="CT19" i="14"/>
  <c r="CT21" i="14"/>
  <c r="CT23" i="14"/>
  <c r="CT25" i="14"/>
  <c r="CT27" i="14"/>
  <c r="CT29" i="14"/>
  <c r="CT31" i="14"/>
  <c r="CT30" i="14"/>
  <c r="Z88" i="9"/>
  <c r="Z89" i="9" s="1"/>
  <c r="AB54" i="9"/>
  <c r="AB56" i="9" s="1"/>
  <c r="AB60" i="9" s="1"/>
  <c r="AB87" i="9" s="1"/>
  <c r="AI6" i="14"/>
  <c r="AI18" i="21"/>
  <c r="AI6" i="21"/>
  <c r="AI35" i="21" s="1"/>
  <c r="AH18" i="18"/>
  <c r="AH18" i="21"/>
  <c r="AE60" i="14"/>
  <c r="AC51" i="18"/>
  <c r="AJ7" i="21"/>
  <c r="Y36" i="21"/>
  <c r="AB20" i="21"/>
  <c r="AO19" i="21"/>
  <c r="AC10" i="21"/>
  <c r="AA21" i="21"/>
  <c r="AA22" i="21" s="1"/>
  <c r="AI8" i="21"/>
  <c r="Y27" i="21"/>
  <c r="Y26" i="21"/>
  <c r="Z24" i="21"/>
  <c r="AN19" i="18"/>
  <c r="AS16" i="18"/>
  <c r="BW16" i="18"/>
  <c r="AB52" i="18"/>
  <c r="AI8" i="18"/>
  <c r="AT16" i="21"/>
  <c r="BX16" i="21"/>
  <c r="AE9" i="18" l="1"/>
  <c r="BG38" i="14"/>
  <c r="BK45" i="14"/>
  <c r="BK60" i="14" s="1"/>
  <c r="BJ52" i="9" s="1"/>
  <c r="BJ58" i="9" s="1"/>
  <c r="AM4" i="9"/>
  <c r="AL85" i="9" s="1"/>
  <c r="AL80" i="9" s="1"/>
  <c r="AL81" i="9" s="1"/>
  <c r="AL38" i="9" s="1"/>
  <c r="AL39" i="9" s="1"/>
  <c r="AL41" i="9" s="1"/>
  <c r="AL43" i="9" s="1"/>
  <c r="AK46" i="9"/>
  <c r="AK49" i="9" s="1"/>
  <c r="AX72" i="18"/>
  <c r="AW69" i="18"/>
  <c r="AD52" i="9"/>
  <c r="AE9" i="21"/>
  <c r="CT34" i="14"/>
  <c r="CU13" i="14"/>
  <c r="CU15" i="14"/>
  <c r="CU17" i="14"/>
  <c r="CV11" i="14"/>
  <c r="CU12" i="14"/>
  <c r="CU14" i="14"/>
  <c r="CU16" i="14"/>
  <c r="CU18" i="14"/>
  <c r="CU19" i="14"/>
  <c r="CU21" i="14"/>
  <c r="CU23" i="14"/>
  <c r="CU25" i="14"/>
  <c r="CU27" i="14"/>
  <c r="CU20" i="14"/>
  <c r="CU22" i="14"/>
  <c r="CU24" i="14"/>
  <c r="CU26" i="14"/>
  <c r="CU28" i="14"/>
  <c r="CU30" i="14"/>
  <c r="CU31" i="14"/>
  <c r="CU29" i="14"/>
  <c r="AA88" i="9"/>
  <c r="AA89" i="9" s="1"/>
  <c r="AC58" i="9"/>
  <c r="AC53" i="9"/>
  <c r="AI18" i="18"/>
  <c r="AJ6" i="21"/>
  <c r="AJ35" i="21" s="1"/>
  <c r="AJ6" i="14"/>
  <c r="AJ18" i="21"/>
  <c r="AF60" i="14"/>
  <c r="AD51" i="18"/>
  <c r="AK7" i="21"/>
  <c r="AC12" i="21"/>
  <c r="AC13" i="21" s="1"/>
  <c r="AC34" i="21" s="1"/>
  <c r="Y30" i="21"/>
  <c r="Y31" i="21" s="1"/>
  <c r="AB13" i="21"/>
  <c r="AB34" i="21" s="1"/>
  <c r="AA24" i="21"/>
  <c r="Z27" i="21"/>
  <c r="Z30" i="21" s="1"/>
  <c r="Z31" i="21" s="1"/>
  <c r="Z26" i="21"/>
  <c r="Z36" i="21"/>
  <c r="AJ8" i="21"/>
  <c r="AB21" i="21"/>
  <c r="AB22" i="21" s="1"/>
  <c r="AD10" i="21"/>
  <c r="AP19" i="21"/>
  <c r="AO19" i="18"/>
  <c r="AU16" i="21"/>
  <c r="BX16" i="18"/>
  <c r="AJ8" i="18"/>
  <c r="AC52" i="18"/>
  <c r="AT16" i="18"/>
  <c r="AF9" i="18" l="1"/>
  <c r="BH38" i="14"/>
  <c r="BL45" i="14"/>
  <c r="BL60" i="14" s="1"/>
  <c r="BK52" i="9" s="1"/>
  <c r="BK58" i="9" s="1"/>
  <c r="AN4" i="9"/>
  <c r="AM85" i="9" s="1"/>
  <c r="AM80" i="9" s="1"/>
  <c r="AM81" i="9" s="1"/>
  <c r="AM38" i="9" s="1"/>
  <c r="AM39" i="9" s="1"/>
  <c r="AM41" i="9" s="1"/>
  <c r="AM43" i="9" s="1"/>
  <c r="AM45" i="9" s="1"/>
  <c r="AM50" i="9" s="1"/>
  <c r="AL45" i="9"/>
  <c r="AL50" i="9" s="1"/>
  <c r="AY72" i="18"/>
  <c r="AX69" i="18"/>
  <c r="AE52" i="9"/>
  <c r="AF9" i="21"/>
  <c r="CW11" i="14"/>
  <c r="CV12" i="14"/>
  <c r="CV14" i="14"/>
  <c r="CV16" i="14"/>
  <c r="CV18" i="14"/>
  <c r="CV13" i="14"/>
  <c r="CV15" i="14"/>
  <c r="CV17" i="14"/>
  <c r="CV20" i="14"/>
  <c r="CV22" i="14"/>
  <c r="CV24" i="14"/>
  <c r="CV26" i="14"/>
  <c r="CV28" i="14"/>
  <c r="CV19" i="14"/>
  <c r="CV21" i="14"/>
  <c r="CV23" i="14"/>
  <c r="CV25" i="14"/>
  <c r="CV27" i="14"/>
  <c r="CV29" i="14"/>
  <c r="CV31" i="14"/>
  <c r="CV30" i="14"/>
  <c r="CU34" i="14"/>
  <c r="AC54" i="9"/>
  <c r="AC56" i="9" s="1"/>
  <c r="AC60" i="9" s="1"/>
  <c r="AC87" i="9" s="1"/>
  <c r="AB88" i="9"/>
  <c r="AB89" i="9" s="1"/>
  <c r="AD58" i="9"/>
  <c r="AD53" i="9"/>
  <c r="AJ18" i="18"/>
  <c r="AK6" i="14"/>
  <c r="AK6" i="21"/>
  <c r="AK35" i="21" s="1"/>
  <c r="AG60" i="14"/>
  <c r="AE51" i="18"/>
  <c r="AL7" i="21"/>
  <c r="AD12" i="21"/>
  <c r="AD20" i="21" s="1"/>
  <c r="AC20" i="21"/>
  <c r="AC21" i="21" s="1"/>
  <c r="AC22" i="21" s="1"/>
  <c r="AA36" i="21"/>
  <c r="AB24" i="21"/>
  <c r="AB27" i="21" s="1"/>
  <c r="AB30" i="21" s="1"/>
  <c r="AB31" i="21" s="1"/>
  <c r="BY16" i="18"/>
  <c r="BY16" i="21"/>
  <c r="AQ19" i="21"/>
  <c r="AE10" i="21"/>
  <c r="AE12" i="21" s="1"/>
  <c r="AK8" i="21"/>
  <c r="AA27" i="21"/>
  <c r="AA26" i="21"/>
  <c r="AP19" i="18"/>
  <c r="AU16" i="18"/>
  <c r="AD52" i="18"/>
  <c r="AK8" i="18"/>
  <c r="AV16" i="21"/>
  <c r="AG9" i="18" l="1"/>
  <c r="BI38" i="14"/>
  <c r="BM45" i="14"/>
  <c r="BM60" i="14" s="1"/>
  <c r="BL52" i="9" s="1"/>
  <c r="BL58" i="9" s="1"/>
  <c r="AO4" i="9"/>
  <c r="AN85" i="9" s="1"/>
  <c r="AN80" i="9" s="1"/>
  <c r="AN81" i="9" s="1"/>
  <c r="AN38" i="9" s="1"/>
  <c r="AN39" i="9" s="1"/>
  <c r="AN41" i="9" s="1"/>
  <c r="AN43" i="9" s="1"/>
  <c r="AN45" i="9" s="1"/>
  <c r="AN50" i="9" s="1"/>
  <c r="AL46" i="9"/>
  <c r="AL49" i="9" s="1"/>
  <c r="AM46" i="9"/>
  <c r="AM49" i="9" s="1"/>
  <c r="AZ72" i="18"/>
  <c r="AY69" i="18"/>
  <c r="AF52" i="9"/>
  <c r="AG9" i="21"/>
  <c r="CW13" i="14"/>
  <c r="CW15" i="14"/>
  <c r="CW17" i="14"/>
  <c r="CX11" i="14"/>
  <c r="CW12" i="14"/>
  <c r="CW14" i="14"/>
  <c r="CW16" i="14"/>
  <c r="CW18" i="14"/>
  <c r="CW19" i="14"/>
  <c r="CW21" i="14"/>
  <c r="CW23" i="14"/>
  <c r="CW25" i="14"/>
  <c r="CW27" i="14"/>
  <c r="CW20" i="14"/>
  <c r="CW22" i="14"/>
  <c r="CW24" i="14"/>
  <c r="CW26" i="14"/>
  <c r="CW28" i="14"/>
  <c r="CW30" i="14"/>
  <c r="CW29" i="14"/>
  <c r="CW31" i="14"/>
  <c r="CV34" i="14"/>
  <c r="AD54" i="9"/>
  <c r="AD56" i="9" s="1"/>
  <c r="AD60" i="9" s="1"/>
  <c r="AD87" i="9" s="1"/>
  <c r="AC88" i="9"/>
  <c r="AC89" i="9" s="1"/>
  <c r="AE58" i="9"/>
  <c r="AE53" i="9"/>
  <c r="AK18" i="21"/>
  <c r="AK18" i="18"/>
  <c r="AL6" i="14"/>
  <c r="AL6" i="21"/>
  <c r="AL35" i="21" s="1"/>
  <c r="AH60" i="14"/>
  <c r="AH9" i="18" s="1"/>
  <c r="AF51" i="18"/>
  <c r="AM7" i="21"/>
  <c r="AA30" i="21"/>
  <c r="AA31" i="21" s="1"/>
  <c r="AD13" i="21"/>
  <c r="AD34" i="21" s="1"/>
  <c r="AE20" i="21"/>
  <c r="AB26" i="21"/>
  <c r="BZ16" i="18"/>
  <c r="BZ16" i="21"/>
  <c r="AR19" i="21"/>
  <c r="AC36" i="21"/>
  <c r="AL8" i="21"/>
  <c r="AF10" i="21"/>
  <c r="AD21" i="21"/>
  <c r="AD22" i="21" s="1"/>
  <c r="AC24" i="21"/>
  <c r="AB36" i="21"/>
  <c r="AQ19" i="18"/>
  <c r="AV16" i="18"/>
  <c r="AL8" i="18"/>
  <c r="AE52" i="18"/>
  <c r="CA16" i="21"/>
  <c r="AW16" i="21"/>
  <c r="BJ38" i="14" l="1"/>
  <c r="BN45" i="14"/>
  <c r="BN60" i="14" s="1"/>
  <c r="BM52" i="9" s="1"/>
  <c r="BM58" i="9" s="1"/>
  <c r="AP4" i="9"/>
  <c r="AO85" i="9" s="1"/>
  <c r="AO80" i="9" s="1"/>
  <c r="AO81" i="9" s="1"/>
  <c r="AO38" i="9" s="1"/>
  <c r="AO39" i="9" s="1"/>
  <c r="AO41" i="9" s="1"/>
  <c r="AO43" i="9" s="1"/>
  <c r="AO45" i="9" s="1"/>
  <c r="AO50" i="9" s="1"/>
  <c r="AN46" i="9"/>
  <c r="AN49" i="9" s="1"/>
  <c r="BA72" i="18"/>
  <c r="AZ69" i="18"/>
  <c r="AG52" i="9"/>
  <c r="AH9" i="21"/>
  <c r="CW34" i="14"/>
  <c r="CX12" i="14"/>
  <c r="CY12" i="14" s="1"/>
  <c r="CX14" i="14"/>
  <c r="CY14" i="14" s="1"/>
  <c r="CX16" i="14"/>
  <c r="CY16" i="14" s="1"/>
  <c r="CX13" i="14"/>
  <c r="CY13" i="14" s="1"/>
  <c r="CX15" i="14"/>
  <c r="CY15" i="14" s="1"/>
  <c r="CX17" i="14"/>
  <c r="CY17" i="14" s="1"/>
  <c r="CX20" i="14"/>
  <c r="CY20" i="14" s="1"/>
  <c r="CX22" i="14"/>
  <c r="CY22" i="14" s="1"/>
  <c r="CX24" i="14"/>
  <c r="CY24" i="14" s="1"/>
  <c r="CX26" i="14"/>
  <c r="CY26" i="14" s="1"/>
  <c r="CX28" i="14"/>
  <c r="CY28" i="14" s="1"/>
  <c r="CX18" i="14"/>
  <c r="CY18" i="14" s="1"/>
  <c r="CX19" i="14"/>
  <c r="CY19" i="14" s="1"/>
  <c r="CX21" i="14"/>
  <c r="CY21" i="14" s="1"/>
  <c r="CX23" i="14"/>
  <c r="CY23" i="14" s="1"/>
  <c r="CX25" i="14"/>
  <c r="CY25" i="14" s="1"/>
  <c r="CX27" i="14"/>
  <c r="CY27" i="14" s="1"/>
  <c r="CX29" i="14"/>
  <c r="CY29" i="14" s="1"/>
  <c r="CX31" i="14"/>
  <c r="CY31" i="14" s="1"/>
  <c r="CX30" i="14"/>
  <c r="CY30" i="14" s="1"/>
  <c r="AE54" i="9"/>
  <c r="AE56" i="9" s="1"/>
  <c r="AE60" i="9" s="1"/>
  <c r="AE87" i="9" s="1"/>
  <c r="AD88" i="9"/>
  <c r="AD89" i="9" s="1"/>
  <c r="AF58" i="9"/>
  <c r="AF53" i="9"/>
  <c r="AM6" i="21"/>
  <c r="AM35" i="21" s="1"/>
  <c r="AM6" i="14"/>
  <c r="AL18" i="21"/>
  <c r="AL18" i="18"/>
  <c r="AI60" i="14"/>
  <c r="AI9" i="18" s="1"/>
  <c r="AG51" i="18"/>
  <c r="AN7" i="21"/>
  <c r="AF12" i="21"/>
  <c r="AF20" i="21" s="1"/>
  <c r="AE13" i="21"/>
  <c r="AE34" i="21" s="1"/>
  <c r="AD24" i="21"/>
  <c r="AE21" i="21"/>
  <c r="AE22" i="21" s="1"/>
  <c r="AS19" i="21"/>
  <c r="AC27" i="21"/>
  <c r="AC26" i="21"/>
  <c r="AG10" i="21"/>
  <c r="AG12" i="21" s="1"/>
  <c r="AM8" i="21"/>
  <c r="AR19" i="18"/>
  <c r="AW16" i="18"/>
  <c r="AF52" i="18"/>
  <c r="AM8" i="18"/>
  <c r="CA16" i="18"/>
  <c r="AX16" i="21"/>
  <c r="CB16" i="21"/>
  <c r="BK38" i="14" l="1"/>
  <c r="BO45" i="14"/>
  <c r="BO60" i="14" s="1"/>
  <c r="BN52" i="9" s="1"/>
  <c r="BN58" i="9" s="1"/>
  <c r="AQ4" i="9"/>
  <c r="AP85" i="9" s="1"/>
  <c r="AP80" i="9" s="1"/>
  <c r="AP81" i="9" s="1"/>
  <c r="AP38" i="9" s="1"/>
  <c r="AP39" i="9" s="1"/>
  <c r="AP41" i="9" s="1"/>
  <c r="AP43" i="9" s="1"/>
  <c r="AP45" i="9" s="1"/>
  <c r="AP50" i="9" s="1"/>
  <c r="AO46" i="9"/>
  <c r="AO49" i="9" s="1"/>
  <c r="BB72" i="18"/>
  <c r="BA69" i="18"/>
  <c r="AH52" i="9"/>
  <c r="AI9" i="21"/>
  <c r="CY34" i="14"/>
  <c r="AZ51" i="9"/>
  <c r="CX34" i="14"/>
  <c r="AF54" i="9"/>
  <c r="AF56" i="9" s="1"/>
  <c r="AF60" i="9" s="1"/>
  <c r="AF87" i="9" s="1"/>
  <c r="AE88" i="9"/>
  <c r="AE89" i="9" s="1"/>
  <c r="AG58" i="9"/>
  <c r="AG53" i="9"/>
  <c r="AN6" i="21"/>
  <c r="AN35" i="21" s="1"/>
  <c r="AN6" i="14"/>
  <c r="AM18" i="18"/>
  <c r="AM18" i="21"/>
  <c r="AO6" i="21"/>
  <c r="AH51" i="18"/>
  <c r="AJ60" i="14"/>
  <c r="AJ9" i="18" s="1"/>
  <c r="AO7" i="21"/>
  <c r="AF13" i="21"/>
  <c r="AF34" i="21" s="1"/>
  <c r="AC30" i="21"/>
  <c r="AC31" i="21" s="1"/>
  <c r="AG13" i="21"/>
  <c r="AG34" i="21" s="1"/>
  <c r="AE24" i="21"/>
  <c r="AE27" i="21" s="1"/>
  <c r="AE30" i="21" s="1"/>
  <c r="AE31" i="21" s="1"/>
  <c r="AH10" i="21"/>
  <c r="AH12" i="21" s="1"/>
  <c r="AF21" i="21"/>
  <c r="AF22" i="21" s="1"/>
  <c r="AN8" i="21"/>
  <c r="AD36" i="21"/>
  <c r="AD27" i="21"/>
  <c r="AD30" i="21" s="1"/>
  <c r="AD31" i="21" s="1"/>
  <c r="AD26" i="21"/>
  <c r="AS19" i="18"/>
  <c r="AX16" i="18"/>
  <c r="CB16" i="18"/>
  <c r="AN8" i="18"/>
  <c r="AG52" i="18"/>
  <c r="CC16" i="21"/>
  <c r="AY16" i="21"/>
  <c r="C22" i="18"/>
  <c r="BL38" i="14" l="1"/>
  <c r="BP45" i="14"/>
  <c r="BP60" i="14" s="1"/>
  <c r="BO52" i="9" s="1"/>
  <c r="BO58" i="9" s="1"/>
  <c r="AR4" i="9"/>
  <c r="AQ85" i="9" s="1"/>
  <c r="AQ80" i="9" s="1"/>
  <c r="AQ81" i="9" s="1"/>
  <c r="AQ38" i="9" s="1"/>
  <c r="AQ39" i="9" s="1"/>
  <c r="AQ41" i="9" s="1"/>
  <c r="AQ43" i="9" s="1"/>
  <c r="AQ45" i="9" s="1"/>
  <c r="AQ50" i="9" s="1"/>
  <c r="AP46" i="9"/>
  <c r="AP49" i="9" s="1"/>
  <c r="BC72" i="18"/>
  <c r="BB69" i="18"/>
  <c r="AI52" i="9"/>
  <c r="AJ9" i="21"/>
  <c r="AG54" i="9"/>
  <c r="AG56" i="9" s="1"/>
  <c r="AG60" i="9" s="1"/>
  <c r="AG87" i="9" s="1"/>
  <c r="AF88" i="9"/>
  <c r="AF89" i="9" s="1"/>
  <c r="AH58" i="9"/>
  <c r="AH53" i="9"/>
  <c r="AO6" i="14"/>
  <c r="AN18" i="21"/>
  <c r="AN18" i="18"/>
  <c r="AO35" i="21"/>
  <c r="AI51" i="18"/>
  <c r="AK60" i="14"/>
  <c r="AK9" i="18" s="1"/>
  <c r="C24" i="18"/>
  <c r="C26" i="18" s="1"/>
  <c r="AP7" i="21"/>
  <c r="AG20" i="21"/>
  <c r="AG21" i="21" s="1"/>
  <c r="AG22" i="21" s="1"/>
  <c r="AE36" i="21"/>
  <c r="AH13" i="21"/>
  <c r="AH34" i="21" s="1"/>
  <c r="AE26" i="21"/>
  <c r="AF24" i="21"/>
  <c r="AI10" i="21"/>
  <c r="AI12" i="21" s="1"/>
  <c r="AO8" i="21"/>
  <c r="AY16" i="18"/>
  <c r="AH52" i="18"/>
  <c r="AO8" i="18"/>
  <c r="CC16" i="18"/>
  <c r="AZ16" i="21"/>
  <c r="C45" i="18"/>
  <c r="BM38" i="14" l="1"/>
  <c r="BQ45" i="14"/>
  <c r="BQ60" i="14" s="1"/>
  <c r="BP52" i="9" s="1"/>
  <c r="BP58" i="9" s="1"/>
  <c r="AS4" i="9"/>
  <c r="AR85" i="9" s="1"/>
  <c r="AR80" i="9" s="1"/>
  <c r="AR81" i="9" s="1"/>
  <c r="AR38" i="9" s="1"/>
  <c r="AR39" i="9" s="1"/>
  <c r="AR41" i="9" s="1"/>
  <c r="AR43" i="9" s="1"/>
  <c r="AQ46" i="9"/>
  <c r="AQ49" i="9" s="1"/>
  <c r="BD72" i="18"/>
  <c r="BC69" i="18"/>
  <c r="AJ52" i="9"/>
  <c r="AK9" i="21"/>
  <c r="AH54" i="9"/>
  <c r="AH56" i="9" s="1"/>
  <c r="AH60" i="9" s="1"/>
  <c r="AH87" i="9" s="1"/>
  <c r="AG88" i="9"/>
  <c r="AG89" i="9" s="1"/>
  <c r="AI58" i="9"/>
  <c r="AI53" i="9"/>
  <c r="C44" i="18"/>
  <c r="AP6" i="14"/>
  <c r="AO18" i="18"/>
  <c r="AO18" i="21"/>
  <c r="AP6" i="21"/>
  <c r="AP35" i="21" s="1"/>
  <c r="AJ51" i="18"/>
  <c r="AL60" i="14"/>
  <c r="AL9" i="18" s="1"/>
  <c r="AQ7" i="21"/>
  <c r="AR7" i="21"/>
  <c r="AH20" i="21"/>
  <c r="AH21" i="21" s="1"/>
  <c r="AH22" i="21" s="1"/>
  <c r="AI20" i="21"/>
  <c r="AF36" i="21"/>
  <c r="AG24" i="21"/>
  <c r="AG27" i="21" s="1"/>
  <c r="AP8" i="21"/>
  <c r="AJ10" i="21"/>
  <c r="AJ12" i="21" s="1"/>
  <c r="AF27" i="21"/>
  <c r="AF30" i="21" s="1"/>
  <c r="AF31" i="21" s="1"/>
  <c r="AF26" i="21"/>
  <c r="AZ16" i="18"/>
  <c r="AP8" i="18"/>
  <c r="AI52" i="18"/>
  <c r="C28" i="18"/>
  <c r="C29" i="18"/>
  <c r="C50" i="18"/>
  <c r="BN38" i="14" l="1"/>
  <c r="BR45" i="14"/>
  <c r="BR60" i="14" s="1"/>
  <c r="BQ52" i="9" s="1"/>
  <c r="BQ58" i="9" s="1"/>
  <c r="C56" i="18"/>
  <c r="C57" i="18" s="1"/>
  <c r="E24" i="27"/>
  <c r="E26" i="27" s="1"/>
  <c r="AT4" i="9"/>
  <c r="AS85" i="9" s="1"/>
  <c r="AS80" i="9" s="1"/>
  <c r="AS81" i="9" s="1"/>
  <c r="AS38" i="9" s="1"/>
  <c r="AS39" i="9" s="1"/>
  <c r="AS41" i="9" s="1"/>
  <c r="AS43" i="9" s="1"/>
  <c r="AS45" i="9" s="1"/>
  <c r="AS50" i="9" s="1"/>
  <c r="AR45" i="9"/>
  <c r="AR50" i="9" s="1"/>
  <c r="BE72" i="18"/>
  <c r="BD69" i="18"/>
  <c r="AK52" i="9"/>
  <c r="AL9" i="21"/>
  <c r="AI54" i="9"/>
  <c r="AI56" i="9" s="1"/>
  <c r="AI60" i="9" s="1"/>
  <c r="AI87" i="9" s="1"/>
  <c r="AH88" i="9"/>
  <c r="AH89" i="9" s="1"/>
  <c r="AJ58" i="9"/>
  <c r="AJ53" i="9"/>
  <c r="AP18" i="21"/>
  <c r="AP18" i="18"/>
  <c r="AQ6" i="14"/>
  <c r="AQ6" i="21"/>
  <c r="AQ35" i="21" s="1"/>
  <c r="AK51" i="18"/>
  <c r="AM60" i="14"/>
  <c r="AM9" i="18" s="1"/>
  <c r="AG30" i="21"/>
  <c r="AG31" i="21" s="1"/>
  <c r="AI13" i="21"/>
  <c r="AI34" i="21" s="1"/>
  <c r="AG26" i="21"/>
  <c r="AJ20" i="21"/>
  <c r="AG36" i="21"/>
  <c r="AH24" i="21"/>
  <c r="AQ8" i="21"/>
  <c r="AI21" i="21"/>
  <c r="AI22" i="21" s="1"/>
  <c r="AK10" i="21"/>
  <c r="AK12" i="21" s="1"/>
  <c r="AQ8" i="18"/>
  <c r="AJ52" i="18"/>
  <c r="C49" i="18"/>
  <c r="C54" i="18" s="1"/>
  <c r="C32" i="18"/>
  <c r="BO38" i="14" l="1"/>
  <c r="BS45" i="14"/>
  <c r="BS60" i="14" s="1"/>
  <c r="BR52" i="9" s="1"/>
  <c r="BR58" i="9" s="1"/>
  <c r="E28" i="27"/>
  <c r="C33" i="11"/>
  <c r="AU4" i="9"/>
  <c r="AT85" i="9" s="1"/>
  <c r="AT80" i="9" s="1"/>
  <c r="AT81" i="9" s="1"/>
  <c r="AT38" i="9" s="1"/>
  <c r="AT39" i="9" s="1"/>
  <c r="AT41" i="9" s="1"/>
  <c r="AT43" i="9" s="1"/>
  <c r="AS46" i="9"/>
  <c r="AS49" i="9" s="1"/>
  <c r="AR46" i="9"/>
  <c r="AR49" i="9" s="1"/>
  <c r="BF72" i="18"/>
  <c r="BE69" i="18"/>
  <c r="AL52" i="9"/>
  <c r="AM9" i="21"/>
  <c r="C34" i="11"/>
  <c r="AJ54" i="9"/>
  <c r="AJ56" i="9" s="1"/>
  <c r="AJ60" i="9" s="1"/>
  <c r="AJ87" i="9" s="1"/>
  <c r="AI88" i="9"/>
  <c r="AI89" i="9" s="1"/>
  <c r="AK58" i="9"/>
  <c r="AK53" i="9"/>
  <c r="AR18" i="21"/>
  <c r="AR18" i="18"/>
  <c r="AQ18" i="18"/>
  <c r="AR6" i="21"/>
  <c r="AR35" i="21" s="1"/>
  <c r="AQ18" i="21"/>
  <c r="AR6" i="14"/>
  <c r="AL51" i="18"/>
  <c r="AN60" i="14"/>
  <c r="AN9" i="18" s="1"/>
  <c r="AS7" i="21"/>
  <c r="AH36" i="21"/>
  <c r="AJ13" i="21"/>
  <c r="AJ34" i="21" s="1"/>
  <c r="AI24" i="21"/>
  <c r="AL10" i="21"/>
  <c r="AL12" i="21" s="1"/>
  <c r="AR8" i="21"/>
  <c r="AK20" i="21"/>
  <c r="AK13" i="21"/>
  <c r="AK34" i="21" s="1"/>
  <c r="AJ21" i="21"/>
  <c r="AJ22" i="21" s="1"/>
  <c r="AH27" i="21"/>
  <c r="AH26" i="21"/>
  <c r="AK52" i="18"/>
  <c r="AR8" i="18"/>
  <c r="C33" i="18"/>
  <c r="BP38" i="14" l="1"/>
  <c r="BT45" i="14"/>
  <c r="BT60" i="14" s="1"/>
  <c r="BS52" i="9" s="1"/>
  <c r="BS58" i="9" s="1"/>
  <c r="E31" i="27"/>
  <c r="AV4" i="9"/>
  <c r="AU85" i="9" s="1"/>
  <c r="AU80" i="9" s="1"/>
  <c r="AU81" i="9" s="1"/>
  <c r="AU38" i="9" s="1"/>
  <c r="AU39" i="9" s="1"/>
  <c r="AU41" i="9" s="1"/>
  <c r="AU43" i="9" s="1"/>
  <c r="AU45" i="9" s="1"/>
  <c r="AU50" i="9" s="1"/>
  <c r="AT45" i="9"/>
  <c r="AT50" i="9" s="1"/>
  <c r="BG72" i="18"/>
  <c r="BF69" i="18"/>
  <c r="AM52" i="9"/>
  <c r="AN9" i="21"/>
  <c r="AK54" i="9"/>
  <c r="AK56" i="9" s="1"/>
  <c r="AK60" i="9" s="1"/>
  <c r="AK87" i="9" s="1"/>
  <c r="AJ88" i="9"/>
  <c r="AJ89" i="9" s="1"/>
  <c r="AL58" i="9"/>
  <c r="AL53" i="9"/>
  <c r="AS6" i="14"/>
  <c r="AS18" i="18"/>
  <c r="AS6" i="21"/>
  <c r="AS35" i="21" s="1"/>
  <c r="AO60" i="14"/>
  <c r="AO9" i="18" s="1"/>
  <c r="AM51" i="18"/>
  <c r="AH30" i="21"/>
  <c r="AH31" i="21" s="1"/>
  <c r="AT7" i="21"/>
  <c r="AT19" i="21"/>
  <c r="AT19" i="18"/>
  <c r="AJ24" i="21"/>
  <c r="AK21" i="21"/>
  <c r="AK22" i="21" s="1"/>
  <c r="AS8" i="21"/>
  <c r="AM10" i="21"/>
  <c r="AM12" i="21" s="1"/>
  <c r="AI36" i="21"/>
  <c r="AL20" i="21"/>
  <c r="AL13" i="21"/>
  <c r="AL34" i="21" s="1"/>
  <c r="AI27" i="21"/>
  <c r="AI30" i="21" s="1"/>
  <c r="AI31" i="21" s="1"/>
  <c r="AI26" i="21"/>
  <c r="AS8" i="18"/>
  <c r="AL52" i="18"/>
  <c r="C47" i="18"/>
  <c r="BQ38" i="14" l="1"/>
  <c r="BU45" i="14"/>
  <c r="BU60" i="14" s="1"/>
  <c r="BT52" i="9" s="1"/>
  <c r="BT58" i="9" s="1"/>
  <c r="AW4" i="9"/>
  <c r="AV85" i="9" s="1"/>
  <c r="AV80" i="9" s="1"/>
  <c r="AV81" i="9" s="1"/>
  <c r="AV38" i="9" s="1"/>
  <c r="AV39" i="9" s="1"/>
  <c r="AV41" i="9" s="1"/>
  <c r="AV43" i="9" s="1"/>
  <c r="AV45" i="9" s="1"/>
  <c r="AV50" i="9" s="1"/>
  <c r="AU46" i="9"/>
  <c r="AU49" i="9" s="1"/>
  <c r="AT46" i="9"/>
  <c r="AT49" i="9" s="1"/>
  <c r="BH72" i="18"/>
  <c r="BG69" i="18"/>
  <c r="AN52" i="9"/>
  <c r="AO9" i="21"/>
  <c r="C59" i="18"/>
  <c r="AL54" i="9"/>
  <c r="AL56" i="9" s="1"/>
  <c r="AL60" i="9" s="1"/>
  <c r="AL87" i="9" s="1"/>
  <c r="AK88" i="9"/>
  <c r="AK89" i="9" s="1"/>
  <c r="AM58" i="9"/>
  <c r="AM53" i="9"/>
  <c r="AS18" i="21"/>
  <c r="AT6" i="14"/>
  <c r="AT6" i="21"/>
  <c r="AT35" i="21" s="1"/>
  <c r="AN51" i="18"/>
  <c r="AP60" i="14"/>
  <c r="AP9" i="18" s="1"/>
  <c r="AU7" i="21"/>
  <c r="AU19" i="21"/>
  <c r="AU19" i="18"/>
  <c r="AT18" i="21"/>
  <c r="C32" i="11"/>
  <c r="AK24" i="21"/>
  <c r="AK26" i="21" s="1"/>
  <c r="AM13" i="21"/>
  <c r="AM34" i="21" s="1"/>
  <c r="AM20" i="21"/>
  <c r="AJ36" i="21"/>
  <c r="AL21" i="21"/>
  <c r="AL22" i="21" s="1"/>
  <c r="AN10" i="21"/>
  <c r="AT8" i="21"/>
  <c r="AJ27" i="21"/>
  <c r="AJ30" i="21" s="1"/>
  <c r="AJ31" i="21" s="1"/>
  <c r="AJ26" i="21"/>
  <c r="AM52" i="18"/>
  <c r="AT8" i="18"/>
  <c r="C36" i="18"/>
  <c r="E45" i="27" l="1"/>
  <c r="BR38" i="14"/>
  <c r="BV45" i="14"/>
  <c r="BV60" i="14" s="1"/>
  <c r="BU52" i="9" s="1"/>
  <c r="BU58" i="9" s="1"/>
  <c r="E34" i="27"/>
  <c r="C37" i="11"/>
  <c r="AX4" i="9"/>
  <c r="AW85" i="9" s="1"/>
  <c r="AW80" i="9" s="1"/>
  <c r="AW81" i="9" s="1"/>
  <c r="AW38" i="9" s="1"/>
  <c r="AW39" i="9" s="1"/>
  <c r="AW41" i="9" s="1"/>
  <c r="AW43" i="9" s="1"/>
  <c r="AW45" i="9" s="1"/>
  <c r="AW50" i="9" s="1"/>
  <c r="AV46" i="9"/>
  <c r="AV49" i="9" s="1"/>
  <c r="BI72" i="18"/>
  <c r="BH69" i="18"/>
  <c r="AO52" i="9"/>
  <c r="AP9" i="21"/>
  <c r="AM54" i="9"/>
  <c r="AM56" i="9" s="1"/>
  <c r="AM60" i="9" s="1"/>
  <c r="AM87" i="9" s="1"/>
  <c r="AL88" i="9"/>
  <c r="AL89" i="9" s="1"/>
  <c r="AN58" i="9"/>
  <c r="AN53" i="9"/>
  <c r="AT18" i="18"/>
  <c r="AU6" i="14"/>
  <c r="AU6" i="21"/>
  <c r="AU35" i="21" s="1"/>
  <c r="AO51" i="18"/>
  <c r="AQ60" i="14"/>
  <c r="AQ9" i="18" s="1"/>
  <c r="AV7" i="21"/>
  <c r="AV19" i="21"/>
  <c r="AV19" i="18"/>
  <c r="C38" i="18"/>
  <c r="C35" i="11"/>
  <c r="AK36" i="21"/>
  <c r="AK27" i="21"/>
  <c r="AK30" i="21" s="1"/>
  <c r="AK31" i="21" s="1"/>
  <c r="AN12" i="21"/>
  <c r="AN13" i="21" s="1"/>
  <c r="AN34" i="21" s="1"/>
  <c r="AL24" i="21"/>
  <c r="AM21" i="21"/>
  <c r="AM22" i="21" s="1"/>
  <c r="AU8" i="21"/>
  <c r="AO10" i="21"/>
  <c r="AO12" i="21" s="1"/>
  <c r="AU8" i="18"/>
  <c r="AN52" i="18"/>
  <c r="BS38" i="14" l="1"/>
  <c r="BW45" i="14"/>
  <c r="BW60" i="14" s="1"/>
  <c r="BV52" i="9" s="1"/>
  <c r="BV58" i="9" s="1"/>
  <c r="AY4" i="9"/>
  <c r="AX85" i="9" s="1"/>
  <c r="AX80" i="9" s="1"/>
  <c r="AX81" i="9" s="1"/>
  <c r="AX38" i="9" s="1"/>
  <c r="AX39" i="9" s="1"/>
  <c r="AX41" i="9" s="1"/>
  <c r="AX43" i="9" s="1"/>
  <c r="AX45" i="9" s="1"/>
  <c r="AX50" i="9" s="1"/>
  <c r="AW46" i="9"/>
  <c r="AW49" i="9" s="1"/>
  <c r="BJ72" i="18"/>
  <c r="BI69" i="18"/>
  <c r="AP52" i="9"/>
  <c r="AQ9" i="21"/>
  <c r="AN54" i="9"/>
  <c r="AN56" i="9" s="1"/>
  <c r="AN60" i="9" s="1"/>
  <c r="AN87" i="9" s="1"/>
  <c r="AM88" i="9"/>
  <c r="AM89" i="9" s="1"/>
  <c r="AO58" i="9"/>
  <c r="AO53" i="9"/>
  <c r="AU18" i="21"/>
  <c r="AU18" i="18"/>
  <c r="AV6" i="14"/>
  <c r="AV6" i="21"/>
  <c r="AV35" i="21" s="1"/>
  <c r="AR60" i="14"/>
  <c r="AR9" i="18" s="1"/>
  <c r="AP51" i="18"/>
  <c r="AW7" i="21"/>
  <c r="AW19" i="21"/>
  <c r="AW19" i="18"/>
  <c r="AN20" i="21"/>
  <c r="AN21" i="21" s="1"/>
  <c r="AN22" i="21" s="1"/>
  <c r="AL36" i="21"/>
  <c r="AM24" i="21"/>
  <c r="AP10" i="21"/>
  <c r="AP12" i="21" s="1"/>
  <c r="AO20" i="21"/>
  <c r="AO13" i="21"/>
  <c r="AO34" i="21" s="1"/>
  <c r="AV8" i="21"/>
  <c r="AL27" i="21"/>
  <c r="AL30" i="21" s="1"/>
  <c r="AL31" i="21" s="1"/>
  <c r="AL26" i="21"/>
  <c r="AO52" i="18"/>
  <c r="AV8" i="18"/>
  <c r="BT38" i="14" l="1"/>
  <c r="BX45" i="14"/>
  <c r="BX60" i="14" s="1"/>
  <c r="BW52" i="9" s="1"/>
  <c r="BW58" i="9" s="1"/>
  <c r="AZ4" i="9"/>
  <c r="AY85" i="9" s="1"/>
  <c r="AY80" i="9" s="1"/>
  <c r="AY81" i="9" s="1"/>
  <c r="AY38" i="9" s="1"/>
  <c r="AY39" i="9" s="1"/>
  <c r="AY41" i="9" s="1"/>
  <c r="AY43" i="9" s="1"/>
  <c r="AX46" i="9"/>
  <c r="AX49" i="9" s="1"/>
  <c r="BK72" i="18"/>
  <c r="BJ69" i="18"/>
  <c r="AQ52" i="9"/>
  <c r="AR9" i="21"/>
  <c r="AO54" i="9"/>
  <c r="AO56" i="9" s="1"/>
  <c r="AO60" i="9" s="1"/>
  <c r="AO87" i="9" s="1"/>
  <c r="AN88" i="9"/>
  <c r="AN89" i="9" s="1"/>
  <c r="AP58" i="9"/>
  <c r="AP53" i="9"/>
  <c r="AV18" i="18"/>
  <c r="AV18" i="21"/>
  <c r="AW6" i="14"/>
  <c r="AW6" i="21"/>
  <c r="AW35" i="21" s="1"/>
  <c r="AQ51" i="18"/>
  <c r="AS60" i="14"/>
  <c r="AS9" i="18" s="1"/>
  <c r="AX7" i="21"/>
  <c r="AX19" i="21"/>
  <c r="AX19" i="18"/>
  <c r="AW18" i="21"/>
  <c r="AN24" i="21"/>
  <c r="AP20" i="21"/>
  <c r="AP13" i="21"/>
  <c r="AP34" i="21" s="1"/>
  <c r="AM36" i="21"/>
  <c r="AW8" i="21"/>
  <c r="AO21" i="21"/>
  <c r="AO22" i="21" s="1"/>
  <c r="AQ10" i="21"/>
  <c r="AM27" i="21"/>
  <c r="AM30" i="21" s="1"/>
  <c r="AM31" i="21" s="1"/>
  <c r="AM26" i="21"/>
  <c r="AW8" i="18"/>
  <c r="AP52" i="18"/>
  <c r="BU38" i="14" l="1"/>
  <c r="BY45" i="14"/>
  <c r="BY60" i="14" s="1"/>
  <c r="BX52" i="9" s="1"/>
  <c r="BX58" i="9" s="1"/>
  <c r="AZ6" i="14"/>
  <c r="BA4" i="9"/>
  <c r="AZ85" i="9" s="1"/>
  <c r="AZ80" i="9" s="1"/>
  <c r="AZ81" i="9" s="1"/>
  <c r="BA6" i="14" s="1"/>
  <c r="AY45" i="9"/>
  <c r="AY50" i="9" s="1"/>
  <c r="BL72" i="18"/>
  <c r="BK69" i="18"/>
  <c r="AR52" i="9"/>
  <c r="AS9" i="21"/>
  <c r="AP54" i="9"/>
  <c r="AP56" i="9" s="1"/>
  <c r="AP60" i="9" s="1"/>
  <c r="AP87" i="9" s="1"/>
  <c r="AO88" i="9"/>
  <c r="AO89" i="9" s="1"/>
  <c r="AQ58" i="9"/>
  <c r="AQ53" i="9"/>
  <c r="AW18" i="18"/>
  <c r="AX6" i="14"/>
  <c r="AX18" i="21"/>
  <c r="AX6" i="21"/>
  <c r="AX35" i="21" s="1"/>
  <c r="AR51" i="18"/>
  <c r="AT60" i="14"/>
  <c r="AT9" i="18" s="1"/>
  <c r="AY7" i="21"/>
  <c r="AY19" i="21"/>
  <c r="AY19" i="18"/>
  <c r="AQ12" i="21"/>
  <c r="AQ13" i="21" s="1"/>
  <c r="AQ34" i="21" s="1"/>
  <c r="AN36" i="21"/>
  <c r="AR10" i="21"/>
  <c r="AR12" i="21" s="1"/>
  <c r="AP21" i="21"/>
  <c r="AP22" i="21" s="1"/>
  <c r="AO24" i="21"/>
  <c r="AO36" i="21"/>
  <c r="AX8" i="21"/>
  <c r="AN27" i="21"/>
  <c r="AN30" i="21" s="1"/>
  <c r="AN31" i="21" s="1"/>
  <c r="AN26" i="21"/>
  <c r="AQ52" i="18"/>
  <c r="AX8" i="18"/>
  <c r="BV38" i="14" l="1"/>
  <c r="BZ45" i="14"/>
  <c r="BZ60" i="14" s="1"/>
  <c r="BY52" i="9" s="1"/>
  <c r="BY58" i="9" s="1"/>
  <c r="BB4" i="9"/>
  <c r="BA85" i="9" s="1"/>
  <c r="AZ38" i="9"/>
  <c r="AZ39" i="9" s="1"/>
  <c r="AZ41" i="9" s="1"/>
  <c r="AZ43" i="9" s="1"/>
  <c r="AZ45" i="9" s="1"/>
  <c r="AZ50" i="9" s="1"/>
  <c r="AY46" i="9"/>
  <c r="AY49" i="9" s="1"/>
  <c r="BA80" i="9"/>
  <c r="BA81" i="9" s="1"/>
  <c r="BM72" i="18"/>
  <c r="BL69" i="18"/>
  <c r="AS52" i="9"/>
  <c r="AT9" i="21"/>
  <c r="AQ54" i="9"/>
  <c r="AQ56" i="9" s="1"/>
  <c r="AQ60" i="9" s="1"/>
  <c r="AQ87" i="9" s="1"/>
  <c r="AP88" i="9"/>
  <c r="AP89" i="9" s="1"/>
  <c r="AR58" i="9"/>
  <c r="AR53" i="9"/>
  <c r="AY6" i="14"/>
  <c r="AX18" i="18"/>
  <c r="AY6" i="21"/>
  <c r="AY35" i="21" s="1"/>
  <c r="AU60" i="14"/>
  <c r="AU9" i="18" s="1"/>
  <c r="AS51" i="18"/>
  <c r="AZ7" i="21"/>
  <c r="AY18" i="18"/>
  <c r="AZ19" i="21"/>
  <c r="AZ19" i="18"/>
  <c r="AQ20" i="21"/>
  <c r="AQ21" i="21" s="1"/>
  <c r="AQ22" i="21" s="1"/>
  <c r="AP24" i="21"/>
  <c r="AS10" i="21"/>
  <c r="AS12" i="21" s="1"/>
  <c r="AY8" i="21"/>
  <c r="AO27" i="21"/>
  <c r="AO26" i="21"/>
  <c r="AR20" i="21"/>
  <c r="AR13" i="21"/>
  <c r="AR34" i="21" s="1"/>
  <c r="AY8" i="18"/>
  <c r="AR52" i="18"/>
  <c r="BW38" i="14" l="1"/>
  <c r="CA45" i="14"/>
  <c r="CA60" i="14" s="1"/>
  <c r="BZ52" i="9" s="1"/>
  <c r="BZ58" i="9" s="1"/>
  <c r="BC4" i="9"/>
  <c r="BB85" i="9" s="1"/>
  <c r="AZ46" i="9"/>
  <c r="AZ49" i="9" s="1"/>
  <c r="BB6" i="14"/>
  <c r="BA38" i="9"/>
  <c r="BA39" i="9" s="1"/>
  <c r="BA41" i="9" s="1"/>
  <c r="BA43" i="9" s="1"/>
  <c r="BB80" i="9"/>
  <c r="BB81" i="9" s="1"/>
  <c r="BN72" i="18"/>
  <c r="BM69" i="18"/>
  <c r="AT52" i="9"/>
  <c r="AU9" i="21"/>
  <c r="AR54" i="9"/>
  <c r="AR56" i="9" s="1"/>
  <c r="AR60" i="9" s="1"/>
  <c r="AR87" i="9" s="1"/>
  <c r="AQ88" i="9"/>
  <c r="AQ89" i="9" s="1"/>
  <c r="AS58" i="9"/>
  <c r="AS53" i="9"/>
  <c r="AY18" i="21"/>
  <c r="AZ6" i="21"/>
  <c r="AZ35" i="21" s="1"/>
  <c r="AO30" i="21"/>
  <c r="AO31" i="21" s="1"/>
  <c r="AT51" i="18"/>
  <c r="AV60" i="14"/>
  <c r="AV9" i="18" s="1"/>
  <c r="BA7" i="21"/>
  <c r="BA19" i="21"/>
  <c r="BA19" i="18"/>
  <c r="AQ24" i="21"/>
  <c r="AQ26" i="21" s="1"/>
  <c r="AS20" i="21"/>
  <c r="AS13" i="21"/>
  <c r="AS34" i="21" s="1"/>
  <c r="AR21" i="21"/>
  <c r="AR22" i="21" s="1"/>
  <c r="AP36" i="21"/>
  <c r="AZ8" i="21"/>
  <c r="AT10" i="21"/>
  <c r="AT12" i="21" s="1"/>
  <c r="AP27" i="21"/>
  <c r="AP26" i="21"/>
  <c r="AS52" i="18"/>
  <c r="AZ8" i="18"/>
  <c r="BX38" i="14" l="1"/>
  <c r="CB45" i="14"/>
  <c r="CB60" i="14" s="1"/>
  <c r="CA52" i="9" s="1"/>
  <c r="CA58" i="9" s="1"/>
  <c r="BD4" i="9"/>
  <c r="BC85" i="9" s="1"/>
  <c r="BC6" i="14"/>
  <c r="BB38" i="9"/>
  <c r="BB39" i="9" s="1"/>
  <c r="BB41" i="9" s="1"/>
  <c r="BB43" i="9" s="1"/>
  <c r="BC80" i="9"/>
  <c r="BC81" i="9" s="1"/>
  <c r="BA45" i="9"/>
  <c r="BA50" i="9" s="1"/>
  <c r="BO72" i="18"/>
  <c r="BN69" i="18"/>
  <c r="AU52" i="9"/>
  <c r="AV9" i="21"/>
  <c r="AS54" i="9"/>
  <c r="AS56" i="9" s="1"/>
  <c r="AS60" i="9" s="1"/>
  <c r="AS87" i="9" s="1"/>
  <c r="AT58" i="9"/>
  <c r="AT53" i="9"/>
  <c r="AR88" i="9"/>
  <c r="AR89" i="9" s="1"/>
  <c r="AZ18" i="21"/>
  <c r="AZ18" i="18"/>
  <c r="BA6" i="21"/>
  <c r="BA35" i="21" s="1"/>
  <c r="AU51" i="18"/>
  <c r="AW60" i="14"/>
  <c r="AW9" i="18" s="1"/>
  <c r="BB7" i="21"/>
  <c r="AP30" i="21"/>
  <c r="AP31" i="21" s="1"/>
  <c r="BA18" i="21"/>
  <c r="BB19" i="21"/>
  <c r="BB19" i="18"/>
  <c r="BB51" i="18"/>
  <c r="AQ27" i="21"/>
  <c r="AQ36" i="21"/>
  <c r="AT20" i="21"/>
  <c r="AT13" i="21"/>
  <c r="AT34" i="21" s="1"/>
  <c r="AT36" i="21" s="1"/>
  <c r="AU10" i="21"/>
  <c r="AU12" i="21" s="1"/>
  <c r="AS21" i="21"/>
  <c r="AS22" i="21" s="1"/>
  <c r="AR24" i="21"/>
  <c r="BA8" i="21"/>
  <c r="AR36" i="21"/>
  <c r="BA8" i="18"/>
  <c r="AT52" i="18"/>
  <c r="BY38" i="14" l="1"/>
  <c r="CC45" i="14"/>
  <c r="CC60" i="14" s="1"/>
  <c r="CB52" i="9" s="1"/>
  <c r="CB58" i="9" s="1"/>
  <c r="BE4" i="9"/>
  <c r="BD85" i="9" s="1"/>
  <c r="BA46" i="9"/>
  <c r="BA49" i="9" s="1"/>
  <c r="BA53" i="9" s="1"/>
  <c r="BA54" i="9" s="1"/>
  <c r="BA56" i="9" s="1"/>
  <c r="BA60" i="9" s="1"/>
  <c r="BA87" i="9" s="1"/>
  <c r="BB45" i="9"/>
  <c r="BB50" i="9" s="1"/>
  <c r="BD80" i="9"/>
  <c r="BD81" i="9" s="1"/>
  <c r="BD6" i="14"/>
  <c r="BC38" i="9"/>
  <c r="BC39" i="9" s="1"/>
  <c r="BC41" i="9" s="1"/>
  <c r="BC43" i="9" s="1"/>
  <c r="BP72" i="18"/>
  <c r="BO69" i="18"/>
  <c r="AV52" i="9"/>
  <c r="AW9" i="21"/>
  <c r="AS88" i="9"/>
  <c r="AS89" i="9" s="1"/>
  <c r="AU58" i="9"/>
  <c r="AU53" i="9"/>
  <c r="AT54" i="9"/>
  <c r="AT56" i="9" s="1"/>
  <c r="AT60" i="9" s="1"/>
  <c r="AT87" i="9" s="1"/>
  <c r="BA18" i="18"/>
  <c r="BB6" i="21"/>
  <c r="BB35" i="21" s="1"/>
  <c r="BB18" i="21"/>
  <c r="AX60" i="14"/>
  <c r="AX9" i="18" s="1"/>
  <c r="AV51" i="18"/>
  <c r="BC7" i="21"/>
  <c r="BD7" i="21"/>
  <c r="AQ30" i="21"/>
  <c r="AQ31" i="21" s="1"/>
  <c r="BC19" i="21"/>
  <c r="BC19" i="18"/>
  <c r="BC51" i="18"/>
  <c r="AS24" i="21"/>
  <c r="AR27" i="21"/>
  <c r="AR26" i="21"/>
  <c r="AT21" i="21"/>
  <c r="AT22" i="21" s="1"/>
  <c r="BB8" i="21"/>
  <c r="AU20" i="21"/>
  <c r="AU13" i="21"/>
  <c r="AU34" i="21" s="1"/>
  <c r="AU36" i="21" s="1"/>
  <c r="AV10" i="21"/>
  <c r="AV12" i="21" s="1"/>
  <c r="AU52" i="18"/>
  <c r="BB8" i="18"/>
  <c r="BZ38" i="14" l="1"/>
  <c r="CD45" i="14"/>
  <c r="CD60" i="14" s="1"/>
  <c r="CC52" i="9" s="1"/>
  <c r="CC58" i="9" s="1"/>
  <c r="BF4" i="9"/>
  <c r="BE85" i="9" s="1"/>
  <c r="BB46" i="9"/>
  <c r="BB49" i="9" s="1"/>
  <c r="BB53" i="9" s="1"/>
  <c r="BB54" i="9" s="1"/>
  <c r="BB56" i="9" s="1"/>
  <c r="BB60" i="9" s="1"/>
  <c r="BB87" i="9" s="1"/>
  <c r="BE6" i="14"/>
  <c r="BD38" i="9"/>
  <c r="BD39" i="9" s="1"/>
  <c r="BD41" i="9" s="1"/>
  <c r="BD43" i="9" s="1"/>
  <c r="BE80" i="9"/>
  <c r="BE81" i="9" s="1"/>
  <c r="BC45" i="9"/>
  <c r="BC50" i="9" s="1"/>
  <c r="BQ72" i="18"/>
  <c r="BP69" i="18"/>
  <c r="AW52" i="9"/>
  <c r="AX9" i="21"/>
  <c r="AU54" i="9"/>
  <c r="AU56" i="9" s="1"/>
  <c r="AU60" i="9" s="1"/>
  <c r="AU87" i="9" s="1"/>
  <c r="AT88" i="9"/>
  <c r="AT89" i="9" s="1"/>
  <c r="AV58" i="9"/>
  <c r="AV53" i="9"/>
  <c r="BB18" i="18"/>
  <c r="BC18" i="21"/>
  <c r="BC6" i="21"/>
  <c r="BC35" i="21" s="1"/>
  <c r="AY60" i="14"/>
  <c r="AY9" i="18" s="1"/>
  <c r="AZ9" i="18" s="1"/>
  <c r="BA9" i="18" s="1"/>
  <c r="BB9" i="18" s="1"/>
  <c r="BC9" i="18" s="1"/>
  <c r="BD9" i="18" s="1"/>
  <c r="BE9" i="18" s="1"/>
  <c r="BF9" i="18" s="1"/>
  <c r="BG9" i="18" s="1"/>
  <c r="BH9" i="18" s="1"/>
  <c r="BI9" i="18" s="1"/>
  <c r="BJ9" i="18" s="1"/>
  <c r="BK9" i="18" s="1"/>
  <c r="BL9" i="18" s="1"/>
  <c r="BM9" i="18" s="1"/>
  <c r="BN9" i="18" s="1"/>
  <c r="BO9" i="18" s="1"/>
  <c r="BP9" i="18" s="1"/>
  <c r="BQ9" i="18" s="1"/>
  <c r="BR9" i="18" s="1"/>
  <c r="BS9" i="18" s="1"/>
  <c r="BT9" i="18" s="1"/>
  <c r="BU9" i="18" s="1"/>
  <c r="BV9" i="18" s="1"/>
  <c r="BW9" i="18" s="1"/>
  <c r="BX9" i="18" s="1"/>
  <c r="BY9" i="18" s="1"/>
  <c r="BZ9" i="18" s="1"/>
  <c r="CA9" i="18" s="1"/>
  <c r="CB9" i="18" s="1"/>
  <c r="CC9" i="18" s="1"/>
  <c r="AW51" i="18"/>
  <c r="AR30" i="21"/>
  <c r="AR31" i="21" s="1"/>
  <c r="BD19" i="21"/>
  <c r="BD19" i="18"/>
  <c r="BD51" i="18"/>
  <c r="AT24" i="21"/>
  <c r="AU21" i="21"/>
  <c r="AU22" i="21" s="1"/>
  <c r="AU24" i="21" s="1"/>
  <c r="AS36" i="21"/>
  <c r="AV20" i="21"/>
  <c r="AV13" i="21"/>
  <c r="AV34" i="21" s="1"/>
  <c r="AV36" i="21" s="1"/>
  <c r="AW10" i="21"/>
  <c r="AW12" i="21" s="1"/>
  <c r="BC8" i="21"/>
  <c r="AS27" i="21"/>
  <c r="AS26" i="21"/>
  <c r="BC8" i="18"/>
  <c r="AV52" i="18"/>
  <c r="CD9" i="18" l="1"/>
  <c r="CA38" i="14"/>
  <c r="CE45" i="14"/>
  <c r="CE60" i="14" s="1"/>
  <c r="BG4" i="9"/>
  <c r="BF85" i="9" s="1"/>
  <c r="BC46" i="9"/>
  <c r="BC49" i="9" s="1"/>
  <c r="BC53" i="9" s="1"/>
  <c r="BC54" i="9" s="1"/>
  <c r="BC56" i="9" s="1"/>
  <c r="BC60" i="9" s="1"/>
  <c r="BC87" i="9" s="1"/>
  <c r="BF80" i="9"/>
  <c r="BF81" i="9" s="1"/>
  <c r="BF6" i="14"/>
  <c r="BE38" i="9"/>
  <c r="BE39" i="9" s="1"/>
  <c r="BE41" i="9" s="1"/>
  <c r="BE43" i="9" s="1"/>
  <c r="BD45" i="9"/>
  <c r="BD50" i="9" s="1"/>
  <c r="BR72" i="18"/>
  <c r="BQ69" i="18"/>
  <c r="AX52" i="9"/>
  <c r="AY9" i="21"/>
  <c r="AZ9" i="21" s="1"/>
  <c r="BA9" i="21" s="1"/>
  <c r="BB9" i="21" s="1"/>
  <c r="BC9" i="21" s="1"/>
  <c r="BD9" i="21" s="1"/>
  <c r="BE9" i="21" s="1"/>
  <c r="BF9" i="21" s="1"/>
  <c r="BG9" i="21" s="1"/>
  <c r="BH9" i="21" s="1"/>
  <c r="BI9" i="21" s="1"/>
  <c r="BJ9" i="21" s="1"/>
  <c r="BK9" i="21" s="1"/>
  <c r="BL9" i="21" s="1"/>
  <c r="BM9" i="21" s="1"/>
  <c r="BN9" i="21" s="1"/>
  <c r="BO9" i="21" s="1"/>
  <c r="BP9" i="21" s="1"/>
  <c r="BQ9" i="21" s="1"/>
  <c r="BR9" i="21" s="1"/>
  <c r="BS9" i="21" s="1"/>
  <c r="BT9" i="21" s="1"/>
  <c r="BU9" i="21" s="1"/>
  <c r="BV9" i="21" s="1"/>
  <c r="BW9" i="21" s="1"/>
  <c r="BX9" i="21" s="1"/>
  <c r="BY9" i="21" s="1"/>
  <c r="BZ9" i="21" s="1"/>
  <c r="CA9" i="21" s="1"/>
  <c r="CB9" i="21" s="1"/>
  <c r="CC9" i="21" s="1"/>
  <c r="CD9" i="21" s="1"/>
  <c r="AV54" i="9"/>
  <c r="AV56" i="9" s="1"/>
  <c r="AV60" i="9" s="1"/>
  <c r="AV87" i="9" s="1"/>
  <c r="AU88" i="9"/>
  <c r="AU89" i="9" s="1"/>
  <c r="AW58" i="9"/>
  <c r="AW53" i="9"/>
  <c r="BC18" i="18"/>
  <c r="BD6" i="21"/>
  <c r="BD35" i="21" s="1"/>
  <c r="AX51" i="18"/>
  <c r="BE7" i="21"/>
  <c r="BE19" i="21"/>
  <c r="BE51" i="18"/>
  <c r="BE19" i="18"/>
  <c r="AS30" i="21"/>
  <c r="AS31" i="21" s="1"/>
  <c r="AW20" i="21"/>
  <c r="AW13" i="21"/>
  <c r="AW34" i="21" s="1"/>
  <c r="AW36" i="21" s="1"/>
  <c r="AX10" i="21"/>
  <c r="AX12" i="21" s="1"/>
  <c r="AT27" i="21"/>
  <c r="AT30" i="21" s="1"/>
  <c r="AT31" i="21" s="1"/>
  <c r="AT26" i="21"/>
  <c r="AU27" i="21"/>
  <c r="AU26" i="21"/>
  <c r="BD8" i="21"/>
  <c r="AV21" i="21"/>
  <c r="AV22" i="21" s="1"/>
  <c r="AW52" i="18"/>
  <c r="BD8" i="18"/>
  <c r="BH4" i="9" l="1"/>
  <c r="BG85" i="9" s="1"/>
  <c r="CB38" i="14"/>
  <c r="CF45" i="14"/>
  <c r="CF60" i="14" s="1"/>
  <c r="BD46" i="9"/>
  <c r="BD49" i="9" s="1"/>
  <c r="BD53" i="9" s="1"/>
  <c r="BD54" i="9" s="1"/>
  <c r="BD56" i="9" s="1"/>
  <c r="BD60" i="9" s="1"/>
  <c r="BD87" i="9" s="1"/>
  <c r="BG80" i="9"/>
  <c r="BG81" i="9" s="1"/>
  <c r="BE45" i="9"/>
  <c r="BE50" i="9" s="1"/>
  <c r="BG6" i="14"/>
  <c r="BF38" i="9"/>
  <c r="BF39" i="9" s="1"/>
  <c r="BF41" i="9" s="1"/>
  <c r="BF43" i="9" s="1"/>
  <c r="BS72" i="18"/>
  <c r="BR69" i="18"/>
  <c r="AZ58" i="9"/>
  <c r="AZ53" i="9"/>
  <c r="AW54" i="9"/>
  <c r="AW56" i="9" s="1"/>
  <c r="AW60" i="9" s="1"/>
  <c r="AW87" i="9" s="1"/>
  <c r="AV88" i="9"/>
  <c r="AV89" i="9" s="1"/>
  <c r="AX58" i="9"/>
  <c r="AX53" i="9"/>
  <c r="BD18" i="18"/>
  <c r="BD18" i="21"/>
  <c r="BE18" i="21"/>
  <c r="BE6" i="21"/>
  <c r="BE35" i="21" s="1"/>
  <c r="BA51" i="18"/>
  <c r="AY51" i="18"/>
  <c r="BF7" i="21"/>
  <c r="AU30" i="21"/>
  <c r="AU31" i="21" s="1"/>
  <c r="BF19" i="21"/>
  <c r="BF19" i="18"/>
  <c r="BF51" i="18"/>
  <c r="AX20" i="21"/>
  <c r="AX13" i="21"/>
  <c r="AX34" i="21" s="1"/>
  <c r="AX36" i="21" s="1"/>
  <c r="AY10" i="21"/>
  <c r="AY12" i="21" s="1"/>
  <c r="BE8" i="21"/>
  <c r="AW21" i="21"/>
  <c r="AW22" i="21" s="1"/>
  <c r="AV24" i="21"/>
  <c r="BE8" i="18"/>
  <c r="AX52" i="18"/>
  <c r="BI4" i="9" l="1"/>
  <c r="BH85" i="9" s="1"/>
  <c r="CC38" i="14"/>
  <c r="CG45" i="14"/>
  <c r="CG60" i="14" s="1"/>
  <c r="BE46" i="9"/>
  <c r="BE49" i="9" s="1"/>
  <c r="BE53" i="9" s="1"/>
  <c r="BE54" i="9" s="1"/>
  <c r="BE56" i="9" s="1"/>
  <c r="BE60" i="9" s="1"/>
  <c r="BE87" i="9" s="1"/>
  <c r="BH80" i="9"/>
  <c r="BH81" i="9" s="1"/>
  <c r="BF45" i="9"/>
  <c r="BF50" i="9" s="1"/>
  <c r="BH6" i="14"/>
  <c r="BG38" i="9"/>
  <c r="BG39" i="9" s="1"/>
  <c r="BG41" i="9" s="1"/>
  <c r="BG43" i="9" s="1"/>
  <c r="BT72" i="18"/>
  <c r="BS69" i="18"/>
  <c r="AX54" i="9"/>
  <c r="AX56" i="9" s="1"/>
  <c r="AX60" i="9" s="1"/>
  <c r="AX87" i="9" s="1"/>
  <c r="AW88" i="9"/>
  <c r="AW89" i="9" s="1"/>
  <c r="AZ54" i="9"/>
  <c r="AZ56" i="9" s="1"/>
  <c r="AZ60" i="9" s="1"/>
  <c r="AZ87" i="9" s="1"/>
  <c r="AY58" i="9"/>
  <c r="AY53" i="9"/>
  <c r="BE18" i="18"/>
  <c r="BF6" i="21"/>
  <c r="BF35" i="21" s="1"/>
  <c r="BF18" i="21"/>
  <c r="AZ51" i="18"/>
  <c r="BG7" i="21"/>
  <c r="BF18" i="18"/>
  <c r="BG19" i="21"/>
  <c r="BG51" i="18"/>
  <c r="BG19" i="18"/>
  <c r="AW24" i="21"/>
  <c r="BF8" i="21"/>
  <c r="AX21" i="21"/>
  <c r="AX22" i="21" s="1"/>
  <c r="AX24" i="21" s="1"/>
  <c r="AV27" i="21"/>
  <c r="AV26" i="21"/>
  <c r="AY20" i="21"/>
  <c r="AY13" i="21"/>
  <c r="AY34" i="21" s="1"/>
  <c r="AY36" i="21" s="1"/>
  <c r="AZ10" i="21"/>
  <c r="AZ12" i="21" s="1"/>
  <c r="AY52" i="18"/>
  <c r="BF8" i="18"/>
  <c r="BJ4" i="9" l="1"/>
  <c r="BI85" i="9" s="1"/>
  <c r="CD38" i="14"/>
  <c r="CH45" i="14"/>
  <c r="CH60" i="14" s="1"/>
  <c r="BF46" i="9"/>
  <c r="BF49" i="9" s="1"/>
  <c r="BF53" i="9" s="1"/>
  <c r="BF54" i="9" s="1"/>
  <c r="BF56" i="9" s="1"/>
  <c r="BF60" i="9" s="1"/>
  <c r="BF87" i="9" s="1"/>
  <c r="BI6" i="14"/>
  <c r="BH38" i="9"/>
  <c r="BH39" i="9" s="1"/>
  <c r="BH41" i="9" s="1"/>
  <c r="BH43" i="9" s="1"/>
  <c r="BI80" i="9"/>
  <c r="BI81" i="9" s="1"/>
  <c r="BG45" i="9"/>
  <c r="BG50" i="9" s="1"/>
  <c r="BU72" i="18"/>
  <c r="BT69" i="18"/>
  <c r="AY54" i="9"/>
  <c r="AY56" i="9" s="1"/>
  <c r="AY60" i="9" s="1"/>
  <c r="AY87" i="9" s="1"/>
  <c r="AX88" i="9"/>
  <c r="AX89" i="9" s="1"/>
  <c r="BG6" i="21"/>
  <c r="BG35" i="21" s="1"/>
  <c r="AV30" i="21"/>
  <c r="AV31" i="21" s="1"/>
  <c r="BH19" i="21"/>
  <c r="BH51" i="18"/>
  <c r="BH19" i="18"/>
  <c r="AX27" i="21"/>
  <c r="AX30" i="21" s="1"/>
  <c r="AX31" i="21" s="1"/>
  <c r="AX26" i="21"/>
  <c r="AY21" i="21"/>
  <c r="AY22" i="21" s="1"/>
  <c r="AY24" i="21" s="1"/>
  <c r="BG8" i="21"/>
  <c r="AW27" i="21"/>
  <c r="AW30" i="21" s="1"/>
  <c r="AW31" i="21" s="1"/>
  <c r="AW26" i="21"/>
  <c r="AZ20" i="21"/>
  <c r="AZ13" i="21"/>
  <c r="AZ34" i="21" s="1"/>
  <c r="AZ36" i="21" s="1"/>
  <c r="BA10" i="21"/>
  <c r="BA12" i="21" s="1"/>
  <c r="BG8" i="18"/>
  <c r="AZ52" i="18"/>
  <c r="BK4" i="9" l="1"/>
  <c r="BJ85" i="9" s="1"/>
  <c r="CE38" i="14"/>
  <c r="CI45" i="14"/>
  <c r="CI60" i="14" s="1"/>
  <c r="BG46" i="9"/>
  <c r="BG49" i="9" s="1"/>
  <c r="BG53" i="9" s="1"/>
  <c r="BG54" i="9" s="1"/>
  <c r="BG56" i="9" s="1"/>
  <c r="BG60" i="9" s="1"/>
  <c r="BG87" i="9" s="1"/>
  <c r="BH45" i="9"/>
  <c r="BH50" i="9" s="1"/>
  <c r="BJ80" i="9"/>
  <c r="BJ81" i="9" s="1"/>
  <c r="BJ6" i="14"/>
  <c r="BI38" i="9"/>
  <c r="BI39" i="9" s="1"/>
  <c r="BI41" i="9" s="1"/>
  <c r="BI43" i="9" s="1"/>
  <c r="BV72" i="18"/>
  <c r="BU69" i="18"/>
  <c r="AY88" i="9"/>
  <c r="AY89" i="9" s="1"/>
  <c r="BG18" i="21"/>
  <c r="BG18" i="18"/>
  <c r="BH7" i="21"/>
  <c r="BH6" i="21"/>
  <c r="BH18" i="18"/>
  <c r="BI7" i="21"/>
  <c r="BI19" i="21"/>
  <c r="BI51" i="18"/>
  <c r="BI19" i="18"/>
  <c r="AY27" i="21"/>
  <c r="AY30" i="21" s="1"/>
  <c r="AY31" i="21" s="1"/>
  <c r="AY26" i="21"/>
  <c r="AZ21" i="21"/>
  <c r="AZ22" i="21" s="1"/>
  <c r="BH8" i="21"/>
  <c r="BA20" i="21"/>
  <c r="BA13" i="21"/>
  <c r="BA34" i="21" s="1"/>
  <c r="BA36" i="21" s="1"/>
  <c r="BB10" i="21"/>
  <c r="BB12" i="21" s="1"/>
  <c r="BA52" i="18"/>
  <c r="BH8" i="18"/>
  <c r="BL4" i="9" l="1"/>
  <c r="BK85" i="9" s="1"/>
  <c r="CF38" i="14"/>
  <c r="CJ45" i="14"/>
  <c r="CJ60" i="14" s="1"/>
  <c r="BH46" i="9"/>
  <c r="BH49" i="9" s="1"/>
  <c r="BH53" i="9" s="1"/>
  <c r="BH54" i="9" s="1"/>
  <c r="BH56" i="9" s="1"/>
  <c r="BH60" i="9" s="1"/>
  <c r="BH87" i="9" s="1"/>
  <c r="BK6" i="14"/>
  <c r="BJ38" i="9"/>
  <c r="BJ39" i="9" s="1"/>
  <c r="BJ41" i="9" s="1"/>
  <c r="BJ43" i="9" s="1"/>
  <c r="BK80" i="9"/>
  <c r="BK81" i="9" s="1"/>
  <c r="BI45" i="9"/>
  <c r="BI50" i="9" s="1"/>
  <c r="BW72" i="18"/>
  <c r="BV69" i="18"/>
  <c r="BH35" i="21"/>
  <c r="AZ88" i="9"/>
  <c r="AZ89" i="9" s="1"/>
  <c r="BH18" i="21"/>
  <c r="BI6" i="21"/>
  <c r="BI35" i="21" s="1"/>
  <c r="BI18" i="18"/>
  <c r="BJ7" i="21"/>
  <c r="BJ19" i="21"/>
  <c r="BJ19" i="18"/>
  <c r="BJ51" i="18"/>
  <c r="AZ24" i="21"/>
  <c r="BB20" i="21"/>
  <c r="BB13" i="21"/>
  <c r="BB34" i="21" s="1"/>
  <c r="BB36" i="21" s="1"/>
  <c r="BC10" i="21"/>
  <c r="BC12" i="21" s="1"/>
  <c r="BI8" i="21"/>
  <c r="BA21" i="21"/>
  <c r="BA22" i="21" s="1"/>
  <c r="BI8" i="18"/>
  <c r="BB52" i="18"/>
  <c r="BM4" i="9" l="1"/>
  <c r="BL85" i="9" s="1"/>
  <c r="CG38" i="14"/>
  <c r="CK45" i="14"/>
  <c r="CK60" i="14" s="1"/>
  <c r="BI46" i="9"/>
  <c r="BI49" i="9" s="1"/>
  <c r="BI53" i="9" s="1"/>
  <c r="BI54" i="9" s="1"/>
  <c r="BI56" i="9" s="1"/>
  <c r="BI60" i="9" s="1"/>
  <c r="BI87" i="9" s="1"/>
  <c r="BJ45" i="9"/>
  <c r="BJ50" i="9" s="1"/>
  <c r="BL80" i="9"/>
  <c r="BL81" i="9" s="1"/>
  <c r="BL6" i="14"/>
  <c r="BK38" i="9"/>
  <c r="BK39" i="9" s="1"/>
  <c r="BK41" i="9" s="1"/>
  <c r="BK43" i="9" s="1"/>
  <c r="BX72" i="18"/>
  <c r="BW69" i="18"/>
  <c r="BA88" i="9"/>
  <c r="BI18" i="21"/>
  <c r="BJ6" i="21"/>
  <c r="BJ35" i="21" s="1"/>
  <c r="BJ18" i="18"/>
  <c r="BJ18" i="21"/>
  <c r="BK7" i="21"/>
  <c r="BK19" i="21"/>
  <c r="BK51" i="18"/>
  <c r="BK19" i="18"/>
  <c r="BA24" i="21"/>
  <c r="BJ8" i="21"/>
  <c r="BC20" i="21"/>
  <c r="BC13" i="21"/>
  <c r="BC34" i="21" s="1"/>
  <c r="BC36" i="21" s="1"/>
  <c r="BD10" i="21"/>
  <c r="BD12" i="21" s="1"/>
  <c r="AZ27" i="21"/>
  <c r="AZ26" i="21"/>
  <c r="BB21" i="21"/>
  <c r="BB22" i="21" s="1"/>
  <c r="BC52" i="18"/>
  <c r="BJ8" i="18"/>
  <c r="BN4" i="9" l="1"/>
  <c r="BM85" i="9" s="1"/>
  <c r="CH38" i="14"/>
  <c r="CL45" i="14"/>
  <c r="CL60" i="14" s="1"/>
  <c r="BJ46" i="9"/>
  <c r="BJ49" i="9" s="1"/>
  <c r="BJ53" i="9" s="1"/>
  <c r="BJ54" i="9" s="1"/>
  <c r="BJ56" i="9" s="1"/>
  <c r="BJ60" i="9" s="1"/>
  <c r="BJ87" i="9" s="1"/>
  <c r="BM6" i="14"/>
  <c r="BL38" i="9"/>
  <c r="BL39" i="9" s="1"/>
  <c r="BL41" i="9" s="1"/>
  <c r="BL43" i="9" s="1"/>
  <c r="BM80" i="9"/>
  <c r="BM81" i="9" s="1"/>
  <c r="BK45" i="9"/>
  <c r="BK50" i="9" s="1"/>
  <c r="BY72" i="18"/>
  <c r="BX69" i="18"/>
  <c r="BB88" i="9"/>
  <c r="BB89" i="9" s="1"/>
  <c r="BA89" i="9"/>
  <c r="BK6" i="21"/>
  <c r="BK35" i="21" s="1"/>
  <c r="BK18" i="21"/>
  <c r="BL7" i="21"/>
  <c r="AZ30" i="21"/>
  <c r="AZ31" i="21" s="1"/>
  <c r="BL19" i="21"/>
  <c r="BL19" i="18"/>
  <c r="BL51" i="18"/>
  <c r="BB24" i="21"/>
  <c r="BD20" i="21"/>
  <c r="BD13" i="21"/>
  <c r="BD34" i="21" s="1"/>
  <c r="BD36" i="21" s="1"/>
  <c r="BE10" i="21"/>
  <c r="BE12" i="21" s="1"/>
  <c r="BA27" i="21"/>
  <c r="BA30" i="21" s="1"/>
  <c r="BA31" i="21" s="1"/>
  <c r="BA26" i="21"/>
  <c r="BC21" i="21"/>
  <c r="BC22" i="21" s="1"/>
  <c r="BK8" i="21"/>
  <c r="BK8" i="18"/>
  <c r="BD52" i="18"/>
  <c r="BO4" i="9" l="1"/>
  <c r="BN85" i="9" s="1"/>
  <c r="CI38" i="14"/>
  <c r="CM45" i="14"/>
  <c r="CM60" i="14" s="1"/>
  <c r="BK46" i="9"/>
  <c r="BK49" i="9" s="1"/>
  <c r="BK53" i="9" s="1"/>
  <c r="BK54" i="9" s="1"/>
  <c r="BK56" i="9" s="1"/>
  <c r="BK60" i="9" s="1"/>
  <c r="BK87" i="9" s="1"/>
  <c r="BL45" i="9"/>
  <c r="BL50" i="9" s="1"/>
  <c r="BN80" i="9"/>
  <c r="BN81" i="9" s="1"/>
  <c r="BN6" i="14"/>
  <c r="BM38" i="9"/>
  <c r="BM39" i="9" s="1"/>
  <c r="BM41" i="9" s="1"/>
  <c r="BM43" i="9" s="1"/>
  <c r="BZ72" i="18"/>
  <c r="BY69" i="18"/>
  <c r="BC88" i="9"/>
  <c r="BC89" i="9" s="1"/>
  <c r="BK18" i="18"/>
  <c r="BL6" i="21"/>
  <c r="BL35" i="21" s="1"/>
  <c r="BL18" i="21"/>
  <c r="BM7" i="21"/>
  <c r="BM19" i="21"/>
  <c r="BM51" i="18"/>
  <c r="BM19" i="18"/>
  <c r="BC24" i="21"/>
  <c r="BE20" i="21"/>
  <c r="BE13" i="21"/>
  <c r="BE34" i="21" s="1"/>
  <c r="BE36" i="21" s="1"/>
  <c r="BF10" i="21"/>
  <c r="BF12" i="21" s="1"/>
  <c r="BB27" i="21"/>
  <c r="BB30" i="21" s="1"/>
  <c r="BB31" i="21" s="1"/>
  <c r="BB26" i="21"/>
  <c r="BL8" i="21"/>
  <c r="BD21" i="21"/>
  <c r="BD22" i="21" s="1"/>
  <c r="BE52" i="18"/>
  <c r="BL8" i="18"/>
  <c r="BP4" i="9" l="1"/>
  <c r="BO85" i="9" s="1"/>
  <c r="CJ38" i="14"/>
  <c r="CN45" i="14"/>
  <c r="CN60" i="14" s="1"/>
  <c r="BL46" i="9"/>
  <c r="BL49" i="9" s="1"/>
  <c r="BL53" i="9" s="1"/>
  <c r="BL54" i="9" s="1"/>
  <c r="BL56" i="9" s="1"/>
  <c r="BL60" i="9" s="1"/>
  <c r="BL87" i="9" s="1"/>
  <c r="BO6" i="14"/>
  <c r="BN38" i="9"/>
  <c r="BN39" i="9" s="1"/>
  <c r="BN41" i="9" s="1"/>
  <c r="BN43" i="9" s="1"/>
  <c r="BO80" i="9"/>
  <c r="BO81" i="9" s="1"/>
  <c r="BM45" i="9"/>
  <c r="BM50" i="9" s="1"/>
  <c r="CA72" i="18"/>
  <c r="BZ69" i="18"/>
  <c r="BD88" i="9"/>
  <c r="BD89" i="9" s="1"/>
  <c r="BL18" i="18"/>
  <c r="BM6" i="21"/>
  <c r="BM35" i="21" s="1"/>
  <c r="BN7" i="21"/>
  <c r="BN19" i="21"/>
  <c r="BN51" i="18"/>
  <c r="BN19" i="18"/>
  <c r="BD24" i="21"/>
  <c r="BF20" i="21"/>
  <c r="BF13" i="21"/>
  <c r="BF34" i="21" s="1"/>
  <c r="BF36" i="21" s="1"/>
  <c r="BG10" i="21"/>
  <c r="BG12" i="21" s="1"/>
  <c r="BC27" i="21"/>
  <c r="BC30" i="21" s="1"/>
  <c r="BC31" i="21" s="1"/>
  <c r="BC26" i="21"/>
  <c r="BM8" i="21"/>
  <c r="BE21" i="21"/>
  <c r="BE22" i="21" s="1"/>
  <c r="BE24" i="21" s="1"/>
  <c r="BM8" i="18"/>
  <c r="BF52" i="18"/>
  <c r="BQ4" i="9" l="1"/>
  <c r="BP85" i="9" s="1"/>
  <c r="CK38" i="14"/>
  <c r="CO45" i="14"/>
  <c r="CO60" i="14" s="1"/>
  <c r="BM46" i="9"/>
  <c r="BM49" i="9" s="1"/>
  <c r="BM53" i="9" s="1"/>
  <c r="BM54" i="9" s="1"/>
  <c r="BM56" i="9" s="1"/>
  <c r="BM60" i="9" s="1"/>
  <c r="BM87" i="9" s="1"/>
  <c r="BN45" i="9"/>
  <c r="BN50" i="9" s="1"/>
  <c r="BP80" i="9"/>
  <c r="BP81" i="9" s="1"/>
  <c r="BP6" i="14"/>
  <c r="BO38" i="9"/>
  <c r="BO39" i="9" s="1"/>
  <c r="BO41" i="9" s="1"/>
  <c r="BO43" i="9" s="1"/>
  <c r="CB72" i="18"/>
  <c r="CA69" i="18"/>
  <c r="BE88" i="9"/>
  <c r="BE89" i="9" s="1"/>
  <c r="BM18" i="18"/>
  <c r="BM18" i="21"/>
  <c r="BN6" i="21"/>
  <c r="BN35" i="21" s="1"/>
  <c r="BN18" i="18"/>
  <c r="BO7" i="21"/>
  <c r="BO19" i="21"/>
  <c r="BO51" i="18"/>
  <c r="BO19" i="18"/>
  <c r="BE27" i="21"/>
  <c r="BE30" i="21" s="1"/>
  <c r="BE31" i="21" s="1"/>
  <c r="BE26" i="21"/>
  <c r="BG20" i="21"/>
  <c r="BG13" i="21"/>
  <c r="BG34" i="21" s="1"/>
  <c r="BG36" i="21" s="1"/>
  <c r="BH10" i="21"/>
  <c r="BH12" i="21" s="1"/>
  <c r="BD27" i="21"/>
  <c r="BD30" i="21" s="1"/>
  <c r="BD31" i="21" s="1"/>
  <c r="BD26" i="21"/>
  <c r="BN8" i="21"/>
  <c r="BF21" i="21"/>
  <c r="BF22" i="21" s="1"/>
  <c r="BG52" i="18"/>
  <c r="BN8" i="18"/>
  <c r="BR4" i="9" l="1"/>
  <c r="BQ85" i="9" s="1"/>
  <c r="CL38" i="14"/>
  <c r="CP45" i="14"/>
  <c r="CP60" i="14" s="1"/>
  <c r="BN46" i="9"/>
  <c r="BN49" i="9" s="1"/>
  <c r="BN53" i="9" s="1"/>
  <c r="BN54" i="9" s="1"/>
  <c r="BN56" i="9" s="1"/>
  <c r="BN60" i="9" s="1"/>
  <c r="BN87" i="9" s="1"/>
  <c r="BO45" i="9"/>
  <c r="BO50" i="9" s="1"/>
  <c r="BQ80" i="9"/>
  <c r="BQ81" i="9" s="1"/>
  <c r="BQ6" i="14"/>
  <c r="BP38" i="9"/>
  <c r="BP39" i="9" s="1"/>
  <c r="BP41" i="9" s="1"/>
  <c r="BP43" i="9" s="1"/>
  <c r="CC72" i="18"/>
  <c r="CB69" i="18"/>
  <c r="BF88" i="9"/>
  <c r="BF89" i="9" s="1"/>
  <c r="BN18" i="21"/>
  <c r="BO6" i="21"/>
  <c r="BO35" i="21" s="1"/>
  <c r="BO18" i="18"/>
  <c r="BP7" i="21"/>
  <c r="BP19" i="21"/>
  <c r="BP19" i="18"/>
  <c r="BP51" i="18"/>
  <c r="BF24" i="21"/>
  <c r="BG21" i="21"/>
  <c r="BG22" i="21" s="1"/>
  <c r="BG24" i="21" s="1"/>
  <c r="BO8" i="21"/>
  <c r="BH20" i="21"/>
  <c r="BH13" i="21"/>
  <c r="BH34" i="21" s="1"/>
  <c r="BH36" i="21" s="1"/>
  <c r="BI10" i="21"/>
  <c r="BI12" i="21" s="1"/>
  <c r="BO8" i="18"/>
  <c r="BH52" i="18"/>
  <c r="BS4" i="9" l="1"/>
  <c r="BR85" i="9" s="1"/>
  <c r="CM38" i="14"/>
  <c r="CQ45" i="14"/>
  <c r="CQ60" i="14" s="1"/>
  <c r="BO46" i="9"/>
  <c r="BO49" i="9" s="1"/>
  <c r="BO53" i="9" s="1"/>
  <c r="BO54" i="9" s="1"/>
  <c r="BO56" i="9" s="1"/>
  <c r="BO60" i="9" s="1"/>
  <c r="BO87" i="9" s="1"/>
  <c r="BR6" i="14"/>
  <c r="BQ38" i="9"/>
  <c r="BQ39" i="9" s="1"/>
  <c r="BQ41" i="9" s="1"/>
  <c r="BQ43" i="9" s="1"/>
  <c r="BR80" i="9"/>
  <c r="BR81" i="9" s="1"/>
  <c r="BP45" i="9"/>
  <c r="BP50" i="9" s="1"/>
  <c r="CD72" i="18"/>
  <c r="CD69" i="18" s="1"/>
  <c r="CC69" i="18"/>
  <c r="BG88" i="9"/>
  <c r="BG89" i="9" s="1"/>
  <c r="BO18" i="21"/>
  <c r="BP6" i="21"/>
  <c r="BP35" i="21" s="1"/>
  <c r="BQ7" i="21"/>
  <c r="BQ19" i="21"/>
  <c r="BQ19" i="18"/>
  <c r="BQ51" i="18"/>
  <c r="BI20" i="21"/>
  <c r="BI13" i="21"/>
  <c r="BI34" i="21" s="1"/>
  <c r="BI36" i="21" s="1"/>
  <c r="BJ10" i="21"/>
  <c r="BJ12" i="21" s="1"/>
  <c r="BF27" i="21"/>
  <c r="BF30" i="21" s="1"/>
  <c r="BF31" i="21" s="1"/>
  <c r="BF26" i="21"/>
  <c r="BG27" i="21"/>
  <c r="BG26" i="21"/>
  <c r="BH21" i="21"/>
  <c r="BH22" i="21" s="1"/>
  <c r="BP8" i="21"/>
  <c r="BI52" i="18"/>
  <c r="BP8" i="18"/>
  <c r="BT4" i="9" l="1"/>
  <c r="BS85" i="9" s="1"/>
  <c r="CN38" i="14"/>
  <c r="CR45" i="14"/>
  <c r="CR60" i="14" s="1"/>
  <c r="BP46" i="9"/>
  <c r="BP49" i="9" s="1"/>
  <c r="BP53" i="9" s="1"/>
  <c r="BP54" i="9" s="1"/>
  <c r="BP56" i="9" s="1"/>
  <c r="BP60" i="9" s="1"/>
  <c r="BP87" i="9" s="1"/>
  <c r="BQ45" i="9"/>
  <c r="BQ50" i="9" s="1"/>
  <c r="BS80" i="9"/>
  <c r="BS81" i="9" s="1"/>
  <c r="BS6" i="14"/>
  <c r="BR38" i="9"/>
  <c r="BR39" i="9" s="1"/>
  <c r="BR41" i="9" s="1"/>
  <c r="BR43" i="9" s="1"/>
  <c r="C20" i="13"/>
  <c r="BH88" i="9"/>
  <c r="BH89" i="9" s="1"/>
  <c r="BP18" i="21"/>
  <c r="BP18" i="18"/>
  <c r="BQ18" i="21"/>
  <c r="BQ6" i="21"/>
  <c r="BQ35" i="21" s="1"/>
  <c r="BG30" i="21"/>
  <c r="BG31" i="21" s="1"/>
  <c r="BR19" i="21"/>
  <c r="BR51" i="18"/>
  <c r="BR19" i="18"/>
  <c r="BH24" i="21"/>
  <c r="BQ8" i="21"/>
  <c r="BI21" i="21"/>
  <c r="BI22" i="21" s="1"/>
  <c r="BI24" i="21" s="1"/>
  <c r="BJ20" i="21"/>
  <c r="BJ13" i="21"/>
  <c r="BJ34" i="21" s="1"/>
  <c r="BJ36" i="21" s="1"/>
  <c r="BK10" i="21"/>
  <c r="BK12" i="21" s="1"/>
  <c r="BQ8" i="18"/>
  <c r="BJ52" i="18"/>
  <c r="BU4" i="9" l="1"/>
  <c r="BT85" i="9" s="1"/>
  <c r="CO38" i="14"/>
  <c r="CS45" i="14"/>
  <c r="CS60" i="14" s="1"/>
  <c r="BQ46" i="9"/>
  <c r="BQ49" i="9" s="1"/>
  <c r="BQ53" i="9" s="1"/>
  <c r="BQ54" i="9" s="1"/>
  <c r="BQ56" i="9" s="1"/>
  <c r="BQ60" i="9" s="1"/>
  <c r="BQ87" i="9" s="1"/>
  <c r="BR45" i="9"/>
  <c r="BR50" i="9" s="1"/>
  <c r="BT80" i="9"/>
  <c r="BT81" i="9" s="1"/>
  <c r="BT6" i="14"/>
  <c r="BS38" i="9"/>
  <c r="BS39" i="9" s="1"/>
  <c r="BS41" i="9" s="1"/>
  <c r="BS43" i="9" s="1"/>
  <c r="I31" i="11"/>
  <c r="B39" i="25" s="1"/>
  <c r="D4" i="18"/>
  <c r="C37" i="17"/>
  <c r="B59" i="2"/>
  <c r="C39" i="18" s="1"/>
  <c r="BI88" i="9"/>
  <c r="BI89" i="9" s="1"/>
  <c r="BQ18" i="18"/>
  <c r="BR7" i="21"/>
  <c r="BR6" i="21"/>
  <c r="BS7" i="21"/>
  <c r="BS19" i="21"/>
  <c r="BS19" i="18"/>
  <c r="BS51" i="18"/>
  <c r="BT7" i="21"/>
  <c r="BI27" i="21"/>
  <c r="BI30" i="21" s="1"/>
  <c r="BI31" i="21" s="1"/>
  <c r="BI26" i="21"/>
  <c r="BK20" i="21"/>
  <c r="BK13" i="21"/>
  <c r="BK34" i="21" s="1"/>
  <c r="BK36" i="21" s="1"/>
  <c r="BL10" i="21"/>
  <c r="BL12" i="21" s="1"/>
  <c r="BH27" i="21"/>
  <c r="BH26" i="21"/>
  <c r="BJ21" i="21"/>
  <c r="BJ22" i="21" s="1"/>
  <c r="BR8" i="21"/>
  <c r="BK52" i="18"/>
  <c r="BR8" i="18"/>
  <c r="BV4" i="9" l="1"/>
  <c r="BU85" i="9" s="1"/>
  <c r="E46" i="27"/>
  <c r="CP38" i="14"/>
  <c r="CT45" i="14"/>
  <c r="CT60" i="14" s="1"/>
  <c r="BU80" i="9"/>
  <c r="BU81" i="9" s="1"/>
  <c r="BS45" i="9"/>
  <c r="BS50" i="9" s="1"/>
  <c r="BU6" i="14"/>
  <c r="BT38" i="9"/>
  <c r="BT39" i="9" s="1"/>
  <c r="BT41" i="9" s="1"/>
  <c r="BT43" i="9" s="1"/>
  <c r="BR46" i="9"/>
  <c r="BR49" i="9" s="1"/>
  <c r="BR53" i="9" s="1"/>
  <c r="BR54" i="9" s="1"/>
  <c r="BR56" i="9" s="1"/>
  <c r="BR60" i="9" s="1"/>
  <c r="BR87" i="9" s="1"/>
  <c r="B18" i="11"/>
  <c r="D37" i="21"/>
  <c r="G37" i="21"/>
  <c r="I37" i="21"/>
  <c r="Q37" i="21"/>
  <c r="W37" i="21"/>
  <c r="N37" i="21"/>
  <c r="J37" i="21"/>
  <c r="S37" i="21"/>
  <c r="H37" i="21"/>
  <c r="P37" i="21"/>
  <c r="M37" i="21"/>
  <c r="U37" i="21"/>
  <c r="K37" i="21"/>
  <c r="R37" i="21"/>
  <c r="O37" i="21"/>
  <c r="C37" i="21"/>
  <c r="L37" i="21"/>
  <c r="T37" i="21"/>
  <c r="E37" i="21"/>
  <c r="V37" i="21"/>
  <c r="F37" i="21"/>
  <c r="X37" i="21"/>
  <c r="Y37" i="21"/>
  <c r="Z37" i="21"/>
  <c r="AA37" i="21"/>
  <c r="AB37" i="21"/>
  <c r="AC37" i="21"/>
  <c r="AD37" i="21"/>
  <c r="AE37" i="21"/>
  <c r="AF37" i="21"/>
  <c r="AG37" i="21"/>
  <c r="AH37" i="21"/>
  <c r="AI37" i="21"/>
  <c r="AJ37" i="21"/>
  <c r="AK37" i="21"/>
  <c r="AL37" i="21"/>
  <c r="AM37" i="21"/>
  <c r="AN37" i="21"/>
  <c r="AO37" i="21"/>
  <c r="AP37" i="21"/>
  <c r="AQ37" i="21"/>
  <c r="AR37" i="21"/>
  <c r="AT37" i="21"/>
  <c r="AU37" i="21"/>
  <c r="AS37" i="21"/>
  <c r="AV37" i="21"/>
  <c r="AW37" i="21"/>
  <c r="AX37" i="21"/>
  <c r="AY37" i="21"/>
  <c r="AZ37" i="21"/>
  <c r="BA37" i="21"/>
  <c r="BB37" i="21"/>
  <c r="BC37" i="21"/>
  <c r="BD37" i="21"/>
  <c r="BE37" i="21"/>
  <c r="BF37" i="21"/>
  <c r="BG37" i="21"/>
  <c r="BH37" i="21"/>
  <c r="BI37" i="21"/>
  <c r="E4" i="18"/>
  <c r="D6" i="18"/>
  <c r="D7" i="18"/>
  <c r="D25" i="18"/>
  <c r="BJ37" i="21"/>
  <c r="BJ88" i="9"/>
  <c r="BJ89" i="9" s="1"/>
  <c r="BS6" i="21"/>
  <c r="BS35" i="21" s="1"/>
  <c r="BR18" i="21"/>
  <c r="BR18" i="18"/>
  <c r="BR35" i="21"/>
  <c r="BK37" i="21"/>
  <c r="BH30" i="21"/>
  <c r="BH31" i="21" s="1"/>
  <c r="BT19" i="21"/>
  <c r="BT51" i="18"/>
  <c r="BT19" i="18"/>
  <c r="BS18" i="21"/>
  <c r="BJ24" i="21"/>
  <c r="BK21" i="21"/>
  <c r="BK22" i="21" s="1"/>
  <c r="BS8" i="21"/>
  <c r="BL20" i="21"/>
  <c r="BL13" i="21"/>
  <c r="BL34" i="21" s="1"/>
  <c r="BL36" i="21" s="1"/>
  <c r="BM10" i="21"/>
  <c r="BM12" i="21" s="1"/>
  <c r="BS8" i="18"/>
  <c r="BL52" i="18"/>
  <c r="BW4" i="9" l="1"/>
  <c r="BX4" i="9" s="1"/>
  <c r="BW85" i="9" s="1"/>
  <c r="CQ38" i="14"/>
  <c r="CU45" i="14"/>
  <c r="CU60" i="14" s="1"/>
  <c r="BS46" i="9"/>
  <c r="BS49" i="9" s="1"/>
  <c r="BS53" i="9" s="1"/>
  <c r="BS54" i="9" s="1"/>
  <c r="BS56" i="9" s="1"/>
  <c r="BS60" i="9" s="1"/>
  <c r="BS87" i="9" s="1"/>
  <c r="BT45" i="9"/>
  <c r="BT50" i="9" s="1"/>
  <c r="BV6" i="14"/>
  <c r="BU38" i="9"/>
  <c r="BU39" i="9" s="1"/>
  <c r="BU41" i="9" s="1"/>
  <c r="BU43" i="9" s="1"/>
  <c r="F4" i="18"/>
  <c r="D10" i="18"/>
  <c r="E7" i="18"/>
  <c r="E6" i="18"/>
  <c r="E25" i="18"/>
  <c r="D37" i="18"/>
  <c r="BK88" i="9"/>
  <c r="BK89" i="9" s="1"/>
  <c r="BS18" i="18"/>
  <c r="BT18" i="21"/>
  <c r="BT6" i="21"/>
  <c r="BT35" i="21" s="1"/>
  <c r="BL37" i="21"/>
  <c r="BT18" i="18"/>
  <c r="BU7" i="21"/>
  <c r="BU19" i="21"/>
  <c r="BU19" i="18"/>
  <c r="BU51" i="18"/>
  <c r="BK24" i="21"/>
  <c r="BM20" i="21"/>
  <c r="BM13" i="21"/>
  <c r="BM34" i="21" s="1"/>
  <c r="BM36" i="21" s="1"/>
  <c r="BN10" i="21"/>
  <c r="BN12" i="21" s="1"/>
  <c r="BT8" i="21"/>
  <c r="BJ27" i="21"/>
  <c r="BJ26" i="21"/>
  <c r="BL21" i="21"/>
  <c r="BL22" i="21" s="1"/>
  <c r="BL24" i="21" s="1"/>
  <c r="BM52" i="18"/>
  <c r="BT8" i="18"/>
  <c r="BV85" i="9" l="1"/>
  <c r="CR38" i="14"/>
  <c r="CV45" i="14"/>
  <c r="CV60" i="14" s="1"/>
  <c r="D58" i="18"/>
  <c r="D60" i="18"/>
  <c r="D36" i="11"/>
  <c r="H37" i="27"/>
  <c r="H40" i="27" s="1"/>
  <c r="BV80" i="9"/>
  <c r="BV81" i="9" s="1"/>
  <c r="BW80" i="9"/>
  <c r="BW81" i="9" s="1"/>
  <c r="BU45" i="9"/>
  <c r="BU50" i="9" s="1"/>
  <c r="BT46" i="9"/>
  <c r="BT49" i="9" s="1"/>
  <c r="BT53" i="9" s="1"/>
  <c r="BT54" i="9" s="1"/>
  <c r="BT56" i="9" s="1"/>
  <c r="BT60" i="9" s="1"/>
  <c r="BT87" i="9" s="1"/>
  <c r="F25" i="18"/>
  <c r="F7" i="18"/>
  <c r="D12" i="18"/>
  <c r="D20" i="18" s="1"/>
  <c r="F6" i="18"/>
  <c r="G4" i="18"/>
  <c r="G6" i="18" s="1"/>
  <c r="E10" i="18"/>
  <c r="E37" i="18"/>
  <c r="BY4" i="9"/>
  <c r="BZ4" i="9" s="1"/>
  <c r="BL88" i="9"/>
  <c r="BL89" i="9" s="1"/>
  <c r="BU6" i="21"/>
  <c r="BU35" i="21" s="1"/>
  <c r="BU18" i="18"/>
  <c r="BM37" i="21"/>
  <c r="BV7" i="21"/>
  <c r="BJ30" i="21"/>
  <c r="BJ31" i="21" s="1"/>
  <c r="BV19" i="21"/>
  <c r="BV19" i="18"/>
  <c r="BV51" i="18"/>
  <c r="BL27" i="21"/>
  <c r="BL30" i="21" s="1"/>
  <c r="BL31" i="21" s="1"/>
  <c r="BL26" i="21"/>
  <c r="BU8" i="21"/>
  <c r="BN20" i="21"/>
  <c r="BN13" i="21"/>
  <c r="BN34" i="21" s="1"/>
  <c r="BN36" i="21" s="1"/>
  <c r="BO10" i="21"/>
  <c r="BO12" i="21" s="1"/>
  <c r="BK27" i="21"/>
  <c r="BK30" i="21" s="1"/>
  <c r="BK31" i="21" s="1"/>
  <c r="BK26" i="21"/>
  <c r="BM21" i="21"/>
  <c r="BM22" i="21" s="1"/>
  <c r="BU8" i="18"/>
  <c r="BN52" i="18"/>
  <c r="H29" i="27" l="1"/>
  <c r="CS38" i="14"/>
  <c r="CW45" i="14"/>
  <c r="CW60" i="14" s="1"/>
  <c r="E12" i="18"/>
  <c r="E13" i="18" s="1"/>
  <c r="E60" i="18"/>
  <c r="E36" i="11"/>
  <c r="K37" i="27"/>
  <c r="K40" i="27" s="1"/>
  <c r="F10" i="18"/>
  <c r="F12" i="18" s="1"/>
  <c r="BU46" i="9"/>
  <c r="BU49" i="9" s="1"/>
  <c r="BU53" i="9" s="1"/>
  <c r="BU54" i="9" s="1"/>
  <c r="BU56" i="9" s="1"/>
  <c r="BU60" i="9" s="1"/>
  <c r="BU87" i="9" s="1"/>
  <c r="BX6" i="14"/>
  <c r="BW38" i="9"/>
  <c r="BW39" i="9" s="1"/>
  <c r="BW41" i="9" s="1"/>
  <c r="BW43" i="9" s="1"/>
  <c r="BW6" i="14"/>
  <c r="BV38" i="9"/>
  <c r="BV39" i="9" s="1"/>
  <c r="BV41" i="9" s="1"/>
  <c r="BV43" i="9" s="1"/>
  <c r="F37" i="18"/>
  <c r="D13" i="18"/>
  <c r="H4" i="18"/>
  <c r="I4" i="18" s="1"/>
  <c r="E58" i="18"/>
  <c r="G25" i="18"/>
  <c r="G7" i="18"/>
  <c r="G10" i="18" s="1"/>
  <c r="F58" i="18"/>
  <c r="D21" i="18"/>
  <c r="CA4" i="9"/>
  <c r="BZ85" i="9" s="1"/>
  <c r="BX85" i="9"/>
  <c r="BY85" i="9"/>
  <c r="BM88" i="9"/>
  <c r="BM89" i="9" s="1"/>
  <c r="BU18" i="21"/>
  <c r="BV6" i="21"/>
  <c r="BV35" i="21" s="1"/>
  <c r="BV18" i="21"/>
  <c r="BN37" i="21"/>
  <c r="BW7" i="21"/>
  <c r="BW19" i="21"/>
  <c r="BW19" i="18"/>
  <c r="BW51" i="18"/>
  <c r="BN21" i="21"/>
  <c r="BN22" i="21" s="1"/>
  <c r="BN24" i="21" s="1"/>
  <c r="BO20" i="21"/>
  <c r="BO13" i="21"/>
  <c r="BO34" i="21" s="1"/>
  <c r="BO36" i="21" s="1"/>
  <c r="BP10" i="21"/>
  <c r="BP12" i="21" s="1"/>
  <c r="BV8" i="21"/>
  <c r="BM24" i="21"/>
  <c r="BO52" i="18"/>
  <c r="BV8" i="18"/>
  <c r="CT38" i="14" l="1"/>
  <c r="CU38" i="14" s="1"/>
  <c r="CV38" i="14" s="1"/>
  <c r="CW38" i="14" s="1"/>
  <c r="CX38" i="14" s="1"/>
  <c r="CX45" i="14"/>
  <c r="E20" i="18"/>
  <c r="E21" i="18" s="1"/>
  <c r="G60" i="18"/>
  <c r="F60" i="18"/>
  <c r="F36" i="11"/>
  <c r="N37" i="27"/>
  <c r="N40" i="27" s="1"/>
  <c r="D22" i="18"/>
  <c r="D24" i="18" s="1"/>
  <c r="D26" i="18" s="1"/>
  <c r="H30" i="27"/>
  <c r="BX80" i="9"/>
  <c r="BX81" i="9" s="1"/>
  <c r="BY80" i="9"/>
  <c r="BY81" i="9" s="1"/>
  <c r="BZ80" i="9"/>
  <c r="BZ81" i="9" s="1"/>
  <c r="BV45" i="9"/>
  <c r="BV50" i="9" s="1"/>
  <c r="BW45" i="9"/>
  <c r="BW50" i="9" s="1"/>
  <c r="G37" i="18"/>
  <c r="J4" i="18"/>
  <c r="J25" i="18" s="1"/>
  <c r="I25" i="18"/>
  <c r="I7" i="18"/>
  <c r="H7" i="18"/>
  <c r="H25" i="18"/>
  <c r="H6" i="18"/>
  <c r="I6" i="18"/>
  <c r="I10" i="18" s="1"/>
  <c r="F13" i="18"/>
  <c r="F20" i="18"/>
  <c r="G58" i="18"/>
  <c r="G12" i="18"/>
  <c r="CB4" i="9"/>
  <c r="CC4" i="9" s="1"/>
  <c r="BN88" i="9"/>
  <c r="BN89" i="9" s="1"/>
  <c r="BV18" i="18"/>
  <c r="BW18" i="18"/>
  <c r="BW6" i="21"/>
  <c r="BW35" i="21" s="1"/>
  <c r="BO37" i="21"/>
  <c r="BW18" i="21"/>
  <c r="BX19" i="21"/>
  <c r="BX51" i="18"/>
  <c r="BX19" i="18"/>
  <c r="BN27" i="21"/>
  <c r="BN30" i="21" s="1"/>
  <c r="BN31" i="21" s="1"/>
  <c r="BN26" i="21"/>
  <c r="BW8" i="21"/>
  <c r="BP20" i="21"/>
  <c r="BP13" i="21"/>
  <c r="BP34" i="21" s="1"/>
  <c r="BP36" i="21" s="1"/>
  <c r="BQ10" i="21"/>
  <c r="BQ12" i="21" s="1"/>
  <c r="BM27" i="21"/>
  <c r="BM26" i="21"/>
  <c r="BO21" i="21"/>
  <c r="BO22" i="21" s="1"/>
  <c r="BW8" i="18"/>
  <c r="BP52" i="18"/>
  <c r="H10" i="18" l="1"/>
  <c r="H12" i="18" s="1"/>
  <c r="N29" i="27"/>
  <c r="K29" i="27"/>
  <c r="CY45" i="14"/>
  <c r="CY60" i="14" s="1"/>
  <c r="CX60" i="14"/>
  <c r="D45" i="18"/>
  <c r="D50" i="18" s="1"/>
  <c r="G36" i="11"/>
  <c r="B36" i="11" s="1"/>
  <c r="Q37" i="27"/>
  <c r="Q40" i="27" s="1"/>
  <c r="E22" i="18"/>
  <c r="E24" i="18" s="1"/>
  <c r="E26" i="18" s="1"/>
  <c r="E28" i="18" s="1"/>
  <c r="K30" i="27"/>
  <c r="BW46" i="9"/>
  <c r="BW49" i="9" s="1"/>
  <c r="BW53" i="9" s="1"/>
  <c r="BW54" i="9" s="1"/>
  <c r="BW56" i="9" s="1"/>
  <c r="BW60" i="9" s="1"/>
  <c r="BW87" i="9" s="1"/>
  <c r="BV46" i="9"/>
  <c r="BV49" i="9" s="1"/>
  <c r="BV53" i="9" s="1"/>
  <c r="BV54" i="9" s="1"/>
  <c r="BV56" i="9" s="1"/>
  <c r="BV60" i="9" s="1"/>
  <c r="BV87" i="9" s="1"/>
  <c r="CA6" i="14"/>
  <c r="BZ38" i="9"/>
  <c r="BZ39" i="9" s="1"/>
  <c r="BZ41" i="9" s="1"/>
  <c r="BZ43" i="9" s="1"/>
  <c r="BZ6" i="14"/>
  <c r="BY38" i="9"/>
  <c r="BY39" i="9" s="1"/>
  <c r="BY41" i="9" s="1"/>
  <c r="BY43" i="9" s="1"/>
  <c r="BY6" i="14"/>
  <c r="BX38" i="9"/>
  <c r="BX39" i="9" s="1"/>
  <c r="BX41" i="9" s="1"/>
  <c r="BX43" i="9" s="1"/>
  <c r="J7" i="18"/>
  <c r="I37" i="18"/>
  <c r="K4" i="18"/>
  <c r="J6" i="18"/>
  <c r="H37" i="18"/>
  <c r="F21" i="18"/>
  <c r="G20" i="18"/>
  <c r="G13" i="18"/>
  <c r="D44" i="18"/>
  <c r="E44" i="18" s="1"/>
  <c r="D29" i="18"/>
  <c r="D32" i="18" s="1"/>
  <c r="D33" i="18" s="1"/>
  <c r="D28" i="18"/>
  <c r="I12" i="18"/>
  <c r="CC85" i="9"/>
  <c r="CB85" i="9"/>
  <c r="CA85" i="9"/>
  <c r="BO88" i="9"/>
  <c r="BO89" i="9" s="1"/>
  <c r="BX7" i="21"/>
  <c r="BX6" i="21"/>
  <c r="BX18" i="21"/>
  <c r="BP37" i="21"/>
  <c r="BY7" i="21"/>
  <c r="BM30" i="21"/>
  <c r="BM31" i="21" s="1"/>
  <c r="BY19" i="21"/>
  <c r="BY51" i="18"/>
  <c r="BY19" i="18"/>
  <c r="BO24" i="21"/>
  <c r="BP21" i="21"/>
  <c r="BP22" i="21" s="1"/>
  <c r="BP24" i="21" s="1"/>
  <c r="BX8" i="21"/>
  <c r="BQ20" i="21"/>
  <c r="BQ13" i="21"/>
  <c r="BQ34" i="21" s="1"/>
  <c r="BQ36" i="21" s="1"/>
  <c r="BR10" i="21"/>
  <c r="BR12" i="21" s="1"/>
  <c r="BQ52" i="18"/>
  <c r="BX8" i="18"/>
  <c r="K24" i="27" l="1"/>
  <c r="K26" i="27" s="1"/>
  <c r="K28" i="27" s="1"/>
  <c r="K31" i="27" s="1"/>
  <c r="E49" i="18"/>
  <c r="H58" i="18"/>
  <c r="I60" i="18"/>
  <c r="I58" i="18"/>
  <c r="H60" i="18"/>
  <c r="H20" i="18"/>
  <c r="H21" i="18" s="1"/>
  <c r="H22" i="18" s="1"/>
  <c r="H13" i="18"/>
  <c r="T37" i="27"/>
  <c r="T40" i="27" s="1"/>
  <c r="H24" i="27"/>
  <c r="H26" i="27" s="1"/>
  <c r="Q29" i="27"/>
  <c r="T29" i="27" s="1"/>
  <c r="E45" i="18"/>
  <c r="E50" i="18" s="1"/>
  <c r="E56" i="18"/>
  <c r="E57" i="18" s="1"/>
  <c r="E34" i="11" s="1"/>
  <c r="F22" i="18"/>
  <c r="F24" i="18" s="1"/>
  <c r="F26" i="18" s="1"/>
  <c r="N30" i="27"/>
  <c r="CB80" i="9"/>
  <c r="CB81" i="9" s="1"/>
  <c r="CA80" i="9"/>
  <c r="CA81" i="9" s="1"/>
  <c r="CC80" i="9"/>
  <c r="CC81" i="9" s="1"/>
  <c r="BX45" i="9"/>
  <c r="BX50" i="9" s="1"/>
  <c r="BY45" i="9"/>
  <c r="BY50" i="9" s="1"/>
  <c r="BZ45" i="9"/>
  <c r="BZ50" i="9" s="1"/>
  <c r="E29" i="18"/>
  <c r="E32" i="18" s="1"/>
  <c r="E33" i="18" s="1"/>
  <c r="F44" i="18"/>
  <c r="J37" i="18"/>
  <c r="J10" i="18"/>
  <c r="K7" i="18"/>
  <c r="K6" i="18"/>
  <c r="K25" i="18"/>
  <c r="L4" i="18"/>
  <c r="I13" i="18"/>
  <c r="I20" i="18"/>
  <c r="D56" i="18"/>
  <c r="D49" i="18"/>
  <c r="D54" i="18" s="1"/>
  <c r="D47" i="18"/>
  <c r="G21" i="18"/>
  <c r="BP88" i="9"/>
  <c r="BP89" i="9" s="1"/>
  <c r="BX35" i="21"/>
  <c r="BX18" i="18"/>
  <c r="BY6" i="21"/>
  <c r="BY35" i="21" s="1"/>
  <c r="BQ37" i="21"/>
  <c r="BZ19" i="21"/>
  <c r="BZ51" i="18"/>
  <c r="BZ19" i="18"/>
  <c r="BR20" i="21"/>
  <c r="BR13" i="21"/>
  <c r="BR34" i="21" s="1"/>
  <c r="BR36" i="21" s="1"/>
  <c r="BS10" i="21"/>
  <c r="BS12" i="21" s="1"/>
  <c r="BO27" i="21"/>
  <c r="BO26" i="21"/>
  <c r="BP27" i="21"/>
  <c r="BP30" i="21" s="1"/>
  <c r="BP31" i="21" s="1"/>
  <c r="BP26" i="21"/>
  <c r="BQ21" i="21"/>
  <c r="BQ22" i="21" s="1"/>
  <c r="BY8" i="21"/>
  <c r="BY8" i="18"/>
  <c r="BR52" i="18"/>
  <c r="E54" i="18" l="1"/>
  <c r="H28" i="27"/>
  <c r="J60" i="18"/>
  <c r="G44" i="18"/>
  <c r="F49" i="18"/>
  <c r="N24" i="27"/>
  <c r="E47" i="18"/>
  <c r="E36" i="18" s="1"/>
  <c r="E33" i="11"/>
  <c r="F45" i="18"/>
  <c r="F47" i="18" s="1"/>
  <c r="G22" i="18"/>
  <c r="G24" i="18" s="1"/>
  <c r="G26" i="18" s="1"/>
  <c r="Q30" i="27"/>
  <c r="T30" i="27" s="1"/>
  <c r="F56" i="18"/>
  <c r="F57" i="18" s="1"/>
  <c r="F34" i="11" s="1"/>
  <c r="BZ46" i="9"/>
  <c r="BZ49" i="9" s="1"/>
  <c r="BZ53" i="9" s="1"/>
  <c r="BZ54" i="9" s="1"/>
  <c r="BZ56" i="9" s="1"/>
  <c r="BZ60" i="9" s="1"/>
  <c r="BZ87" i="9" s="1"/>
  <c r="BY46" i="9"/>
  <c r="BY49" i="9" s="1"/>
  <c r="BY53" i="9" s="1"/>
  <c r="BY54" i="9" s="1"/>
  <c r="BY56" i="9" s="1"/>
  <c r="BY60" i="9" s="1"/>
  <c r="BY87" i="9" s="1"/>
  <c r="BX46" i="9"/>
  <c r="BX49" i="9" s="1"/>
  <c r="BX53" i="9" s="1"/>
  <c r="BX54" i="9" s="1"/>
  <c r="BX56" i="9" s="1"/>
  <c r="BX60" i="9" s="1"/>
  <c r="BX87" i="9" s="1"/>
  <c r="CD6" i="14"/>
  <c r="CC38" i="9"/>
  <c r="CC39" i="9" s="1"/>
  <c r="CC41" i="9" s="1"/>
  <c r="CC43" i="9" s="1"/>
  <c r="CB6" i="14"/>
  <c r="CA38" i="9"/>
  <c r="CA39" i="9" s="1"/>
  <c r="CA41" i="9" s="1"/>
  <c r="CA43" i="9" s="1"/>
  <c r="CC6" i="14"/>
  <c r="CB38" i="9"/>
  <c r="CB39" i="9" s="1"/>
  <c r="CB41" i="9" s="1"/>
  <c r="CB43" i="9" s="1"/>
  <c r="J58" i="18"/>
  <c r="J12" i="18"/>
  <c r="K37" i="18"/>
  <c r="L7" i="18"/>
  <c r="L6" i="18"/>
  <c r="L25" i="18"/>
  <c r="M4" i="18"/>
  <c r="N4" i="18" s="1"/>
  <c r="K10" i="18"/>
  <c r="K60" i="18" s="1"/>
  <c r="H24" i="18"/>
  <c r="H26" i="18" s="1"/>
  <c r="H45" i="18"/>
  <c r="I21" i="18"/>
  <c r="I22" i="18" s="1"/>
  <c r="F29" i="18"/>
  <c r="F32" i="18" s="1"/>
  <c r="F33" i="18" s="1"/>
  <c r="F28" i="18"/>
  <c r="D59" i="18"/>
  <c r="D32" i="11"/>
  <c r="D36" i="18"/>
  <c r="D57" i="18"/>
  <c r="D34" i="11" s="1"/>
  <c r="D33" i="11"/>
  <c r="BQ88" i="9"/>
  <c r="BQ89" i="9" s="1"/>
  <c r="BZ7" i="21"/>
  <c r="BZ6" i="21"/>
  <c r="BY18" i="21"/>
  <c r="BY18" i="18"/>
  <c r="BR37" i="21"/>
  <c r="CA7" i="21"/>
  <c r="BO30" i="21"/>
  <c r="BO31" i="21" s="1"/>
  <c r="CA19" i="21"/>
  <c r="CA19" i="18"/>
  <c r="CA51" i="18"/>
  <c r="BZ8" i="21"/>
  <c r="BR21" i="21"/>
  <c r="BR22" i="21" s="1"/>
  <c r="BR24" i="21" s="1"/>
  <c r="BQ24" i="21"/>
  <c r="BS20" i="21"/>
  <c r="BS13" i="21"/>
  <c r="BS34" i="21" s="1"/>
  <c r="BS36" i="21" s="1"/>
  <c r="BT10" i="21"/>
  <c r="BT12" i="21" s="1"/>
  <c r="BS52" i="18"/>
  <c r="BZ8" i="18"/>
  <c r="H44" i="18" l="1"/>
  <c r="H56" i="18" s="1"/>
  <c r="H57" i="18" s="1"/>
  <c r="H45" i="27"/>
  <c r="K45" i="27"/>
  <c r="G49" i="18"/>
  <c r="H31" i="27"/>
  <c r="N26" i="27"/>
  <c r="E59" i="18"/>
  <c r="Q24" i="27"/>
  <c r="Q26" i="27" s="1"/>
  <c r="Q28" i="27" s="1"/>
  <c r="Q31" i="27" s="1"/>
  <c r="E32" i="11"/>
  <c r="F50" i="18"/>
  <c r="F54" i="18" s="1"/>
  <c r="F33" i="11"/>
  <c r="G45" i="18"/>
  <c r="G50" i="18" s="1"/>
  <c r="G56" i="18"/>
  <c r="G33" i="11" s="1"/>
  <c r="D37" i="11"/>
  <c r="H34" i="27"/>
  <c r="CB45" i="9"/>
  <c r="CB50" i="9" s="1"/>
  <c r="CA45" i="9"/>
  <c r="CA50" i="9" s="1"/>
  <c r="CC45" i="9"/>
  <c r="CC50" i="9" s="1"/>
  <c r="J20" i="18"/>
  <c r="J21" i="18" s="1"/>
  <c r="J22" i="18" s="1"/>
  <c r="J45" i="18" s="1"/>
  <c r="J13" i="18"/>
  <c r="O4" i="18"/>
  <c r="O7" i="18" s="1"/>
  <c r="L10" i="18"/>
  <c r="N6" i="18"/>
  <c r="N7" i="18"/>
  <c r="N25" i="18"/>
  <c r="M25" i="18"/>
  <c r="M6" i="18"/>
  <c r="M7" i="18"/>
  <c r="L37" i="18"/>
  <c r="K12" i="18"/>
  <c r="K58" i="18"/>
  <c r="D35" i="11"/>
  <c r="D38" i="18"/>
  <c r="D39" i="18" s="1"/>
  <c r="F59" i="18"/>
  <c r="F32" i="11"/>
  <c r="F36" i="18"/>
  <c r="I24" i="18"/>
  <c r="I26" i="18" s="1"/>
  <c r="I45" i="18"/>
  <c r="H29" i="18"/>
  <c r="H32" i="18" s="1"/>
  <c r="H33" i="18" s="1"/>
  <c r="H28" i="18"/>
  <c r="H50" i="18"/>
  <c r="G29" i="18"/>
  <c r="G32" i="18" s="1"/>
  <c r="G33" i="18" s="1"/>
  <c r="G28" i="18"/>
  <c r="E35" i="11"/>
  <c r="E38" i="18"/>
  <c r="E39" i="18" s="1"/>
  <c r="BR88" i="9"/>
  <c r="BR89" i="9" s="1"/>
  <c r="BZ35" i="21"/>
  <c r="BZ18" i="21"/>
  <c r="BZ18" i="18"/>
  <c r="CA6" i="21"/>
  <c r="CA35" i="21" s="1"/>
  <c r="CA18" i="18"/>
  <c r="BS37" i="21"/>
  <c r="CB7" i="21"/>
  <c r="CB19" i="21"/>
  <c r="CB19" i="18"/>
  <c r="CB51" i="18"/>
  <c r="BR27" i="21"/>
  <c r="BR26" i="21"/>
  <c r="BS21" i="21"/>
  <c r="BS22" i="21" s="1"/>
  <c r="BT20" i="21"/>
  <c r="BT13" i="21"/>
  <c r="BT34" i="21" s="1"/>
  <c r="BT36" i="21" s="1"/>
  <c r="BU10" i="21"/>
  <c r="BU12" i="21" s="1"/>
  <c r="BQ27" i="21"/>
  <c r="BQ30" i="21" s="1"/>
  <c r="BQ31" i="21" s="1"/>
  <c r="BQ26" i="21"/>
  <c r="CA8" i="21"/>
  <c r="CA8" i="18"/>
  <c r="BT52" i="18"/>
  <c r="I44" i="18" l="1"/>
  <c r="I56" i="18" s="1"/>
  <c r="I57" i="18" s="1"/>
  <c r="H47" i="18"/>
  <c r="H36" i="18" s="1"/>
  <c r="H38" i="18" s="1"/>
  <c r="H39" i="18" s="1"/>
  <c r="H49" i="18"/>
  <c r="H54" i="18" s="1"/>
  <c r="B33" i="11"/>
  <c r="K46" i="27"/>
  <c r="N45" i="27"/>
  <c r="G54" i="18"/>
  <c r="H46" i="27"/>
  <c r="E37" i="11"/>
  <c r="N28" i="27"/>
  <c r="T26" i="27"/>
  <c r="T24" i="27"/>
  <c r="L12" i="18"/>
  <c r="L13" i="18" s="1"/>
  <c r="L60" i="18"/>
  <c r="K34" i="27"/>
  <c r="G57" i="18"/>
  <c r="G34" i="11" s="1"/>
  <c r="B34" i="11" s="1"/>
  <c r="O6" i="18"/>
  <c r="O37" i="18" s="1"/>
  <c r="G47" i="18"/>
  <c r="F37" i="11"/>
  <c r="N34" i="27"/>
  <c r="CC46" i="9"/>
  <c r="CC49" i="9" s="1"/>
  <c r="CC53" i="9" s="1"/>
  <c r="CC54" i="9" s="1"/>
  <c r="CC56" i="9" s="1"/>
  <c r="CC60" i="9" s="1"/>
  <c r="CC87" i="9" s="1"/>
  <c r="CA46" i="9"/>
  <c r="CA49" i="9" s="1"/>
  <c r="CA53" i="9" s="1"/>
  <c r="CA54" i="9" s="1"/>
  <c r="CA56" i="9" s="1"/>
  <c r="CA60" i="9" s="1"/>
  <c r="CA87" i="9" s="1"/>
  <c r="CB46" i="9"/>
  <c r="CB49" i="9" s="1"/>
  <c r="CB53" i="9" s="1"/>
  <c r="CB54" i="9" s="1"/>
  <c r="CB56" i="9" s="1"/>
  <c r="CB60" i="9" s="1"/>
  <c r="CB87" i="9" s="1"/>
  <c r="P4" i="18"/>
  <c r="P7" i="18" s="1"/>
  <c r="O25" i="18"/>
  <c r="J24" i="18"/>
  <c r="J26" i="18" s="1"/>
  <c r="L58" i="18"/>
  <c r="M10" i="18"/>
  <c r="N10" i="18"/>
  <c r="M37" i="18"/>
  <c r="N37" i="18"/>
  <c r="K13" i="18"/>
  <c r="K20" i="18"/>
  <c r="K21" i="18" s="1"/>
  <c r="K22" i="18" s="1"/>
  <c r="K45" i="18" s="1"/>
  <c r="K50" i="18" s="1"/>
  <c r="H59" i="18"/>
  <c r="J44" i="18"/>
  <c r="J47" i="18" s="1"/>
  <c r="I28" i="18"/>
  <c r="I29" i="18"/>
  <c r="I32" i="18" s="1"/>
  <c r="I33" i="18" s="1"/>
  <c r="I50" i="18"/>
  <c r="F38" i="18"/>
  <c r="F39" i="18" s="1"/>
  <c r="F35" i="11"/>
  <c r="J50" i="18"/>
  <c r="BS88" i="9"/>
  <c r="BS89" i="9" s="1"/>
  <c r="CA18" i="21"/>
  <c r="CB6" i="21"/>
  <c r="CB35" i="21" s="1"/>
  <c r="CB18" i="18"/>
  <c r="BT37" i="21"/>
  <c r="BR30" i="21"/>
  <c r="BR31" i="21" s="1"/>
  <c r="CC19" i="21"/>
  <c r="CC19" i="18"/>
  <c r="CC51" i="18"/>
  <c r="BS24" i="21"/>
  <c r="CB8" i="21"/>
  <c r="BT21" i="21"/>
  <c r="BT22" i="21" s="1"/>
  <c r="BU20" i="21"/>
  <c r="BU13" i="21"/>
  <c r="BU34" i="21" s="1"/>
  <c r="BU36" i="21" s="1"/>
  <c r="BV10" i="21"/>
  <c r="BV12" i="21" s="1"/>
  <c r="BU52" i="18"/>
  <c r="CB8" i="18"/>
  <c r="I47" i="18" l="1"/>
  <c r="I36" i="18" s="1"/>
  <c r="I49" i="18"/>
  <c r="I54" i="18" s="1"/>
  <c r="B37" i="11"/>
  <c r="T34" i="27"/>
  <c r="N46" i="27"/>
  <c r="N31" i="27"/>
  <c r="T31" i="27" s="1"/>
  <c r="T28" i="27"/>
  <c r="L20" i="18"/>
  <c r="L21" i="18" s="1"/>
  <c r="L22" i="18" s="1"/>
  <c r="L45" i="18" s="1"/>
  <c r="L50" i="18" s="1"/>
  <c r="G59" i="18"/>
  <c r="M58" i="18"/>
  <c r="N60" i="18"/>
  <c r="M60" i="18"/>
  <c r="O10" i="18"/>
  <c r="G36" i="18"/>
  <c r="G32" i="11"/>
  <c r="P6" i="18"/>
  <c r="P10" i="18" s="1"/>
  <c r="Q4" i="18"/>
  <c r="P25" i="18"/>
  <c r="J28" i="18"/>
  <c r="J29" i="18"/>
  <c r="J32" i="18" s="1"/>
  <c r="J33" i="18" s="1"/>
  <c r="M12" i="18"/>
  <c r="N58" i="18"/>
  <c r="N12" i="18"/>
  <c r="N20" i="18" s="1"/>
  <c r="N21" i="18" s="1"/>
  <c r="N22" i="18" s="1"/>
  <c r="N45" i="18" s="1"/>
  <c r="N50" i="18" s="1"/>
  <c r="K24" i="18"/>
  <c r="K26" i="18" s="1"/>
  <c r="K44" i="18"/>
  <c r="J49" i="18"/>
  <c r="J54" i="18" s="1"/>
  <c r="J56" i="18"/>
  <c r="J57" i="18" s="1"/>
  <c r="J59" i="18"/>
  <c r="J36" i="18"/>
  <c r="J38" i="18" s="1"/>
  <c r="J39" i="18" s="1"/>
  <c r="BT88" i="9"/>
  <c r="BT89" i="9" s="1"/>
  <c r="CB18" i="21"/>
  <c r="CC7" i="21"/>
  <c r="CC6" i="21"/>
  <c r="B21" i="11"/>
  <c r="E27" i="25" s="1"/>
  <c r="BU37" i="21"/>
  <c r="CD6" i="21"/>
  <c r="CD7" i="21"/>
  <c r="CD19" i="21"/>
  <c r="CD51" i="18"/>
  <c r="CD19" i="18"/>
  <c r="BT24" i="21"/>
  <c r="BV20" i="21"/>
  <c r="BV13" i="21"/>
  <c r="BV34" i="21" s="1"/>
  <c r="BV36" i="21" s="1"/>
  <c r="BW10" i="21"/>
  <c r="BW12" i="21" s="1"/>
  <c r="BS27" i="21"/>
  <c r="BS30" i="21" s="1"/>
  <c r="BS31" i="21" s="1"/>
  <c r="BS26" i="21"/>
  <c r="BU21" i="21"/>
  <c r="BU22" i="21" s="1"/>
  <c r="CC8" i="21"/>
  <c r="CC8" i="18"/>
  <c r="BV52" i="18"/>
  <c r="C87" i="9"/>
  <c r="D21" i="11"/>
  <c r="I59" i="18" l="1"/>
  <c r="L24" i="18"/>
  <c r="L26" i="18" s="1"/>
  <c r="L29" i="18" s="1"/>
  <c r="L32" i="18" s="1"/>
  <c r="L33" i="18" s="1"/>
  <c r="P37" i="18"/>
  <c r="G37" i="11"/>
  <c r="Q34" i="27"/>
  <c r="G35" i="11"/>
  <c r="B35" i="11" s="1"/>
  <c r="Q45" i="27"/>
  <c r="I38" i="18"/>
  <c r="I39" i="18" s="1"/>
  <c r="O58" i="18"/>
  <c r="P60" i="18"/>
  <c r="O60" i="18"/>
  <c r="O12" i="18"/>
  <c r="O13" i="18" s="1"/>
  <c r="P58" i="18"/>
  <c r="B32" i="11"/>
  <c r="C39" i="25"/>
  <c r="D39" i="25"/>
  <c r="G38" i="18"/>
  <c r="G39" i="18" s="1"/>
  <c r="P12" i="18"/>
  <c r="P20" i="18" s="1"/>
  <c r="Q7" i="18"/>
  <c r="Q6" i="18"/>
  <c r="R4" i="18"/>
  <c r="Q25" i="18"/>
  <c r="N13" i="18"/>
  <c r="N24" i="18" s="1"/>
  <c r="N26" i="18" s="1"/>
  <c r="M13" i="18"/>
  <c r="M20" i="18"/>
  <c r="M21" i="18" s="1"/>
  <c r="M22" i="18" s="1"/>
  <c r="M45" i="18" s="1"/>
  <c r="M50" i="18" s="1"/>
  <c r="K28" i="18"/>
  <c r="K29" i="18"/>
  <c r="K32" i="18" s="1"/>
  <c r="K33" i="18" s="1"/>
  <c r="L44" i="18"/>
  <c r="K49" i="18"/>
  <c r="K54" i="18" s="1"/>
  <c r="K56" i="18"/>
  <c r="K57" i="18" s="1"/>
  <c r="K47" i="18"/>
  <c r="BU88" i="9"/>
  <c r="BU89" i="9" s="1"/>
  <c r="CC18" i="21"/>
  <c r="CC18" i="18"/>
  <c r="CC35" i="21"/>
  <c r="D18" i="11"/>
  <c r="BV37" i="21"/>
  <c r="CD35" i="21"/>
  <c r="CD18" i="18"/>
  <c r="CD18" i="21"/>
  <c r="BU24" i="21"/>
  <c r="CD8" i="21"/>
  <c r="BW20" i="21"/>
  <c r="BW13" i="21"/>
  <c r="BW34" i="21" s="1"/>
  <c r="BW36" i="21" s="1"/>
  <c r="BX10" i="21"/>
  <c r="BX12" i="21" s="1"/>
  <c r="BT27" i="21"/>
  <c r="BT30" i="21" s="1"/>
  <c r="BT31" i="21" s="1"/>
  <c r="BT26" i="21"/>
  <c r="BV21" i="21"/>
  <c r="BV22" i="21" s="1"/>
  <c r="BW52" i="18"/>
  <c r="CD8" i="18"/>
  <c r="M44" i="18" l="1"/>
  <c r="M56" i="18" s="1"/>
  <c r="M57" i="18" s="1"/>
  <c r="L28" i="18"/>
  <c r="Q46" i="27"/>
  <c r="O20" i="18"/>
  <c r="O21" i="18" s="1"/>
  <c r="O22" i="18" s="1"/>
  <c r="O45" i="18" s="1"/>
  <c r="O50" i="18" s="1"/>
  <c r="P13" i="18"/>
  <c r="N29" i="18"/>
  <c r="N32" i="18" s="1"/>
  <c r="N33" i="18" s="1"/>
  <c r="Q10" i="18"/>
  <c r="R6" i="18"/>
  <c r="R25" i="18"/>
  <c r="S4" i="18"/>
  <c r="R7" i="18"/>
  <c r="Q37" i="18"/>
  <c r="N28" i="18"/>
  <c r="M24" i="18"/>
  <c r="M26" i="18" s="1"/>
  <c r="K36" i="18"/>
  <c r="K38" i="18" s="1"/>
  <c r="K39" i="18" s="1"/>
  <c r="K59" i="18"/>
  <c r="L49" i="18"/>
  <c r="L54" i="18" s="1"/>
  <c r="L56" i="18"/>
  <c r="L57" i="18" s="1"/>
  <c r="L47" i="18"/>
  <c r="P21" i="18"/>
  <c r="P22" i="18" s="1"/>
  <c r="BV88" i="9"/>
  <c r="BV89" i="9" s="1"/>
  <c r="BW37" i="21"/>
  <c r="BX20" i="21"/>
  <c r="BX13" i="21"/>
  <c r="BX34" i="21" s="1"/>
  <c r="BX36" i="21" s="1"/>
  <c r="BY10" i="21"/>
  <c r="BY12" i="21" s="1"/>
  <c r="BU27" i="21"/>
  <c r="BU30" i="21" s="1"/>
  <c r="BU31" i="21" s="1"/>
  <c r="BU26" i="21"/>
  <c r="BW21" i="21"/>
  <c r="BW22" i="21" s="1"/>
  <c r="BW24" i="21" s="1"/>
  <c r="BV24" i="21"/>
  <c r="BX52" i="18"/>
  <c r="N44" i="18" l="1"/>
  <c r="O44" i="18" s="1"/>
  <c r="O56" i="18" s="1"/>
  <c r="O57" i="18" s="1"/>
  <c r="M47" i="18"/>
  <c r="M59" i="18" s="1"/>
  <c r="M49" i="18"/>
  <c r="M54" i="18" s="1"/>
  <c r="Q60" i="18"/>
  <c r="O24" i="18"/>
  <c r="O26" i="18" s="1"/>
  <c r="O28" i="18" s="1"/>
  <c r="R10" i="18"/>
  <c r="R60" i="18" s="1"/>
  <c r="Q12" i="18"/>
  <c r="Q58" i="18"/>
  <c r="S25" i="18"/>
  <c r="S7" i="18"/>
  <c r="T4" i="18"/>
  <c r="S6" i="18"/>
  <c r="R37" i="18"/>
  <c r="M28" i="18"/>
  <c r="M29" i="18"/>
  <c r="M32" i="18" s="1"/>
  <c r="M33" i="18" s="1"/>
  <c r="L36" i="18"/>
  <c r="L59" i="18"/>
  <c r="P24" i="18"/>
  <c r="P26" i="18" s="1"/>
  <c r="P45" i="18"/>
  <c r="BW88" i="9"/>
  <c r="BW89" i="9" s="1"/>
  <c r="BX37" i="21"/>
  <c r="BW27" i="21"/>
  <c r="BW30" i="21" s="1"/>
  <c r="BW31" i="21" s="1"/>
  <c r="BW26" i="21"/>
  <c r="BX21" i="21"/>
  <c r="BX22" i="21" s="1"/>
  <c r="BV27" i="21"/>
  <c r="BV30" i="21" s="1"/>
  <c r="BV31" i="21" s="1"/>
  <c r="BV26" i="21"/>
  <c r="BY20" i="21"/>
  <c r="BY13" i="21"/>
  <c r="BY34" i="21" s="1"/>
  <c r="BY36" i="21" s="1"/>
  <c r="BZ10" i="21"/>
  <c r="BZ12" i="21" s="1"/>
  <c r="BY52" i="18"/>
  <c r="N47" i="18" l="1"/>
  <c r="N36" i="18" s="1"/>
  <c r="N38" i="18" s="1"/>
  <c r="N39" i="18" s="1"/>
  <c r="O47" i="18"/>
  <c r="O36" i="18" s="1"/>
  <c r="O49" i="18"/>
  <c r="O54" i="18" s="1"/>
  <c r="N56" i="18"/>
  <c r="N57" i="18" s="1"/>
  <c r="N49" i="18"/>
  <c r="N54" i="18" s="1"/>
  <c r="P44" i="18"/>
  <c r="P47" i="18" s="1"/>
  <c r="M36" i="18"/>
  <c r="M38" i="18" s="1"/>
  <c r="M39" i="18" s="1"/>
  <c r="L38" i="18"/>
  <c r="L39" i="18" s="1"/>
  <c r="R58" i="18"/>
  <c r="O29" i="18"/>
  <c r="O32" i="18" s="1"/>
  <c r="O33" i="18" s="1"/>
  <c r="S10" i="18"/>
  <c r="S60" i="18" s="1"/>
  <c r="R12" i="18"/>
  <c r="Q20" i="18"/>
  <c r="Q21" i="18" s="1"/>
  <c r="Q22" i="18" s="1"/>
  <c r="Q13" i="18"/>
  <c r="U4" i="18"/>
  <c r="T6" i="18"/>
  <c r="T7" i="18"/>
  <c r="T25" i="18"/>
  <c r="S37" i="18"/>
  <c r="P29" i="18"/>
  <c r="P32" i="18" s="1"/>
  <c r="P33" i="18" s="1"/>
  <c r="P28" i="18"/>
  <c r="P50" i="18"/>
  <c r="BX88" i="9"/>
  <c r="BX89" i="9" s="1"/>
  <c r="BY37" i="21"/>
  <c r="BX24" i="21"/>
  <c r="BY21" i="21"/>
  <c r="BY22" i="21" s="1"/>
  <c r="BY24" i="21" s="1"/>
  <c r="BZ20" i="21"/>
  <c r="BZ13" i="21"/>
  <c r="BZ34" i="21" s="1"/>
  <c r="BZ36" i="21" s="1"/>
  <c r="CA10" i="21"/>
  <c r="CA12" i="21" s="1"/>
  <c r="BZ52" i="18"/>
  <c r="N59" i="18" l="1"/>
  <c r="O59" i="18"/>
  <c r="P49" i="18"/>
  <c r="P54" i="18" s="1"/>
  <c r="P56" i="18"/>
  <c r="P57" i="18" s="1"/>
  <c r="S12" i="18"/>
  <c r="S13" i="18" s="1"/>
  <c r="O38" i="18"/>
  <c r="O39" i="18" s="1"/>
  <c r="S58" i="18"/>
  <c r="Q24" i="18"/>
  <c r="Q26" i="18" s="1"/>
  <c r="Q45" i="18"/>
  <c r="Q50" i="18" s="1"/>
  <c r="R13" i="18"/>
  <c r="R20" i="18"/>
  <c r="R21" i="18" s="1"/>
  <c r="R22" i="18" s="1"/>
  <c r="R45" i="18" s="1"/>
  <c r="T10" i="18"/>
  <c r="T60" i="18" s="1"/>
  <c r="U7" i="18"/>
  <c r="U25" i="18"/>
  <c r="V4" i="18"/>
  <c r="U6" i="18"/>
  <c r="T37" i="18"/>
  <c r="P59" i="18"/>
  <c r="P36" i="18"/>
  <c r="P38" i="18" s="1"/>
  <c r="P39" i="18" s="1"/>
  <c r="Q44" i="18"/>
  <c r="BY88" i="9"/>
  <c r="BZ37" i="21"/>
  <c r="CA20" i="21"/>
  <c r="CA13" i="21"/>
  <c r="CA34" i="21" s="1"/>
  <c r="CA36" i="21" s="1"/>
  <c r="CB10" i="21"/>
  <c r="CB12" i="21" s="1"/>
  <c r="BX27" i="21"/>
  <c r="BX30" i="21" s="1"/>
  <c r="BX31" i="21" s="1"/>
  <c r="BX26" i="21"/>
  <c r="BY27" i="21"/>
  <c r="BY30" i="21" s="1"/>
  <c r="BY31" i="21" s="1"/>
  <c r="BY26" i="21"/>
  <c r="BZ21" i="21"/>
  <c r="BZ22" i="21" s="1"/>
  <c r="CA52" i="18"/>
  <c r="S20" i="18" l="1"/>
  <c r="S21" i="18" s="1"/>
  <c r="S22" i="18" s="1"/>
  <c r="S45" i="18" s="1"/>
  <c r="S50" i="18" s="1"/>
  <c r="Q29" i="18"/>
  <c r="Q32" i="18" s="1"/>
  <c r="Q33" i="18" s="1"/>
  <c r="Q28" i="18"/>
  <c r="R44" i="18"/>
  <c r="R49" i="18" s="1"/>
  <c r="R24" i="18"/>
  <c r="R26" i="18" s="1"/>
  <c r="R28" i="18" s="1"/>
  <c r="T12" i="18"/>
  <c r="T58" i="18"/>
  <c r="U10" i="18"/>
  <c r="U60" i="18" s="1"/>
  <c r="W4" i="18"/>
  <c r="V6" i="18"/>
  <c r="V7" i="18"/>
  <c r="V25" i="18"/>
  <c r="U37" i="18"/>
  <c r="R50" i="18"/>
  <c r="Q56" i="18"/>
  <c r="Q57" i="18" s="1"/>
  <c r="Q47" i="18"/>
  <c r="Q49" i="18"/>
  <c r="Q54" i="18" s="1"/>
  <c r="BZ88" i="9"/>
  <c r="BZ89" i="9" s="1"/>
  <c r="BY89" i="9"/>
  <c r="CA37" i="21"/>
  <c r="BZ24" i="21"/>
  <c r="CA21" i="21"/>
  <c r="CA22" i="21" s="1"/>
  <c r="CB20" i="21"/>
  <c r="CB13" i="21"/>
  <c r="CB34" i="21" s="1"/>
  <c r="CB36" i="21" s="1"/>
  <c r="CC10" i="21"/>
  <c r="CC12" i="21" s="1"/>
  <c r="CB52" i="18"/>
  <c r="S24" i="18" l="1"/>
  <c r="S26" i="18" s="1"/>
  <c r="U12" i="18"/>
  <c r="U13" i="18" s="1"/>
  <c r="U58" i="18"/>
  <c r="R47" i="18"/>
  <c r="R59" i="18" s="1"/>
  <c r="S44" i="18"/>
  <c r="T44" i="18" s="1"/>
  <c r="T49" i="18" s="1"/>
  <c r="R56" i="18"/>
  <c r="R57" i="18" s="1"/>
  <c r="R29" i="18"/>
  <c r="R32" i="18" s="1"/>
  <c r="R33" i="18" s="1"/>
  <c r="V37" i="18"/>
  <c r="T20" i="18"/>
  <c r="T21" i="18" s="1"/>
  <c r="T22" i="18" s="1"/>
  <c r="T13" i="18"/>
  <c r="V10" i="18"/>
  <c r="W6" i="18"/>
  <c r="W25" i="18"/>
  <c r="X4" i="18"/>
  <c r="W7" i="18"/>
  <c r="R54" i="18"/>
  <c r="Q59" i="18"/>
  <c r="Q36" i="18"/>
  <c r="Q38" i="18" s="1"/>
  <c r="Q39" i="18" s="1"/>
  <c r="CA88" i="9"/>
  <c r="CA89" i="9" s="1"/>
  <c r="CB37" i="21"/>
  <c r="CA24" i="21"/>
  <c r="CC20" i="21"/>
  <c r="CC13" i="21"/>
  <c r="CC34" i="21" s="1"/>
  <c r="CC36" i="21" s="1"/>
  <c r="CD10" i="21"/>
  <c r="CD12" i="21" s="1"/>
  <c r="BZ27" i="21"/>
  <c r="BZ30" i="21" s="1"/>
  <c r="BZ31" i="21" s="1"/>
  <c r="BZ26" i="21"/>
  <c r="CB21" i="21"/>
  <c r="CB22" i="21" s="1"/>
  <c r="CC52" i="18"/>
  <c r="S29" i="18" l="1"/>
  <c r="S32" i="18" s="1"/>
  <c r="S33" i="18" s="1"/>
  <c r="S28" i="18"/>
  <c r="U20" i="18"/>
  <c r="U21" i="18" s="1"/>
  <c r="U22" i="18" s="1"/>
  <c r="U24" i="18" s="1"/>
  <c r="U26" i="18" s="1"/>
  <c r="U29" i="18" s="1"/>
  <c r="U32" i="18" s="1"/>
  <c r="U33" i="18" s="1"/>
  <c r="V60" i="18"/>
  <c r="R36" i="18"/>
  <c r="R38" i="18" s="1"/>
  <c r="R39" i="18" s="1"/>
  <c r="S56" i="18"/>
  <c r="S57" i="18" s="1"/>
  <c r="S47" i="18"/>
  <c r="S49" i="18"/>
  <c r="S54" i="18" s="1"/>
  <c r="T24" i="18"/>
  <c r="T26" i="18" s="1"/>
  <c r="U44" i="18" s="1"/>
  <c r="U49" i="18" s="1"/>
  <c r="T45" i="18"/>
  <c r="T47" i="18" s="1"/>
  <c r="T56" i="18"/>
  <c r="T57" i="18" s="1"/>
  <c r="W10" i="18"/>
  <c r="V58" i="18"/>
  <c r="V12" i="18"/>
  <c r="X7" i="18"/>
  <c r="X25" i="18"/>
  <c r="Y4" i="18"/>
  <c r="X6" i="18"/>
  <c r="W37" i="18"/>
  <c r="CB88" i="9"/>
  <c r="CC37" i="21"/>
  <c r="CB24" i="21"/>
  <c r="CA27" i="21"/>
  <c r="CA30" i="21" s="1"/>
  <c r="CA31" i="21" s="1"/>
  <c r="CA26" i="21"/>
  <c r="CD20" i="21"/>
  <c r="CD13" i="21"/>
  <c r="CD34" i="21" s="1"/>
  <c r="CD36" i="21" s="1"/>
  <c r="CC21" i="21"/>
  <c r="CC22" i="21" s="1"/>
  <c r="CD52" i="18"/>
  <c r="U45" i="18" l="1"/>
  <c r="U47" i="18" s="1"/>
  <c r="W58" i="18"/>
  <c r="W60" i="18"/>
  <c r="S36" i="18"/>
  <c r="S38" i="18" s="1"/>
  <c r="S39" i="18" s="1"/>
  <c r="S59" i="18"/>
  <c r="T50" i="18"/>
  <c r="T54" i="18" s="1"/>
  <c r="U56" i="18"/>
  <c r="U57" i="18" s="1"/>
  <c r="W12" i="18"/>
  <c r="W13" i="18" s="1"/>
  <c r="X10" i="18"/>
  <c r="X60" i="18" s="1"/>
  <c r="V44" i="18"/>
  <c r="V49" i="18" s="1"/>
  <c r="U28" i="18"/>
  <c r="T29" i="18"/>
  <c r="T32" i="18" s="1"/>
  <c r="T33" i="18" s="1"/>
  <c r="T28" i="18"/>
  <c r="V20" i="18"/>
  <c r="V21" i="18" s="1"/>
  <c r="V22" i="18" s="1"/>
  <c r="V45" i="18" s="1"/>
  <c r="V13" i="18"/>
  <c r="Z4" i="18"/>
  <c r="Y7" i="18"/>
  <c r="Y6" i="18"/>
  <c r="Y25" i="18"/>
  <c r="X37" i="18"/>
  <c r="T59" i="18"/>
  <c r="T36" i="18"/>
  <c r="T38" i="18" s="1"/>
  <c r="T39" i="18" s="1"/>
  <c r="CC88" i="9"/>
  <c r="CC89" i="9" s="1"/>
  <c r="CB89" i="9"/>
  <c r="CD37" i="21"/>
  <c r="CC24" i="21"/>
  <c r="CD21" i="21"/>
  <c r="CD22" i="21" s="1"/>
  <c r="CD24" i="21" s="1"/>
  <c r="CB27" i="21"/>
  <c r="CB30" i="21" s="1"/>
  <c r="CB31" i="21" s="1"/>
  <c r="CB26" i="21"/>
  <c r="U50" i="18" l="1"/>
  <c r="U54" i="18" s="1"/>
  <c r="U36" i="18"/>
  <c r="U38" i="18" s="1"/>
  <c r="U39" i="18" s="1"/>
  <c r="U59" i="18"/>
  <c r="X12" i="18"/>
  <c r="X13" i="18" s="1"/>
  <c r="W20" i="18"/>
  <c r="W21" i="18" s="1"/>
  <c r="W22" i="18" s="1"/>
  <c r="W45" i="18" s="1"/>
  <c r="W50" i="18" s="1"/>
  <c r="X58" i="18"/>
  <c r="V56" i="18"/>
  <c r="V57" i="18" s="1"/>
  <c r="V24" i="18"/>
  <c r="V26" i="18" s="1"/>
  <c r="W44" i="18" s="1"/>
  <c r="Y37" i="18"/>
  <c r="Z25" i="18"/>
  <c r="Z7" i="18"/>
  <c r="AA4" i="18"/>
  <c r="Z6" i="18"/>
  <c r="Y10" i="18"/>
  <c r="Y60" i="18" s="1"/>
  <c r="V50" i="18"/>
  <c r="V54" i="18" s="1"/>
  <c r="V47" i="18"/>
  <c r="CC27" i="21"/>
  <c r="CC30" i="21" s="1"/>
  <c r="CC31" i="21" s="1"/>
  <c r="CC26" i="21"/>
  <c r="CD27" i="21"/>
  <c r="B39" i="21" s="1"/>
  <c r="CD26" i="21"/>
  <c r="E11" i="27" l="1"/>
  <c r="X20" i="18"/>
  <c r="X21" i="18" s="1"/>
  <c r="X22" i="18" s="1"/>
  <c r="X24" i="18" s="1"/>
  <c r="X26" i="18" s="1"/>
  <c r="Z10" i="18"/>
  <c r="W24" i="18"/>
  <c r="W26" i="18" s="1"/>
  <c r="X44" i="18" s="1"/>
  <c r="V29" i="18"/>
  <c r="V32" i="18" s="1"/>
  <c r="V33" i="18" s="1"/>
  <c r="V28" i="18"/>
  <c r="Y12" i="18"/>
  <c r="Y58" i="18"/>
  <c r="AA25" i="18"/>
  <c r="AA7" i="18"/>
  <c r="AB4" i="18"/>
  <c r="AA6" i="18"/>
  <c r="Z37" i="18"/>
  <c r="V59" i="18"/>
  <c r="V36" i="18"/>
  <c r="V38" i="18" s="1"/>
  <c r="V39" i="18" s="1"/>
  <c r="W47" i="18"/>
  <c r="W56" i="18"/>
  <c r="W57" i="18" s="1"/>
  <c r="W49" i="18"/>
  <c r="W54" i="18" s="1"/>
  <c r="A1" i="12"/>
  <c r="B25" i="11"/>
  <c r="B19" i="25" s="1"/>
  <c r="CD30" i="21"/>
  <c r="CD31" i="21" s="1"/>
  <c r="W28" i="18" l="1"/>
  <c r="X45" i="18"/>
  <c r="X50" i="18" s="1"/>
  <c r="Z12" i="18"/>
  <c r="Z20" i="18" s="1"/>
  <c r="Z21" i="18" s="1"/>
  <c r="Z22" i="18" s="1"/>
  <c r="Z45" i="18" s="1"/>
  <c r="Z60" i="18"/>
  <c r="Z58" i="18"/>
  <c r="AA10" i="18"/>
  <c r="AA60" i="18" s="1"/>
  <c r="X49" i="18"/>
  <c r="X56" i="18"/>
  <c r="X57" i="18" s="1"/>
  <c r="W29" i="18"/>
  <c r="W32" i="18" s="1"/>
  <c r="W33" i="18" s="1"/>
  <c r="Y44" i="18"/>
  <c r="Y49" i="18" s="1"/>
  <c r="X29" i="18"/>
  <c r="X32" i="18" s="1"/>
  <c r="X33" i="18" s="1"/>
  <c r="X28" i="18"/>
  <c r="AB7" i="18"/>
  <c r="AB6" i="18"/>
  <c r="AC4" i="18"/>
  <c r="AB25" i="18"/>
  <c r="Y13" i="18"/>
  <c r="Y20" i="18"/>
  <c r="Y21" i="18" s="1"/>
  <c r="Y22" i="18" s="1"/>
  <c r="AA37" i="18"/>
  <c r="W59" i="18"/>
  <c r="W36" i="18"/>
  <c r="W38" i="18" s="1"/>
  <c r="W39" i="18" s="1"/>
  <c r="AA12" i="18" l="1"/>
  <c r="X47" i="18"/>
  <c r="X59" i="18" s="1"/>
  <c r="X54" i="18"/>
  <c r="Z13" i="18"/>
  <c r="Z24" i="18" s="1"/>
  <c r="Z26" i="18" s="1"/>
  <c r="Z29" i="18" s="1"/>
  <c r="Z32" i="18" s="1"/>
  <c r="Z33" i="18" s="1"/>
  <c r="AA58" i="18"/>
  <c r="AB10" i="18"/>
  <c r="Y24" i="18"/>
  <c r="Y26" i="18" s="1"/>
  <c r="AD4" i="18"/>
  <c r="AC6" i="18"/>
  <c r="AC7" i="18"/>
  <c r="AC25" i="18"/>
  <c r="AB37" i="18"/>
  <c r="Y56" i="18"/>
  <c r="Y57" i="18" s="1"/>
  <c r="Y45" i="18"/>
  <c r="Z50" i="18"/>
  <c r="X36" i="18" l="1"/>
  <c r="X38" i="18" s="1"/>
  <c r="X39" i="18" s="1"/>
  <c r="AA13" i="18"/>
  <c r="AA20" i="18"/>
  <c r="AA21" i="18" s="1"/>
  <c r="AA22" i="18" s="1"/>
  <c r="AA45" i="18" s="1"/>
  <c r="AA50" i="18" s="1"/>
  <c r="AB58" i="18"/>
  <c r="AB60" i="18"/>
  <c r="Z28" i="18"/>
  <c r="AB12" i="18"/>
  <c r="AB13" i="18" s="1"/>
  <c r="AC10" i="18"/>
  <c r="Y50" i="18"/>
  <c r="Y54" i="18" s="1"/>
  <c r="Y47" i="18"/>
  <c r="AE4" i="18"/>
  <c r="AD6" i="18"/>
  <c r="AD25" i="18"/>
  <c r="AD7" i="18"/>
  <c r="AC37" i="18"/>
  <c r="Z44" i="18"/>
  <c r="AA44" i="18" s="1"/>
  <c r="Y28" i="18"/>
  <c r="Y29" i="18"/>
  <c r="Y32" i="18" s="1"/>
  <c r="Y33" i="18" s="1"/>
  <c r="AA24" i="18" l="1"/>
  <c r="AA26" i="18" s="1"/>
  <c r="AB44" i="18" s="1"/>
  <c r="AB49" i="18" s="1"/>
  <c r="AC60" i="18"/>
  <c r="Y36" i="18"/>
  <c r="Y38" i="18" s="1"/>
  <c r="Y39" i="18" s="1"/>
  <c r="Y59" i="18"/>
  <c r="AB20" i="18"/>
  <c r="AB21" i="18" s="1"/>
  <c r="AB22" i="18" s="1"/>
  <c r="AB24" i="18" s="1"/>
  <c r="AB26" i="18" s="1"/>
  <c r="AB28" i="18" s="1"/>
  <c r="AD37" i="18"/>
  <c r="Z49" i="18"/>
  <c r="Z54" i="18" s="1"/>
  <c r="Z56" i="18"/>
  <c r="Z57" i="18" s="1"/>
  <c r="Z47" i="18"/>
  <c r="AC58" i="18"/>
  <c r="AC12" i="18"/>
  <c r="AF4" i="18"/>
  <c r="AE25" i="18"/>
  <c r="AE6" i="18"/>
  <c r="AE7" i="18"/>
  <c r="AD10" i="18"/>
  <c r="AA56" i="18"/>
  <c r="AA57" i="18" s="1"/>
  <c r="AA49" i="18"/>
  <c r="AA54" i="18" s="1"/>
  <c r="AA47" i="18"/>
  <c r="AA29" i="18" l="1"/>
  <c r="AA32" i="18" s="1"/>
  <c r="AA33" i="18" s="1"/>
  <c r="AA28" i="18"/>
  <c r="AD60" i="18"/>
  <c r="Z36" i="18"/>
  <c r="Z38" i="18" s="1"/>
  <c r="Z39" i="18" s="1"/>
  <c r="Z59" i="18"/>
  <c r="AC44" i="18"/>
  <c r="AC49" i="18" s="1"/>
  <c r="AB29" i="18"/>
  <c r="AB32" i="18" s="1"/>
  <c r="AB33" i="18" s="1"/>
  <c r="AB56" i="18"/>
  <c r="AB57" i="18" s="1"/>
  <c r="AB45" i="18"/>
  <c r="AE37" i="18"/>
  <c r="AC20" i="18"/>
  <c r="AC21" i="18" s="1"/>
  <c r="AC22" i="18" s="1"/>
  <c r="AC45" i="18" s="1"/>
  <c r="AC50" i="18" s="1"/>
  <c r="AC13" i="18"/>
  <c r="AD58" i="18"/>
  <c r="AD12" i="18"/>
  <c r="AF6" i="18"/>
  <c r="AF25" i="18"/>
  <c r="AF7" i="18"/>
  <c r="AG4" i="18"/>
  <c r="AE10" i="18"/>
  <c r="AE60" i="18" s="1"/>
  <c r="AA59" i="18"/>
  <c r="AA36" i="18"/>
  <c r="AA38" i="18" s="1"/>
  <c r="AA39" i="18" s="1"/>
  <c r="AC54" i="18" l="1"/>
  <c r="AB47" i="18"/>
  <c r="AB50" i="18"/>
  <c r="AB54" i="18" s="1"/>
  <c r="AC56" i="18"/>
  <c r="AC57" i="18" s="1"/>
  <c r="AF37" i="18"/>
  <c r="AC47" i="18"/>
  <c r="AC36" i="18" s="1"/>
  <c r="AC38" i="18" s="1"/>
  <c r="AC39" i="18" s="1"/>
  <c r="AC24" i="18"/>
  <c r="AC26" i="18" s="1"/>
  <c r="AD44" i="18" s="1"/>
  <c r="AD13" i="18"/>
  <c r="AD20" i="18"/>
  <c r="AD21" i="18" s="1"/>
  <c r="AD22" i="18" s="1"/>
  <c r="AD45" i="18" s="1"/>
  <c r="AD50" i="18" s="1"/>
  <c r="AF10" i="18"/>
  <c r="AG6" i="18"/>
  <c r="AG25" i="18"/>
  <c r="AH4" i="18"/>
  <c r="AG7" i="18"/>
  <c r="AE58" i="18"/>
  <c r="AE12" i="18"/>
  <c r="AC59" i="18" l="1"/>
  <c r="AF12" i="18"/>
  <c r="AF20" i="18" s="1"/>
  <c r="AF21" i="18" s="1"/>
  <c r="AF22" i="18" s="1"/>
  <c r="AF45" i="18" s="1"/>
  <c r="AF50" i="18" s="1"/>
  <c r="AF60" i="18"/>
  <c r="AB36" i="18"/>
  <c r="AB38" i="18" s="1"/>
  <c r="AB39" i="18" s="1"/>
  <c r="AB59" i="18"/>
  <c r="AC29" i="18"/>
  <c r="AC32" i="18" s="1"/>
  <c r="AC33" i="18" s="1"/>
  <c r="AC28" i="18"/>
  <c r="AG37" i="18"/>
  <c r="AI4" i="18"/>
  <c r="AH7" i="18"/>
  <c r="AH25" i="18"/>
  <c r="AH6" i="18"/>
  <c r="AD24" i="18"/>
  <c r="AD26" i="18" s="1"/>
  <c r="AE44" i="18" s="1"/>
  <c r="AE49" i="18" s="1"/>
  <c r="AG10" i="18"/>
  <c r="AF58" i="18"/>
  <c r="AE13" i="18"/>
  <c r="AE20" i="18"/>
  <c r="AE21" i="18" s="1"/>
  <c r="AE22" i="18" s="1"/>
  <c r="AE45" i="18" s="1"/>
  <c r="AE50" i="18" s="1"/>
  <c r="AD56" i="18"/>
  <c r="AD57" i="18" s="1"/>
  <c r="AD49" i="18"/>
  <c r="AD54" i="18" s="1"/>
  <c r="AD47" i="18"/>
  <c r="AF13" i="18" l="1"/>
  <c r="AF24" i="18" s="1"/>
  <c r="AF26" i="18" s="1"/>
  <c r="AH10" i="18"/>
  <c r="AH60" i="18" s="1"/>
  <c r="AG60" i="18"/>
  <c r="AE56" i="18"/>
  <c r="AE57" i="18" s="1"/>
  <c r="AD28" i="18"/>
  <c r="AD29" i="18"/>
  <c r="AD32" i="18" s="1"/>
  <c r="AD33" i="18" s="1"/>
  <c r="AE24" i="18"/>
  <c r="AE26" i="18" s="1"/>
  <c r="AF44" i="18" s="1"/>
  <c r="AF47" i="18" s="1"/>
  <c r="AG58" i="18"/>
  <c r="AG12" i="18"/>
  <c r="AI25" i="18"/>
  <c r="AJ4" i="18"/>
  <c r="AI6" i="18"/>
  <c r="AI7" i="18"/>
  <c r="AE54" i="18"/>
  <c r="AE47" i="18"/>
  <c r="AE36" i="18" s="1"/>
  <c r="AE38" i="18" s="1"/>
  <c r="AE39" i="18" s="1"/>
  <c r="AH37" i="18"/>
  <c r="AD59" i="18"/>
  <c r="AD36" i="18"/>
  <c r="AD38" i="18" s="1"/>
  <c r="AD39" i="18" s="1"/>
  <c r="AH58" i="18" l="1"/>
  <c r="AH12" i="18"/>
  <c r="AH20" i="18" s="1"/>
  <c r="AH21" i="18" s="1"/>
  <c r="AH22" i="18" s="1"/>
  <c r="AH45" i="18" s="1"/>
  <c r="AH50" i="18" s="1"/>
  <c r="AG44" i="18"/>
  <c r="AG49" i="18" s="1"/>
  <c r="AF49" i="18"/>
  <c r="AF54" i="18" s="1"/>
  <c r="AE59" i="18"/>
  <c r="AF56" i="18"/>
  <c r="AF57" i="18" s="1"/>
  <c r="AI37" i="18"/>
  <c r="AE29" i="18"/>
  <c r="AE32" i="18" s="1"/>
  <c r="AE33" i="18" s="1"/>
  <c r="AE28" i="18"/>
  <c r="AI10" i="18"/>
  <c r="AJ6" i="18"/>
  <c r="AJ7" i="18"/>
  <c r="AJ25" i="18"/>
  <c r="AK4" i="18"/>
  <c r="AG20" i="18"/>
  <c r="AG21" i="18" s="1"/>
  <c r="AG22" i="18" s="1"/>
  <c r="AG45" i="18" s="1"/>
  <c r="AG50" i="18" s="1"/>
  <c r="AG13" i="18"/>
  <c r="AF28" i="18"/>
  <c r="AF29" i="18"/>
  <c r="AF32" i="18" s="1"/>
  <c r="AF33" i="18" s="1"/>
  <c r="AF59" i="18"/>
  <c r="AF36" i="18"/>
  <c r="AF38" i="18" s="1"/>
  <c r="AF39" i="18" s="1"/>
  <c r="AH13" i="18" l="1"/>
  <c r="AH24" i="18" s="1"/>
  <c r="AH26" i="18" s="1"/>
  <c r="AH29" i="18" s="1"/>
  <c r="AH32" i="18" s="1"/>
  <c r="AH33" i="18" s="1"/>
  <c r="AI60" i="18"/>
  <c r="AG56" i="18"/>
  <c r="AG57" i="18" s="1"/>
  <c r="AG47" i="18"/>
  <c r="AG36" i="18" s="1"/>
  <c r="AG38" i="18" s="1"/>
  <c r="AG39" i="18" s="1"/>
  <c r="AJ10" i="18"/>
  <c r="AG24" i="18"/>
  <c r="AG26" i="18" s="1"/>
  <c r="AH44" i="18" s="1"/>
  <c r="AK7" i="18"/>
  <c r="AK25" i="18"/>
  <c r="AL4" i="18"/>
  <c r="AK6" i="18"/>
  <c r="AI12" i="18"/>
  <c r="AI58" i="18"/>
  <c r="AG54" i="18"/>
  <c r="AJ37" i="18"/>
  <c r="AI44" i="18" l="1"/>
  <c r="AI49" i="18" s="1"/>
  <c r="AJ58" i="18"/>
  <c r="AJ60" i="18"/>
  <c r="AG59" i="18"/>
  <c r="AH28" i="18"/>
  <c r="AJ12" i="18"/>
  <c r="AJ20" i="18" s="1"/>
  <c r="AJ21" i="18" s="1"/>
  <c r="AJ22" i="18" s="1"/>
  <c r="AJ45" i="18" s="1"/>
  <c r="AJ50" i="18" s="1"/>
  <c r="AK10" i="18"/>
  <c r="AK60" i="18" s="1"/>
  <c r="AI13" i="18"/>
  <c r="AI20" i="18"/>
  <c r="AI21" i="18" s="1"/>
  <c r="AI22" i="18" s="1"/>
  <c r="AI45" i="18" s="1"/>
  <c r="AI50" i="18" s="1"/>
  <c r="AM4" i="18"/>
  <c r="AL25" i="18"/>
  <c r="AL6" i="18"/>
  <c r="AL7" i="18"/>
  <c r="AG28" i="18"/>
  <c r="AG29" i="18"/>
  <c r="AG32" i="18" s="1"/>
  <c r="AG33" i="18" s="1"/>
  <c r="AK37" i="18"/>
  <c r="AH47" i="18"/>
  <c r="AH56" i="18"/>
  <c r="AH57" i="18" s="1"/>
  <c r="AH49" i="18"/>
  <c r="AH54" i="18" s="1"/>
  <c r="AK58" i="18" l="1"/>
  <c r="AJ13" i="18"/>
  <c r="AJ24" i="18" s="1"/>
  <c r="AJ26" i="18" s="1"/>
  <c r="AI56" i="18"/>
  <c r="AI57" i="18" s="1"/>
  <c r="AI54" i="18"/>
  <c r="AI47" i="18"/>
  <c r="AI36" i="18" s="1"/>
  <c r="AI38" i="18" s="1"/>
  <c r="AI39" i="18" s="1"/>
  <c r="AK12" i="18"/>
  <c r="AK13" i="18" s="1"/>
  <c r="AL37" i="18"/>
  <c r="AM7" i="18"/>
  <c r="AN4" i="18"/>
  <c r="AM25" i="18"/>
  <c r="AM6" i="18"/>
  <c r="AI24" i="18"/>
  <c r="AI26" i="18" s="1"/>
  <c r="AJ44" i="18" s="1"/>
  <c r="AJ49" i="18" s="1"/>
  <c r="AJ54" i="18" s="1"/>
  <c r="AL10" i="18"/>
  <c r="AH59" i="18"/>
  <c r="AH36" i="18"/>
  <c r="AH38" i="18" s="1"/>
  <c r="AH39" i="18" s="1"/>
  <c r="AL60" i="18" l="1"/>
  <c r="AI59" i="18"/>
  <c r="AJ56" i="18"/>
  <c r="AJ57" i="18" s="1"/>
  <c r="AJ47" i="18"/>
  <c r="AJ36" i="18" s="1"/>
  <c r="AJ38" i="18" s="1"/>
  <c r="AJ39" i="18" s="1"/>
  <c r="AK20" i="18"/>
  <c r="AK21" i="18" s="1"/>
  <c r="AK22" i="18" s="1"/>
  <c r="AM10" i="18"/>
  <c r="AM58" i="18" s="1"/>
  <c r="AI29" i="18"/>
  <c r="AI32" i="18" s="1"/>
  <c r="AI33" i="18" s="1"/>
  <c r="AI28" i="18"/>
  <c r="AL58" i="18"/>
  <c r="AL12" i="18"/>
  <c r="AJ29" i="18"/>
  <c r="AJ32" i="18" s="1"/>
  <c r="AJ33" i="18" s="1"/>
  <c r="AJ28" i="18"/>
  <c r="AM37" i="18"/>
  <c r="AN7" i="18"/>
  <c r="AN6" i="18"/>
  <c r="AN25" i="18"/>
  <c r="AO4" i="18"/>
  <c r="AK44" i="18"/>
  <c r="AJ59" i="18" l="1"/>
  <c r="AM60" i="18"/>
  <c r="AM12" i="18"/>
  <c r="AM13" i="18" s="1"/>
  <c r="AK45" i="18"/>
  <c r="AK50" i="18" s="1"/>
  <c r="AK24" i="18"/>
  <c r="AK26" i="18" s="1"/>
  <c r="AN10" i="18"/>
  <c r="AN58" i="18" s="1"/>
  <c r="AO25" i="18"/>
  <c r="AO6" i="18"/>
  <c r="AO7" i="18"/>
  <c r="AN37" i="18"/>
  <c r="AP4" i="18"/>
  <c r="AL20" i="18"/>
  <c r="AL21" i="18" s="1"/>
  <c r="AL22" i="18" s="1"/>
  <c r="AL45" i="18" s="1"/>
  <c r="AL50" i="18" s="1"/>
  <c r="AL13" i="18"/>
  <c r="AK49" i="18"/>
  <c r="AK56" i="18"/>
  <c r="AK57" i="18" s="1"/>
  <c r="AM20" i="18" l="1"/>
  <c r="AM21" i="18" s="1"/>
  <c r="AM22" i="18" s="1"/>
  <c r="AM45" i="18" s="1"/>
  <c r="AM50" i="18" s="1"/>
  <c r="AK47" i="18"/>
  <c r="AK36" i="18" s="1"/>
  <c r="AK38" i="18" s="1"/>
  <c r="AK39" i="18" s="1"/>
  <c r="AL44" i="18"/>
  <c r="AL49" i="18" s="1"/>
  <c r="AL54" i="18" s="1"/>
  <c r="AK54" i="18"/>
  <c r="AK28" i="18"/>
  <c r="AK29" i="18"/>
  <c r="AK32" i="18" s="1"/>
  <c r="AK33" i="18" s="1"/>
  <c r="AN12" i="18"/>
  <c r="AN13" i="18" s="1"/>
  <c r="AO10" i="18"/>
  <c r="AL24" i="18"/>
  <c r="AL26" i="18" s="1"/>
  <c r="AO37" i="18"/>
  <c r="AQ4" i="18"/>
  <c r="AP7" i="18"/>
  <c r="AP25" i="18"/>
  <c r="AP6" i="18"/>
  <c r="AP10" i="18" l="1"/>
  <c r="AP58" i="18" s="1"/>
  <c r="AK59" i="18"/>
  <c r="AM24" i="18"/>
  <c r="AM26" i="18" s="1"/>
  <c r="AM44" i="18"/>
  <c r="AM49" i="18" s="1"/>
  <c r="AM54" i="18" s="1"/>
  <c r="AL47" i="18"/>
  <c r="AL56" i="18"/>
  <c r="AL57" i="18" s="1"/>
  <c r="AN20" i="18"/>
  <c r="AN21" i="18" s="1"/>
  <c r="AN22" i="18" s="1"/>
  <c r="AN24" i="18" s="1"/>
  <c r="AN26" i="18" s="1"/>
  <c r="AO12" i="18"/>
  <c r="AO58" i="18"/>
  <c r="AQ7" i="18"/>
  <c r="AQ6" i="18"/>
  <c r="AQ25" i="18"/>
  <c r="AR4" i="18"/>
  <c r="AL28" i="18"/>
  <c r="AL29" i="18"/>
  <c r="AL32" i="18" s="1"/>
  <c r="AL33" i="18" s="1"/>
  <c r="AP37" i="18"/>
  <c r="AN44" i="18" l="1"/>
  <c r="AN49" i="18" s="1"/>
  <c r="AP12" i="18"/>
  <c r="AP13" i="18" s="1"/>
  <c r="AM28" i="18"/>
  <c r="AM29" i="18"/>
  <c r="AM32" i="18" s="1"/>
  <c r="AM33" i="18" s="1"/>
  <c r="AL36" i="18"/>
  <c r="AL38" i="18" s="1"/>
  <c r="AL39" i="18" s="1"/>
  <c r="AL59" i="18"/>
  <c r="AM47" i="18"/>
  <c r="AM56" i="18"/>
  <c r="AM57" i="18" s="1"/>
  <c r="AQ10" i="18"/>
  <c r="AQ58" i="18" s="1"/>
  <c r="AN45" i="18"/>
  <c r="AO13" i="18"/>
  <c r="AO20" i="18"/>
  <c r="AO21" i="18" s="1"/>
  <c r="AO22" i="18" s="1"/>
  <c r="AO45" i="18" s="1"/>
  <c r="AO50" i="18" s="1"/>
  <c r="AN29" i="18"/>
  <c r="AN32" i="18" s="1"/>
  <c r="AN33" i="18" s="1"/>
  <c r="AN28" i="18"/>
  <c r="AR6" i="18"/>
  <c r="AS4" i="18"/>
  <c r="AR25" i="18"/>
  <c r="AR7" i="18"/>
  <c r="AQ37" i="18"/>
  <c r="AO44" i="18"/>
  <c r="AP20" i="18" l="1"/>
  <c r="AP21" i="18" s="1"/>
  <c r="AP22" i="18" s="1"/>
  <c r="AP24" i="18" s="1"/>
  <c r="AP26" i="18" s="1"/>
  <c r="AP29" i="18" s="1"/>
  <c r="AP32" i="18" s="1"/>
  <c r="AP33" i="18" s="1"/>
  <c r="AN56" i="18"/>
  <c r="AN57" i="18" s="1"/>
  <c r="AM36" i="18"/>
  <c r="AM38" i="18" s="1"/>
  <c r="AM39" i="18" s="1"/>
  <c r="AM59" i="18"/>
  <c r="AQ12" i="18"/>
  <c r="AQ13" i="18" s="1"/>
  <c r="AN50" i="18"/>
  <c r="AN54" i="18" s="1"/>
  <c r="AN47" i="18"/>
  <c r="AO24" i="18"/>
  <c r="AO26" i="18" s="1"/>
  <c r="AP44" i="18" s="1"/>
  <c r="AR37" i="18"/>
  <c r="AR10" i="18"/>
  <c r="AS6" i="18"/>
  <c r="AS7" i="18"/>
  <c r="AS25" i="18"/>
  <c r="AT4" i="18"/>
  <c r="AO47" i="18"/>
  <c r="AO49" i="18"/>
  <c r="AO54" i="18" s="1"/>
  <c r="AO56" i="18"/>
  <c r="AO57" i="18" s="1"/>
  <c r="AP28" i="18" l="1"/>
  <c r="AP45" i="18"/>
  <c r="AP50" i="18" s="1"/>
  <c r="AN36" i="18"/>
  <c r="AN38" i="18" s="1"/>
  <c r="AN39" i="18" s="1"/>
  <c r="AN59" i="18"/>
  <c r="AQ20" i="18"/>
  <c r="AQ21" i="18" s="1"/>
  <c r="AQ22" i="18" s="1"/>
  <c r="AQ24" i="18" s="1"/>
  <c r="AQ26" i="18" s="1"/>
  <c r="AO29" i="18"/>
  <c r="AO32" i="18" s="1"/>
  <c r="AO33" i="18" s="1"/>
  <c r="AO28" i="18"/>
  <c r="AS10" i="18"/>
  <c r="AS58" i="18" s="1"/>
  <c r="AU4" i="18"/>
  <c r="AT6" i="18"/>
  <c r="AT7" i="18"/>
  <c r="AT25" i="18"/>
  <c r="AR58" i="18"/>
  <c r="AR12" i="18"/>
  <c r="AS37" i="18"/>
  <c r="AO59" i="18"/>
  <c r="AO36" i="18"/>
  <c r="AO38" i="18" s="1"/>
  <c r="AO39" i="18" s="1"/>
  <c r="AQ44" i="18"/>
  <c r="AP47" i="18"/>
  <c r="AP49" i="18"/>
  <c r="AP54" i="18" s="1"/>
  <c r="AP56" i="18"/>
  <c r="AP57" i="18" s="1"/>
  <c r="AR44" i="18"/>
  <c r="AQ45" i="18" l="1"/>
  <c r="AQ50" i="18" s="1"/>
  <c r="AS12" i="18"/>
  <c r="AS13" i="18" s="1"/>
  <c r="AT10" i="18"/>
  <c r="AV4" i="18"/>
  <c r="AU6" i="18"/>
  <c r="AU25" i="18"/>
  <c r="AU7" i="18"/>
  <c r="AT37" i="18"/>
  <c r="AR20" i="18"/>
  <c r="AR21" i="18" s="1"/>
  <c r="AR22" i="18" s="1"/>
  <c r="AR45" i="18" s="1"/>
  <c r="AR50" i="18" s="1"/>
  <c r="AR13" i="18"/>
  <c r="AP36" i="18"/>
  <c r="AP38" i="18" s="1"/>
  <c r="AP39" i="18" s="1"/>
  <c r="AP59" i="18"/>
  <c r="AR49" i="18"/>
  <c r="AQ56" i="18"/>
  <c r="AQ57" i="18" s="1"/>
  <c r="AQ49" i="18"/>
  <c r="AS20" i="18" l="1"/>
  <c r="AS21" i="18" s="1"/>
  <c r="AS22" i="18" s="1"/>
  <c r="AS45" i="18" s="1"/>
  <c r="AS50" i="18" s="1"/>
  <c r="AQ54" i="18"/>
  <c r="AQ47" i="18"/>
  <c r="AQ36" i="18" s="1"/>
  <c r="AQ38" i="18" s="1"/>
  <c r="AQ39" i="18" s="1"/>
  <c r="AU37" i="18"/>
  <c r="AQ28" i="18"/>
  <c r="AQ29" i="18"/>
  <c r="AQ32" i="18" s="1"/>
  <c r="AQ33" i="18" s="1"/>
  <c r="AR56" i="18"/>
  <c r="AR57" i="18" s="1"/>
  <c r="AR47" i="18"/>
  <c r="AR36" i="18" s="1"/>
  <c r="AR38" i="18" s="1"/>
  <c r="AR39" i="18" s="1"/>
  <c r="AT58" i="18"/>
  <c r="AT12" i="18"/>
  <c r="AR24" i="18"/>
  <c r="AR26" i="18" s="1"/>
  <c r="AS44" i="18" s="1"/>
  <c r="AS49" i="18" s="1"/>
  <c r="AW4" i="18"/>
  <c r="AV7" i="18"/>
  <c r="AV25" i="18"/>
  <c r="AV6" i="18"/>
  <c r="AR54" i="18"/>
  <c r="AU10" i="18"/>
  <c r="AQ59" i="18"/>
  <c r="AR59" i="18"/>
  <c r="AS24" i="18" l="1"/>
  <c r="AS26" i="18" s="1"/>
  <c r="AS28" i="18" s="1"/>
  <c r="AS54" i="18"/>
  <c r="AV10" i="18"/>
  <c r="AV12" i="18" s="1"/>
  <c r="AV20" i="18" s="1"/>
  <c r="AV21" i="18" s="1"/>
  <c r="AV22" i="18" s="1"/>
  <c r="AV45" i="18" s="1"/>
  <c r="AV50" i="18" s="1"/>
  <c r="AS56" i="18"/>
  <c r="AS57" i="18" s="1"/>
  <c r="AS47" i="18"/>
  <c r="AS36" i="18" s="1"/>
  <c r="AS38" i="18" s="1"/>
  <c r="AS39" i="18" s="1"/>
  <c r="AT20" i="18"/>
  <c r="AT21" i="18" s="1"/>
  <c r="AT22" i="18" s="1"/>
  <c r="AT45" i="18" s="1"/>
  <c r="AT50" i="18" s="1"/>
  <c r="AT13" i="18"/>
  <c r="AU12" i="18"/>
  <c r="AU58" i="18"/>
  <c r="AW7" i="18"/>
  <c r="AX4" i="18"/>
  <c r="AW25" i="18"/>
  <c r="AW6" i="18"/>
  <c r="AR28" i="18"/>
  <c r="AR29" i="18"/>
  <c r="AR32" i="18" s="1"/>
  <c r="AR33" i="18" s="1"/>
  <c r="AV37" i="18"/>
  <c r="AS59" i="18"/>
  <c r="AT44" i="18"/>
  <c r="AS29" i="18" l="1"/>
  <c r="AS32" i="18" s="1"/>
  <c r="AS33" i="18" s="1"/>
  <c r="AV58" i="18"/>
  <c r="AW10" i="18"/>
  <c r="AW12" i="18" s="1"/>
  <c r="AW20" i="18" s="1"/>
  <c r="AW21" i="18" s="1"/>
  <c r="AW22" i="18" s="1"/>
  <c r="AV13" i="18"/>
  <c r="AT24" i="18"/>
  <c r="AT26" i="18" s="1"/>
  <c r="AU44" i="18" s="1"/>
  <c r="AU49" i="18" s="1"/>
  <c r="AU20" i="18"/>
  <c r="AU21" i="18" s="1"/>
  <c r="AU22" i="18" s="1"/>
  <c r="AU45" i="18" s="1"/>
  <c r="AU50" i="18" s="1"/>
  <c r="AU13" i="18"/>
  <c r="AW37" i="18"/>
  <c r="AX6" i="18"/>
  <c r="AX25" i="18"/>
  <c r="AX7" i="18"/>
  <c r="AY4" i="18"/>
  <c r="AT47" i="18"/>
  <c r="AT49" i="18"/>
  <c r="AT54" i="18" s="1"/>
  <c r="AT56" i="18"/>
  <c r="AT57" i="18" s="1"/>
  <c r="AW13" i="18" l="1"/>
  <c r="AW24" i="18" s="1"/>
  <c r="AW26" i="18" s="1"/>
  <c r="AW58" i="18"/>
  <c r="AU56" i="18"/>
  <c r="AU57" i="18" s="1"/>
  <c r="AU47" i="18"/>
  <c r="AU36" i="18" s="1"/>
  <c r="AU38" i="18" s="1"/>
  <c r="AU39" i="18" s="1"/>
  <c r="AV24" i="18"/>
  <c r="AV26" i="18" s="1"/>
  <c r="AV29" i="18" s="1"/>
  <c r="AV32" i="18" s="1"/>
  <c r="AV33" i="18" s="1"/>
  <c r="AX37" i="18"/>
  <c r="AU54" i="18"/>
  <c r="AT28" i="18"/>
  <c r="AT29" i="18"/>
  <c r="AT32" i="18" s="1"/>
  <c r="AT33" i="18" s="1"/>
  <c r="AX10" i="18"/>
  <c r="AY7" i="18"/>
  <c r="AY6" i="18"/>
  <c r="AY25" i="18"/>
  <c r="AZ4" i="18"/>
  <c r="AU24" i="18"/>
  <c r="AU26" i="18" s="1"/>
  <c r="AV44" i="18" s="1"/>
  <c r="AW45" i="18"/>
  <c r="AW50" i="18" s="1"/>
  <c r="AT59" i="18"/>
  <c r="AT36" i="18"/>
  <c r="AT38" i="18" s="1"/>
  <c r="AT39" i="18" s="1"/>
  <c r="AU59" i="18"/>
  <c r="AV28" i="18" l="1"/>
  <c r="AV47" i="18"/>
  <c r="AV56" i="18"/>
  <c r="AV57" i="18" s="1"/>
  <c r="AV49" i="18"/>
  <c r="AV54" i="18" s="1"/>
  <c r="AY37" i="18"/>
  <c r="BA4" i="18"/>
  <c r="AZ7" i="18"/>
  <c r="AZ6" i="18"/>
  <c r="AZ25" i="18"/>
  <c r="AX58" i="18"/>
  <c r="AX12" i="18"/>
  <c r="AY10" i="18"/>
  <c r="AU29" i="18"/>
  <c r="AU32" i="18" s="1"/>
  <c r="AU33" i="18" s="1"/>
  <c r="AU28" i="18"/>
  <c r="AW44" i="18"/>
  <c r="AX44" i="18" s="1"/>
  <c r="AW28" i="18"/>
  <c r="AW29" i="18"/>
  <c r="AW32" i="18" s="1"/>
  <c r="AW33" i="18" s="1"/>
  <c r="AV36" i="18" l="1"/>
  <c r="AV38" i="18" s="1"/>
  <c r="AV39" i="18" s="1"/>
  <c r="AV59" i="18"/>
  <c r="AZ10" i="18"/>
  <c r="AZ12" i="18" s="1"/>
  <c r="AZ20" i="18" s="1"/>
  <c r="AZ21" i="18" s="1"/>
  <c r="AZ22" i="18" s="1"/>
  <c r="AY12" i="18"/>
  <c r="AY58" i="18"/>
  <c r="BA7" i="18"/>
  <c r="BA6" i="18"/>
  <c r="BB4" i="18"/>
  <c r="BA25" i="18"/>
  <c r="AX20" i="18"/>
  <c r="AX21" i="18" s="1"/>
  <c r="AX22" i="18" s="1"/>
  <c r="AX45" i="18" s="1"/>
  <c r="AX50" i="18" s="1"/>
  <c r="AX13" i="18"/>
  <c r="AZ37" i="18"/>
  <c r="AX49" i="18"/>
  <c r="AW56" i="18"/>
  <c r="AW49" i="18"/>
  <c r="AW54" i="18" s="1"/>
  <c r="AW47" i="18"/>
  <c r="AZ13" i="18" l="1"/>
  <c r="AZ24" i="18" s="1"/>
  <c r="AZ26" i="18" s="1"/>
  <c r="AZ28" i="18" s="1"/>
  <c r="AZ58" i="18"/>
  <c r="BA10" i="18"/>
  <c r="AX24" i="18"/>
  <c r="AX26" i="18" s="1"/>
  <c r="AY44" i="18" s="1"/>
  <c r="BC4" i="18"/>
  <c r="BB7" i="18"/>
  <c r="BB6" i="18"/>
  <c r="BB25" i="18"/>
  <c r="AY20" i="18"/>
  <c r="AY21" i="18" s="1"/>
  <c r="AY22" i="18" s="1"/>
  <c r="AY45" i="18" s="1"/>
  <c r="AY50" i="18" s="1"/>
  <c r="AY13" i="18"/>
  <c r="AX56" i="18"/>
  <c r="AX57" i="18" s="1"/>
  <c r="AX47" i="18"/>
  <c r="AX54" i="18"/>
  <c r="BA37" i="18"/>
  <c r="AW57" i="18"/>
  <c r="AW59" i="18"/>
  <c r="AW36" i="18"/>
  <c r="AZ45" i="18"/>
  <c r="C14" i="17"/>
  <c r="AX36" i="18" l="1"/>
  <c r="AX38" i="18" s="1"/>
  <c r="AX39" i="18" s="1"/>
  <c r="AX59" i="18"/>
  <c r="BB10" i="18"/>
  <c r="BB12" i="18" s="1"/>
  <c r="BB13" i="18" s="1"/>
  <c r="BA12" i="18"/>
  <c r="BA58" i="18"/>
  <c r="BD4" i="18"/>
  <c r="BC6" i="18"/>
  <c r="BC25" i="18"/>
  <c r="BC7" i="18"/>
  <c r="AX29" i="18"/>
  <c r="AX32" i="18" s="1"/>
  <c r="AX33" i="18" s="1"/>
  <c r="AX28" i="18"/>
  <c r="AY24" i="18"/>
  <c r="AY26" i="18" s="1"/>
  <c r="AZ44" i="18" s="1"/>
  <c r="BB37" i="18"/>
  <c r="AZ29" i="18"/>
  <c r="AZ32" i="18" s="1"/>
  <c r="AZ33" i="18" s="1"/>
  <c r="AW38" i="18"/>
  <c r="AW39" i="18" s="1"/>
  <c r="AZ50" i="18"/>
  <c r="AY47" i="18"/>
  <c r="AY49" i="18"/>
  <c r="AY54" i="18" s="1"/>
  <c r="AY56" i="18"/>
  <c r="BA44" i="18"/>
  <c r="C15" i="17"/>
  <c r="AZ49" i="18" l="1"/>
  <c r="AZ54" i="18" s="1"/>
  <c r="AZ47" i="18"/>
  <c r="AZ36" i="18" s="1"/>
  <c r="AZ38" i="18" s="1"/>
  <c r="AZ39" i="18" s="1"/>
  <c r="AZ56" i="18"/>
  <c r="AZ57" i="18" s="1"/>
  <c r="BB58" i="18"/>
  <c r="BB20" i="18"/>
  <c r="BB21" i="18" s="1"/>
  <c r="BB22" i="18" s="1"/>
  <c r="BB45" i="18" s="1"/>
  <c r="BB50" i="18" s="1"/>
  <c r="BC37" i="18"/>
  <c r="BA13" i="18"/>
  <c r="BA20" i="18"/>
  <c r="BA21" i="18" s="1"/>
  <c r="BA22" i="18" s="1"/>
  <c r="BA45" i="18" s="1"/>
  <c r="BA50" i="18" s="1"/>
  <c r="AY29" i="18"/>
  <c r="AY32" i="18" s="1"/>
  <c r="AY33" i="18" s="1"/>
  <c r="AY28" i="18"/>
  <c r="BD7" i="18"/>
  <c r="BD25" i="18"/>
  <c r="BE4" i="18"/>
  <c r="BD6" i="18"/>
  <c r="BC10" i="18"/>
  <c r="AY57" i="18"/>
  <c r="BA49" i="18"/>
  <c r="AY59" i="18"/>
  <c r="AY36" i="18"/>
  <c r="AZ59" i="18"/>
  <c r="BA47" i="18" l="1"/>
  <c r="BA36" i="18" s="1"/>
  <c r="BA38" i="18" s="1"/>
  <c r="BA39" i="18" s="1"/>
  <c r="BB24" i="18"/>
  <c r="BB26" i="18" s="1"/>
  <c r="BD10" i="18"/>
  <c r="BD58" i="18" s="1"/>
  <c r="BA24" i="18"/>
  <c r="BA26" i="18" s="1"/>
  <c r="BB44" i="18" s="1"/>
  <c r="BC44" i="18" s="1"/>
  <c r="BA56" i="18"/>
  <c r="BA57" i="18" s="1"/>
  <c r="BA54" i="18"/>
  <c r="BC58" i="18"/>
  <c r="BC12" i="18"/>
  <c r="BE7" i="18"/>
  <c r="BF4" i="18"/>
  <c r="BE6" i="18"/>
  <c r="BE25" i="18"/>
  <c r="BD37" i="18"/>
  <c r="AY38" i="18"/>
  <c r="AY39" i="18" s="1"/>
  <c r="BA59" i="18"/>
  <c r="BE10" i="18" l="1"/>
  <c r="BE12" i="18" s="1"/>
  <c r="BB56" i="18"/>
  <c r="BB57" i="18" s="1"/>
  <c r="BB49" i="18"/>
  <c r="BB54" i="18" s="1"/>
  <c r="BB47" i="18"/>
  <c r="BB29" i="18"/>
  <c r="BB32" i="18" s="1"/>
  <c r="BB33" i="18" s="1"/>
  <c r="BB28" i="18"/>
  <c r="BD12" i="18"/>
  <c r="BA28" i="18"/>
  <c r="BA29" i="18"/>
  <c r="BA32" i="18" s="1"/>
  <c r="BA33" i="18" s="1"/>
  <c r="BE37" i="18"/>
  <c r="BF6" i="18"/>
  <c r="BF25" i="18"/>
  <c r="BF7" i="18"/>
  <c r="BG4" i="18"/>
  <c r="BC20" i="18"/>
  <c r="BC21" i="18" s="1"/>
  <c r="BC22" i="18" s="1"/>
  <c r="BC45" i="18" s="1"/>
  <c r="BC50" i="18" s="1"/>
  <c r="BC13" i="18"/>
  <c r="BC49" i="18"/>
  <c r="BE58" i="18" l="1"/>
  <c r="BB36" i="18"/>
  <c r="BB38" i="18" s="1"/>
  <c r="BB39" i="18" s="1"/>
  <c r="BB59" i="18"/>
  <c r="BE13" i="18"/>
  <c r="BE20" i="18"/>
  <c r="BE21" i="18" s="1"/>
  <c r="BE22" i="18" s="1"/>
  <c r="BE45" i="18" s="1"/>
  <c r="BE50" i="18" s="1"/>
  <c r="BD20" i="18"/>
  <c r="BD21" i="18" s="1"/>
  <c r="BD22" i="18" s="1"/>
  <c r="BD13" i="18"/>
  <c r="BF37" i="18"/>
  <c r="BC54" i="18"/>
  <c r="BC24" i="18"/>
  <c r="BC26" i="18" s="1"/>
  <c r="BD44" i="18" s="1"/>
  <c r="BD49" i="18" s="1"/>
  <c r="BG7" i="18"/>
  <c r="BG6" i="18"/>
  <c r="BH4" i="18"/>
  <c r="BG25" i="18"/>
  <c r="BC47" i="18"/>
  <c r="BC36" i="18" s="1"/>
  <c r="BC56" i="18"/>
  <c r="BC57" i="18" s="1"/>
  <c r="BF10" i="18"/>
  <c r="BC59" i="18"/>
  <c r="BE24" i="18" l="1"/>
  <c r="BE26" i="18" s="1"/>
  <c r="BE28" i="18" s="1"/>
  <c r="BD45" i="18"/>
  <c r="BD56" i="18"/>
  <c r="BD24" i="18"/>
  <c r="BD26" i="18" s="1"/>
  <c r="BG10" i="18"/>
  <c r="BG58" i="18" s="1"/>
  <c r="BF58" i="18"/>
  <c r="BF12" i="18"/>
  <c r="BI4" i="18"/>
  <c r="BH7" i="18"/>
  <c r="BH25" i="18"/>
  <c r="BH6" i="18"/>
  <c r="BC28" i="18"/>
  <c r="BC29" i="18"/>
  <c r="BC32" i="18" s="1"/>
  <c r="BC33" i="18" s="1"/>
  <c r="BG37" i="18"/>
  <c r="BC38" i="18"/>
  <c r="BC39" i="18" s="1"/>
  <c r="BE44" i="18"/>
  <c r="BF44" i="18" s="1"/>
  <c r="BE29" i="18" l="1"/>
  <c r="BE32" i="18" s="1"/>
  <c r="BE33" i="18" s="1"/>
  <c r="BH10" i="18"/>
  <c r="BH12" i="18" s="1"/>
  <c r="BH20" i="18" s="1"/>
  <c r="BH21" i="18" s="1"/>
  <c r="BH22" i="18" s="1"/>
  <c r="BH45" i="18" s="1"/>
  <c r="BH50" i="18" s="1"/>
  <c r="BD57" i="18"/>
  <c r="BD28" i="18"/>
  <c r="BD29" i="18"/>
  <c r="BD32" i="18" s="1"/>
  <c r="BD33" i="18" s="1"/>
  <c r="BD47" i="18"/>
  <c r="BD59" i="18" s="1"/>
  <c r="BD50" i="18"/>
  <c r="BD54" i="18" s="1"/>
  <c r="BG12" i="18"/>
  <c r="BJ4" i="18"/>
  <c r="BI6" i="18"/>
  <c r="BI7" i="18"/>
  <c r="BI25" i="18"/>
  <c r="BF20" i="18"/>
  <c r="BF21" i="18" s="1"/>
  <c r="BF22" i="18" s="1"/>
  <c r="BF45" i="18" s="1"/>
  <c r="BF50" i="18" s="1"/>
  <c r="BF13" i="18"/>
  <c r="BH37" i="18"/>
  <c r="BE47" i="18"/>
  <c r="BE56" i="18"/>
  <c r="BE57" i="18" s="1"/>
  <c r="BE49" i="18"/>
  <c r="BE54" i="18" s="1"/>
  <c r="BF49" i="18"/>
  <c r="BH58" i="18" l="1"/>
  <c r="BH13" i="18"/>
  <c r="BH24" i="18" s="1"/>
  <c r="BH26" i="18" s="1"/>
  <c r="BH29" i="18" s="1"/>
  <c r="BH32" i="18" s="1"/>
  <c r="BH33" i="18" s="1"/>
  <c r="BF56" i="18"/>
  <c r="BF57" i="18" s="1"/>
  <c r="BI10" i="18"/>
  <c r="BI12" i="18" s="1"/>
  <c r="BI20" i="18" s="1"/>
  <c r="BI21" i="18" s="1"/>
  <c r="BI22" i="18" s="1"/>
  <c r="BI45" i="18" s="1"/>
  <c r="BI50" i="18" s="1"/>
  <c r="BD36" i="18"/>
  <c r="BG20" i="18"/>
  <c r="BG21" i="18" s="1"/>
  <c r="BG22" i="18" s="1"/>
  <c r="BG45" i="18" s="1"/>
  <c r="BG50" i="18" s="1"/>
  <c r="BG13" i="18"/>
  <c r="BF24" i="18"/>
  <c r="BF26" i="18" s="1"/>
  <c r="BK4" i="18"/>
  <c r="BJ6" i="18"/>
  <c r="BJ7" i="18"/>
  <c r="BJ25" i="18"/>
  <c r="BF54" i="18"/>
  <c r="BF47" i="18"/>
  <c r="BF36" i="18" s="1"/>
  <c r="BF38" i="18" s="1"/>
  <c r="BF39" i="18" s="1"/>
  <c r="BI37" i="18"/>
  <c r="BG44" i="18"/>
  <c r="BF59" i="18"/>
  <c r="BE59" i="18"/>
  <c r="BE36" i="18"/>
  <c r="BE38" i="18" s="1"/>
  <c r="BE39" i="18" s="1"/>
  <c r="BH28" i="18" l="1"/>
  <c r="BD38" i="18"/>
  <c r="BD39" i="18" s="1"/>
  <c r="BI58" i="18"/>
  <c r="BI13" i="18"/>
  <c r="BI24" i="18" s="1"/>
  <c r="BI26" i="18" s="1"/>
  <c r="BJ10" i="18"/>
  <c r="BJ58" i="18" s="1"/>
  <c r="BG24" i="18"/>
  <c r="BG26" i="18" s="1"/>
  <c r="BH44" i="18" s="1"/>
  <c r="BK7" i="18"/>
  <c r="BK6" i="18"/>
  <c r="BL4" i="18"/>
  <c r="BK25" i="18"/>
  <c r="BJ37" i="18"/>
  <c r="BF28" i="18"/>
  <c r="BF29" i="18"/>
  <c r="BF32" i="18" s="1"/>
  <c r="BF33" i="18" s="1"/>
  <c r="BG56" i="18"/>
  <c r="BG57" i="18" s="1"/>
  <c r="BG49" i="18"/>
  <c r="BG54" i="18" s="1"/>
  <c r="BG47" i="18"/>
  <c r="BH47" i="18" l="1"/>
  <c r="BH49" i="18"/>
  <c r="BH54" i="18" s="1"/>
  <c r="BH56" i="18"/>
  <c r="BH57" i="18" s="1"/>
  <c r="BI44" i="18"/>
  <c r="BI56" i="18" s="1"/>
  <c r="BI57" i="18" s="1"/>
  <c r="BJ12" i="18"/>
  <c r="BJ20" i="18" s="1"/>
  <c r="BJ21" i="18" s="1"/>
  <c r="BJ22" i="18" s="1"/>
  <c r="BJ45" i="18" s="1"/>
  <c r="BJ50" i="18" s="1"/>
  <c r="BK10" i="18"/>
  <c r="BK58" i="18" s="1"/>
  <c r="BG29" i="18"/>
  <c r="BG32" i="18" s="1"/>
  <c r="BG33" i="18" s="1"/>
  <c r="BG28" i="18"/>
  <c r="BM4" i="18"/>
  <c r="BL7" i="18"/>
  <c r="BL25" i="18"/>
  <c r="BL6" i="18"/>
  <c r="BK37" i="18"/>
  <c r="BJ44" i="18"/>
  <c r="BG59" i="18"/>
  <c r="BG36" i="18"/>
  <c r="BJ13" i="18" l="1"/>
  <c r="BJ24" i="18" s="1"/>
  <c r="BJ26" i="18" s="1"/>
  <c r="BK44" i="18" s="1"/>
  <c r="BH36" i="18"/>
  <c r="BH38" i="18" s="1"/>
  <c r="BH39" i="18" s="1"/>
  <c r="BH59" i="18"/>
  <c r="BL10" i="18"/>
  <c r="BL58" i="18" s="1"/>
  <c r="BG38" i="18"/>
  <c r="BG39" i="18" s="1"/>
  <c r="BI47" i="18"/>
  <c r="BI49" i="18"/>
  <c r="BI54" i="18" s="1"/>
  <c r="BI28" i="18"/>
  <c r="BI29" i="18"/>
  <c r="BI32" i="18" s="1"/>
  <c r="BI33" i="18" s="1"/>
  <c r="BK12" i="18"/>
  <c r="BK20" i="18" s="1"/>
  <c r="BK21" i="18" s="1"/>
  <c r="BK22" i="18" s="1"/>
  <c r="BK45" i="18" s="1"/>
  <c r="BK50" i="18" s="1"/>
  <c r="BN4" i="18"/>
  <c r="BM7" i="18"/>
  <c r="BM25" i="18"/>
  <c r="BM6" i="18"/>
  <c r="BL37" i="18"/>
  <c r="BJ47" i="18"/>
  <c r="BJ56" i="18"/>
  <c r="BJ57" i="18" s="1"/>
  <c r="BJ49" i="18"/>
  <c r="BJ54" i="18" s="1"/>
  <c r="BI59" i="18"/>
  <c r="BL12" i="18" l="1"/>
  <c r="BL20" i="18" s="1"/>
  <c r="BL21" i="18" s="1"/>
  <c r="BL22" i="18" s="1"/>
  <c r="BL45" i="18" s="1"/>
  <c r="BM10" i="18"/>
  <c r="BM12" i="18" s="1"/>
  <c r="BM13" i="18" s="1"/>
  <c r="BI36" i="18"/>
  <c r="BK13" i="18"/>
  <c r="BK24" i="18" s="1"/>
  <c r="BK26" i="18" s="1"/>
  <c r="BL44" i="18" s="1"/>
  <c r="BL49" i="18" s="1"/>
  <c r="BJ29" i="18"/>
  <c r="BJ32" i="18" s="1"/>
  <c r="BJ33" i="18" s="1"/>
  <c r="BJ28" i="18"/>
  <c r="BN25" i="18"/>
  <c r="BN6" i="18"/>
  <c r="BO4" i="18"/>
  <c r="BN7" i="18"/>
  <c r="BM37" i="18"/>
  <c r="BK56" i="18"/>
  <c r="BK57" i="18" s="1"/>
  <c r="BK47" i="18"/>
  <c r="BK49" i="18"/>
  <c r="BK54" i="18" s="1"/>
  <c r="BJ59" i="18"/>
  <c r="BJ36" i="18"/>
  <c r="BJ38" i="18" s="1"/>
  <c r="BJ39" i="18" s="1"/>
  <c r="BL13" i="18" l="1"/>
  <c r="BL24" i="18" s="1"/>
  <c r="BL26" i="18" s="1"/>
  <c r="BL29" i="18" s="1"/>
  <c r="BL32" i="18" s="1"/>
  <c r="BL33" i="18" s="1"/>
  <c r="BM20" i="18"/>
  <c r="BM21" i="18" s="1"/>
  <c r="BM22" i="18" s="1"/>
  <c r="BM45" i="18" s="1"/>
  <c r="BM50" i="18" s="1"/>
  <c r="BM58" i="18"/>
  <c r="BI38" i="18"/>
  <c r="BI39" i="18" s="1"/>
  <c r="BL56" i="18"/>
  <c r="BL57" i="18" s="1"/>
  <c r="BN37" i="18"/>
  <c r="BN10" i="18"/>
  <c r="BK29" i="18"/>
  <c r="BK32" i="18" s="1"/>
  <c r="BK33" i="18" s="1"/>
  <c r="BK28" i="18"/>
  <c r="BO25" i="18"/>
  <c r="BP4" i="18"/>
  <c r="BO7" i="18"/>
  <c r="BO6" i="18"/>
  <c r="BL50" i="18"/>
  <c r="BL54" i="18" s="1"/>
  <c r="BL47" i="18"/>
  <c r="BK59" i="18"/>
  <c r="BK36" i="18"/>
  <c r="BK38" i="18" s="1"/>
  <c r="BK39" i="18" s="1"/>
  <c r="BM24" i="18" l="1"/>
  <c r="BM26" i="18" s="1"/>
  <c r="BM29" i="18" s="1"/>
  <c r="BM32" i="18" s="1"/>
  <c r="BM33" i="18" s="1"/>
  <c r="BL28" i="18"/>
  <c r="BO10" i="18"/>
  <c r="BP7" i="18"/>
  <c r="BP25" i="18"/>
  <c r="BP6" i="18"/>
  <c r="BQ4" i="18"/>
  <c r="BN12" i="18"/>
  <c r="BN58" i="18"/>
  <c r="BO37" i="18"/>
  <c r="BM44" i="18"/>
  <c r="BN44" i="18" s="1"/>
  <c r="BN49" i="18" s="1"/>
  <c r="BL59" i="18"/>
  <c r="BL36" i="18"/>
  <c r="BM28" i="18" l="1"/>
  <c r="BL38" i="18"/>
  <c r="BL39" i="18" s="1"/>
  <c r="BP10" i="18"/>
  <c r="BP58" i="18" s="1"/>
  <c r="BO58" i="18"/>
  <c r="BO12" i="18"/>
  <c r="BN13" i="18"/>
  <c r="BN20" i="18"/>
  <c r="BN21" i="18" s="1"/>
  <c r="BN22" i="18" s="1"/>
  <c r="BP37" i="18"/>
  <c r="BR4" i="18"/>
  <c r="BQ7" i="18"/>
  <c r="BQ25" i="18"/>
  <c r="BQ6" i="18"/>
  <c r="BM47" i="18"/>
  <c r="BM49" i="18"/>
  <c r="BM54" i="18" s="1"/>
  <c r="BM56" i="18"/>
  <c r="BP12" i="18" l="1"/>
  <c r="BP20" i="18" s="1"/>
  <c r="BP21" i="18" s="1"/>
  <c r="BP22" i="18" s="1"/>
  <c r="BP45" i="18" s="1"/>
  <c r="BP50" i="18" s="1"/>
  <c r="BM57" i="18"/>
  <c r="BQ10" i="18"/>
  <c r="BQ12" i="18" s="1"/>
  <c r="BQ20" i="18" s="1"/>
  <c r="BQ21" i="18" s="1"/>
  <c r="BQ22" i="18" s="1"/>
  <c r="BO20" i="18"/>
  <c r="BO21" i="18" s="1"/>
  <c r="BO22" i="18" s="1"/>
  <c r="BO45" i="18" s="1"/>
  <c r="BO50" i="18" s="1"/>
  <c r="BO13" i="18"/>
  <c r="BR25" i="18"/>
  <c r="BR6" i="18"/>
  <c r="BS4" i="18"/>
  <c r="BR7" i="18"/>
  <c r="BN24" i="18"/>
  <c r="BN26" i="18" s="1"/>
  <c r="BN56" i="18"/>
  <c r="BN57" i="18" s="1"/>
  <c r="BN45" i="18"/>
  <c r="BQ37" i="18"/>
  <c r="BM59" i="18"/>
  <c r="BM36" i="18"/>
  <c r="BO44" i="18"/>
  <c r="BQ13" i="18" l="1"/>
  <c r="BQ24" i="18" s="1"/>
  <c r="BQ26" i="18" s="1"/>
  <c r="BP13" i="18"/>
  <c r="BP24" i="18" s="1"/>
  <c r="BP26" i="18" s="1"/>
  <c r="BM38" i="18"/>
  <c r="BM39" i="18" s="1"/>
  <c r="BQ58" i="18"/>
  <c r="BR37" i="18"/>
  <c r="BO24" i="18"/>
  <c r="BO26" i="18" s="1"/>
  <c r="BP44" i="18" s="1"/>
  <c r="BP49" i="18" s="1"/>
  <c r="BP54" i="18" s="1"/>
  <c r="BN28" i="18"/>
  <c r="BN29" i="18"/>
  <c r="BN32" i="18" s="1"/>
  <c r="BN33" i="18" s="1"/>
  <c r="BR10" i="18"/>
  <c r="BN50" i="18"/>
  <c r="BN54" i="18" s="1"/>
  <c r="BN47" i="18"/>
  <c r="BN59" i="18" s="1"/>
  <c r="BT4" i="18"/>
  <c r="BS7" i="18"/>
  <c r="BS25" i="18"/>
  <c r="BS6" i="18"/>
  <c r="BQ45" i="18"/>
  <c r="BQ50" i="18" s="1"/>
  <c r="BO49" i="18"/>
  <c r="BO54" i="18" s="1"/>
  <c r="BO56" i="18"/>
  <c r="BO57" i="18" s="1"/>
  <c r="BO47" i="18"/>
  <c r="BP47" i="18" l="1"/>
  <c r="BP36" i="18" s="1"/>
  <c r="BP38" i="18" s="1"/>
  <c r="BP39" i="18" s="1"/>
  <c r="BP56" i="18"/>
  <c r="BP57" i="18" s="1"/>
  <c r="BN36" i="18"/>
  <c r="BS10" i="18"/>
  <c r="BS12" i="18" s="1"/>
  <c r="BS13" i="18" s="1"/>
  <c r="BP28" i="18"/>
  <c r="BP29" i="18"/>
  <c r="BP32" i="18" s="1"/>
  <c r="BP33" i="18" s="1"/>
  <c r="BO29" i="18"/>
  <c r="BO32" i="18" s="1"/>
  <c r="BO33" i="18" s="1"/>
  <c r="BO28" i="18"/>
  <c r="BR58" i="18"/>
  <c r="BR12" i="18"/>
  <c r="BS37" i="18"/>
  <c r="BT25" i="18"/>
  <c r="BT6" i="18"/>
  <c r="BU4" i="18"/>
  <c r="BT7" i="18"/>
  <c r="BQ44" i="18"/>
  <c r="BR44" i="18" s="1"/>
  <c r="BR49" i="18" s="1"/>
  <c r="BQ29" i="18"/>
  <c r="BQ32" i="18" s="1"/>
  <c r="BQ33" i="18" s="1"/>
  <c r="BQ28" i="18"/>
  <c r="BO59" i="18"/>
  <c r="BO36" i="18"/>
  <c r="BO38" i="18" s="1"/>
  <c r="BO39" i="18" s="1"/>
  <c r="BP59" i="18"/>
  <c r="BS58" i="18" l="1"/>
  <c r="BN38" i="18"/>
  <c r="BN39" i="18" s="1"/>
  <c r="BS20" i="18"/>
  <c r="BS21" i="18" s="1"/>
  <c r="BS22" i="18" s="1"/>
  <c r="BS24" i="18" s="1"/>
  <c r="BS26" i="18" s="1"/>
  <c r="BT37" i="18"/>
  <c r="BR13" i="18"/>
  <c r="BR20" i="18"/>
  <c r="BR21" i="18" s="1"/>
  <c r="BR22" i="18" s="1"/>
  <c r="BT10" i="18"/>
  <c r="BU25" i="18"/>
  <c r="BU6" i="18"/>
  <c r="BU7" i="18"/>
  <c r="BV4" i="18"/>
  <c r="BQ49" i="18"/>
  <c r="BQ54" i="18" s="1"/>
  <c r="BQ47" i="18"/>
  <c r="BQ56" i="18"/>
  <c r="BQ57" i="18" l="1"/>
  <c r="BS45" i="18"/>
  <c r="BS50" i="18" s="1"/>
  <c r="BU37" i="18"/>
  <c r="BW4" i="18"/>
  <c r="BV7" i="18"/>
  <c r="BV25" i="18"/>
  <c r="BV6" i="18"/>
  <c r="BT12" i="18"/>
  <c r="BT58" i="18"/>
  <c r="BR24" i="18"/>
  <c r="BR26" i="18" s="1"/>
  <c r="BS44" i="18" s="1"/>
  <c r="BT44" i="18" s="1"/>
  <c r="BT49" i="18" s="1"/>
  <c r="BU10" i="18"/>
  <c r="BR45" i="18"/>
  <c r="BR56" i="18"/>
  <c r="BR57" i="18" s="1"/>
  <c r="BQ59" i="18"/>
  <c r="BQ36" i="18"/>
  <c r="BS28" i="18"/>
  <c r="BS29" i="18"/>
  <c r="BS32" i="18" s="1"/>
  <c r="BS33" i="18" s="1"/>
  <c r="BV10" i="18" l="1"/>
  <c r="BV58" i="18" s="1"/>
  <c r="BQ38" i="18"/>
  <c r="BQ39" i="18" s="1"/>
  <c r="BR50" i="18"/>
  <c r="BR54" i="18" s="1"/>
  <c r="BR47" i="18"/>
  <c r="BR28" i="18"/>
  <c r="BR29" i="18"/>
  <c r="BR32" i="18" s="1"/>
  <c r="BR33" i="18" s="1"/>
  <c r="BU12" i="18"/>
  <c r="BU58" i="18"/>
  <c r="BT20" i="18"/>
  <c r="BT21" i="18" s="1"/>
  <c r="BT22" i="18" s="1"/>
  <c r="BT13" i="18"/>
  <c r="BX4" i="18"/>
  <c r="BW7" i="18"/>
  <c r="BW25" i="18"/>
  <c r="BW6" i="18"/>
  <c r="BV37" i="18"/>
  <c r="BS49" i="18"/>
  <c r="BS54" i="18" s="1"/>
  <c r="BS47" i="18"/>
  <c r="BS56" i="18"/>
  <c r="BS57" i="18" s="1"/>
  <c r="BR36" i="18" l="1"/>
  <c r="BR38" i="18" s="1"/>
  <c r="BR39" i="18" s="1"/>
  <c r="BR59" i="18"/>
  <c r="BV12" i="18"/>
  <c r="BV13" i="18" s="1"/>
  <c r="BW10" i="18"/>
  <c r="BW58" i="18" s="1"/>
  <c r="BX7" i="18"/>
  <c r="BX25" i="18"/>
  <c r="BX6" i="18"/>
  <c r="BY4" i="18"/>
  <c r="BT56" i="18"/>
  <c r="BT57" i="18" s="1"/>
  <c r="BT45" i="18"/>
  <c r="BU20" i="18"/>
  <c r="BU21" i="18" s="1"/>
  <c r="BU22" i="18" s="1"/>
  <c r="BU45" i="18" s="1"/>
  <c r="BU50" i="18" s="1"/>
  <c r="BU13" i="18"/>
  <c r="BT24" i="18"/>
  <c r="BT26" i="18" s="1"/>
  <c r="BU44" i="18" s="1"/>
  <c r="BU49" i="18" s="1"/>
  <c r="BW37" i="18"/>
  <c r="BS59" i="18"/>
  <c r="BS36" i="18"/>
  <c r="BS38" i="18" s="1"/>
  <c r="BS39" i="18" s="1"/>
  <c r="BW12" i="18" l="1"/>
  <c r="BW13" i="18" s="1"/>
  <c r="BV20" i="18"/>
  <c r="BV21" i="18" s="1"/>
  <c r="BV22" i="18" s="1"/>
  <c r="BV45" i="18" s="1"/>
  <c r="BV50" i="18" s="1"/>
  <c r="BX10" i="18"/>
  <c r="BX12" i="18" s="1"/>
  <c r="BX20" i="18" s="1"/>
  <c r="BX21" i="18" s="1"/>
  <c r="BX22" i="18" s="1"/>
  <c r="BX45" i="18" s="1"/>
  <c r="BU54" i="18"/>
  <c r="BU47" i="18"/>
  <c r="BU36" i="18" s="1"/>
  <c r="BU38" i="18" s="1"/>
  <c r="BU39" i="18" s="1"/>
  <c r="BT28" i="18"/>
  <c r="BT29" i="18"/>
  <c r="BT32" i="18" s="1"/>
  <c r="BT33" i="18" s="1"/>
  <c r="BU24" i="18"/>
  <c r="BU26" i="18" s="1"/>
  <c r="BV44" i="18" s="1"/>
  <c r="BV49" i="18" s="1"/>
  <c r="BT47" i="18"/>
  <c r="BT50" i="18"/>
  <c r="BT54" i="18" s="1"/>
  <c r="BY25" i="18"/>
  <c r="BY6" i="18"/>
  <c r="BZ4" i="18"/>
  <c r="BY7" i="18"/>
  <c r="BU56" i="18"/>
  <c r="BU57" i="18" s="1"/>
  <c r="BX37" i="18"/>
  <c r="BU59" i="18"/>
  <c r="BV54" i="18" l="1"/>
  <c r="BT36" i="18"/>
  <c r="BT38" i="18" s="1"/>
  <c r="BT39" i="18" s="1"/>
  <c r="BT59" i="18"/>
  <c r="BV24" i="18"/>
  <c r="BV26" i="18" s="1"/>
  <c r="BV29" i="18" s="1"/>
  <c r="BV32" i="18" s="1"/>
  <c r="BV33" i="18" s="1"/>
  <c r="BW20" i="18"/>
  <c r="BW21" i="18" s="1"/>
  <c r="BW22" i="18" s="1"/>
  <c r="BW45" i="18" s="1"/>
  <c r="BW50" i="18" s="1"/>
  <c r="BX58" i="18"/>
  <c r="BX13" i="18"/>
  <c r="BX24" i="18" s="1"/>
  <c r="BX26" i="18" s="1"/>
  <c r="BX29" i="18" s="1"/>
  <c r="BX32" i="18" s="1"/>
  <c r="BX33" i="18" s="1"/>
  <c r="BV47" i="18"/>
  <c r="BV36" i="18" s="1"/>
  <c r="BV38" i="18" s="1"/>
  <c r="BV39" i="18" s="1"/>
  <c r="BV56" i="18"/>
  <c r="BV57" i="18" s="1"/>
  <c r="BY37" i="18"/>
  <c r="BZ7" i="18"/>
  <c r="BZ25" i="18"/>
  <c r="BZ6" i="18"/>
  <c r="CA4" i="18"/>
  <c r="BU29" i="18"/>
  <c r="BU32" i="18" s="1"/>
  <c r="BU33" i="18" s="1"/>
  <c r="BU28" i="18"/>
  <c r="BY10" i="18"/>
  <c r="BX50" i="18"/>
  <c r="BW44" i="18"/>
  <c r="BX44" i="18" l="1"/>
  <c r="BX49" i="18" s="1"/>
  <c r="BX54" i="18" s="1"/>
  <c r="BV59" i="18"/>
  <c r="BV28" i="18"/>
  <c r="BW24" i="18"/>
  <c r="BW26" i="18" s="1"/>
  <c r="BW28" i="18" s="1"/>
  <c r="BZ10" i="18"/>
  <c r="BZ12" i="18" s="1"/>
  <c r="BX28" i="18"/>
  <c r="CA25" i="18"/>
  <c r="CB4" i="18"/>
  <c r="CA7" i="18"/>
  <c r="CA6" i="18"/>
  <c r="BY58" i="18"/>
  <c r="BY12" i="18"/>
  <c r="BZ37" i="18"/>
  <c r="BW49" i="18"/>
  <c r="BW54" i="18" s="1"/>
  <c r="BW47" i="18"/>
  <c r="BW56" i="18"/>
  <c r="BW57" i="18" s="1"/>
  <c r="BX47" i="18" l="1"/>
  <c r="BX36" i="18" s="1"/>
  <c r="BX38" i="18" s="1"/>
  <c r="BX39" i="18" s="1"/>
  <c r="BX56" i="18"/>
  <c r="BX57" i="18" s="1"/>
  <c r="BZ58" i="18"/>
  <c r="BW29" i="18"/>
  <c r="BW32" i="18" s="1"/>
  <c r="BW33" i="18" s="1"/>
  <c r="BZ13" i="18"/>
  <c r="BZ20" i="18"/>
  <c r="BZ21" i="18" s="1"/>
  <c r="BZ22" i="18" s="1"/>
  <c r="BZ45" i="18" s="1"/>
  <c r="BX59" i="18"/>
  <c r="CA10" i="18"/>
  <c r="CA58" i="18" s="1"/>
  <c r="CA37" i="18"/>
  <c r="BY20" i="18"/>
  <c r="BY21" i="18" s="1"/>
  <c r="BY22" i="18" s="1"/>
  <c r="BY45" i="18" s="1"/>
  <c r="BY50" i="18" s="1"/>
  <c r="BY13" i="18"/>
  <c r="CC4" i="18"/>
  <c r="CB7" i="18"/>
  <c r="CB25" i="18"/>
  <c r="CB6" i="18"/>
  <c r="BY44" i="18"/>
  <c r="BW59" i="18"/>
  <c r="BW36" i="18"/>
  <c r="BW38" i="18" s="1"/>
  <c r="BW39" i="18" s="1"/>
  <c r="BZ24" i="18" l="1"/>
  <c r="BZ26" i="18" s="1"/>
  <c r="BZ28" i="18" s="1"/>
  <c r="CB10" i="18"/>
  <c r="CB12" i="18" s="1"/>
  <c r="CB13" i="18" s="1"/>
  <c r="CA12" i="18"/>
  <c r="CA13" i="18" s="1"/>
  <c r="CD4" i="18"/>
  <c r="CC7" i="18"/>
  <c r="CC25" i="18"/>
  <c r="CC6" i="18"/>
  <c r="BY24" i="18"/>
  <c r="BY26" i="18" s="1"/>
  <c r="CB37" i="18"/>
  <c r="BZ50" i="18"/>
  <c r="BY49" i="18"/>
  <c r="BY54" i="18" s="1"/>
  <c r="BY56" i="18"/>
  <c r="BY57" i="18" s="1"/>
  <c r="BY47" i="18"/>
  <c r="BZ29" i="18" l="1"/>
  <c r="BZ32" i="18" s="1"/>
  <c r="BZ33" i="18" s="1"/>
  <c r="CC10" i="18"/>
  <c r="CC12" i="18" s="1"/>
  <c r="CC13" i="18" s="1"/>
  <c r="CB58" i="18"/>
  <c r="CB20" i="18"/>
  <c r="CB21" i="18" s="1"/>
  <c r="CB22" i="18" s="1"/>
  <c r="CB45" i="18" s="1"/>
  <c r="BZ44" i="18"/>
  <c r="CA44" i="18" s="1"/>
  <c r="CA20" i="18"/>
  <c r="CA21" i="18" s="1"/>
  <c r="CA22" i="18" s="1"/>
  <c r="CA45" i="18" s="1"/>
  <c r="CA50" i="18" s="1"/>
  <c r="BY28" i="18"/>
  <c r="BY29" i="18"/>
  <c r="BY32" i="18" s="1"/>
  <c r="BY33" i="18" s="1"/>
  <c r="CD6" i="18"/>
  <c r="CD25" i="18"/>
  <c r="CD7" i="18"/>
  <c r="CC37" i="18"/>
  <c r="BY59" i="18"/>
  <c r="BY36" i="18"/>
  <c r="BY38" i="18" s="1"/>
  <c r="BY39" i="18" s="1"/>
  <c r="CC58" i="18" l="1"/>
  <c r="CC20" i="18"/>
  <c r="CC21" i="18" s="1"/>
  <c r="CC22" i="18" s="1"/>
  <c r="CC45" i="18" s="1"/>
  <c r="CC50" i="18" s="1"/>
  <c r="CB24" i="18"/>
  <c r="CB26" i="18" s="1"/>
  <c r="CB28" i="18" s="1"/>
  <c r="CA24" i="18"/>
  <c r="CA26" i="18" s="1"/>
  <c r="CA29" i="18" s="1"/>
  <c r="CA32" i="18" s="1"/>
  <c r="CA33" i="18" s="1"/>
  <c r="CB44" i="18"/>
  <c r="CB47" i="18" s="1"/>
  <c r="CA49" i="18"/>
  <c r="CA54" i="18" s="1"/>
  <c r="BZ49" i="18"/>
  <c r="BZ54" i="18" s="1"/>
  <c r="BZ56" i="18"/>
  <c r="BZ57" i="18" s="1"/>
  <c r="BZ47" i="18"/>
  <c r="CA56" i="18"/>
  <c r="CA57" i="18" s="1"/>
  <c r="CA47" i="18"/>
  <c r="CD37" i="18"/>
  <c r="I36" i="11" s="1"/>
  <c r="CD10" i="18"/>
  <c r="CB50" i="18"/>
  <c r="CA36" i="18" l="1"/>
  <c r="CA38" i="18" s="1"/>
  <c r="CA39" i="18" s="1"/>
  <c r="CA59" i="18"/>
  <c r="BZ36" i="18"/>
  <c r="BZ38" i="18" s="1"/>
  <c r="BZ39" i="18" s="1"/>
  <c r="BZ59" i="18"/>
  <c r="CC24" i="18"/>
  <c r="CC26" i="18" s="1"/>
  <c r="CC29" i="18" s="1"/>
  <c r="CC32" i="18" s="1"/>
  <c r="CC33" i="18" s="1"/>
  <c r="CC44" i="18"/>
  <c r="CD44" i="18" s="1"/>
  <c r="CD49" i="18" s="1"/>
  <c r="CB29" i="18"/>
  <c r="CB32" i="18" s="1"/>
  <c r="CB33" i="18" s="1"/>
  <c r="CB49" i="18"/>
  <c r="CB54" i="18" s="1"/>
  <c r="CB56" i="18"/>
  <c r="CB57" i="18" s="1"/>
  <c r="CA28" i="18"/>
  <c r="CD12" i="18"/>
  <c r="CD58" i="18"/>
  <c r="CB59" i="18"/>
  <c r="CB36" i="18"/>
  <c r="CB38" i="18" s="1"/>
  <c r="CB39" i="18" s="1"/>
  <c r="CC28" i="18" l="1"/>
  <c r="CC49" i="18"/>
  <c r="CC54" i="18" s="1"/>
  <c r="CC56" i="18"/>
  <c r="CC57" i="18" s="1"/>
  <c r="CC47" i="18"/>
  <c r="CC36" i="18" s="1"/>
  <c r="CC38" i="18" s="1"/>
  <c r="CC39" i="18" s="1"/>
  <c r="CD20" i="18"/>
  <c r="CD21" i="18" s="1"/>
  <c r="CD22" i="18" s="1"/>
  <c r="CD13" i="18"/>
  <c r="CC59" i="18"/>
  <c r="CD24" i="18" l="1"/>
  <c r="CD26" i="18" s="1"/>
  <c r="CD45" i="18"/>
  <c r="CD56" i="18"/>
  <c r="CD57" i="18" l="1"/>
  <c r="I34" i="11" s="1"/>
  <c r="I33" i="11"/>
  <c r="CD50" i="18"/>
  <c r="CD54" i="18" s="1"/>
  <c r="CD47" i="18"/>
  <c r="CD59" i="18" s="1"/>
  <c r="CD29" i="18"/>
  <c r="CD32" i="18" s="1"/>
  <c r="CD33" i="18" s="1"/>
  <c r="CD28" i="18"/>
  <c r="CD36" i="18" l="1"/>
  <c r="I37" i="11"/>
  <c r="I32" i="11"/>
  <c r="E39" i="25" s="1"/>
  <c r="CD38" i="18" l="1"/>
  <c r="CD39" i="18" s="1"/>
  <c r="I35" i="11"/>
  <c r="B42" i="18" l="1"/>
  <c r="B41" i="18"/>
  <c r="B26" i="11" s="1"/>
  <c r="E47" i="27" l="1"/>
  <c r="B20" i="25"/>
  <c r="A2" i="12"/>
  <c r="B27" i="11"/>
  <c r="B21" i="25" s="1"/>
  <c r="B18" i="25" l="1"/>
  <c r="E26" i="25" l="1"/>
  <c r="D33" i="25" l="1"/>
  <c r="D29" i="25"/>
  <c r="C33" i="25"/>
  <c r="C29" i="25"/>
  <c r="B33" i="25"/>
  <c r="B29" i="25"/>
  <c r="D37" i="25" l="1"/>
  <c r="B37" i="25"/>
  <c r="B35" i="25"/>
  <c r="C37" i="25"/>
  <c r="C35" i="25"/>
  <c r="D35" i="25"/>
  <c r="F36" i="25" l="1"/>
  <c r="E33" i="25" l="1"/>
  <c r="F33" i="25" s="1"/>
  <c r="E29" i="25"/>
  <c r="F27" i="25"/>
  <c r="E37" i="25" l="1"/>
  <c r="F37" i="25" s="1"/>
  <c r="E35" i="25"/>
  <c r="F35" i="25" s="1"/>
  <c r="F29" i="25"/>
  <c r="F39" i="25" l="1"/>
</calcChain>
</file>

<file path=xl/comments1.xml><?xml version="1.0" encoding="utf-8"?>
<comments xmlns="http://schemas.openxmlformats.org/spreadsheetml/2006/main">
  <authors>
    <author>Helena Rawson</author>
    <author>Jon Miller</author>
    <author> Megan Kuhl</author>
  </authors>
  <commentList>
    <comment ref="C7" authorId="0">
      <text>
        <r>
          <rPr>
            <sz val="8"/>
            <color indexed="81"/>
            <rFont val="Tahoma"/>
            <family val="2"/>
          </rPr>
          <t>For questions regarding this project, please call...</t>
        </r>
      </text>
    </comment>
    <comment ref="C9" authorId="0">
      <text>
        <r>
          <rPr>
            <sz val="8"/>
            <color indexed="81"/>
            <rFont val="Tahoma"/>
            <family val="2"/>
          </rPr>
          <t>Please select the appropriate company from the drop down list of choices.  If you select a company other than KU or LG&amp;E Utility, the model will not have the correct depreciation data.</t>
        </r>
      </text>
    </comment>
    <comment ref="C10" authorId="0">
      <text>
        <r>
          <rPr>
            <sz val="8"/>
            <color indexed="81"/>
            <rFont val="Tahoma"/>
            <family val="2"/>
          </rPr>
          <t>Please select the appropriate location from the drop down list.  If unlisted, please select "Other" and indicate the location in the description.</t>
        </r>
      </text>
    </comment>
    <comment ref="C11" authorId="0">
      <text>
        <r>
          <rPr>
            <sz val="8"/>
            <color indexed="81"/>
            <rFont val="Tahoma"/>
            <family val="2"/>
          </rPr>
          <t>Please select the appropriate generating asset from the drop down list.  If unlisted, please select "Other" and indicate the generating asset in the description.</t>
        </r>
      </text>
    </comment>
    <comment ref="C12" authorId="0">
      <text>
        <r>
          <rPr>
            <sz val="8"/>
            <color indexed="81"/>
            <rFont val="Tahoma"/>
            <family val="2"/>
          </rPr>
          <t>Please select the appropriate line of business from the drop down box.</t>
        </r>
      </text>
    </comment>
    <comment ref="C15" authorId="1">
      <text>
        <r>
          <rPr>
            <sz val="8"/>
            <color indexed="81"/>
            <rFont val="Tahoma"/>
            <family val="2"/>
          </rPr>
          <t>Enter as a positive value.  The value of the asset at the end of the project life.  This amount will appear in the cash flow statement during the last year of the project.  Only put a value in here if cash will actually be received--do not just put a theoretical value.</t>
        </r>
      </text>
    </comment>
    <comment ref="C16" authorId="0">
      <text>
        <r>
          <rPr>
            <sz val="8"/>
            <color indexed="81"/>
            <rFont val="Tahoma"/>
            <family val="2"/>
          </rPr>
          <t>Answer "Yes" if this project includes IN ANY WAY any information technology stuff, including, but not limited to, hardware, software, and maintenance agreements. Call Debbie Shelton (x4614) with questions.</t>
        </r>
      </text>
    </comment>
    <comment ref="C17" authorId="0">
      <text>
        <r>
          <rPr>
            <sz val="8"/>
            <color indexed="81"/>
            <rFont val="Tahoma"/>
            <family val="2"/>
          </rPr>
          <t>This should be the first year of spending.</t>
        </r>
      </text>
    </comment>
    <comment ref="C18" authorId="0">
      <text>
        <r>
          <rPr>
            <sz val="8"/>
            <color indexed="81"/>
            <rFont val="Tahoma"/>
            <family val="2"/>
          </rPr>
          <t>This should be either:
A) The first year of significant operation (six or more months).
B) For large projects that can be broken into tasks, depreciation of the individual tasks can begin before the entire project is complete.  In this instance the enter the fisrt year that depreciation is to begin.</t>
        </r>
      </text>
    </comment>
    <comment ref="C19" authorId="0">
      <text>
        <r>
          <rPr>
            <sz val="8"/>
            <color indexed="81"/>
            <rFont val="Tahoma"/>
            <family val="2"/>
          </rPr>
          <t>Please select the appropriate depreciation category for this project.</t>
        </r>
      </text>
    </comment>
    <comment ref="C20" authorId="2">
      <text>
        <r>
          <rPr>
            <b/>
            <sz val="8"/>
            <color indexed="81"/>
            <rFont val="Tahoma"/>
            <family val="2"/>
          </rPr>
          <t> Megan Kuhl:</t>
        </r>
        <r>
          <rPr>
            <sz val="8"/>
            <color indexed="81"/>
            <rFont val="Tahoma"/>
            <family val="2"/>
          </rPr>
          <t xml:space="preserve">
The analysis period is from a company perspective and may appear longer than the depreciation period so the full effects of a rate case can be seen.</t>
        </r>
      </text>
    </comment>
    <comment ref="C21" authorId="1">
      <text>
        <r>
          <rPr>
            <sz val="8"/>
            <color indexed="81"/>
            <rFont val="Tahoma"/>
            <family val="2"/>
          </rPr>
          <t>Only enter the number of years for book depreciation here if this is a non-utility project.</t>
        </r>
      </text>
    </comment>
    <comment ref="C23" authorId="2">
      <text>
        <r>
          <rPr>
            <sz val="8"/>
            <color indexed="81"/>
            <rFont val="Tahoma"/>
            <family val="2"/>
          </rPr>
          <t>Select "yes" or "no" as to whether or not this project is ECR recoverable.</t>
        </r>
      </text>
    </comment>
  </commentList>
</comments>
</file>

<file path=xl/comments2.xml><?xml version="1.0" encoding="utf-8"?>
<comments xmlns="http://schemas.openxmlformats.org/spreadsheetml/2006/main">
  <authors>
    <author>e010891</author>
    <author>Jon Miller</author>
  </authors>
  <commentList>
    <comment ref="E27" authorId="0">
      <text>
        <r>
          <rPr>
            <b/>
            <sz val="8"/>
            <color indexed="81"/>
            <rFont val="Tahoma"/>
            <family val="2"/>
          </rPr>
          <t>e010891:</t>
        </r>
        <r>
          <rPr>
            <sz val="8"/>
            <color indexed="81"/>
            <rFont val="Tahoma"/>
            <family val="2"/>
          </rPr>
          <t xml:space="preserve">
This is actually depreciation rates.  Not property tax rates.
</t>
        </r>
      </text>
    </comment>
    <comment ref="E83" authorId="1">
      <text>
        <r>
          <rPr>
            <b/>
            <sz val="8"/>
            <color indexed="81"/>
            <rFont val="Tahoma"/>
            <family val="2"/>
          </rPr>
          <t>Jon Miller:</t>
        </r>
        <r>
          <rPr>
            <sz val="8"/>
            <color indexed="81"/>
            <rFont val="Tahoma"/>
            <family val="2"/>
          </rPr>
          <t xml:space="preserve">
These are the average values from 2000 to 2009.
The average was used to eliminate the dependance on any one year and the factors that influenced in the planning run.
JDM 11/1/1999</t>
        </r>
      </text>
    </comment>
  </commentList>
</comments>
</file>

<file path=xl/comments3.xml><?xml version="1.0" encoding="utf-8"?>
<comments xmlns="http://schemas.openxmlformats.org/spreadsheetml/2006/main">
  <authors>
    <author>Jon Miller</author>
    <author>Jon D. Miller</author>
  </authors>
  <commentList>
    <comment ref="B26" authorId="0">
      <text>
        <r>
          <rPr>
            <sz val="10"/>
            <color indexed="81"/>
            <rFont val="Tahoma"/>
            <family val="2"/>
          </rPr>
          <t>Enter as a positve value.  Only enter if your total capital includes the customer contribution portion.</t>
        </r>
      </text>
    </comment>
    <comment ref="B27" authorId="0">
      <text>
        <r>
          <rPr>
            <sz val="10"/>
            <color indexed="81"/>
            <rFont val="Tahoma"/>
            <family val="2"/>
          </rPr>
          <t>Enter as a positive value.</t>
        </r>
      </text>
    </comment>
    <comment ref="B33" authorId="0">
      <text>
        <r>
          <rPr>
            <sz val="10"/>
            <color indexed="81"/>
            <rFont val="Tahoma"/>
            <family val="2"/>
          </rPr>
          <t>On-peak is defined as weekdays from 7am-11pm.</t>
        </r>
      </text>
    </comment>
    <comment ref="B45" authorId="0">
      <text>
        <r>
          <rPr>
            <sz val="10"/>
            <color indexed="81"/>
            <rFont val="Tahoma"/>
            <family val="2"/>
          </rPr>
          <t>Generation Planning should be consulted for any heat rate improvement greater than 1%.</t>
        </r>
        <r>
          <rPr>
            <sz val="8"/>
            <color indexed="81"/>
            <rFont val="Tahoma"/>
            <family val="2"/>
          </rPr>
          <t xml:space="preserve">
</t>
        </r>
      </text>
    </comment>
    <comment ref="B50" authorId="1">
      <text>
        <r>
          <rPr>
            <sz val="10"/>
            <color indexed="81"/>
            <rFont val="Tahoma"/>
            <family val="2"/>
          </rPr>
          <t>Probability of the availability improvement.  Typically this will go down over time.</t>
        </r>
        <r>
          <rPr>
            <sz val="8"/>
            <color indexed="81"/>
            <rFont val="Tahoma"/>
            <family val="2"/>
          </rPr>
          <t xml:space="preserve">
</t>
        </r>
      </text>
    </comment>
  </commentList>
</comments>
</file>

<file path=xl/comments4.xml><?xml version="1.0" encoding="utf-8"?>
<comments xmlns="http://schemas.openxmlformats.org/spreadsheetml/2006/main">
  <authors>
    <author>Jon Miller</author>
  </authors>
  <commentList>
    <comment ref="A6" authorId="0">
      <text>
        <r>
          <rPr>
            <b/>
            <sz val="8"/>
            <color indexed="81"/>
            <rFont val="Tahoma"/>
            <family val="2"/>
          </rPr>
          <t>Capital In Service:  Capital moves from CWIP to Capital In Service upon completion of the project.</t>
        </r>
        <r>
          <rPr>
            <sz val="8"/>
            <color indexed="81"/>
            <rFont val="Tahoma"/>
            <family val="2"/>
          </rPr>
          <t xml:space="preserve">
</t>
        </r>
      </text>
    </comment>
  </commentList>
</comments>
</file>

<file path=xl/comments5.xml><?xml version="1.0" encoding="utf-8"?>
<comments xmlns="http://schemas.openxmlformats.org/spreadsheetml/2006/main">
  <authors>
    <author>Jon Miller</author>
    <author>Jon D. Miller</author>
  </authors>
  <commentList>
    <comment ref="A6" authorId="0">
      <text>
        <r>
          <rPr>
            <b/>
            <sz val="8"/>
            <color indexed="81"/>
            <rFont val="Tahoma"/>
            <family val="2"/>
          </rPr>
          <t>Capital In Service:  Capital moves from CWIP to Capital In Service upon completion of the project.</t>
        </r>
        <r>
          <rPr>
            <sz val="8"/>
            <color indexed="81"/>
            <rFont val="Tahoma"/>
            <family val="2"/>
          </rPr>
          <t xml:space="preserve">
</t>
        </r>
      </text>
    </comment>
    <comment ref="B31" authorId="1">
      <text>
        <r>
          <rPr>
            <b/>
            <sz val="10"/>
            <color indexed="81"/>
            <rFont val="Arial"/>
            <family val="2"/>
          </rPr>
          <t>Jon D. Miller:</t>
        </r>
        <r>
          <rPr>
            <sz val="10"/>
            <color indexed="81"/>
            <rFont val="Arial"/>
            <family val="2"/>
          </rPr>
          <t xml:space="preserve">
LG&amp;E percentage is 100% after a rate case.
KU percentage is 87% after a rate case due to the munis and ODP.
Rates provided by Robert Conroy.</t>
        </r>
      </text>
    </comment>
  </commentList>
</comments>
</file>

<file path=xl/sharedStrings.xml><?xml version="1.0" encoding="utf-8"?>
<sst xmlns="http://schemas.openxmlformats.org/spreadsheetml/2006/main" count="1186" uniqueCount="785">
  <si>
    <t>Kentucky Utilities</t>
  </si>
  <si>
    <t>LEM</t>
  </si>
  <si>
    <t>LG&amp;E Energy Corp</t>
  </si>
  <si>
    <t>Louisville Gas &amp; Electric Company</t>
  </si>
  <si>
    <t>Non-Utility Power Generation</t>
  </si>
  <si>
    <t>Other</t>
  </si>
  <si>
    <t>WKEC</t>
  </si>
  <si>
    <t xml:space="preserve">  Steam Production</t>
  </si>
  <si>
    <t xml:space="preserve">  Hydraulic Production</t>
  </si>
  <si>
    <t xml:space="preserve">  Other Production</t>
  </si>
  <si>
    <t xml:space="preserve">  Electric Transmission Lines</t>
  </si>
  <si>
    <t xml:space="preserve">  Electric Transmission Substations</t>
  </si>
  <si>
    <t xml:space="preserve">  Electric Distribution Lines</t>
  </si>
  <si>
    <t xml:space="preserve">  Electric Distribution Substations</t>
  </si>
  <si>
    <t xml:space="preserve">  Land, Struct., Improvem., Ben. Equip., &amp; Misc.</t>
  </si>
  <si>
    <t xml:space="preserve">  Underground Gas Storage</t>
  </si>
  <si>
    <t xml:space="preserve">  Gas Transmission Facilities</t>
  </si>
  <si>
    <t xml:space="preserve">  Gas Distribution Lines</t>
  </si>
  <si>
    <t xml:space="preserve">  Gas Distribution Stations and Regulator Pits</t>
  </si>
  <si>
    <t xml:space="preserve">  Land, Land Rights, Structures &amp; Improvements</t>
  </si>
  <si>
    <t xml:space="preserve">  Office Furniture and Equipment</t>
  </si>
  <si>
    <t xml:space="preserve">  Transportation Equipment</t>
  </si>
  <si>
    <t xml:space="preserve">  Power Operated Equipment</t>
  </si>
  <si>
    <t xml:space="preserve">  Communication Equipment</t>
  </si>
  <si>
    <t xml:space="preserve">  Other General Equipment &amp; Miscellaneous</t>
  </si>
  <si>
    <t>Burden percentage</t>
  </si>
  <si>
    <t xml:space="preserve">  Other Labor</t>
  </si>
  <si>
    <t>KU</t>
  </si>
  <si>
    <t>LEC</t>
  </si>
  <si>
    <t>LG&amp;E</t>
  </si>
  <si>
    <t>NUPG</t>
  </si>
  <si>
    <t>Source:</t>
  </si>
  <si>
    <t>Updated:</t>
  </si>
  <si>
    <t>Named region - CompanyName</t>
  </si>
  <si>
    <t>Project title</t>
  </si>
  <si>
    <t>Project description</t>
  </si>
  <si>
    <t>Project number</t>
  </si>
  <si>
    <t>Company</t>
  </si>
  <si>
    <t>Department</t>
  </si>
  <si>
    <t>First year</t>
  </si>
  <si>
    <t>Budgeted</t>
  </si>
  <si>
    <t>Tax</t>
  </si>
  <si>
    <t>Property
tax rate</t>
  </si>
  <si>
    <t>Type</t>
  </si>
  <si>
    <t>None</t>
  </si>
  <si>
    <t>CR4</t>
  </si>
  <si>
    <t>Steam</t>
  </si>
  <si>
    <t>CR5</t>
  </si>
  <si>
    <t>CR6</t>
  </si>
  <si>
    <t>CR11</t>
  </si>
  <si>
    <t>MC1</t>
  </si>
  <si>
    <t>MC2</t>
  </si>
  <si>
    <t>MC3</t>
  </si>
  <si>
    <t>MC4</t>
  </si>
  <si>
    <t>TC1</t>
  </si>
  <si>
    <t>OF</t>
  </si>
  <si>
    <t>Hydro</t>
  </si>
  <si>
    <t>PR11</t>
  </si>
  <si>
    <t>CT</t>
  </si>
  <si>
    <t>PR12</t>
  </si>
  <si>
    <t>ZN1</t>
  </si>
  <si>
    <t>BR1</t>
  </si>
  <si>
    <t>BR2</t>
  </si>
  <si>
    <t>BR3</t>
  </si>
  <si>
    <t>BR6</t>
  </si>
  <si>
    <t>BR7</t>
  </si>
  <si>
    <t>BR8</t>
  </si>
  <si>
    <t>BR9</t>
  </si>
  <si>
    <t>BR10</t>
  </si>
  <si>
    <t>BR11</t>
  </si>
  <si>
    <t>GH1</t>
  </si>
  <si>
    <t>GH2</t>
  </si>
  <si>
    <t>GH3</t>
  </si>
  <si>
    <t>GH4</t>
  </si>
  <si>
    <t>GR3</t>
  </si>
  <si>
    <t>GR4</t>
  </si>
  <si>
    <t>HA1</t>
  </si>
  <si>
    <t>HA2</t>
  </si>
  <si>
    <t>HA3</t>
  </si>
  <si>
    <t>DIX</t>
  </si>
  <si>
    <t>Mill Creek 1</t>
  </si>
  <si>
    <t>Ohio Falls</t>
  </si>
  <si>
    <t>Mill Creek 2</t>
  </si>
  <si>
    <t>Mill Creek 3</t>
  </si>
  <si>
    <t>Mill Creek 4</t>
  </si>
  <si>
    <t>Trimble County 1</t>
  </si>
  <si>
    <t>Line Loss Reduction</t>
  </si>
  <si>
    <t>Economic Benefit of Line Loss Reduction</t>
  </si>
  <si>
    <t>User Defined Benefits #3</t>
  </si>
  <si>
    <t>User Defined Benefits #4</t>
  </si>
  <si>
    <t>User Defined Benefits #5</t>
  </si>
  <si>
    <t>COST / BENEFIT ANALYSIS</t>
  </si>
  <si>
    <t>($000's)</t>
  </si>
  <si>
    <t>COST SAVINGS / BENEFITS</t>
  </si>
  <si>
    <t>INCREMENTAL COSTS</t>
  </si>
  <si>
    <t xml:space="preserve">   Sub-Total Incremental Costs</t>
  </si>
  <si>
    <t xml:space="preserve">     NET (COSTS) / BENEFITS</t>
  </si>
  <si>
    <t>NET INCOME (Book Basis)</t>
  </si>
  <si>
    <t>Net Income (Book Basis)</t>
  </si>
  <si>
    <t xml:space="preserve">  ADD:    Book Income Taxes</t>
  </si>
  <si>
    <t xml:space="preserve">               Book depreciation</t>
  </si>
  <si>
    <t xml:space="preserve">  LESS:  Tax depreciation</t>
  </si>
  <si>
    <t>Pre-Tax Income</t>
  </si>
  <si>
    <t>NET INCOME (Tax Basis)</t>
  </si>
  <si>
    <t xml:space="preserve">  ADD:  Tax depreciation</t>
  </si>
  <si>
    <t>CASH FLOW FROM OPERATIONS</t>
  </si>
  <si>
    <t>CAPITAL INVESTMENTS</t>
  </si>
  <si>
    <t xml:space="preserve">  Direct Warehouse Materials</t>
  </si>
  <si>
    <t xml:space="preserve">    Sub-Total Direct Capital</t>
  </si>
  <si>
    <t>TOTAL CAPITAL INVESTMENTS</t>
  </si>
  <si>
    <t xml:space="preserve">  Non Depreciable Investment</t>
  </si>
  <si>
    <t xml:space="preserve">  Salvage Value of Asset at end of Project Life</t>
  </si>
  <si>
    <t xml:space="preserve">     TOTAL CASH FLOW</t>
  </si>
  <si>
    <t>Labor Payroll Taxes</t>
  </si>
  <si>
    <t>Total Labor</t>
  </si>
  <si>
    <t>Total Cost savings/Benefits</t>
  </si>
  <si>
    <t>REVENUES</t>
  </si>
  <si>
    <t>Total Revenues</t>
  </si>
  <si>
    <t>In service year</t>
  </si>
  <si>
    <t>MACRS Tax Depreciation Tables</t>
  </si>
  <si>
    <t>Recovery Period</t>
  </si>
  <si>
    <t>Constants</t>
  </si>
  <si>
    <t>Burden</t>
  </si>
  <si>
    <t>Income Taxes</t>
  </si>
  <si>
    <t>Company Labor</t>
  </si>
  <si>
    <t>Project Title</t>
  </si>
  <si>
    <t>Project Number</t>
  </si>
  <si>
    <t>Line of Business</t>
  </si>
  <si>
    <t>First Year</t>
  </si>
  <si>
    <t>In Service Year</t>
  </si>
  <si>
    <t>Depreciation Category</t>
  </si>
  <si>
    <t>Project Number:</t>
  </si>
  <si>
    <t>Total</t>
  </si>
  <si>
    <t>General and Administrative</t>
  </si>
  <si>
    <t>Electric Plant Categories</t>
  </si>
  <si>
    <t>Gas Plant Categories</t>
  </si>
  <si>
    <t>Common Plant Categories</t>
  </si>
  <si>
    <t>Paddy's Run 11</t>
  </si>
  <si>
    <t>Paddy's Run 12</t>
  </si>
  <si>
    <t>Zorn 1</t>
  </si>
  <si>
    <t>Brown 1</t>
  </si>
  <si>
    <t>Brown 2</t>
  </si>
  <si>
    <t>Brown 3</t>
  </si>
  <si>
    <t>Brown 6</t>
  </si>
  <si>
    <t>Brown 7</t>
  </si>
  <si>
    <t>Brown 8</t>
  </si>
  <si>
    <t>Brown 9</t>
  </si>
  <si>
    <t>Brown 10</t>
  </si>
  <si>
    <t>Brown 11</t>
  </si>
  <si>
    <t>Ghent 1</t>
  </si>
  <si>
    <t>Ghent 2</t>
  </si>
  <si>
    <t>Ghent 3</t>
  </si>
  <si>
    <t>Ghent 4</t>
  </si>
  <si>
    <t>Green River 3</t>
  </si>
  <si>
    <t>Green River 4</t>
  </si>
  <si>
    <t>Haefling 1</t>
  </si>
  <si>
    <t>Haefling 2</t>
  </si>
  <si>
    <t>Haefling 3</t>
  </si>
  <si>
    <t>Dix Dam</t>
  </si>
  <si>
    <t>Power Generation</t>
  </si>
  <si>
    <t>Lookup Ranges</t>
  </si>
  <si>
    <t>Company Name</t>
  </si>
  <si>
    <t>Deprciation Catagories</t>
  </si>
  <si>
    <t>Project Overview Information</t>
  </si>
  <si>
    <t>Other Labor</t>
  </si>
  <si>
    <t>Analysis period (years)</t>
  </si>
  <si>
    <t>Depreciation category</t>
  </si>
  <si>
    <t>Line of business</t>
  </si>
  <si>
    <t>Location</t>
  </si>
  <si>
    <t>Burdens</t>
  </si>
  <si>
    <t xml:space="preserve"> </t>
  </si>
  <si>
    <t>Total User Defined Benefits</t>
  </si>
  <si>
    <t>Labor Burdens</t>
  </si>
  <si>
    <t xml:space="preserve">  Warehouse Burdens</t>
  </si>
  <si>
    <t xml:space="preserve">    Sub-Total Capital Burdens</t>
  </si>
  <si>
    <t>Project Description:</t>
  </si>
  <si>
    <t>Location:</t>
  </si>
  <si>
    <t>Department:</t>
  </si>
  <si>
    <t>Cane Run 4</t>
  </si>
  <si>
    <t>Cane Run 5</t>
  </si>
  <si>
    <t>Cane Run 6</t>
  </si>
  <si>
    <t>Cane Run 11</t>
  </si>
  <si>
    <t>Cane Run</t>
  </si>
  <si>
    <t>Mill Creek</t>
  </si>
  <si>
    <t>CR</t>
  </si>
  <si>
    <t>MC</t>
  </si>
  <si>
    <t>Paddy's Run</t>
  </si>
  <si>
    <t>PR</t>
  </si>
  <si>
    <t>Waterside</t>
  </si>
  <si>
    <t>Brown</t>
  </si>
  <si>
    <t>BR</t>
  </si>
  <si>
    <t>GH</t>
  </si>
  <si>
    <t>Ghent</t>
  </si>
  <si>
    <t>Green River</t>
  </si>
  <si>
    <t>GR</t>
  </si>
  <si>
    <t>HA</t>
  </si>
  <si>
    <t>Haefling</t>
  </si>
  <si>
    <t>Off-system Sales Revenues</t>
  </si>
  <si>
    <t>Book Depreciation</t>
  </si>
  <si>
    <t>Cash Flow Yr.---------&gt;</t>
  </si>
  <si>
    <t>Total Book Depreciation</t>
  </si>
  <si>
    <t>Total Tax Depreciation</t>
  </si>
  <si>
    <t>Investment Year</t>
  </si>
  <si>
    <t>Tax Depreciation</t>
  </si>
  <si>
    <t>Years</t>
  </si>
  <si>
    <t>No</t>
  </si>
  <si>
    <t>IT Project</t>
  </si>
  <si>
    <t>Company Labor - Total</t>
  </si>
  <si>
    <t>Burdens - Total</t>
  </si>
  <si>
    <t xml:space="preserve">  Direct Company Labor</t>
  </si>
  <si>
    <t>Book Income Taxes</t>
  </si>
  <si>
    <t>Project Description</t>
  </si>
  <si>
    <t>Key Contact &amp; Phone Number</t>
  </si>
  <si>
    <t>Enter the name and phone number of the person who should be contacted to answer any questions concerning the analysis of this project.</t>
  </si>
  <si>
    <t>Select from the drop-down list the location where the project or work will be completed.</t>
  </si>
  <si>
    <t>Select "Yes" from the drop-down menu if this projected is technology related or "No" if it is not technology related.</t>
  </si>
  <si>
    <t>Enter the first year that the equipment will be available for use.  Enter as four digits.</t>
  </si>
  <si>
    <t>Financial Summary</t>
  </si>
  <si>
    <t>WACC</t>
  </si>
  <si>
    <t>Source</t>
  </si>
  <si>
    <t>Updated</t>
  </si>
  <si>
    <t>Value</t>
  </si>
  <si>
    <t>Book LG&amp;E</t>
  </si>
  <si>
    <t>Book KU</t>
  </si>
  <si>
    <t>Sources:</t>
  </si>
  <si>
    <t>Inputs - Enter all dollar amounts in thousands</t>
  </si>
  <si>
    <t>Labor - Capital Investments</t>
  </si>
  <si>
    <t>Direct Warehouse Materials</t>
  </si>
  <si>
    <t>All Other Direct Capital Costs</t>
  </si>
  <si>
    <t>Non Depreciable Investment</t>
  </si>
  <si>
    <t>Company Labor - Cost Savings / Benefits</t>
  </si>
  <si>
    <t>Heat Rate Improvement</t>
  </si>
  <si>
    <t>Availability Improvement</t>
  </si>
  <si>
    <t>Reduced O&amp;M WH Material</t>
  </si>
  <si>
    <t>Reduced O&amp;M Other Material</t>
  </si>
  <si>
    <t>Reduced O&amp;M Labor</t>
  </si>
  <si>
    <t>Increased Generation Capacity</t>
  </si>
  <si>
    <t>Reliability Improvements</t>
  </si>
  <si>
    <t>Avoided Capital</t>
  </si>
  <si>
    <t>User Defined Benefits</t>
  </si>
  <si>
    <t>Labor - Incremental Costs</t>
  </si>
  <si>
    <t>User Defined Incremental Costs</t>
  </si>
  <si>
    <t>Enter the cost ($000s) of all warehouse materials that will be capitalized as part of this project.</t>
  </si>
  <si>
    <t>Enter the non-labor and non-warehouse capital for this project ($000s).</t>
  </si>
  <si>
    <t>Enter the cost of all non depreciable investments ($000s).</t>
  </si>
  <si>
    <t>Inputs - Cost Savings / Benefits</t>
  </si>
  <si>
    <t>Period</t>
  </si>
  <si>
    <r>
      <t>Note:</t>
    </r>
    <r>
      <rPr>
        <sz val="12"/>
        <color indexed="62"/>
        <rFont val="Arial"/>
        <family val="2"/>
      </rPr>
      <t xml:space="preserve">  You do not need to enter any information on this page.  It will get updated as you complete this file.</t>
    </r>
  </si>
  <si>
    <t>Enter data in cells that have a green background.  Please enter all dollar amounts in $000s.</t>
  </si>
  <si>
    <t>About this Model</t>
  </si>
  <si>
    <t>Project Information</t>
  </si>
  <si>
    <t>This page is currently under construction.  If you cannot find what you are looking for, please call one of the people listed in the "About this Model" section.</t>
  </si>
  <si>
    <t>Capital Investments ($000s)</t>
  </si>
  <si>
    <t>Cost Savings  / Benefits ($000s)</t>
  </si>
  <si>
    <t>Reduced O&amp;M WH Material (raw)</t>
  </si>
  <si>
    <t>Reduced O&amp;M Labor (raw)</t>
  </si>
  <si>
    <t>Incremental Costs ($000s)</t>
  </si>
  <si>
    <t>Labor (raw)</t>
  </si>
  <si>
    <t>Project Parameters:</t>
  </si>
  <si>
    <t>Analysis period</t>
  </si>
  <si>
    <t>Total capital expenditure ($000)</t>
  </si>
  <si>
    <t>First year of capital expenses</t>
  </si>
  <si>
    <t>Capital Request:</t>
  </si>
  <si>
    <t>In-service year</t>
  </si>
  <si>
    <t xml:space="preserve"> Availability Improvement, in weeks</t>
  </si>
  <si>
    <t xml:space="preserve"> Annual Availability Improvement</t>
  </si>
  <si>
    <t xml:space="preserve"> Increased Generation Capacity, MW</t>
  </si>
  <si>
    <t xml:space="preserve"> Capacity Factor, %</t>
  </si>
  <si>
    <t xml:space="preserve"> Additional Energy, MWh</t>
  </si>
  <si>
    <t xml:space="preserve"> Off-System Sales Contribution, $/MWh</t>
  </si>
  <si>
    <t xml:space="preserve"> On-Peak Hours in a Week, %</t>
  </si>
  <si>
    <t xml:space="preserve"> Value of Additional Generation</t>
  </si>
  <si>
    <t>Incremental Costs #1</t>
  </si>
  <si>
    <t>Incremental Costs #2</t>
  </si>
  <si>
    <t>Incremental Costs #3</t>
  </si>
  <si>
    <t>Incremental Costs #4</t>
  </si>
  <si>
    <t>Incremental Costs #5</t>
  </si>
  <si>
    <t>Incremental Costs #6</t>
  </si>
  <si>
    <t>Increased Revenues</t>
  </si>
  <si>
    <t>Other Savings</t>
  </si>
  <si>
    <t>Property Taxes &amp; Insurance</t>
  </si>
  <si>
    <r>
      <t xml:space="preserve">You can use this file to create a financial analysis for any capital project you are considering.  To begin, you need to enter general project information at the top of this page - use the </t>
    </r>
    <r>
      <rPr>
        <b/>
        <i/>
        <sz val="12"/>
        <rFont val="Times New Roman"/>
        <family val="1"/>
      </rPr>
      <t>Navigation &amp; Print Menu</t>
    </r>
    <r>
      <rPr>
        <sz val="12"/>
        <rFont val="Times New Roman"/>
        <family val="1"/>
      </rPr>
      <t xml:space="preserve"> button and select "Project Info" to get you there!  In several instances you can select from the drop-down boxes that will appear as you move the cursor into a cell.  The </t>
    </r>
    <r>
      <rPr>
        <b/>
        <i/>
        <sz val="12"/>
        <rFont val="Times New Roman"/>
        <family val="1"/>
      </rPr>
      <t>Navigation &amp; Print Menu</t>
    </r>
    <r>
      <rPr>
        <sz val="12"/>
        <rFont val="Times New Roman"/>
        <family val="1"/>
      </rPr>
      <t xml:space="preserve"> button is available on all screens for your convenience in navigating to different areas of the model and printing reports when you are ready.</t>
    </r>
  </si>
  <si>
    <t>Generating Asset</t>
  </si>
  <si>
    <t>Various</t>
  </si>
  <si>
    <t>Overhead Lines</t>
  </si>
  <si>
    <t>Gas Mains</t>
  </si>
  <si>
    <t>Paddys Run</t>
  </si>
  <si>
    <t>Zorn</t>
  </si>
  <si>
    <t>Pineville</t>
  </si>
  <si>
    <t>Lexington</t>
  </si>
  <si>
    <t>Actors Theatre</t>
  </si>
  <si>
    <t>Underground Electric</t>
  </si>
  <si>
    <t>Aiken Substation</t>
  </si>
  <si>
    <t>Algonquin Substation</t>
  </si>
  <si>
    <t>Ashbottom Substation</t>
  </si>
  <si>
    <t>Ashby Substation</t>
  </si>
  <si>
    <t>Ballardsville Substation</t>
  </si>
  <si>
    <t>Bells Lane Substation</t>
  </si>
  <si>
    <t>Billtown Substation</t>
  </si>
  <si>
    <t>Bishop Substation</t>
  </si>
  <si>
    <t>Blanton Lane Substation</t>
  </si>
  <si>
    <t>Blue Lick Substation</t>
  </si>
  <si>
    <t>Brandenburg Substation</t>
  </si>
  <si>
    <t>Breckinridge Substation</t>
  </si>
  <si>
    <t>CRSW Substation</t>
  </si>
  <si>
    <t>Canmer Substation</t>
  </si>
  <si>
    <t>Cannons Ln Substation</t>
  </si>
  <si>
    <t>Center Substation</t>
  </si>
  <si>
    <t>Centerfield Substation</t>
  </si>
  <si>
    <t>Clay Substation</t>
  </si>
  <si>
    <t>Clifton Substation</t>
  </si>
  <si>
    <t>Cloverport Substation</t>
  </si>
  <si>
    <t>Collins Ln Substation</t>
  </si>
  <si>
    <t>Crestwood Substation</t>
  </si>
  <si>
    <t>Dahlia Substation</t>
  </si>
  <si>
    <t>Del Park Substation</t>
  </si>
  <si>
    <t>Dixie Substation</t>
  </si>
  <si>
    <t>Doe Run Substation</t>
  </si>
  <si>
    <t>Eastwood Substation</t>
  </si>
  <si>
    <t>Elder Park Substation</t>
  </si>
  <si>
    <t>Ellingsworth Substation</t>
  </si>
  <si>
    <t>Ethel Substation</t>
  </si>
  <si>
    <t>Fairmount Substation</t>
  </si>
  <si>
    <t>Farnsley Substation</t>
  </si>
  <si>
    <t>Fern Valley Substation</t>
  </si>
  <si>
    <t>Flint Hill Substation</t>
  </si>
  <si>
    <t>Floyd Substation</t>
  </si>
  <si>
    <t>Ft Knox Substation</t>
  </si>
  <si>
    <t>Freys Hill Substation</t>
  </si>
  <si>
    <t>GE Substation</t>
  </si>
  <si>
    <t>Grady Substation</t>
  </si>
  <si>
    <t>Harmony Lnd Substation</t>
  </si>
  <si>
    <t>Highland Substation</t>
  </si>
  <si>
    <t>Hillcrest Substation</t>
  </si>
  <si>
    <t>Holsclaw Substation</t>
  </si>
  <si>
    <t>Hubbards Substation</t>
  </si>
  <si>
    <t>Hudson Substation</t>
  </si>
  <si>
    <t>Hurstbourne Substation</t>
  </si>
  <si>
    <t>Jackson St Substation</t>
  </si>
  <si>
    <t>Jeffersontown Substation</t>
  </si>
  <si>
    <t>Kenwood Substation</t>
  </si>
  <si>
    <t>Klondike Substation</t>
  </si>
  <si>
    <t>Knob Creek Substation</t>
  </si>
  <si>
    <t>Locust Substation</t>
  </si>
  <si>
    <t>Lyndon Substation</t>
  </si>
  <si>
    <t>Madison Substation</t>
  </si>
  <si>
    <t>Magazine Substation</t>
  </si>
  <si>
    <t>Manslick Substation</t>
  </si>
  <si>
    <t>Middletown Substation</t>
  </si>
  <si>
    <t>Mud Lane Substation</t>
  </si>
  <si>
    <t>Okolona Substation</t>
  </si>
  <si>
    <t>Nachand Substation</t>
  </si>
  <si>
    <t>Northside Substation</t>
  </si>
  <si>
    <t>Oxmoor Substation</t>
  </si>
  <si>
    <t>Paddys West Substation</t>
  </si>
  <si>
    <t>Plainview Substation</t>
  </si>
  <si>
    <t>PRP Substation</t>
  </si>
  <si>
    <t>Preston St Substation</t>
  </si>
  <si>
    <t>Penile Rd Substation</t>
  </si>
  <si>
    <t>Seminole Pk Substation</t>
  </si>
  <si>
    <t>Seventh St Substation</t>
  </si>
  <si>
    <t>St Helens Substation</t>
  </si>
  <si>
    <t>Shepherdsville Substation</t>
  </si>
  <si>
    <t>Shively Substation</t>
  </si>
  <si>
    <t>Skylight Substation</t>
  </si>
  <si>
    <t>Smyrna Substation</t>
  </si>
  <si>
    <t>South Park Substation</t>
  </si>
  <si>
    <t>Southern Substation</t>
  </si>
  <si>
    <t>Standiford Substation</t>
  </si>
  <si>
    <t>Stewart Substation</t>
  </si>
  <si>
    <t>Taylor Substation</t>
  </si>
  <si>
    <t>Terry Substation</t>
  </si>
  <si>
    <t>Tip Top Substation</t>
  </si>
  <si>
    <t>Watterson Substation</t>
  </si>
  <si>
    <t>Western Substation</t>
  </si>
  <si>
    <t>West Point Substation</t>
  </si>
  <si>
    <t>WHAS Substation</t>
  </si>
  <si>
    <t>LG&amp;E Building</t>
  </si>
  <si>
    <t>Trimble County</t>
  </si>
  <si>
    <t>Harrods Creek Substation</t>
  </si>
  <si>
    <t>Broadway Office Complex</t>
  </si>
  <si>
    <t>Auburndale Service Center</t>
  </si>
  <si>
    <t>East Service Center</t>
  </si>
  <si>
    <t>Dixie Customer Center</t>
  </si>
  <si>
    <t>International Substation</t>
  </si>
  <si>
    <t>Muldraugh</t>
  </si>
  <si>
    <t>Magnolia</t>
  </si>
  <si>
    <t>South Service Center</t>
  </si>
  <si>
    <t>Bardstown Customer Center</t>
  </si>
  <si>
    <t>Canal</t>
  </si>
  <si>
    <t>Southwest Customer Center</t>
  </si>
  <si>
    <t>St Matthews Customer Center</t>
  </si>
  <si>
    <t>Beargrass</t>
  </si>
  <si>
    <t>Key contact</t>
  </si>
  <si>
    <t>Key contact phone #</t>
  </si>
  <si>
    <t>Generating asset</t>
  </si>
  <si>
    <t>IT project</t>
  </si>
  <si>
    <t>Non-utility book depreciation (optional)</t>
  </si>
  <si>
    <t>Customer Contributions</t>
  </si>
  <si>
    <t xml:space="preserve">  Customer Contributions</t>
  </si>
  <si>
    <t xml:space="preserve">  Customer Refunds</t>
  </si>
  <si>
    <t>Refunds to Customers</t>
  </si>
  <si>
    <t>Refunds to Customer</t>
  </si>
  <si>
    <t>Enter as a positive value all customer contributions ($000s).  This should only be used if the capital expenditure includes the total cost of the project including the customer contribution portion.</t>
  </si>
  <si>
    <t>Heat Rate Impr.</t>
  </si>
  <si>
    <t>Heat Rate Improvement, Btu/kWh</t>
  </si>
  <si>
    <t xml:space="preserve"> Value of a One Week Improvement, $000s</t>
  </si>
  <si>
    <t>Value per Btu/kWh Improvement, $000s</t>
  </si>
  <si>
    <t>Annual Heat Rate Improvement, $000s</t>
  </si>
  <si>
    <t>Heat Rate Improvement, $000s</t>
  </si>
  <si>
    <t>Increased Generation Capacity, $000s</t>
  </si>
  <si>
    <t>Availability Improvement, $000s</t>
  </si>
  <si>
    <t>Off-system Sales Revenues, $000s</t>
  </si>
  <si>
    <t/>
  </si>
  <si>
    <t>Value of avoiding one week of outage</t>
  </si>
  <si>
    <t>Capacity Factor</t>
  </si>
  <si>
    <t>Version 3.1</t>
  </si>
  <si>
    <t>In-Service Year</t>
  </si>
  <si>
    <t>Capital Investment</t>
  </si>
  <si>
    <t>Depreciation</t>
  </si>
  <si>
    <t>Inv.</t>
  </si>
  <si>
    <t xml:space="preserve">  On-Peak Generation, MWh</t>
  </si>
  <si>
    <t xml:space="preserve">  Off-system Sales Net Contribution, $/MWh</t>
  </si>
  <si>
    <t>Off-system Sales Contribution, $/MWh</t>
  </si>
  <si>
    <t xml:space="preserve">  Off-system Sales Revenues, $000s</t>
  </si>
  <si>
    <t>Enter the amount of incremental on-peak MWhs that will be available for off-system sales.  On-peak is defined as weekdays 7am - 11pm.</t>
  </si>
  <si>
    <t>Version 3.2</t>
  </si>
  <si>
    <t>INCOME STATEMENT ($000s)</t>
  </si>
  <si>
    <t>CASH FLOW STATEMENT ($000s)</t>
  </si>
  <si>
    <t>Servco</t>
  </si>
  <si>
    <t>Distribution</t>
  </si>
  <si>
    <t>Retail</t>
  </si>
  <si>
    <t>Metering</t>
  </si>
  <si>
    <t>Transmission</t>
  </si>
  <si>
    <t>MRMD</t>
  </si>
  <si>
    <t>IT</t>
  </si>
  <si>
    <t xml:space="preserve">  Other Computer Hardware and Software</t>
  </si>
  <si>
    <t xml:space="preserve">  PC's</t>
  </si>
  <si>
    <t>C. Shultz</t>
  </si>
  <si>
    <t xml:space="preserve">  Avoided Capital Costs</t>
  </si>
  <si>
    <t xml:space="preserve">  A&amp;G Burdens - Avoided Capital Costs</t>
  </si>
  <si>
    <t>Brown 5</t>
  </si>
  <si>
    <t>BR5</t>
  </si>
  <si>
    <t>Paddy's Run 13</t>
  </si>
  <si>
    <t>PR13</t>
  </si>
  <si>
    <t>Trimble County 5</t>
  </si>
  <si>
    <t>Trimble County 6</t>
  </si>
  <si>
    <t>TC5</t>
  </si>
  <si>
    <t>TC6</t>
  </si>
  <si>
    <t>The AIP for this project will require approval up to:</t>
  </si>
  <si>
    <t>Capital Balance (Capital Employed)</t>
  </si>
  <si>
    <t>S. Bloat</t>
  </si>
  <si>
    <t>Stores      Gen</t>
  </si>
  <si>
    <t>G&amp;A</t>
  </si>
  <si>
    <t>Stores      T &amp; D</t>
  </si>
  <si>
    <t>Engr      Trans</t>
  </si>
  <si>
    <t>Engr      Dist</t>
  </si>
  <si>
    <t>Engr          Gen</t>
  </si>
  <si>
    <t>HMP&amp;L</t>
  </si>
  <si>
    <t>Reid</t>
  </si>
  <si>
    <t>Green</t>
  </si>
  <si>
    <t>Wilson</t>
  </si>
  <si>
    <t>Coleman</t>
  </si>
  <si>
    <t>Named region Line of Business</t>
  </si>
  <si>
    <t>Sebree</t>
  </si>
  <si>
    <t xml:space="preserve">Internal Operating Profit (IOP) / EBIT </t>
  </si>
  <si>
    <t>Straight time</t>
  </si>
  <si>
    <t>Overtime</t>
  </si>
  <si>
    <t xml:space="preserve">  Straight time</t>
  </si>
  <si>
    <t xml:space="preserve">  Overtime</t>
  </si>
  <si>
    <t>Trimble County 7</t>
  </si>
  <si>
    <t>Trimble County 8</t>
  </si>
  <si>
    <t>Trimble County 9</t>
  </si>
  <si>
    <t>Trimble County 10</t>
  </si>
  <si>
    <t>TC7</t>
  </si>
  <si>
    <t>TC8</t>
  </si>
  <si>
    <t>TC9</t>
  </si>
  <si>
    <t>TC10</t>
  </si>
  <si>
    <t>Trimble County number is based on 75% heat rate</t>
  </si>
  <si>
    <t xml:space="preserve">  Labor Burdens (including A&amp;G)</t>
  </si>
  <si>
    <t>Interest (Expense)/Savings</t>
  </si>
  <si>
    <t>Capitalized Interest</t>
  </si>
  <si>
    <t>Named Region - DepreciationCategory</t>
  </si>
  <si>
    <t>NPV</t>
  </si>
  <si>
    <t>IRR</t>
  </si>
  <si>
    <t>Probability</t>
  </si>
  <si>
    <t>UMS Worksheet</t>
  </si>
  <si>
    <t>EBIT</t>
  </si>
  <si>
    <t>Cost Escalation</t>
  </si>
  <si>
    <t>Total Capital Costs</t>
  </si>
  <si>
    <t>Total O&amp;M Costs</t>
  </si>
  <si>
    <t>Availability Improvements</t>
  </si>
  <si>
    <t>Increased Generation Capacity (MW)</t>
  </si>
  <si>
    <t>Heat Rate Improvement (BTU / kWh)</t>
  </si>
  <si>
    <t xml:space="preserve"> Probability</t>
  </si>
  <si>
    <t>$000s</t>
  </si>
  <si>
    <t>Capital in Service</t>
  </si>
  <si>
    <t>CWIP</t>
  </si>
  <si>
    <t>Accumulated Depreciation</t>
  </si>
  <si>
    <t>Deferred Tax Balance</t>
  </si>
  <si>
    <t>Total Capital Rate Base</t>
  </si>
  <si>
    <t>Total Capital Rate Base (Return Calc)</t>
  </si>
  <si>
    <t>Retail Allocation Ratio</t>
  </si>
  <si>
    <t>Welcome to the FP&amp;C Capital Evaluation Model</t>
  </si>
  <si>
    <t>ROE</t>
  </si>
  <si>
    <t>Interest Expense</t>
  </si>
  <si>
    <t>Debt interest rate</t>
  </si>
  <si>
    <t>Return on Equity</t>
  </si>
  <si>
    <t>Opr Cash Flows</t>
  </si>
  <si>
    <t>Investing Cash Flows</t>
  </si>
  <si>
    <t>Free Cash Flows (levered)</t>
  </si>
  <si>
    <t>Free Cash Flows (unlevered)</t>
  </si>
  <si>
    <t>Total Revenue Requirement</t>
  </si>
  <si>
    <t>Revenues</t>
  </si>
  <si>
    <t>O&amp;M Cost Savings/Benefits</t>
  </si>
  <si>
    <t>O&amp;M Incremental costs</t>
  </si>
  <si>
    <t>IRR (unlevered)</t>
  </si>
  <si>
    <t>Cost of Capital</t>
  </si>
  <si>
    <t>Equity %</t>
  </si>
  <si>
    <t>Debt %</t>
  </si>
  <si>
    <t>ROE - ECR</t>
  </si>
  <si>
    <t>ODP</t>
  </si>
  <si>
    <t>Depreciation Tax over Book</t>
  </si>
  <si>
    <t>Rate Case Year</t>
  </si>
  <si>
    <t>KY</t>
  </si>
  <si>
    <t>yes</t>
  </si>
  <si>
    <t>VA</t>
  </si>
  <si>
    <t>(based on table below- cannot change this row)</t>
  </si>
  <si>
    <t>Rate Case Incremental Revenues after-tax</t>
  </si>
  <si>
    <t>Net Operating Income less interest pre rate case</t>
  </si>
  <si>
    <t>Deferred Tax</t>
  </si>
  <si>
    <r>
      <t>Note:</t>
    </r>
    <r>
      <rPr>
        <sz val="12"/>
        <color indexed="62"/>
        <rFont val="Times New Roman"/>
        <family val="1"/>
      </rPr>
      <t xml:space="preserve">  You do not need to enter any information on this page.  It will get updated as you complete this file.</t>
    </r>
  </si>
  <si>
    <t>OPERATING EXPENSES</t>
  </si>
  <si>
    <t>TOTAL REVENUE REQUIREMENT</t>
  </si>
  <si>
    <t>CASH FLOWS INCLUDING RATE CASE</t>
  </si>
  <si>
    <t>ASSUMPTIONS</t>
  </si>
  <si>
    <t>NET INCOME BOOK BASIS</t>
  </si>
  <si>
    <t>NET INCOME TAX BASIS</t>
  </si>
  <si>
    <t>Income Tax Gross-Up</t>
  </si>
  <si>
    <t>Total Operating Expenses</t>
  </si>
  <si>
    <t>Revenue Recovery After Juris. Allocation</t>
  </si>
  <si>
    <t>Not Recovered Through Rate Case</t>
  </si>
  <si>
    <t>CAPITAL ($000s)</t>
  </si>
  <si>
    <t>RATE CASE YEAR ASSUMPTIONS</t>
  </si>
  <si>
    <t>GROSSED-UP REVENUE REQUIREMENT</t>
  </si>
  <si>
    <t xml:space="preserve">Month number that rates go into effect in </t>
  </si>
  <si>
    <t>the year following a rate case year:</t>
  </si>
  <si>
    <t xml:space="preserve">  Sensitivity</t>
  </si>
  <si>
    <t>User Defined Benefits #1</t>
  </si>
  <si>
    <t>User Defined Benefits #2</t>
  </si>
  <si>
    <t>Please note that the IRR calculation will not work properly if there are not</t>
  </si>
  <si>
    <t>consistent cash flows throughout the planning period.  For example, if there is</t>
  </si>
  <si>
    <t>a cash outflow in year 1 and year 20, but none in between, the IRR calculation</t>
  </si>
  <si>
    <t>will not work.</t>
  </si>
  <si>
    <t>Enter the first year that any dollars will be spent (this can be capital or O&amp;M).  Enter as four digits.</t>
  </si>
  <si>
    <t>Trimble County 2</t>
  </si>
  <si>
    <t>TC2</t>
  </si>
  <si>
    <t>blue numbers above are 5x16 firm provided by Jason Knoy - updated 1/5/07 from the 2006-2008 budget; 2010 onward provided by LouAnne Karavayev 1/12/11</t>
  </si>
  <si>
    <t>Chris Garrett</t>
  </si>
  <si>
    <t>*Verified per Sharon Bloat (1/10/11)</t>
  </si>
  <si>
    <t>Avg of fica, fed and state taxes from Cathy</t>
  </si>
  <si>
    <t>Cathy Shultz</t>
  </si>
  <si>
    <t>All Other Direct Capital Costs (Material)</t>
  </si>
  <si>
    <t>All Other Direct Capital Costs (Labor)</t>
  </si>
  <si>
    <t>Availability Improvement, in weeks</t>
  </si>
  <si>
    <t>Straight time (raw)</t>
  </si>
  <si>
    <t>NPV Cash Flows (unlevered)</t>
  </si>
  <si>
    <t>NPVRR</t>
  </si>
  <si>
    <t>Recovery Period - Bonus 50%</t>
  </si>
  <si>
    <t>100%</t>
  </si>
  <si>
    <t>50%</t>
  </si>
  <si>
    <t>NPV cash flows (unlevered)</t>
  </si>
  <si>
    <t>NPV Revenue Requirements</t>
  </si>
  <si>
    <t>Bonus Depreciation - Overview Requirements</t>
  </si>
  <si>
    <t>REQUIREMENTS</t>
  </si>
  <si>
    <t>50% Bonus Depreciation</t>
  </si>
  <si>
    <t>100% Bonus Depreciation</t>
  </si>
  <si>
    <t>Qualifying Property</t>
  </si>
  <si>
    <t>Original Use</t>
  </si>
  <si>
    <t>After 12/31/2007</t>
  </si>
  <si>
    <t>Acquisition Date</t>
  </si>
  <si>
    <t>9/8/2010 thru 12/31/2011</t>
  </si>
  <si>
    <t>Acquired Property</t>
  </si>
  <si>
    <t>No Bonus with binding contracts before 1/1/2008</t>
  </si>
  <si>
    <t>Placed in Service Date</t>
  </si>
  <si>
    <t>Before 1/1/2012</t>
  </si>
  <si>
    <t>For componentization and other issues, please check with Dale Stringer in the tax department.</t>
  </si>
  <si>
    <t>EBITDA</t>
  </si>
  <si>
    <t>Capital Expenditures</t>
  </si>
  <si>
    <t>Operating Cash Flows</t>
  </si>
  <si>
    <t>Assumed ROE via future rate cases in the Plan</t>
  </si>
  <si>
    <t>Utility Cost of Capital</t>
  </si>
  <si>
    <t>Equity (Average)</t>
  </si>
  <si>
    <t>Sales Tax</t>
  </si>
  <si>
    <t>Contingency</t>
  </si>
  <si>
    <t>Yes</t>
  </si>
  <si>
    <t>12/31/07 thru 9/7/10 &amp; 1/1/12 thru 12/31/12</t>
  </si>
  <si>
    <t xml:space="preserve">  Sales Tax</t>
  </si>
  <si>
    <t xml:space="preserve">  Contingency</t>
  </si>
  <si>
    <t>Financial Analysis</t>
  </si>
  <si>
    <t>COST / BENEFIT ANALYSIS - NPVRR</t>
  </si>
  <si>
    <t>All requirements in the respective columns must be met to receive the 50% or 100%.</t>
  </si>
  <si>
    <t xml:space="preserve">Equipment (machines, etc) purchased for business use </t>
  </si>
  <si>
    <t xml:space="preserve">Tangible personal property used in business </t>
  </si>
  <si>
    <t xml:space="preserve">Business Vehicles with a gross vehicle weight in excess of 6,000 lbs (Section 179 Vehicle Deductions) </t>
  </si>
  <si>
    <t xml:space="preserve">Computers </t>
  </si>
  <si>
    <t xml:space="preserve">Computer Software ( "Off-the-Shelf" Software) </t>
  </si>
  <si>
    <t xml:space="preserve">Office Furniture </t>
  </si>
  <si>
    <t xml:space="preserve">Office Equipment </t>
  </si>
  <si>
    <t xml:space="preserve">Property attached to your building that is not a structural component of the building (i.e.: a printing press, large manufacturing tools and equipment) </t>
  </si>
  <si>
    <t xml:space="preserve">Partial Business Use (equipment that is purchased for business use and personal use - generally, your deduction will be based on the percentage of time you use the equipment for business purposes.) </t>
  </si>
  <si>
    <t>Excludes Real Property (see details below)</t>
  </si>
  <si>
    <t>Qualifying Property: Material goods that generally qualify for the Section 179 Deduction</t>
  </si>
  <si>
    <t>See Bonus Depreciation tab for additional guidance</t>
  </si>
  <si>
    <t>Net Income</t>
  </si>
  <si>
    <t>Financial Analysis - First Five Years ($000)</t>
  </si>
  <si>
    <t>Financial Analysis - Project Summary ($000)</t>
  </si>
  <si>
    <t>Salvage value ($000s)</t>
  </si>
  <si>
    <t>ECR project</t>
  </si>
  <si>
    <t>Eligible for bonus depreciation</t>
  </si>
  <si>
    <t>Enter the name of the project; can include a version number or scenario name for identification.</t>
  </si>
  <si>
    <t>Enter a brief explanation of the project being proposed.</t>
  </si>
  <si>
    <t>Enter the number that will be used to identify this project within PowerPlant.</t>
  </si>
  <si>
    <t>Select "Yes" from the drop-down menu if this projected is budgeted in the current MTP under the project number listed or "No" if it is not budgeted in the current MTP under the project number listed.</t>
  </si>
  <si>
    <t>Enter the name of the department where the project proponent works.</t>
  </si>
  <si>
    <t>Select from the drop-down list the line of business to which this project belongs.</t>
  </si>
  <si>
    <t>Select from the drop-down list the company that will show the capital project on its books.  If the project will affect more than one company, select the principle owner.</t>
  </si>
  <si>
    <t>Salvage Value</t>
  </si>
  <si>
    <t>Enter in $000s of dollars the value of the asset at the end of the project life.  Only put a value if cash will actually be received (do not put a value if only a theoretical value).</t>
  </si>
  <si>
    <t>Select from the drop-down list the appropriate depreciation category.  If you are unsure, please contact someone in Property Accounting under Sara Wiseman.</t>
  </si>
  <si>
    <t>This cell is calculated automatically based on your inputs for First year, In service year, and Depreciation category (i.e., book life plus the number of years from the first year to the in service date).</t>
  </si>
  <si>
    <t>Enter the number of years for book depreciation here only if this is a non-utility project because the model only has book depreciation data embedded for utility projects.</t>
  </si>
  <si>
    <t>Select from the drop-down list the appropriate generating asset.  If unlisted, select "Other" and indicate the generating asset in the project description field.</t>
  </si>
  <si>
    <t>Select from the drop-down list “100%”, “50%”, or “No” based on eligibility.  See Bonus Depreciation tab for an overview of eligibility requirements.</t>
  </si>
  <si>
    <t>Select from the drop-down list either “Yes” or “No” as to whether or not this project is ECR recoverable.</t>
  </si>
  <si>
    <t>calculated automatically</t>
  </si>
  <si>
    <t>Non-Depreciable Investment</t>
  </si>
  <si>
    <t>Enter the cost ($000s) by labor type of all labor that will be capitalized as part of this project.</t>
  </si>
  <si>
    <t>Enter as a positive value all customer refunds associated with this project ($000s).</t>
  </si>
  <si>
    <t>Tab</t>
  </si>
  <si>
    <t>Cell/Rows</t>
  </si>
  <si>
    <t>Remarks</t>
  </si>
  <si>
    <t>Changes made to the CEM</t>
  </si>
  <si>
    <t>PLEASE DO NOT CUT AND PASTE ANYWHERE IN THIS MODEL (COPY AND PASTE ONLY, IF NEEDED)</t>
  </si>
  <si>
    <t>Revenue Requirement</t>
  </si>
  <si>
    <t xml:space="preserve">Annualized Depreciation </t>
  </si>
  <si>
    <t>LookUp Ranges (hidden)</t>
  </si>
  <si>
    <t>C4:K11</t>
  </si>
  <si>
    <t>Updated for May burden rates</t>
  </si>
  <si>
    <t>B58</t>
  </si>
  <si>
    <t>Updated for May labor payroll tax rate</t>
  </si>
  <si>
    <t>PL and CF details</t>
  </si>
  <si>
    <t>Sensitivity: Total Project</t>
  </si>
  <si>
    <t>Added drop-down and corresponding calculations to do sensitivity analysis on labor, materials, availability improvement, or total project</t>
  </si>
  <si>
    <t>Sensitivity: Availability Improvement</t>
  </si>
  <si>
    <t>Availability Improvement Sensitivity</t>
  </si>
  <si>
    <t>B2:D2 and rows 10 and 78</t>
  </si>
  <si>
    <t>Row 73</t>
  </si>
  <si>
    <t>Alternative #5</t>
  </si>
  <si>
    <t>User-defined Benefits</t>
  </si>
  <si>
    <t>Reduced O&amp;M</t>
  </si>
  <si>
    <t>Incremental Costs</t>
  </si>
  <si>
    <t>Optional tab.  It is useful for entering data for the different alternatives at the bottom half of the page, linking the Inputs tab to the gray section below, and selecting the alternative # in cell B2. Rows are simplified; add/edit rows for your projects as necessary.</t>
  </si>
  <si>
    <t>Multiple</t>
  </si>
  <si>
    <t>Alternatives</t>
  </si>
  <si>
    <t>Updated Navigation &amp; Print Menu to include "Print Management Reports (Recommended Option)"</t>
  </si>
  <si>
    <t>Updated alternatives tab to be used for alternatives instead of sensitivities</t>
  </si>
  <si>
    <t>Made sales tax burdened</t>
  </si>
  <si>
    <t>Got rid of all # errors</t>
  </si>
  <si>
    <t>Inputs</t>
  </si>
  <si>
    <t xml:space="preserve">  Straight time burden rate</t>
  </si>
  <si>
    <t xml:space="preserve">  Overtime burden rate</t>
  </si>
  <si>
    <t xml:space="preserve">  Other Labor burden rate</t>
  </si>
  <si>
    <t>Rows 15-17</t>
  </si>
  <si>
    <t>Added rows to show burden rates since some prefer to be able to view those</t>
  </si>
  <si>
    <t xml:space="preserve">  A&amp;G Burdens - Other Direct Capital Costs - Materials</t>
  </si>
  <si>
    <t xml:space="preserve">  Other Direct Capital Costs - Materials</t>
  </si>
  <si>
    <t>Other Direct Capital Costs - Materials</t>
  </si>
  <si>
    <t>Other Direct Capital Costs - Labor (non-company)</t>
  </si>
  <si>
    <t xml:space="preserve">  A&amp;G Burdens - Other Direct Capital Costs - Labor (non-company)</t>
  </si>
  <si>
    <t>Sensitivity: Non-Company Labor</t>
  </si>
  <si>
    <t>Sensitivity: Company Labor</t>
  </si>
  <si>
    <t>Sensitivity: Warehouse Materials</t>
  </si>
  <si>
    <t>Sensitivity: Other Materials</t>
  </si>
  <si>
    <r>
      <t>Note:</t>
    </r>
    <r>
      <rPr>
        <sz val="12"/>
        <color indexed="62"/>
        <rFont val="Times New Roman"/>
        <family val="1"/>
      </rPr>
      <t xml:space="preserve">  You do not need to enter any information on this page except if using the Sensitivity Analysis drop-down box immediately below.</t>
    </r>
  </si>
  <si>
    <t xml:space="preserve">  Other Direct Capital Costs - Labor (non-company)</t>
  </si>
  <si>
    <t>Rows 68, 75, 80</t>
  </si>
  <si>
    <t xml:space="preserve">Added rows to split all other direct capital costs between labor and materials, if the user would like that split </t>
  </si>
  <si>
    <t>Rows 25</t>
  </si>
  <si>
    <t xml:space="preserve">Added row to split all other direct capital costs between labor and materials, if the user would like that split </t>
  </si>
  <si>
    <t>Included the new split between other materials and other labor in the sensitivity analysis</t>
  </si>
  <si>
    <t>B2:D2</t>
  </si>
  <si>
    <t>NOTE - IRR, NPV, and NPVRR general rules:</t>
  </si>
  <si>
    <t>If the NPV is negative, the IRR should be less than the hurdle rate.  Projects that have a positive NPV and IRR greater than the hurdle</t>
  </si>
  <si>
    <t xml:space="preserve">      rate earn a rate of return higher than the borrowing cost of the capital being spent.  </t>
  </si>
  <si>
    <t xml:space="preserve">The NPVRR is the cost to the customer, so the option with the lowest NPVRR is best.  NPVRR can be negative if savings are put into the model, </t>
  </si>
  <si>
    <t xml:space="preserve">      in which case the biggest negative number is best as it represents the most benefit to the customer.</t>
  </si>
  <si>
    <t>Summary</t>
  </si>
  <si>
    <t>B28</t>
  </si>
  <si>
    <t>Changed Partial Formula from OFFSET('Financial Analysis'!C47,0,Welcome!C20) to OFFSET('Financial Analysis'!C47,0,Welcome!C20-1)</t>
  </si>
  <si>
    <t>Multiple changes, macros changes, etc. to "lighten" file (decrease workbook size)</t>
  </si>
  <si>
    <t>I30:I37</t>
  </si>
  <si>
    <t>Added column to show total project results for entire length of analysis period</t>
  </si>
  <si>
    <t>Change Date</t>
  </si>
  <si>
    <t>Expanded table to 100 years</t>
  </si>
  <si>
    <t>Updated burden rates to rates effective 1/1/12</t>
  </si>
  <si>
    <t>Sensitivities</t>
  </si>
  <si>
    <t>Change in Net Income</t>
  </si>
  <si>
    <t>Change in</t>
  </si>
  <si>
    <t>NPV Total</t>
  </si>
  <si>
    <t>Project Costs (Capital +/-10%)</t>
  </si>
  <si>
    <t>Project Costs (O&amp;M +/-10%)</t>
  </si>
  <si>
    <t>Availability Savings (+/-10%)</t>
  </si>
  <si>
    <t>+/-0.0</t>
  </si>
  <si>
    <t>+/-0.00</t>
  </si>
  <si>
    <t>Cells in yellow need to be manually entered if applicable.</t>
  </si>
  <si>
    <t>Financial Summary ($000s):</t>
  </si>
  <si>
    <t>Discount Rate:</t>
  </si>
  <si>
    <t>Capital Breakdown:</t>
  </si>
  <si>
    <t>Labor:</t>
  </si>
  <si>
    <t>Contract Labor:</t>
  </si>
  <si>
    <t>Materials:</t>
  </si>
  <si>
    <t>Local Engineering:</t>
  </si>
  <si>
    <t>Burdens:</t>
  </si>
  <si>
    <t>Contingency:</t>
  </si>
  <si>
    <t>Reimbursements:</t>
  </si>
  <si>
    <t>Net Capital Expenditure:</t>
  </si>
  <si>
    <t>NPVRR:</t>
  </si>
  <si>
    <t>NPV:</t>
  </si>
  <si>
    <t>IRR:</t>
  </si>
  <si>
    <t>Cells in gray calculate automatically; cells in yellow need to be manually entered if applicable.</t>
  </si>
  <si>
    <t>Financial Detail by Year ($000s)</t>
  </si>
  <si>
    <t>Post</t>
  </si>
  <si>
    <t xml:space="preserve">  1.  Capital Investment Proposed</t>
  </si>
  <si>
    <t xml:space="preserve">  2.  Cost of Removal Proposed</t>
  </si>
  <si>
    <t xml:space="preserve">  3.  Total Capital and Removal Proposed (1+2)</t>
  </si>
  <si>
    <t xml:space="preserve">  4.  Capital Investment 2012 MTP</t>
  </si>
  <si>
    <t xml:space="preserve">  5.  Cost of Removal 2012 MTP</t>
  </si>
  <si>
    <t xml:space="preserve">  6.  Total Capital and Removal 2011 MTP (4+5)</t>
  </si>
  <si>
    <t xml:space="preserve">  7.  Capital Investment variance to MTP (4-1)</t>
  </si>
  <si>
    <t xml:space="preserve">  8.  Cost of Removal variance to MTP (5-2)</t>
  </si>
  <si>
    <t xml:space="preserve">  9.  Total Capital and Removal variance to MTP (6-3)</t>
  </si>
  <si>
    <t xml:space="preserve"> 10.  Project O&amp;M Proposed</t>
  </si>
  <si>
    <t xml:space="preserve"> 11.  Total Project Proposed (3+10)</t>
  </si>
  <si>
    <t xml:space="preserve"> 12.  Net Income</t>
  </si>
  <si>
    <t>Description</t>
  </si>
  <si>
    <t>Risks/Qualitative Considerations</t>
  </si>
  <si>
    <t>Recommendation</t>
  </si>
  <si>
    <t>Alternative 1</t>
  </si>
  <si>
    <t>Alternative 2</t>
  </si>
  <si>
    <t>Alternative 3</t>
  </si>
  <si>
    <t>Do nothing</t>
  </si>
  <si>
    <t>Operating Costs</t>
  </si>
  <si>
    <t>Interest</t>
  </si>
  <si>
    <t>Taxes</t>
  </si>
  <si>
    <t>Capitalization</t>
  </si>
  <si>
    <t>Depr &amp; Amort</t>
  </si>
  <si>
    <t>Project:</t>
  </si>
  <si>
    <t>Cap Ex</t>
  </si>
  <si>
    <t>Cap Ex incl. Contingency</t>
  </si>
  <si>
    <t>vs. Plan</t>
  </si>
  <si>
    <t>Total Installation</t>
  </si>
  <si>
    <t>+/- 10% Project Costs</t>
  </si>
  <si>
    <t>+/- 10% Material Costs</t>
  </si>
  <si>
    <t>+/- 10% O&amp;M Costs</t>
  </si>
  <si>
    <t>Incremental O&amp;M Costs</t>
  </si>
  <si>
    <t>OCOS</t>
  </si>
  <si>
    <t>FCF (unlevered)</t>
  </si>
  <si>
    <t>Debt (Average)</t>
  </si>
  <si>
    <t>FFO/Debt (average)</t>
  </si>
  <si>
    <t>Plan Cap Ex</t>
  </si>
  <si>
    <t>% ∆ from Plan</t>
  </si>
  <si>
    <t>For questions about this spreadsheet, please contact Richard Smith (502)627-3729</t>
  </si>
  <si>
    <t>Updated burden rates to rates effective 9/1/12</t>
  </si>
  <si>
    <t>Before 1/1/2014</t>
  </si>
  <si>
    <t>Updated burden rates, ROE for rate case settlement.  Changed debt rate to get even 6.50% Cost of Capital</t>
  </si>
  <si>
    <t>ECR/GLT/DSM project</t>
  </si>
  <si>
    <t>Tax - Sharon Bloat (1/29/13) / Property Tax - Sharon Bloat (1/29/13)</t>
  </si>
  <si>
    <t>Values received from George Leithner 1/25/13</t>
  </si>
  <si>
    <t>Eric Riggs (2/01/13) - Book</t>
  </si>
  <si>
    <t>TC2 Transition Roof Tube Replacement</t>
  </si>
  <si>
    <t xml:space="preserve">This project is to replace 204 transtion roof tubes on the TC2 boiler.  The current transition roof tubes have been found to have higher hardness values than allowable per code and are susceptable to cold cracking. </t>
  </si>
  <si>
    <t>Francisco Maldonado</t>
  </si>
  <si>
    <t>502-627-6218</t>
  </si>
  <si>
    <t>Maintenance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</si>
</sst>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0\ ;\(#,##0.00\)\ "/>
    <numFmt numFmtId="165" formatCode="#,##0\ ;\(#,##0\)\ "/>
    <numFmt numFmtId="166" formatCode="0.0%"/>
    <numFmt numFmtId="167" formatCode="0.00000_)"/>
    <numFmt numFmtId="168" formatCode="#,##0.00000_);\(#,##0.00000\)"/>
    <numFmt numFmtId="169" formatCode="0_);\(0\)"/>
    <numFmt numFmtId="170" formatCode="#,##0.000\ ;\(#,##0.000\)\ "/>
    <numFmt numFmtId="171" formatCode="#,##0.0\ ;\(#,##0.0\)\ "/>
    <numFmt numFmtId="172" formatCode="#,##0.00000\ ;\(#,##0.00000\)\ "/>
    <numFmt numFmtId="173" formatCode="hh:mm\ AM/PM_)"/>
    <numFmt numFmtId="174" formatCode="[&lt;=9999999]###\-####;\(###\)\ ###\-####"/>
    <numFmt numFmtId="175" formatCode="_(&quot;$&quot;* #,##0_);_(&quot;$&quot;* \(#,##0\);_(&quot;$&quot;* &quot;-&quot;??_);_(@_)"/>
    <numFmt numFmtId="176" formatCode="\ "/>
    <numFmt numFmtId="177" formatCode="_(* #,##0_);_(* \(#,##0\);_(* &quot;-&quot;??_);_(@_)"/>
    <numFmt numFmtId="178" formatCode="m/d/yy;@"/>
    <numFmt numFmtId="179" formatCode="#,##0.0\ ;\(#,##0.0\)"/>
    <numFmt numFmtId="180" formatCode="#,##0\ ;\(#,##0\)"/>
    <numFmt numFmtId="181" formatCode="0.0000%"/>
    <numFmt numFmtId="182" formatCode="#,##0.00000000000_);\(#,##0.00000000000\)"/>
    <numFmt numFmtId="183" formatCode="#,##0.0000000000000_);\(#,##0.0000000000000\)"/>
    <numFmt numFmtId="184" formatCode="#,##0.00000000000000_);\(#,##0.00000000000000\)"/>
    <numFmt numFmtId="185" formatCode="#,##0.000000000000_);\(#,##0.000000000000\)"/>
    <numFmt numFmtId="186" formatCode="0.0"/>
    <numFmt numFmtId="187" formatCode="&quot;$&quot;#,##0"/>
  </numFmts>
  <fonts count="84">
    <font>
      <sz val="12"/>
      <name val="Times New Roman"/>
      <family val="1"/>
    </font>
    <font>
      <sz val="11"/>
      <color theme="1"/>
      <name val="Calibri"/>
      <family val="2"/>
      <scheme val="minor"/>
    </font>
    <font>
      <sz val="11"/>
      <color theme="1"/>
      <name val="Calibri"/>
      <family val="2"/>
      <scheme val="minor"/>
    </font>
    <font>
      <sz val="12"/>
      <name val="Times New Roman"/>
      <family val="1"/>
    </font>
    <font>
      <b/>
      <sz val="12"/>
      <name val="Times New Roman"/>
      <family val="1"/>
    </font>
    <font>
      <b/>
      <i/>
      <u/>
      <sz val="12"/>
      <name val="Arial"/>
      <family val="2"/>
    </font>
    <font>
      <sz val="8"/>
      <color indexed="81"/>
      <name val="Tahoma"/>
      <family val="2"/>
    </font>
    <font>
      <b/>
      <sz val="8"/>
      <color indexed="81"/>
      <name val="Tahoma"/>
      <family val="2"/>
    </font>
    <font>
      <b/>
      <sz val="10"/>
      <name val="Arial"/>
      <family val="2"/>
    </font>
    <font>
      <sz val="10"/>
      <name val="Arial"/>
      <family val="2"/>
    </font>
    <font>
      <sz val="12"/>
      <color indexed="8"/>
      <name val="Arial"/>
      <family val="2"/>
    </font>
    <font>
      <sz val="12"/>
      <name val="Times New Roman"/>
      <family val="1"/>
    </font>
    <font>
      <sz val="14"/>
      <name val="Times New Roman"/>
      <family val="1"/>
    </font>
    <font>
      <sz val="12"/>
      <color indexed="8"/>
      <name val="Times New Roman"/>
      <family val="1"/>
    </font>
    <font>
      <sz val="12"/>
      <color indexed="10"/>
      <name val="Times New Roman"/>
      <family val="1"/>
    </font>
    <font>
      <b/>
      <sz val="12"/>
      <color indexed="8"/>
      <name val="Times New Roman"/>
      <family val="1"/>
    </font>
    <font>
      <sz val="10"/>
      <color indexed="10"/>
      <name val="Arial"/>
      <family val="2"/>
    </font>
    <font>
      <b/>
      <i/>
      <sz val="12"/>
      <name val="Times New Roman"/>
      <family val="1"/>
    </font>
    <font>
      <b/>
      <i/>
      <u/>
      <sz val="12"/>
      <name val="Times New Roman"/>
      <family val="1"/>
    </font>
    <font>
      <i/>
      <sz val="12"/>
      <name val="Times New Roman"/>
      <family val="1"/>
    </font>
    <font>
      <b/>
      <i/>
      <sz val="14"/>
      <name val="Arial Rounded MT Bold"/>
      <family val="2"/>
    </font>
    <font>
      <b/>
      <sz val="14"/>
      <name val="Times New Roman"/>
      <family val="1"/>
    </font>
    <font>
      <i/>
      <sz val="12"/>
      <name val="Arial"/>
      <family val="2"/>
    </font>
    <font>
      <sz val="10"/>
      <color indexed="8"/>
      <name val="Arial"/>
      <family val="2"/>
    </font>
    <font>
      <sz val="10"/>
      <color indexed="12"/>
      <name val="Arial"/>
      <family val="2"/>
    </font>
    <font>
      <sz val="12"/>
      <name val="Arial"/>
      <family val="2"/>
    </font>
    <font>
      <b/>
      <u/>
      <sz val="10"/>
      <name val="Arial"/>
      <family val="2"/>
    </font>
    <font>
      <b/>
      <i/>
      <sz val="12"/>
      <name val="Arial"/>
      <family val="2"/>
    </font>
    <font>
      <sz val="12"/>
      <color indexed="18"/>
      <name val="Times New Roman"/>
      <family val="1"/>
    </font>
    <font>
      <sz val="10"/>
      <color indexed="18"/>
      <name val="Arial"/>
      <family val="2"/>
    </font>
    <font>
      <b/>
      <sz val="12"/>
      <color indexed="62"/>
      <name val="Arial"/>
      <family val="2"/>
    </font>
    <font>
      <sz val="12"/>
      <color indexed="62"/>
      <name val="Arial"/>
      <family val="2"/>
    </font>
    <font>
      <sz val="12"/>
      <color indexed="62"/>
      <name val="Times New Roman"/>
      <family val="1"/>
    </font>
    <font>
      <b/>
      <sz val="12"/>
      <color indexed="62"/>
      <name val="Times New Roman"/>
      <family val="1"/>
    </font>
    <font>
      <i/>
      <sz val="12"/>
      <color indexed="62"/>
      <name val="Times New Roman"/>
      <family val="1"/>
    </font>
    <font>
      <sz val="12"/>
      <color indexed="62"/>
      <name val="Antique Olive"/>
      <family val="2"/>
    </font>
    <font>
      <sz val="12"/>
      <name val="Antique Olive"/>
      <family val="2"/>
    </font>
    <font>
      <b/>
      <i/>
      <sz val="10"/>
      <color indexed="18"/>
      <name val="Arial"/>
      <family val="2"/>
    </font>
    <font>
      <b/>
      <sz val="10"/>
      <color indexed="62"/>
      <name val="Arial"/>
      <family val="2"/>
    </font>
    <font>
      <b/>
      <i/>
      <sz val="14"/>
      <name val="Times New Roman"/>
      <family val="1"/>
    </font>
    <font>
      <i/>
      <sz val="24"/>
      <name val="Garamond"/>
      <family val="1"/>
    </font>
    <font>
      <i/>
      <sz val="12"/>
      <color indexed="18"/>
      <name val="Garamond"/>
      <family val="1"/>
    </font>
    <font>
      <b/>
      <sz val="10"/>
      <color indexed="18"/>
      <name val="Arial"/>
      <family val="2"/>
    </font>
    <font>
      <sz val="10"/>
      <color indexed="81"/>
      <name val="Tahoma"/>
      <family val="2"/>
    </font>
    <font>
      <sz val="8"/>
      <name val="Courier New"/>
      <family val="3"/>
    </font>
    <font>
      <sz val="8"/>
      <name val="Arial"/>
      <family val="2"/>
    </font>
    <font>
      <b/>
      <u/>
      <sz val="8"/>
      <name val="Arial"/>
      <family val="2"/>
    </font>
    <font>
      <i/>
      <sz val="8"/>
      <name val="Arial"/>
      <family val="2"/>
    </font>
    <font>
      <b/>
      <sz val="8"/>
      <name val="Arial"/>
      <family val="2"/>
    </font>
    <font>
      <sz val="10"/>
      <color indexed="48"/>
      <name val="Arial"/>
      <family val="2"/>
    </font>
    <font>
      <b/>
      <sz val="10"/>
      <color indexed="8"/>
      <name val="Arial"/>
      <family val="2"/>
    </font>
    <font>
      <b/>
      <sz val="10"/>
      <color indexed="10"/>
      <name val="Arial"/>
      <family val="2"/>
    </font>
    <font>
      <b/>
      <sz val="12"/>
      <name val="Arial"/>
      <family val="2"/>
    </font>
    <font>
      <sz val="11.5"/>
      <name val="Times New Roman"/>
      <family val="1"/>
    </font>
    <font>
      <sz val="10.5"/>
      <name val="Times New Roman"/>
      <family val="1"/>
    </font>
    <font>
      <sz val="10"/>
      <name val="Times New Roman"/>
      <family val="1"/>
    </font>
    <font>
      <b/>
      <sz val="10"/>
      <color indexed="12"/>
      <name val="Arial"/>
      <family val="2"/>
    </font>
    <font>
      <b/>
      <sz val="10"/>
      <name val="Garamond"/>
      <family val="1"/>
    </font>
    <font>
      <sz val="10"/>
      <name val="Courier"/>
      <family val="3"/>
    </font>
    <font>
      <sz val="10"/>
      <name val="Arial"/>
      <family val="2"/>
    </font>
    <font>
      <sz val="10"/>
      <name val="Tms Rmn"/>
    </font>
    <font>
      <sz val="8"/>
      <name val="Arial"/>
      <family val="2"/>
    </font>
    <font>
      <b/>
      <i/>
      <sz val="10"/>
      <name val="Arial"/>
      <family val="2"/>
    </font>
    <font>
      <b/>
      <sz val="10"/>
      <color indexed="17"/>
      <name val="Arial"/>
      <family val="2"/>
    </font>
    <font>
      <b/>
      <sz val="10"/>
      <color indexed="81"/>
      <name val="Arial"/>
      <family val="2"/>
    </font>
    <font>
      <sz val="10"/>
      <color indexed="81"/>
      <name val="Arial"/>
      <family val="2"/>
    </font>
    <font>
      <sz val="8"/>
      <name val="Times New Roman"/>
      <family val="1"/>
    </font>
    <font>
      <sz val="12"/>
      <color theme="0"/>
      <name val="Times New Roman"/>
      <family val="1"/>
    </font>
    <font>
      <i/>
      <sz val="11"/>
      <name val="Times New Roman"/>
      <family val="1"/>
    </font>
    <font>
      <sz val="11"/>
      <name val="Times New Roman"/>
      <family val="1"/>
    </font>
    <font>
      <b/>
      <sz val="14"/>
      <color theme="1"/>
      <name val="Calibri"/>
      <family val="2"/>
      <scheme val="minor"/>
    </font>
    <font>
      <sz val="14"/>
      <color theme="1"/>
      <name val="Calibri"/>
      <family val="2"/>
      <scheme val="minor"/>
    </font>
    <font>
      <b/>
      <sz val="11"/>
      <color theme="1"/>
      <name val="Calibri"/>
      <family val="2"/>
      <scheme val="minor"/>
    </font>
    <font>
      <u/>
      <sz val="12"/>
      <color theme="10"/>
      <name val="Times New Roman"/>
      <family val="1"/>
    </font>
    <font>
      <sz val="11"/>
      <color rgb="FF5B5656"/>
      <name val="Calibri"/>
      <family val="2"/>
      <scheme val="minor"/>
    </font>
    <font>
      <sz val="11"/>
      <name val="Calibri"/>
      <family val="2"/>
      <scheme val="minor"/>
    </font>
    <font>
      <b/>
      <sz val="11"/>
      <name val="Calibri"/>
      <family val="2"/>
      <scheme val="minor"/>
    </font>
    <font>
      <u/>
      <sz val="11"/>
      <name val="Calibri"/>
      <family val="2"/>
      <scheme val="minor"/>
    </font>
    <font>
      <b/>
      <sz val="11"/>
      <color theme="1"/>
      <name val="Times New Roman"/>
      <family val="1"/>
    </font>
    <font>
      <sz val="11"/>
      <color theme="1"/>
      <name val="Times New Roman"/>
      <family val="1"/>
    </font>
    <font>
      <sz val="8"/>
      <color theme="1"/>
      <name val="Calibri"/>
      <family val="2"/>
      <scheme val="minor"/>
    </font>
    <font>
      <b/>
      <sz val="12"/>
      <color rgb="FF000080"/>
      <name val="Times New Roman"/>
      <family val="1"/>
    </font>
    <font>
      <b/>
      <sz val="14"/>
      <color rgb="FF000080"/>
      <name val="Times New Roman"/>
      <family val="1"/>
    </font>
    <font>
      <b/>
      <sz val="12"/>
      <color rgb="FF333399"/>
      <name val="Times New Roman"/>
      <family val="1"/>
    </font>
  </fonts>
  <fills count="19">
    <fill>
      <patternFill patternType="none"/>
    </fill>
    <fill>
      <patternFill patternType="gray125"/>
    </fill>
    <fill>
      <patternFill patternType="solid">
        <fgColor indexed="42"/>
        <bgColor indexed="14"/>
      </patternFill>
    </fill>
    <fill>
      <patternFill patternType="solid">
        <fgColor indexed="26"/>
        <bgColor indexed="14"/>
      </patternFill>
    </fill>
    <fill>
      <patternFill patternType="solid">
        <fgColor indexed="44"/>
        <bgColor indexed="14"/>
      </patternFill>
    </fill>
    <fill>
      <patternFill patternType="solid">
        <fgColor indexed="9"/>
        <bgColor indexed="1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20"/>
        <bgColor indexed="64"/>
      </patternFill>
    </fill>
    <fill>
      <patternFill patternType="solid">
        <fgColor indexed="43"/>
        <bgColor indexed="64"/>
      </patternFill>
    </fill>
    <fill>
      <patternFill patternType="solid">
        <fgColor indexed="41"/>
        <bgColor indexed="8"/>
      </patternFill>
    </fill>
    <fill>
      <patternFill patternType="solid">
        <fgColor indexed="13"/>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double">
        <color auto="1"/>
      </bottom>
      <diagonal/>
    </border>
    <border>
      <left/>
      <right/>
      <top/>
      <bottom style="thick">
        <color auto="1"/>
      </bottom>
      <diagonal/>
    </border>
    <border>
      <left style="medium">
        <color indexed="64"/>
      </left>
      <right style="medium">
        <color indexed="64"/>
      </right>
      <top style="medium">
        <color indexed="64"/>
      </top>
      <bottom style="medium">
        <color indexed="64"/>
      </bottom>
      <diagonal/>
    </border>
  </borders>
  <cellStyleXfs count="29">
    <xf numFmtId="0" fontId="0" fillId="0" borderId="0"/>
    <xf numFmtId="0" fontId="58" fillId="0" borderId="0"/>
    <xf numFmtId="0" fontId="13" fillId="2" borderId="0" applyNumberFormat="0" applyBorder="0" applyAlignment="0"/>
    <xf numFmtId="43" fontId="3" fillId="0" borderId="0" applyFont="0" applyFill="0" applyBorder="0" applyAlignment="0" applyProtection="0"/>
    <xf numFmtId="44" fontId="3" fillId="0" borderId="0" applyFont="0" applyFill="0" applyBorder="0" applyAlignment="0" applyProtection="0"/>
    <xf numFmtId="169" fontId="14" fillId="3" borderId="1">
      <alignment horizontal="left"/>
    </xf>
    <xf numFmtId="169" fontId="14" fillId="4" borderId="1"/>
    <xf numFmtId="0" fontId="13" fillId="2" borderId="0" applyNumberFormat="0" applyBorder="0" applyAlignment="0">
      <protection locked="0"/>
    </xf>
    <xf numFmtId="0" fontId="14" fillId="5" borderId="1" applyNumberFormat="0" applyBorder="0" applyAlignment="0">
      <protection locked="0"/>
    </xf>
    <xf numFmtId="0" fontId="59" fillId="0" borderId="0" applyFont="0" applyFill="0" applyBorder="0" applyAlignment="0" applyProtection="0"/>
    <xf numFmtId="0" fontId="59" fillId="0" borderId="0"/>
    <xf numFmtId="37" fontId="59" fillId="0" borderId="0"/>
    <xf numFmtId="0" fontId="59" fillId="0" borderId="0"/>
    <xf numFmtId="9" fontId="3" fillId="0" borderId="0" applyFont="0" applyFill="0" applyBorder="0" applyAlignment="0" applyProtection="0"/>
    <xf numFmtId="169" fontId="14" fillId="3" borderId="1">
      <alignment horizontal="left"/>
    </xf>
    <xf numFmtId="0" fontId="13" fillId="5" borderId="0" applyNumberFormat="0" applyBorder="0" applyAlignment="0"/>
    <xf numFmtId="0" fontId="60" fillId="0" borderId="0">
      <alignment wrapText="1"/>
    </xf>
    <xf numFmtId="0" fontId="57" fillId="0" borderId="0" applyNumberFormat="0" applyFill="0" applyBorder="0" applyAlignment="0" applyProtection="0"/>
    <xf numFmtId="0" fontId="15" fillId="3" borderId="0" applyNumberFormat="0" applyBorder="0" applyAlignment="0"/>
    <xf numFmtId="0" fontId="3" fillId="0" borderId="0"/>
    <xf numFmtId="43" fontId="3" fillId="0" borderId="0" applyFont="0" applyFill="0" applyBorder="0" applyAlignment="0" applyProtection="0"/>
    <xf numFmtId="0" fontId="2" fillId="0" borderId="0"/>
    <xf numFmtId="0" fontId="73" fillId="0" borderId="0" applyNumberFormat="0" applyFill="0" applyBorder="0" applyAlignment="0" applyProtection="0">
      <alignment vertical="top"/>
      <protection locked="0"/>
    </xf>
    <xf numFmtId="0" fontId="80" fillId="0" borderId="0"/>
    <xf numFmtId="43" fontId="80" fillId="0" borderId="0" applyFont="0" applyFill="0" applyBorder="0" applyAlignment="0" applyProtection="0"/>
    <xf numFmtId="0" fontId="1" fillId="0" borderId="0"/>
    <xf numFmtId="0" fontId="9" fillId="0" borderId="0"/>
    <xf numFmtId="43" fontId="9" fillId="0" borderId="0" applyFont="0" applyFill="0" applyBorder="0" applyAlignment="0" applyProtection="0"/>
    <xf numFmtId="9" fontId="9" fillId="0" borderId="0" applyFont="0" applyFill="0" applyBorder="0" applyAlignment="0" applyProtection="0"/>
  </cellStyleXfs>
  <cellXfs count="728">
    <xf numFmtId="0" fontId="0" fillId="0" borderId="0" xfId="0"/>
    <xf numFmtId="0" fontId="0" fillId="0" borderId="0" xfId="0" applyBorder="1"/>
    <xf numFmtId="0" fontId="0" fillId="0" borderId="3" xfId="0" applyBorder="1"/>
    <xf numFmtId="0" fontId="0" fillId="0" borderId="4" xfId="0" applyBorder="1"/>
    <xf numFmtId="0" fontId="4" fillId="0" borderId="3" xfId="0" applyFont="1" applyBorder="1"/>
    <xf numFmtId="0" fontId="0" fillId="0" borderId="0" xfId="0" applyProtection="1">
      <protection locked="0"/>
    </xf>
    <xf numFmtId="0" fontId="0" fillId="0" borderId="0" xfId="0" applyAlignment="1">
      <alignment vertical="top"/>
    </xf>
    <xf numFmtId="0" fontId="0" fillId="0" borderId="5" xfId="0" applyBorder="1" applyAlignment="1">
      <alignment vertical="top"/>
    </xf>
    <xf numFmtId="0" fontId="0" fillId="0" borderId="6" xfId="0" applyBorder="1" applyAlignment="1">
      <alignment vertical="top"/>
    </xf>
    <xf numFmtId="0" fontId="0" fillId="0" borderId="2" xfId="0" applyBorder="1" applyAlignment="1">
      <alignment vertical="top"/>
    </xf>
    <xf numFmtId="10" fontId="0" fillId="0" borderId="1" xfId="13" applyNumberFormat="1" applyFont="1" applyBorder="1" applyAlignment="1">
      <alignment vertical="top"/>
    </xf>
    <xf numFmtId="0" fontId="0" fillId="0" borderId="3" xfId="0" applyBorder="1" applyAlignment="1">
      <alignment vertical="top"/>
    </xf>
    <xf numFmtId="0" fontId="0" fillId="0" borderId="5" xfId="0" applyBorder="1"/>
    <xf numFmtId="1" fontId="4" fillId="0" borderId="0" xfId="0" applyNumberFormat="1" applyFont="1"/>
    <xf numFmtId="0" fontId="0" fillId="0" borderId="8" xfId="0" applyBorder="1" applyAlignment="1">
      <alignment vertical="top"/>
    </xf>
    <xf numFmtId="0" fontId="0" fillId="0" borderId="5" xfId="0" applyBorder="1" applyAlignment="1" applyProtection="1">
      <alignment horizontal="left" vertical="top"/>
      <protection locked="0"/>
    </xf>
    <xf numFmtId="0" fontId="0" fillId="0" borderId="5" xfId="0" applyBorder="1" applyAlignment="1">
      <alignment vertical="top" wrapText="1"/>
    </xf>
    <xf numFmtId="0" fontId="0" fillId="0" borderId="6" xfId="0" applyBorder="1" applyAlignment="1">
      <alignment vertical="top" wrapText="1"/>
    </xf>
    <xf numFmtId="0" fontId="0" fillId="0" borderId="8" xfId="0" applyBorder="1" applyAlignment="1"/>
    <xf numFmtId="0" fontId="0" fillId="0" borderId="9" xfId="0" applyBorder="1" applyAlignment="1"/>
    <xf numFmtId="0" fontId="0" fillId="0" borderId="10" xfId="0" applyBorder="1"/>
    <xf numFmtId="0" fontId="17" fillId="0" borderId="11" xfId="0" applyFont="1" applyBorder="1" applyAlignment="1">
      <alignment vertical="top"/>
    </xf>
    <xf numFmtId="0" fontId="8" fillId="0" borderId="7" xfId="0" applyFont="1" applyFill="1" applyBorder="1" applyAlignment="1">
      <alignment horizontal="left"/>
    </xf>
    <xf numFmtId="0" fontId="19" fillId="0" borderId="0" xfId="0" applyFont="1"/>
    <xf numFmtId="0" fontId="19" fillId="0" borderId="0" xfId="0" applyFont="1" applyAlignment="1">
      <alignment vertical="top"/>
    </xf>
    <xf numFmtId="0" fontId="17" fillId="0" borderId="0" xfId="0" applyFont="1"/>
    <xf numFmtId="0" fontId="4" fillId="0" borderId="0" xfId="0" applyFont="1" applyFill="1" applyBorder="1"/>
    <xf numFmtId="165" fontId="15" fillId="0" borderId="0" xfId="18" applyNumberFormat="1" applyFill="1" applyBorder="1"/>
    <xf numFmtId="165" fontId="13" fillId="0" borderId="0" xfId="2" applyNumberFormat="1" applyFill="1" applyBorder="1"/>
    <xf numFmtId="1" fontId="15" fillId="0" borderId="8" xfId="18" applyNumberFormat="1" applyFill="1" applyBorder="1" applyProtection="1">
      <protection locked="0"/>
    </xf>
    <xf numFmtId="165" fontId="13" fillId="0" borderId="5" xfId="2" applyNumberFormat="1" applyFill="1" applyBorder="1"/>
    <xf numFmtId="165" fontId="13" fillId="0" borderId="0" xfId="2" quotePrefix="1" applyNumberFormat="1" applyFill="1" applyBorder="1"/>
    <xf numFmtId="9" fontId="13" fillId="0" borderId="0" xfId="2" quotePrefix="1" applyNumberFormat="1" applyFill="1" applyBorder="1"/>
    <xf numFmtId="164" fontId="13" fillId="0" borderId="0" xfId="2" applyNumberFormat="1" applyFill="1" applyBorder="1"/>
    <xf numFmtId="9" fontId="13" fillId="0" borderId="0" xfId="2" applyNumberFormat="1" applyFill="1" applyBorder="1"/>
    <xf numFmtId="165" fontId="15" fillId="0" borderId="8" xfId="18" applyNumberFormat="1" applyFill="1" applyBorder="1"/>
    <xf numFmtId="165" fontId="13" fillId="0" borderId="0" xfId="2" quotePrefix="1" applyNumberFormat="1" applyFont="1" applyFill="1" applyBorder="1"/>
    <xf numFmtId="165" fontId="13" fillId="0" borderId="8" xfId="2" applyNumberFormat="1" applyFont="1" applyFill="1" applyBorder="1"/>
    <xf numFmtId="165" fontId="13" fillId="0" borderId="8" xfId="2" applyNumberFormat="1" applyFill="1" applyBorder="1"/>
    <xf numFmtId="0" fontId="9" fillId="0" borderId="13" xfId="0" applyFont="1" applyBorder="1"/>
    <xf numFmtId="0" fontId="9" fillId="0" borderId="0" xfId="0" applyFont="1"/>
    <xf numFmtId="0" fontId="9" fillId="0" borderId="0" xfId="0" applyFont="1" applyBorder="1"/>
    <xf numFmtId="0" fontId="16" fillId="0" borderId="3" xfId="0" applyFont="1" applyBorder="1"/>
    <xf numFmtId="0" fontId="16" fillId="0" borderId="2" xfId="0" applyFont="1" applyBorder="1"/>
    <xf numFmtId="0" fontId="9" fillId="0" borderId="3" xfId="0" quotePrefix="1" applyFont="1" applyBorder="1" applyAlignment="1">
      <alignment horizontal="left"/>
    </xf>
    <xf numFmtId="0" fontId="9" fillId="0" borderId="2" xfId="0" quotePrefix="1" applyFont="1" applyBorder="1" applyAlignment="1">
      <alignment horizontal="left"/>
    </xf>
    <xf numFmtId="0" fontId="9" fillId="0" borderId="2" xfId="0" applyFont="1" applyBorder="1" applyAlignment="1">
      <alignment horizontal="left"/>
    </xf>
    <xf numFmtId="0" fontId="9" fillId="0" borderId="2" xfId="0" applyFont="1" applyBorder="1"/>
    <xf numFmtId="0" fontId="9" fillId="0" borderId="4" xfId="0" applyFont="1" applyBorder="1"/>
    <xf numFmtId="0" fontId="9" fillId="0" borderId="14" xfId="0" quotePrefix="1" applyFont="1" applyBorder="1" applyAlignment="1">
      <alignment horizontal="left"/>
    </xf>
    <xf numFmtId="0" fontId="9" fillId="0" borderId="7" xfId="0" applyFont="1" applyBorder="1"/>
    <xf numFmtId="0" fontId="9" fillId="0" borderId="7" xfId="0" quotePrefix="1" applyFont="1" applyBorder="1" applyAlignment="1">
      <alignment horizontal="left"/>
    </xf>
    <xf numFmtId="164" fontId="23" fillId="0" borderId="0" xfId="13" applyNumberFormat="1" applyFont="1" applyFill="1" applyBorder="1"/>
    <xf numFmtId="164" fontId="16" fillId="0" borderId="0" xfId="13" applyNumberFormat="1" applyFont="1" applyFill="1" applyBorder="1"/>
    <xf numFmtId="164" fontId="24" fillId="0" borderId="0" xfId="13" applyNumberFormat="1" applyFont="1" applyBorder="1"/>
    <xf numFmtId="0" fontId="9" fillId="0" borderId="15" xfId="0" applyFont="1" applyBorder="1"/>
    <xf numFmtId="0" fontId="25" fillId="0" borderId="16" xfId="0" applyFont="1" applyBorder="1"/>
    <xf numFmtId="0" fontId="25" fillId="0" borderId="17" xfId="0" applyFont="1" applyBorder="1"/>
    <xf numFmtId="0" fontId="25" fillId="0" borderId="0" xfId="0" applyFont="1"/>
    <xf numFmtId="0" fontId="25" fillId="0" borderId="3" xfId="0" applyFont="1" applyBorder="1"/>
    <xf numFmtId="172" fontId="9" fillId="0" borderId="14" xfId="0" applyNumberFormat="1" applyFont="1" applyBorder="1" applyProtection="1"/>
    <xf numFmtId="172" fontId="9" fillId="0" borderId="8" xfId="0" applyNumberFormat="1" applyFont="1" applyBorder="1" applyProtection="1"/>
    <xf numFmtId="172" fontId="9" fillId="0" borderId="8" xfId="0" applyNumberFormat="1" applyFont="1" applyBorder="1"/>
    <xf numFmtId="0" fontId="25" fillId="0" borderId="2" xfId="0" applyFont="1" applyBorder="1"/>
    <xf numFmtId="172" fontId="9" fillId="0" borderId="7" xfId="0" applyNumberFormat="1" applyFont="1" applyBorder="1" applyProtection="1"/>
    <xf numFmtId="172" fontId="9" fillId="0" borderId="0" xfId="0" applyNumberFormat="1" applyFont="1" applyBorder="1" applyProtection="1"/>
    <xf numFmtId="172" fontId="9" fillId="0" borderId="0" xfId="0" applyNumberFormat="1" applyFont="1" applyBorder="1"/>
    <xf numFmtId="0" fontId="25" fillId="0" borderId="4" xfId="0" applyFont="1" applyBorder="1"/>
    <xf numFmtId="172" fontId="9" fillId="0" borderId="11" xfId="0" applyNumberFormat="1" applyFont="1" applyBorder="1" applyProtection="1"/>
    <xf numFmtId="172" fontId="9" fillId="0" borderId="5" xfId="0" applyNumberFormat="1" applyFont="1" applyBorder="1" applyProtection="1"/>
    <xf numFmtId="0" fontId="25" fillId="0" borderId="0" xfId="0" applyFont="1" applyBorder="1"/>
    <xf numFmtId="167" fontId="9" fillId="0" borderId="0" xfId="0" applyNumberFormat="1" applyFont="1" applyBorder="1" applyProtection="1"/>
    <xf numFmtId="0" fontId="9" fillId="0" borderId="0" xfId="0" applyFont="1" applyAlignment="1">
      <alignment horizontal="right"/>
    </xf>
    <xf numFmtId="0" fontId="9" fillId="0" borderId="0" xfId="0" applyFont="1" applyAlignment="1">
      <alignment horizontal="center"/>
    </xf>
    <xf numFmtId="0" fontId="8" fillId="0" borderId="0" xfId="0" quotePrefix="1" applyFont="1" applyBorder="1" applyAlignment="1">
      <alignment horizontal="left"/>
    </xf>
    <xf numFmtId="9" fontId="16" fillId="0" borderId="0" xfId="13" applyFont="1"/>
    <xf numFmtId="9" fontId="9" fillId="0" borderId="0" xfId="0" applyNumberFormat="1" applyFont="1" applyAlignment="1">
      <alignment horizontal="left"/>
    </xf>
    <xf numFmtId="9" fontId="9" fillId="0" borderId="0" xfId="0" applyNumberFormat="1" applyFont="1"/>
    <xf numFmtId="0" fontId="8" fillId="0" borderId="0" xfId="0" applyFont="1" applyBorder="1" applyAlignment="1">
      <alignment horizontal="center"/>
    </xf>
    <xf numFmtId="0" fontId="8" fillId="0" borderId="0" xfId="0" applyFont="1" applyBorder="1" applyAlignment="1">
      <alignment horizontal="left"/>
    </xf>
    <xf numFmtId="0" fontId="16" fillId="0" borderId="0" xfId="0" applyFont="1" applyBorder="1" applyAlignment="1">
      <alignment horizontal="center"/>
    </xf>
    <xf numFmtId="0" fontId="16" fillId="0" borderId="0" xfId="0" applyFont="1" applyBorder="1" applyAlignment="1">
      <alignment horizontal="left"/>
    </xf>
    <xf numFmtId="3" fontId="23" fillId="0" borderId="0" xfId="0" applyNumberFormat="1" applyFont="1" applyFill="1" applyBorder="1" applyAlignment="1">
      <alignment horizontal="center" wrapText="1"/>
    </xf>
    <xf numFmtId="3" fontId="23" fillId="0" borderId="0" xfId="0" applyNumberFormat="1" applyFont="1" applyFill="1" applyBorder="1" applyAlignment="1">
      <alignment horizontal="left" wrapText="1"/>
    </xf>
    <xf numFmtId="0" fontId="23" fillId="0" borderId="0" xfId="0" applyFont="1" applyBorder="1" applyAlignment="1">
      <alignment horizontal="center"/>
    </xf>
    <xf numFmtId="10" fontId="9" fillId="0" borderId="0" xfId="0" applyNumberFormat="1" applyFont="1" applyFill="1" applyBorder="1"/>
    <xf numFmtId="0" fontId="0" fillId="0" borderId="2" xfId="0" quotePrefix="1" applyBorder="1" applyAlignment="1">
      <alignment horizontal="left"/>
    </xf>
    <xf numFmtId="0" fontId="4" fillId="0" borderId="2"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right"/>
    </xf>
    <xf numFmtId="0" fontId="4" fillId="0" borderId="9" xfId="0" applyFont="1" applyBorder="1"/>
    <xf numFmtId="0" fontId="4" fillId="0" borderId="10" xfId="0" applyFont="1" applyBorder="1" applyAlignment="1">
      <alignment horizontal="right"/>
    </xf>
    <xf numFmtId="0" fontId="0" fillId="0" borderId="6" xfId="0" applyBorder="1"/>
    <xf numFmtId="0" fontId="4" fillId="0" borderId="3" xfId="0" quotePrefix="1" applyFont="1" applyBorder="1" applyAlignment="1">
      <alignment horizontal="left"/>
    </xf>
    <xf numFmtId="0" fontId="4" fillId="0" borderId="3" xfId="0" quotePrefix="1" applyFont="1" applyBorder="1" applyAlignment="1">
      <alignment horizontal="right"/>
    </xf>
    <xf numFmtId="0" fontId="4" fillId="0" borderId="18" xfId="0" applyFont="1" applyBorder="1" applyAlignment="1">
      <alignment vertical="top"/>
    </xf>
    <xf numFmtId="0" fontId="4" fillId="0" borderId="7" xfId="0" quotePrefix="1" applyFont="1" applyBorder="1" applyAlignment="1">
      <alignment horizontal="left" vertical="top"/>
    </xf>
    <xf numFmtId="0" fontId="4" fillId="0" borderId="8" xfId="0" quotePrefix="1" applyFont="1" applyBorder="1" applyAlignment="1">
      <alignment horizontal="left" vertical="top"/>
    </xf>
    <xf numFmtId="0" fontId="4" fillId="0" borderId="5" xfId="0" applyFont="1" applyBorder="1" applyAlignment="1">
      <alignment vertical="top"/>
    </xf>
    <xf numFmtId="0" fontId="12" fillId="0" borderId="0" xfId="0" applyFont="1" applyAlignment="1">
      <alignment horizontal="centerContinuous"/>
    </xf>
    <xf numFmtId="0" fontId="12" fillId="0" borderId="0" xfId="0" quotePrefix="1" applyFont="1" applyAlignment="1">
      <alignment horizontal="centerContinuous"/>
    </xf>
    <xf numFmtId="0" fontId="0" fillId="0" borderId="0" xfId="0" applyAlignment="1">
      <alignment horizontal="centerContinuous"/>
    </xf>
    <xf numFmtId="176" fontId="0" fillId="0" borderId="8" xfId="0" applyNumberFormat="1" applyBorder="1" applyAlignment="1">
      <alignment horizontal="left" vertical="top"/>
    </xf>
    <xf numFmtId="176" fontId="0" fillId="0" borderId="5" xfId="0" applyNumberFormat="1" applyBorder="1" applyAlignment="1">
      <alignment horizontal="left" vertical="top"/>
    </xf>
    <xf numFmtId="0" fontId="0" fillId="0" borderId="0" xfId="0" applyFill="1"/>
    <xf numFmtId="0" fontId="0" fillId="0" borderId="0" xfId="0" applyFill="1" applyBorder="1"/>
    <xf numFmtId="166" fontId="22" fillId="0" borderId="0" xfId="0" applyNumberFormat="1" applyFont="1" applyFill="1" applyBorder="1"/>
    <xf numFmtId="5" fontId="22" fillId="0" borderId="0" xfId="4" applyNumberFormat="1" applyFont="1" applyFill="1" applyBorder="1"/>
    <xf numFmtId="10" fontId="27" fillId="0" borderId="0" xfId="0" applyNumberFormat="1" applyFont="1" applyFill="1" applyBorder="1"/>
    <xf numFmtId="0" fontId="9" fillId="0" borderId="19" xfId="0" applyFont="1" applyBorder="1"/>
    <xf numFmtId="0" fontId="23" fillId="0" borderId="8" xfId="0" applyFont="1" applyBorder="1"/>
    <xf numFmtId="10" fontId="23" fillId="0" borderId="9" xfId="13" applyNumberFormat="1" applyFont="1" applyBorder="1"/>
    <xf numFmtId="0" fontId="9" fillId="0" borderId="11" xfId="0" applyFont="1" applyBorder="1"/>
    <xf numFmtId="0" fontId="23" fillId="0" borderId="5" xfId="0" applyFont="1" applyBorder="1"/>
    <xf numFmtId="10" fontId="23" fillId="0" borderId="6" xfId="13" applyNumberFormat="1" applyFont="1" applyBorder="1"/>
    <xf numFmtId="0" fontId="29" fillId="0" borderId="0" xfId="0" applyFont="1"/>
    <xf numFmtId="165" fontId="13" fillId="0" borderId="5" xfId="2" applyNumberFormat="1" applyFont="1" applyFill="1" applyBorder="1"/>
    <xf numFmtId="0" fontId="9" fillId="0" borderId="16" xfId="0" applyFont="1" applyBorder="1"/>
    <xf numFmtId="0" fontId="32" fillId="7" borderId="0" xfId="0" applyFont="1" applyFill="1"/>
    <xf numFmtId="0" fontId="0" fillId="8" borderId="0" xfId="0" applyFill="1"/>
    <xf numFmtId="0" fontId="20" fillId="8" borderId="0" xfId="0" quotePrefix="1" applyFont="1" applyFill="1" applyAlignment="1">
      <alignment horizontal="left"/>
    </xf>
    <xf numFmtId="0" fontId="17" fillId="8" borderId="20" xfId="0" applyFont="1" applyFill="1" applyBorder="1" applyAlignment="1">
      <alignment horizontal="centerContinuous"/>
    </xf>
    <xf numFmtId="0" fontId="0" fillId="8" borderId="0" xfId="0" quotePrefix="1" applyFill="1" applyAlignment="1">
      <alignment horizontal="left"/>
    </xf>
    <xf numFmtId="0" fontId="18" fillId="8" borderId="0" xfId="0" applyFont="1" applyFill="1"/>
    <xf numFmtId="0" fontId="17" fillId="8" borderId="3" xfId="0" applyFont="1" applyFill="1" applyBorder="1"/>
    <xf numFmtId="0" fontId="0" fillId="8" borderId="2" xfId="0" applyFill="1" applyBorder="1"/>
    <xf numFmtId="0" fontId="0" fillId="8" borderId="4" xfId="0" applyFill="1" applyBorder="1"/>
    <xf numFmtId="0" fontId="0" fillId="8" borderId="0" xfId="0" applyFill="1" applyBorder="1"/>
    <xf numFmtId="0" fontId="0" fillId="8" borderId="0" xfId="0" quotePrefix="1" applyFill="1" applyAlignment="1">
      <alignment horizontal="left" vertical="top" wrapText="1"/>
    </xf>
    <xf numFmtId="0" fontId="19" fillId="8" borderId="0" xfId="0" quotePrefix="1" applyFont="1" applyFill="1" applyAlignment="1">
      <alignment horizontal="left"/>
    </xf>
    <xf numFmtId="0" fontId="8" fillId="8" borderId="1" xfId="0" applyFont="1" applyFill="1" applyBorder="1"/>
    <xf numFmtId="0" fontId="9" fillId="8" borderId="1" xfId="0" applyFont="1" applyFill="1" applyBorder="1" applyAlignment="1">
      <alignment horizontal="center"/>
    </xf>
    <xf numFmtId="10" fontId="9" fillId="8" borderId="18" xfId="13" applyNumberFormat="1" applyFont="1" applyFill="1" applyBorder="1"/>
    <xf numFmtId="10" fontId="9" fillId="8" borderId="12" xfId="13" applyNumberFormat="1" applyFont="1" applyFill="1" applyBorder="1"/>
    <xf numFmtId="0" fontId="9" fillId="8" borderId="3" xfId="0" quotePrefix="1" applyFont="1" applyFill="1" applyBorder="1" applyAlignment="1">
      <alignment horizontal="right"/>
    </xf>
    <xf numFmtId="0" fontId="9" fillId="8" borderId="4" xfId="0" quotePrefix="1" applyFont="1" applyFill="1" applyBorder="1" applyAlignment="1">
      <alignment horizontal="right"/>
    </xf>
    <xf numFmtId="0" fontId="8" fillId="8" borderId="14" xfId="0" quotePrefix="1" applyFont="1" applyFill="1" applyBorder="1" applyAlignment="1">
      <alignment horizontal="centerContinuous"/>
    </xf>
    <xf numFmtId="0" fontId="9" fillId="8" borderId="8" xfId="0" applyFont="1" applyFill="1" applyBorder="1" applyAlignment="1">
      <alignment horizontal="centerContinuous"/>
    </xf>
    <xf numFmtId="0" fontId="9" fillId="8" borderId="5" xfId="0" quotePrefix="1" applyFont="1" applyFill="1" applyBorder="1" applyAlignment="1">
      <alignment horizontal="right" wrapText="1"/>
    </xf>
    <xf numFmtId="0" fontId="8" fillId="8" borderId="3" xfId="0" applyFont="1" applyFill="1" applyBorder="1" applyAlignment="1">
      <alignment horizontal="center"/>
    </xf>
    <xf numFmtId="0" fontId="8" fillId="8" borderId="21" xfId="0" applyFont="1" applyFill="1" applyBorder="1"/>
    <xf numFmtId="164" fontId="23" fillId="8" borderId="22" xfId="13" applyNumberFormat="1" applyFont="1" applyFill="1" applyBorder="1" applyAlignment="1">
      <alignment horizontal="center"/>
    </xf>
    <xf numFmtId="164" fontId="9" fillId="8" borderId="22" xfId="13" applyNumberFormat="1" applyFont="1" applyFill="1" applyBorder="1" applyAlignment="1">
      <alignment horizontal="center"/>
    </xf>
    <xf numFmtId="164" fontId="9" fillId="8" borderId="23" xfId="13" applyNumberFormat="1" applyFont="1" applyFill="1" applyBorder="1" applyAlignment="1">
      <alignment horizontal="center"/>
    </xf>
    <xf numFmtId="0" fontId="26" fillId="8" borderId="4" xfId="0" applyFont="1" applyFill="1" applyBorder="1" applyAlignment="1">
      <alignment horizontal="center"/>
    </xf>
    <xf numFmtId="0" fontId="26" fillId="8" borderId="1" xfId="0" applyFont="1" applyFill="1" applyBorder="1" applyAlignment="1">
      <alignment horizontal="left"/>
    </xf>
    <xf numFmtId="0" fontId="9" fillId="8" borderId="18" xfId="0" applyFont="1" applyFill="1" applyBorder="1"/>
    <xf numFmtId="0" fontId="9" fillId="8" borderId="12" xfId="0" applyFont="1" applyFill="1" applyBorder="1"/>
    <xf numFmtId="0" fontId="8" fillId="8" borderId="3" xfId="0" applyFont="1" applyFill="1" applyBorder="1" applyAlignment="1">
      <alignment horizontal="right"/>
    </xf>
    <xf numFmtId="0" fontId="8" fillId="8" borderId="2" xfId="0" applyFont="1" applyFill="1" applyBorder="1" applyAlignment="1">
      <alignment horizontal="right"/>
    </xf>
    <xf numFmtId="0" fontId="9" fillId="8" borderId="0" xfId="0" applyFont="1" applyFill="1"/>
    <xf numFmtId="0" fontId="9" fillId="8" borderId="0" xfId="0" quotePrefix="1" applyFont="1" applyFill="1" applyAlignment="1">
      <alignment horizontal="left"/>
    </xf>
    <xf numFmtId="0" fontId="9" fillId="8" borderId="0" xfId="0" applyFont="1" applyFill="1" applyAlignment="1">
      <alignment horizontal="left"/>
    </xf>
    <xf numFmtId="9" fontId="9" fillId="7" borderId="3" xfId="13" applyFont="1" applyFill="1" applyBorder="1"/>
    <xf numFmtId="49" fontId="33" fillId="8" borderId="0" xfId="0" applyNumberFormat="1" applyFont="1" applyFill="1"/>
    <xf numFmtId="49" fontId="32" fillId="8" borderId="0" xfId="0" applyNumberFormat="1" applyFont="1" applyFill="1"/>
    <xf numFmtId="49" fontId="32" fillId="8" borderId="0" xfId="0" applyNumberFormat="1" applyFont="1" applyFill="1" applyAlignment="1">
      <alignment horizontal="left" vertical="top" wrapText="1"/>
    </xf>
    <xf numFmtId="0" fontId="32" fillId="8" borderId="0" xfId="0" applyFont="1" applyFill="1"/>
    <xf numFmtId="49" fontId="32" fillId="8" borderId="0" xfId="0" quotePrefix="1" applyNumberFormat="1" applyFont="1" applyFill="1" applyAlignment="1">
      <alignment horizontal="left" vertical="top" wrapText="1"/>
    </xf>
    <xf numFmtId="49" fontId="32" fillId="8" borderId="0" xfId="0" quotePrefix="1" applyNumberFormat="1" applyFont="1" applyFill="1" applyAlignment="1">
      <alignment horizontal="left"/>
    </xf>
    <xf numFmtId="49" fontId="33" fillId="8" borderId="0" xfId="0" quotePrefix="1" applyNumberFormat="1" applyFont="1" applyFill="1" applyAlignment="1">
      <alignment horizontal="left"/>
    </xf>
    <xf numFmtId="49" fontId="34" fillId="8" borderId="0" xfId="0" applyNumberFormat="1" applyFont="1" applyFill="1"/>
    <xf numFmtId="49" fontId="34" fillId="8" borderId="0" xfId="0" quotePrefix="1" applyNumberFormat="1" applyFont="1" applyFill="1" applyAlignment="1">
      <alignment horizontal="left"/>
    </xf>
    <xf numFmtId="49" fontId="34" fillId="8" borderId="0" xfId="0" applyNumberFormat="1" applyFont="1" applyFill="1" applyAlignment="1">
      <alignment horizontal="left"/>
    </xf>
    <xf numFmtId="0" fontId="17" fillId="8" borderId="0" xfId="0" quotePrefix="1" applyFont="1" applyFill="1" applyAlignment="1">
      <alignment horizontal="left"/>
    </xf>
    <xf numFmtId="165" fontId="32" fillId="7" borderId="0" xfId="0" applyNumberFormat="1" applyFont="1" applyFill="1" applyBorder="1" applyProtection="1">
      <protection locked="0"/>
    </xf>
    <xf numFmtId="165" fontId="32" fillId="7" borderId="8" xfId="0" applyNumberFormat="1" applyFont="1" applyFill="1" applyBorder="1" applyProtection="1">
      <protection locked="0"/>
    </xf>
    <xf numFmtId="165" fontId="32" fillId="7" borderId="5" xfId="0" applyNumberFormat="1" applyFont="1" applyFill="1" applyBorder="1" applyProtection="1">
      <protection locked="0"/>
    </xf>
    <xf numFmtId="165" fontId="32" fillId="7" borderId="0" xfId="7" applyNumberFormat="1" applyFont="1" applyFill="1" applyBorder="1" applyProtection="1">
      <protection locked="0"/>
    </xf>
    <xf numFmtId="165" fontId="32" fillId="7" borderId="12" xfId="7" applyNumberFormat="1" applyFont="1" applyFill="1" applyBorder="1" applyProtection="1">
      <protection locked="0"/>
    </xf>
    <xf numFmtId="165" fontId="32" fillId="7" borderId="12" xfId="2" applyNumberFormat="1" applyFont="1" applyFill="1" applyBorder="1" applyProtection="1">
      <protection locked="0"/>
    </xf>
    <xf numFmtId="165" fontId="32" fillId="7" borderId="8" xfId="2" applyNumberFormat="1" applyFont="1" applyFill="1" applyBorder="1" applyProtection="1">
      <protection locked="0"/>
    </xf>
    <xf numFmtId="165" fontId="32" fillId="7" borderId="0" xfId="2" applyNumberFormat="1" applyFont="1" applyFill="1" applyBorder="1" applyProtection="1">
      <protection locked="0"/>
    </xf>
    <xf numFmtId="165" fontId="32" fillId="7" borderId="0" xfId="7" applyNumberFormat="1" applyFont="1" applyFill="1" applyBorder="1" applyAlignment="1" applyProtection="1">
      <protection locked="0"/>
    </xf>
    <xf numFmtId="165" fontId="32" fillId="7" borderId="5" xfId="7" applyNumberFormat="1" applyFont="1" applyFill="1" applyBorder="1" applyProtection="1">
      <protection locked="0"/>
    </xf>
    <xf numFmtId="176" fontId="21" fillId="0" borderId="0" xfId="0" applyNumberFormat="1" applyFont="1" applyAlignment="1">
      <alignment horizontal="left"/>
    </xf>
    <xf numFmtId="1" fontId="0" fillId="0" borderId="12" xfId="0" applyNumberFormat="1" applyBorder="1" applyAlignment="1">
      <alignment horizontal="center" vertical="top"/>
    </xf>
    <xf numFmtId="0" fontId="8" fillId="0" borderId="7" xfId="0" quotePrefix="1" applyFont="1" applyFill="1" applyBorder="1" applyAlignment="1">
      <alignment horizontal="left"/>
    </xf>
    <xf numFmtId="0" fontId="27" fillId="0" borderId="0" xfId="0" quotePrefix="1" applyFont="1" applyBorder="1" applyAlignment="1">
      <alignment horizontal="left"/>
    </xf>
    <xf numFmtId="0" fontId="8" fillId="0" borderId="14" xfId="0" applyFont="1" applyFill="1" applyBorder="1" applyAlignment="1" applyProtection="1">
      <alignment horizontal="left"/>
      <protection locked="0"/>
    </xf>
    <xf numFmtId="0" fontId="9" fillId="0" borderId="7" xfId="0" quotePrefix="1" applyFont="1" applyFill="1" applyBorder="1" applyAlignment="1">
      <alignment horizontal="left"/>
    </xf>
    <xf numFmtId="0" fontId="9" fillId="0" borderId="7" xfId="0" applyFont="1" applyFill="1" applyBorder="1"/>
    <xf numFmtId="0" fontId="9" fillId="0" borderId="11" xfId="0" applyFont="1" applyFill="1" applyBorder="1"/>
    <xf numFmtId="0" fontId="8" fillId="0" borderId="14" xfId="0" quotePrefix="1" applyFont="1" applyFill="1" applyBorder="1" applyAlignment="1" applyProtection="1">
      <alignment horizontal="left"/>
      <protection locked="0"/>
    </xf>
    <xf numFmtId="0" fontId="8" fillId="0" borderId="7" xfId="0" quotePrefix="1" applyFont="1" applyFill="1" applyBorder="1" applyAlignment="1" applyProtection="1">
      <alignment horizontal="left"/>
      <protection locked="0"/>
    </xf>
    <xf numFmtId="0" fontId="8" fillId="0" borderId="11" xfId="0" quotePrefix="1" applyFont="1" applyFill="1" applyBorder="1" applyAlignment="1" applyProtection="1">
      <alignment horizontal="left"/>
      <protection locked="0"/>
    </xf>
    <xf numFmtId="165" fontId="8" fillId="0" borderId="14" xfId="0" quotePrefix="1" applyNumberFormat="1" applyFont="1" applyFill="1" applyBorder="1" applyAlignment="1">
      <alignment horizontal="left"/>
    </xf>
    <xf numFmtId="0" fontId="8" fillId="0" borderId="14" xfId="0" quotePrefix="1" applyFont="1" applyFill="1" applyBorder="1" applyAlignment="1">
      <alignment horizontal="left"/>
    </xf>
    <xf numFmtId="0" fontId="9" fillId="0" borderId="11" xfId="0" quotePrefix="1" applyFont="1" applyFill="1" applyBorder="1" applyAlignment="1">
      <alignment horizontal="left"/>
    </xf>
    <xf numFmtId="0" fontId="8" fillId="0" borderId="18" xfId="0" quotePrefix="1" applyFont="1" applyFill="1" applyBorder="1" applyAlignment="1">
      <alignment horizontal="left"/>
    </xf>
    <xf numFmtId="0" fontId="8" fillId="0" borderId="18" xfId="0" applyFont="1" applyFill="1" applyBorder="1"/>
    <xf numFmtId="0" fontId="8" fillId="0" borderId="11" xfId="0" applyFont="1" applyFill="1" applyBorder="1" applyAlignment="1">
      <alignment horizontal="left"/>
    </xf>
    <xf numFmtId="0" fontId="5" fillId="0" borderId="0" xfId="4" quotePrefix="1" applyNumberFormat="1" applyFont="1" applyBorder="1" applyAlignment="1">
      <alignment horizontal="left"/>
    </xf>
    <xf numFmtId="0" fontId="38" fillId="0" borderId="0" xfId="0" quotePrefix="1" applyFont="1" applyAlignment="1">
      <alignment horizontal="left"/>
    </xf>
    <xf numFmtId="0" fontId="9" fillId="0" borderId="0" xfId="0" applyFont="1" applyBorder="1" applyProtection="1">
      <protection locked="0"/>
    </xf>
    <xf numFmtId="0" fontId="8" fillId="0" borderId="7" xfId="0" applyFont="1" applyFill="1" applyBorder="1"/>
    <xf numFmtId="0" fontId="4" fillId="0" borderId="1" xfId="0" quotePrefix="1" applyFont="1" applyBorder="1" applyAlignment="1">
      <alignment horizontal="left" vertical="top"/>
    </xf>
    <xf numFmtId="0" fontId="4" fillId="0" borderId="2" xfId="0" quotePrefix="1" applyFont="1" applyBorder="1" applyAlignment="1">
      <alignment horizontal="left" vertical="top"/>
    </xf>
    <xf numFmtId="0" fontId="11" fillId="0" borderId="2" xfId="0" quotePrefix="1" applyFont="1" applyBorder="1" applyAlignment="1">
      <alignment horizontal="left" vertical="top"/>
    </xf>
    <xf numFmtId="0" fontId="39" fillId="8" borderId="18" xfId="0" applyFont="1" applyFill="1" applyBorder="1" applyAlignment="1">
      <alignment horizontal="centerContinuous"/>
    </xf>
    <xf numFmtId="0" fontId="40" fillId="8" borderId="0" xfId="0" quotePrefix="1" applyFont="1" applyFill="1" applyAlignment="1">
      <alignment horizontal="left"/>
    </xf>
    <xf numFmtId="0" fontId="41" fillId="8" borderId="0" xfId="0" quotePrefix="1" applyFont="1" applyFill="1" applyAlignment="1">
      <alignment horizontal="center"/>
    </xf>
    <xf numFmtId="0" fontId="0" fillId="8" borderId="2" xfId="0" quotePrefix="1" applyFill="1" applyBorder="1" applyAlignment="1">
      <alignment horizontal="left"/>
    </xf>
    <xf numFmtId="0" fontId="0" fillId="8" borderId="2" xfId="0" applyFill="1" applyBorder="1" applyAlignment="1">
      <alignment horizontal="left"/>
    </xf>
    <xf numFmtId="10" fontId="9" fillId="0" borderId="7" xfId="0" applyNumberFormat="1" applyFont="1" applyFill="1" applyBorder="1"/>
    <xf numFmtId="0" fontId="42" fillId="7" borderId="7" xfId="0" quotePrefix="1" applyFont="1" applyFill="1" applyBorder="1" applyAlignment="1" applyProtection="1">
      <alignment horizontal="left"/>
      <protection locked="0"/>
    </xf>
    <xf numFmtId="0" fontId="42" fillId="7" borderId="11" xfId="0" quotePrefix="1" applyFont="1" applyFill="1" applyBorder="1" applyAlignment="1" applyProtection="1">
      <alignment horizontal="left"/>
      <protection locked="0"/>
    </xf>
    <xf numFmtId="165" fontId="32" fillId="7" borderId="0" xfId="7" applyNumberFormat="1" applyFont="1" applyFill="1" applyBorder="1">
      <protection locked="0"/>
    </xf>
    <xf numFmtId="0" fontId="9" fillId="0" borderId="0" xfId="0" quotePrefix="1" applyFont="1" applyAlignment="1">
      <alignment horizontal="center"/>
    </xf>
    <xf numFmtId="0" fontId="8" fillId="0" borderId="0" xfId="0" applyFont="1" applyAlignment="1">
      <alignment horizontal="right"/>
    </xf>
    <xf numFmtId="0" fontId="8" fillId="0" borderId="0" xfId="0" quotePrefix="1" applyFont="1" applyAlignment="1">
      <alignment horizontal="right" wrapText="1"/>
    </xf>
    <xf numFmtId="0" fontId="8" fillId="0" borderId="0" xfId="0" quotePrefix="1" applyFont="1" applyBorder="1" applyAlignment="1">
      <alignment horizontal="right" wrapText="1"/>
    </xf>
    <xf numFmtId="0" fontId="0" fillId="0" borderId="0" xfId="0" applyProtection="1"/>
    <xf numFmtId="0" fontId="12" fillId="0" borderId="0" xfId="0" applyFont="1" applyProtection="1"/>
    <xf numFmtId="0" fontId="21" fillId="0" borderId="0" xfId="0" applyFont="1" applyBorder="1" applyAlignment="1" applyProtection="1">
      <alignment horizontal="center"/>
    </xf>
    <xf numFmtId="0" fontId="12" fillId="0" borderId="0" xfId="0" applyFont="1" applyBorder="1" applyProtection="1"/>
    <xf numFmtId="0" fontId="4" fillId="0" borderId="0" xfId="0" applyFont="1" applyBorder="1" applyProtection="1"/>
    <xf numFmtId="0" fontId="11" fillId="0" borderId="0" xfId="0" quotePrefix="1" applyFont="1" applyBorder="1" applyAlignment="1" applyProtection="1">
      <alignment horizontal="left"/>
    </xf>
    <xf numFmtId="0" fontId="11" fillId="0" borderId="0" xfId="0" applyFont="1" applyBorder="1" applyProtection="1"/>
    <xf numFmtId="0" fontId="11" fillId="0" borderId="0" xfId="0" quotePrefix="1" applyFont="1" applyFill="1" applyBorder="1" applyAlignment="1" applyProtection="1">
      <alignment horizontal="left"/>
    </xf>
    <xf numFmtId="0" fontId="12" fillId="0" borderId="0" xfId="0" applyFont="1" applyFill="1" applyProtection="1"/>
    <xf numFmtId="0" fontId="4" fillId="0" borderId="0" xfId="0" applyFont="1" applyFill="1" applyBorder="1" applyProtection="1"/>
    <xf numFmtId="0" fontId="11" fillId="0" borderId="0" xfId="0" applyFont="1" applyFill="1" applyBorder="1" applyProtection="1"/>
    <xf numFmtId="0" fontId="4" fillId="0" borderId="0" xfId="0" quotePrefix="1" applyFont="1" applyBorder="1" applyAlignment="1" applyProtection="1">
      <alignment horizontal="left"/>
    </xf>
    <xf numFmtId="165" fontId="12" fillId="0" borderId="0" xfId="0" applyNumberFormat="1" applyFont="1" applyBorder="1" applyProtection="1"/>
    <xf numFmtId="165" fontId="13" fillId="0" borderId="0" xfId="2" applyNumberFormat="1" applyFill="1" applyBorder="1" applyProtection="1"/>
    <xf numFmtId="165" fontId="10" fillId="0" borderId="0" xfId="2" quotePrefix="1" applyNumberFormat="1" applyFont="1" applyFill="1" applyBorder="1" applyProtection="1"/>
    <xf numFmtId="165" fontId="12" fillId="0" borderId="0" xfId="0" applyNumberFormat="1" applyFont="1" applyFill="1" applyBorder="1" applyProtection="1"/>
    <xf numFmtId="165" fontId="15" fillId="0" borderId="0" xfId="18" applyNumberFormat="1" applyFill="1" applyBorder="1" applyProtection="1"/>
    <xf numFmtId="165" fontId="13" fillId="0" borderId="12" xfId="18" applyNumberFormat="1" applyFont="1" applyFill="1" applyBorder="1" applyProtection="1"/>
    <xf numFmtId="0" fontId="0" fillId="0" borderId="9" xfId="0" applyBorder="1" applyProtection="1">
      <protection locked="0"/>
    </xf>
    <xf numFmtId="5" fontId="0" fillId="0" borderId="2" xfId="0" applyNumberFormat="1" applyBorder="1" applyAlignment="1">
      <alignment horizontal="right"/>
    </xf>
    <xf numFmtId="1" fontId="0" fillId="0" borderId="2" xfId="0" applyNumberFormat="1" applyBorder="1" applyAlignment="1">
      <alignment horizontal="right"/>
    </xf>
    <xf numFmtId="6" fontId="0" fillId="0" borderId="2" xfId="0" applyNumberFormat="1" applyBorder="1" applyAlignment="1">
      <alignment horizontal="right"/>
    </xf>
    <xf numFmtId="6" fontId="0" fillId="0" borderId="10" xfId="0" applyNumberFormat="1" applyBorder="1" applyAlignment="1">
      <alignment horizontal="right"/>
    </xf>
    <xf numFmtId="0" fontId="44" fillId="8" borderId="0" xfId="0" applyFont="1" applyFill="1" applyAlignment="1">
      <alignment horizontal="right"/>
    </xf>
    <xf numFmtId="0" fontId="45" fillId="0" borderId="0" xfId="0" applyFont="1" applyFill="1"/>
    <xf numFmtId="0" fontId="45" fillId="0" borderId="0" xfId="0" applyFont="1"/>
    <xf numFmtId="0" fontId="46" fillId="0" borderId="0" xfId="0" applyFont="1" applyAlignment="1">
      <alignment horizontal="left"/>
    </xf>
    <xf numFmtId="0" fontId="47" fillId="0" borderId="0" xfId="0" applyFont="1" applyAlignment="1">
      <alignment horizontal="center"/>
    </xf>
    <xf numFmtId="0" fontId="47" fillId="0" borderId="0" xfId="0" applyFont="1" applyAlignment="1">
      <alignment horizontal="right"/>
    </xf>
    <xf numFmtId="0" fontId="45" fillId="0" borderId="0" xfId="0" applyFont="1" applyAlignment="1">
      <alignment horizontal="center"/>
    </xf>
    <xf numFmtId="0" fontId="48" fillId="0" borderId="0" xfId="0" applyFont="1" applyAlignment="1">
      <alignment horizontal="left"/>
    </xf>
    <xf numFmtId="0" fontId="46" fillId="0" borderId="0" xfId="0" quotePrefix="1" applyFont="1" applyAlignment="1">
      <alignment horizontal="left"/>
    </xf>
    <xf numFmtId="0" fontId="47" fillId="0" borderId="0" xfId="0" quotePrefix="1" applyFont="1" applyAlignment="1">
      <alignment horizontal="left"/>
    </xf>
    <xf numFmtId="0" fontId="45" fillId="0" borderId="0" xfId="0" applyFont="1" applyAlignment="1">
      <alignment horizontal="centerContinuous"/>
    </xf>
    <xf numFmtId="1" fontId="45" fillId="0" borderId="8" xfId="0" applyNumberFormat="1" applyFont="1" applyBorder="1"/>
    <xf numFmtId="0" fontId="45" fillId="0" borderId="0" xfId="0" applyFont="1" applyBorder="1"/>
    <xf numFmtId="0" fontId="48" fillId="0" borderId="0" xfId="0" applyFont="1"/>
    <xf numFmtId="165" fontId="45" fillId="0" borderId="0" xfId="0" applyNumberFormat="1" applyFont="1"/>
    <xf numFmtId="0" fontId="45" fillId="0" borderId="0" xfId="0" applyFont="1" applyAlignment="1">
      <alignment horizontal="left"/>
    </xf>
    <xf numFmtId="173" fontId="45" fillId="0" borderId="0" xfId="0" applyNumberFormat="1" applyFont="1" applyProtection="1"/>
    <xf numFmtId="168" fontId="45" fillId="0" borderId="0" xfId="0" applyNumberFormat="1" applyFont="1" applyProtection="1"/>
    <xf numFmtId="0" fontId="47" fillId="0" borderId="24" xfId="0" applyFont="1" applyBorder="1"/>
    <xf numFmtId="0" fontId="47" fillId="0" borderId="24" xfId="0" applyFont="1" applyBorder="1" applyAlignment="1">
      <alignment horizontal="center"/>
    </xf>
    <xf numFmtId="0" fontId="47" fillId="0" borderId="0" xfId="0" applyFont="1"/>
    <xf numFmtId="37" fontId="45" fillId="0" borderId="0" xfId="0" applyNumberFormat="1" applyFont="1"/>
    <xf numFmtId="37" fontId="45" fillId="0" borderId="0" xfId="0" applyNumberFormat="1" applyFont="1" applyFill="1"/>
    <xf numFmtId="37" fontId="45" fillId="0" borderId="0" xfId="0" applyNumberFormat="1" applyFont="1" applyBorder="1"/>
    <xf numFmtId="37" fontId="45" fillId="0" borderId="0" xfId="0" applyNumberFormat="1" applyFont="1" applyFill="1" applyBorder="1"/>
    <xf numFmtId="37" fontId="48" fillId="0" borderId="12" xfId="0" applyNumberFormat="1" applyFont="1" applyBorder="1"/>
    <xf numFmtId="37" fontId="45" fillId="0" borderId="5" xfId="0" applyNumberFormat="1" applyFont="1" applyBorder="1"/>
    <xf numFmtId="37" fontId="48" fillId="0" borderId="24" xfId="0" applyNumberFormat="1" applyFont="1" applyBorder="1"/>
    <xf numFmtId="165" fontId="32" fillId="7" borderId="0" xfId="0" applyNumberFormat="1" applyFont="1" applyFill="1" applyBorder="1" applyAlignment="1" applyProtection="1">
      <alignment horizontal="right"/>
      <protection locked="0"/>
    </xf>
    <xf numFmtId="164" fontId="0" fillId="0" borderId="0" xfId="0" applyNumberFormat="1" applyBorder="1"/>
    <xf numFmtId="164" fontId="16" fillId="0" borderId="5" xfId="0" applyNumberFormat="1" applyFont="1" applyBorder="1"/>
    <xf numFmtId="0" fontId="16" fillId="0" borderId="5" xfId="0" applyFont="1" applyBorder="1"/>
    <xf numFmtId="164" fontId="9" fillId="0" borderId="5" xfId="0" applyNumberFormat="1" applyFont="1" applyBorder="1" applyProtection="1"/>
    <xf numFmtId="164" fontId="9" fillId="0" borderId="6" xfId="0" applyNumberFormat="1" applyFont="1" applyBorder="1" applyProtection="1"/>
    <xf numFmtId="1" fontId="9" fillId="9" borderId="8" xfId="0" applyNumberFormat="1" applyFont="1" applyFill="1" applyBorder="1" applyProtection="1"/>
    <xf numFmtId="1" fontId="9" fillId="9" borderId="9" xfId="0" applyNumberFormat="1" applyFont="1" applyFill="1" applyBorder="1" applyProtection="1"/>
    <xf numFmtId="0" fontId="9" fillId="9" borderId="14" xfId="0" applyFont="1" applyFill="1" applyBorder="1"/>
    <xf numFmtId="0" fontId="8" fillId="9" borderId="11" xfId="0" quotePrefix="1" applyFont="1" applyFill="1" applyBorder="1" applyAlignment="1">
      <alignment horizontal="left"/>
    </xf>
    <xf numFmtId="165" fontId="9" fillId="0" borderId="7" xfId="0" applyNumberFormat="1" applyFont="1" applyFill="1" applyBorder="1" applyAlignment="1">
      <alignment horizontal="left"/>
    </xf>
    <xf numFmtId="165" fontId="9" fillId="0" borderId="11" xfId="0" quotePrefix="1" applyNumberFormat="1" applyFont="1" applyFill="1" applyBorder="1" applyAlignment="1">
      <alignment horizontal="left"/>
    </xf>
    <xf numFmtId="165" fontId="13" fillId="0" borderId="5" xfId="0" applyNumberFormat="1" applyFont="1" applyFill="1" applyBorder="1" applyAlignment="1" applyProtection="1">
      <alignment horizontal="right"/>
    </xf>
    <xf numFmtId="0" fontId="44" fillId="8" borderId="0" xfId="0" quotePrefix="1" applyFont="1" applyFill="1" applyAlignment="1">
      <alignment horizontal="right"/>
    </xf>
    <xf numFmtId="0" fontId="21" fillId="0" borderId="0" xfId="0" quotePrefix="1" applyFont="1" applyBorder="1" applyAlignment="1" applyProtection="1">
      <alignment horizontal="center"/>
    </xf>
    <xf numFmtId="165" fontId="15" fillId="0" borderId="8" xfId="18" applyNumberFormat="1" applyFont="1" applyFill="1" applyBorder="1" applyProtection="1"/>
    <xf numFmtId="166" fontId="24" fillId="7" borderId="2" xfId="13" applyNumberFormat="1" applyFont="1" applyFill="1" applyBorder="1"/>
    <xf numFmtId="0" fontId="8" fillId="8" borderId="2" xfId="0" quotePrefix="1" applyFont="1" applyFill="1" applyBorder="1" applyAlignment="1">
      <alignment horizontal="right"/>
    </xf>
    <xf numFmtId="0" fontId="9" fillId="10" borderId="2" xfId="0" applyFont="1" applyFill="1" applyBorder="1" applyAlignment="1">
      <alignment horizontal="center"/>
    </xf>
    <xf numFmtId="0" fontId="49" fillId="0" borderId="5" xfId="0" applyFont="1" applyBorder="1"/>
    <xf numFmtId="0" fontId="19" fillId="0" borderId="0" xfId="0" quotePrefix="1" applyFont="1" applyAlignment="1">
      <alignment horizontal="left" vertical="top"/>
    </xf>
    <xf numFmtId="0" fontId="0" fillId="8" borderId="6" xfId="0" quotePrefix="1" applyFill="1" applyBorder="1" applyAlignment="1">
      <alignment horizontal="left"/>
    </xf>
    <xf numFmtId="0" fontId="9" fillId="0" borderId="0" xfId="0" quotePrefix="1" applyFont="1" applyAlignment="1">
      <alignment horizontal="left"/>
    </xf>
    <xf numFmtId="0" fontId="8" fillId="0" borderId="0" xfId="0" applyFont="1" applyBorder="1"/>
    <xf numFmtId="0" fontId="8" fillId="0" borderId="0" xfId="0" applyFont="1"/>
    <xf numFmtId="0" fontId="8" fillId="8" borderId="4" xfId="0" quotePrefix="1" applyFont="1" applyFill="1" applyBorder="1" applyAlignment="1">
      <alignment horizontal="right"/>
    </xf>
    <xf numFmtId="10" fontId="51" fillId="0" borderId="3" xfId="13" applyNumberFormat="1" applyFont="1" applyFill="1" applyBorder="1"/>
    <xf numFmtId="0" fontId="52" fillId="0" borderId="0" xfId="0" applyFont="1"/>
    <xf numFmtId="0" fontId="51" fillId="0" borderId="0" xfId="0" applyFont="1" applyBorder="1" applyAlignment="1">
      <alignment horizontal="center"/>
    </xf>
    <xf numFmtId="3" fontId="50" fillId="0" borderId="0" xfId="0" applyNumberFormat="1" applyFont="1" applyFill="1" applyBorder="1" applyAlignment="1">
      <alignment horizontal="center" wrapText="1"/>
    </xf>
    <xf numFmtId="0" fontId="50" fillId="0" borderId="0" xfId="0" applyFont="1" applyBorder="1" applyAlignment="1">
      <alignment horizontal="center"/>
    </xf>
    <xf numFmtId="0" fontId="8" fillId="8" borderId="1" xfId="0" quotePrefix="1" applyFont="1" applyFill="1" applyBorder="1" applyAlignment="1">
      <alignment horizontal="right" wrapText="1"/>
    </xf>
    <xf numFmtId="0" fontId="50" fillId="0" borderId="25" xfId="0" applyFont="1" applyBorder="1"/>
    <xf numFmtId="0" fontId="8" fillId="8" borderId="1" xfId="0" applyFont="1" applyFill="1" applyBorder="1" applyAlignment="1">
      <alignment horizontal="center" wrapText="1"/>
    </xf>
    <xf numFmtId="10" fontId="50" fillId="0" borderId="26" xfId="13" applyNumberFormat="1" applyFont="1" applyBorder="1"/>
    <xf numFmtId="0" fontId="9" fillId="0" borderId="27" xfId="0" quotePrefix="1" applyFont="1" applyBorder="1" applyAlignment="1">
      <alignment horizontal="left"/>
    </xf>
    <xf numFmtId="0" fontId="8" fillId="8" borderId="1" xfId="0" applyFont="1" applyFill="1" applyBorder="1" applyAlignment="1">
      <alignment horizontal="right"/>
    </xf>
    <xf numFmtId="0" fontId="8" fillId="0" borderId="0" xfId="0" quotePrefix="1" applyFont="1" applyAlignment="1">
      <alignment horizontal="left"/>
    </xf>
    <xf numFmtId="0" fontId="8" fillId="8" borderId="1" xfId="0" quotePrefix="1" applyFont="1" applyFill="1" applyBorder="1" applyAlignment="1">
      <alignment horizontal="left"/>
    </xf>
    <xf numFmtId="0" fontId="53" fillId="0" borderId="0" xfId="0" applyFont="1" applyFill="1"/>
    <xf numFmtId="0" fontId="54" fillId="0" borderId="0" xfId="0" applyFont="1" applyFill="1" applyBorder="1"/>
    <xf numFmtId="0" fontId="54" fillId="0" borderId="0" xfId="0" applyFont="1" applyFill="1"/>
    <xf numFmtId="0" fontId="55" fillId="0" borderId="0" xfId="0" quotePrefix="1" applyFont="1" applyFill="1" applyBorder="1" applyAlignment="1">
      <alignment horizontal="left"/>
    </xf>
    <xf numFmtId="0" fontId="55" fillId="0" borderId="0" xfId="0" applyFont="1" applyFill="1" applyBorder="1"/>
    <xf numFmtId="0" fontId="55" fillId="0" borderId="0" xfId="0" quotePrefix="1" applyFont="1" applyFill="1" applyAlignment="1">
      <alignment horizontal="left"/>
    </xf>
    <xf numFmtId="0" fontId="55" fillId="0" borderId="0" xfId="0" applyFont="1" applyFill="1"/>
    <xf numFmtId="0" fontId="9" fillId="8" borderId="11" xfId="0" applyFont="1" applyFill="1" applyBorder="1" applyAlignment="1">
      <alignment horizontal="right" wrapText="1"/>
    </xf>
    <xf numFmtId="0" fontId="9" fillId="8" borderId="5" xfId="0" applyFont="1" applyFill="1" applyBorder="1" applyAlignment="1">
      <alignment horizontal="right" wrapText="1"/>
    </xf>
    <xf numFmtId="0" fontId="16" fillId="8" borderId="8" xfId="0" quotePrefix="1" applyFont="1" applyFill="1" applyBorder="1" applyAlignment="1">
      <alignment horizontal="centerContinuous"/>
    </xf>
    <xf numFmtId="0" fontId="16" fillId="8" borderId="8" xfId="0" applyFont="1" applyFill="1" applyBorder="1" applyAlignment="1">
      <alignment horizontal="centerContinuous"/>
    </xf>
    <xf numFmtId="0" fontId="16" fillId="8" borderId="14" xfId="0" applyFont="1" applyFill="1" applyBorder="1" applyAlignment="1">
      <alignment horizontal="centerContinuous"/>
    </xf>
    <xf numFmtId="0" fontId="9" fillId="8" borderId="9" xfId="0" applyFont="1" applyFill="1" applyBorder="1" applyAlignment="1">
      <alignment horizontal="centerContinuous"/>
    </xf>
    <xf numFmtId="178" fontId="16" fillId="8" borderId="11" xfId="0" quotePrefix="1" applyNumberFormat="1" applyFont="1" applyFill="1" applyBorder="1" applyAlignment="1">
      <alignment horizontal="centerContinuous"/>
    </xf>
    <xf numFmtId="178" fontId="16" fillId="8" borderId="5" xfId="0" quotePrefix="1" applyNumberFormat="1" applyFont="1" applyFill="1" applyBorder="1" applyAlignment="1">
      <alignment horizontal="centerContinuous"/>
    </xf>
    <xf numFmtId="178" fontId="9" fillId="8" borderId="5" xfId="0" applyNumberFormat="1" applyFont="1" applyFill="1" applyBorder="1" applyAlignment="1">
      <alignment horizontal="centerContinuous"/>
    </xf>
    <xf numFmtId="178" fontId="9" fillId="8" borderId="6" xfId="0" applyNumberFormat="1" applyFont="1" applyFill="1" applyBorder="1" applyAlignment="1">
      <alignment horizontal="centerContinuous"/>
    </xf>
    <xf numFmtId="0" fontId="16" fillId="8" borderId="9" xfId="0" quotePrefix="1" applyFont="1" applyFill="1" applyBorder="1" applyAlignment="1">
      <alignment horizontal="centerContinuous"/>
    </xf>
    <xf numFmtId="178" fontId="16" fillId="8" borderId="6" xfId="0" quotePrefix="1" applyNumberFormat="1" applyFont="1" applyFill="1" applyBorder="1" applyAlignment="1">
      <alignment horizontal="centerContinuous"/>
    </xf>
    <xf numFmtId="10" fontId="56" fillId="0" borderId="8" xfId="0" applyNumberFormat="1" applyFont="1" applyBorder="1" applyProtection="1">
      <protection locked="0"/>
    </xf>
    <xf numFmtId="10" fontId="56" fillId="0" borderId="8" xfId="13" applyNumberFormat="1" applyFont="1" applyFill="1" applyBorder="1"/>
    <xf numFmtId="10" fontId="56" fillId="0" borderId="0" xfId="13" applyNumberFormat="1" applyFont="1" applyFill="1" applyBorder="1"/>
    <xf numFmtId="10" fontId="56" fillId="0" borderId="0" xfId="0" applyNumberFormat="1" applyFont="1" applyFill="1" applyBorder="1"/>
    <xf numFmtId="164" fontId="9" fillId="0" borderId="0" xfId="13" applyNumberFormat="1" applyFont="1" applyBorder="1" applyAlignment="1">
      <alignment horizontal="centerContinuous"/>
    </xf>
    <xf numFmtId="178" fontId="23" fillId="0" borderId="28" xfId="13" quotePrefix="1" applyNumberFormat="1" applyFont="1" applyFill="1" applyBorder="1" applyAlignment="1">
      <alignment horizontal="right"/>
    </xf>
    <xf numFmtId="10" fontId="56" fillId="0" borderId="0" xfId="0" applyNumberFormat="1" applyFont="1" applyBorder="1" applyProtection="1">
      <protection locked="0"/>
    </xf>
    <xf numFmtId="164" fontId="56" fillId="0" borderId="5" xfId="0" applyNumberFormat="1" applyFont="1" applyBorder="1" applyProtection="1"/>
    <xf numFmtId="3" fontId="9" fillId="11" borderId="7" xfId="0" applyNumberFormat="1" applyFont="1" applyFill="1" applyBorder="1" applyAlignment="1">
      <alignment horizontal="center" wrapText="1"/>
    </xf>
    <xf numFmtId="0" fontId="8" fillId="0" borderId="0" xfId="0" applyFont="1" applyAlignment="1">
      <alignment horizontal="center"/>
    </xf>
    <xf numFmtId="170" fontId="9" fillId="11" borderId="0" xfId="0" applyNumberFormat="1" applyFont="1" applyFill="1" applyBorder="1" applyAlignment="1">
      <alignment horizontal="center" wrapText="1"/>
    </xf>
    <xf numFmtId="0" fontId="9" fillId="0" borderId="5" xfId="0" quotePrefix="1" applyFont="1" applyBorder="1" applyAlignment="1">
      <alignment horizontal="left"/>
    </xf>
    <xf numFmtId="178" fontId="16" fillId="8" borderId="11" xfId="0" applyNumberFormat="1" applyFont="1" applyFill="1" applyBorder="1" applyAlignment="1">
      <alignment horizontal="centerContinuous"/>
    </xf>
    <xf numFmtId="0" fontId="45" fillId="0" borderId="0" xfId="0" quotePrefix="1" applyFont="1" applyAlignment="1">
      <alignment horizontal="left"/>
    </xf>
    <xf numFmtId="0" fontId="11" fillId="0" borderId="0" xfId="0" applyFont="1" applyFill="1" applyBorder="1" applyAlignment="1" applyProtection="1">
      <alignment horizontal="left"/>
    </xf>
    <xf numFmtId="10" fontId="51" fillId="0" borderId="2" xfId="0" applyNumberFormat="1" applyFont="1" applyFill="1" applyBorder="1"/>
    <xf numFmtId="10" fontId="51" fillId="8" borderId="1" xfId="13" applyNumberFormat="1" applyFont="1" applyFill="1" applyBorder="1"/>
    <xf numFmtId="0" fontId="8" fillId="0" borderId="0" xfId="10" applyFont="1" applyAlignment="1" applyProtection="1">
      <alignment horizontal="center"/>
    </xf>
    <xf numFmtId="0" fontId="59" fillId="0" borderId="0" xfId="10" applyProtection="1"/>
    <xf numFmtId="0" fontId="62" fillId="0" borderId="0" xfId="10" applyFont="1" applyAlignment="1" applyProtection="1">
      <alignment horizontal="center"/>
    </xf>
    <xf numFmtId="0" fontId="59" fillId="0" borderId="0" xfId="10" applyAlignment="1" applyProtection="1">
      <alignment horizontal="right"/>
    </xf>
    <xf numFmtId="7" fontId="59" fillId="0" borderId="29" xfId="10" applyNumberFormat="1" applyBorder="1" applyAlignment="1" applyProtection="1">
      <alignment horizontal="center"/>
      <protection locked="0"/>
    </xf>
    <xf numFmtId="7" fontId="59" fillId="0" borderId="30" xfId="10" applyNumberFormat="1" applyBorder="1" applyAlignment="1" applyProtection="1">
      <alignment horizontal="center"/>
      <protection locked="0"/>
    </xf>
    <xf numFmtId="7" fontId="59" fillId="0" borderId="31" xfId="10" applyNumberFormat="1" applyBorder="1" applyAlignment="1" applyProtection="1">
      <alignment horizontal="center"/>
      <protection locked="0"/>
    </xf>
    <xf numFmtId="7" fontId="59" fillId="0" borderId="32" xfId="10" applyNumberFormat="1" applyBorder="1" applyAlignment="1" applyProtection="1">
      <alignment horizontal="center"/>
      <protection locked="0"/>
    </xf>
    <xf numFmtId="7" fontId="59" fillId="0" borderId="1" xfId="10" applyNumberFormat="1" applyBorder="1" applyAlignment="1" applyProtection="1">
      <alignment horizontal="center"/>
      <protection locked="0"/>
    </xf>
    <xf numFmtId="7" fontId="59" fillId="0" borderId="33" xfId="10" applyNumberFormat="1" applyBorder="1" applyAlignment="1" applyProtection="1">
      <alignment horizontal="center"/>
      <protection locked="0"/>
    </xf>
    <xf numFmtId="0" fontId="59" fillId="0" borderId="32" xfId="10" applyBorder="1" applyAlignment="1" applyProtection="1">
      <alignment horizontal="center"/>
      <protection locked="0"/>
    </xf>
    <xf numFmtId="0" fontId="59" fillId="0" borderId="1" xfId="10" applyBorder="1" applyAlignment="1" applyProtection="1">
      <alignment horizontal="center"/>
      <protection locked="0"/>
    </xf>
    <xf numFmtId="0" fontId="59" fillId="0" borderId="33" xfId="10" applyBorder="1" applyAlignment="1" applyProtection="1">
      <alignment horizontal="center"/>
      <protection locked="0"/>
    </xf>
    <xf numFmtId="10" fontId="59" fillId="0" borderId="34" xfId="10" applyNumberFormat="1" applyBorder="1" applyProtection="1">
      <protection locked="0"/>
    </xf>
    <xf numFmtId="7" fontId="59" fillId="0" borderId="35" xfId="10" applyNumberFormat="1" applyBorder="1" applyAlignment="1" applyProtection="1">
      <alignment horizontal="center"/>
      <protection locked="0"/>
    </xf>
    <xf numFmtId="0" fontId="59" fillId="0" borderId="0" xfId="10" applyFill="1" applyBorder="1" applyAlignment="1" applyProtection="1">
      <alignment horizontal="right"/>
    </xf>
    <xf numFmtId="10" fontId="59" fillId="0" borderId="36" xfId="10" applyNumberFormat="1" applyBorder="1" applyAlignment="1" applyProtection="1">
      <alignment horizontal="center"/>
      <protection locked="0"/>
    </xf>
    <xf numFmtId="10" fontId="59" fillId="0" borderId="1" xfId="10" applyNumberFormat="1" applyBorder="1" applyAlignment="1" applyProtection="1">
      <alignment horizontal="center"/>
      <protection locked="0"/>
    </xf>
    <xf numFmtId="10" fontId="59" fillId="0" borderId="32" xfId="10" applyNumberFormat="1" applyBorder="1" applyAlignment="1" applyProtection="1">
      <alignment horizontal="center"/>
      <protection locked="0"/>
    </xf>
    <xf numFmtId="10" fontId="59" fillId="0" borderId="33" xfId="10" applyNumberFormat="1" applyBorder="1" applyAlignment="1" applyProtection="1">
      <alignment horizontal="center"/>
      <protection locked="0"/>
    </xf>
    <xf numFmtId="0" fontId="59" fillId="0" borderId="37" xfId="10" applyBorder="1" applyAlignment="1" applyProtection="1">
      <alignment horizontal="center"/>
      <protection locked="0"/>
    </xf>
    <xf numFmtId="0" fontId="59" fillId="0" borderId="38" xfId="10" applyBorder="1" applyAlignment="1" applyProtection="1">
      <alignment horizontal="center"/>
      <protection locked="0"/>
    </xf>
    <xf numFmtId="0" fontId="59" fillId="0" borderId="39" xfId="10" applyBorder="1" applyAlignment="1" applyProtection="1">
      <alignment horizontal="center"/>
      <protection locked="0"/>
    </xf>
    <xf numFmtId="10" fontId="32" fillId="7" borderId="0" xfId="7" applyNumberFormat="1" applyFont="1" applyFill="1" applyBorder="1" applyProtection="1">
      <protection locked="0"/>
    </xf>
    <xf numFmtId="10" fontId="0" fillId="0" borderId="0" xfId="0" applyNumberFormat="1"/>
    <xf numFmtId="0" fontId="59" fillId="0" borderId="40" xfId="10" applyBorder="1" applyAlignment="1" applyProtection="1">
      <alignment horizontal="center"/>
      <protection locked="0"/>
    </xf>
    <xf numFmtId="0" fontId="59" fillId="0" borderId="41" xfId="10" applyBorder="1" applyAlignment="1" applyProtection="1">
      <alignment horizontal="center"/>
      <protection locked="0"/>
    </xf>
    <xf numFmtId="0" fontId="59" fillId="0" borderId="42" xfId="10" applyBorder="1" applyAlignment="1" applyProtection="1">
      <alignment horizontal="center"/>
      <protection locked="0"/>
    </xf>
    <xf numFmtId="10" fontId="9" fillId="0" borderId="7" xfId="0" quotePrefix="1" applyNumberFormat="1" applyFont="1" applyFill="1" applyBorder="1" applyAlignment="1">
      <alignment horizontal="left"/>
    </xf>
    <xf numFmtId="1" fontId="62" fillId="0" borderId="0" xfId="10" applyNumberFormat="1" applyFont="1" applyAlignment="1" applyProtection="1">
      <alignment horizontal="center"/>
    </xf>
    <xf numFmtId="0" fontId="63" fillId="0" borderId="0" xfId="0" applyFont="1"/>
    <xf numFmtId="177" fontId="8" fillId="12" borderId="1" xfId="3" applyNumberFormat="1" applyFont="1" applyFill="1" applyBorder="1"/>
    <xf numFmtId="177" fontId="56" fillId="12" borderId="1" xfId="3" applyNumberFormat="1" applyFont="1" applyFill="1" applyBorder="1"/>
    <xf numFmtId="177" fontId="50" fillId="12" borderId="1" xfId="3" applyNumberFormat="1" applyFont="1" applyFill="1" applyBorder="1"/>
    <xf numFmtId="177" fontId="56" fillId="12" borderId="3" xfId="3" applyNumberFormat="1" applyFont="1" applyFill="1" applyBorder="1"/>
    <xf numFmtId="177" fontId="50" fillId="12" borderId="25" xfId="3" applyNumberFormat="1" applyFont="1" applyFill="1" applyBorder="1"/>
    <xf numFmtId="1" fontId="50" fillId="12" borderId="25" xfId="0" applyNumberFormat="1" applyFont="1" applyFill="1" applyBorder="1"/>
    <xf numFmtId="0" fontId="23" fillId="12" borderId="8" xfId="0" quotePrefix="1" applyFont="1" applyFill="1" applyBorder="1" applyAlignment="1">
      <alignment horizontal="left"/>
    </xf>
    <xf numFmtId="0" fontId="23" fillId="12" borderId="8" xfId="0" applyFont="1" applyFill="1" applyBorder="1"/>
    <xf numFmtId="169" fontId="28" fillId="7" borderId="20" xfId="14" applyFont="1" applyFill="1" applyBorder="1" applyProtection="1">
      <alignment horizontal="left"/>
      <protection locked="0"/>
    </xf>
    <xf numFmtId="169" fontId="28" fillId="7" borderId="20" xfId="5" applyFont="1" applyFill="1" applyBorder="1" applyAlignment="1" applyProtection="1">
      <alignment horizontal="left" vertical="top" wrapText="1"/>
      <protection locked="0"/>
    </xf>
    <xf numFmtId="0" fontId="28" fillId="7" borderId="20" xfId="14" applyNumberFormat="1" applyFont="1" applyFill="1" applyBorder="1" applyProtection="1">
      <alignment horizontal="left"/>
      <protection locked="0"/>
    </xf>
    <xf numFmtId="169" fontId="28" fillId="7" borderId="20" xfId="14" quotePrefix="1" applyFont="1" applyFill="1" applyBorder="1" applyProtection="1">
      <alignment horizontal="left"/>
      <protection locked="0"/>
    </xf>
    <xf numFmtId="0" fontId="15" fillId="8" borderId="3" xfId="0" applyFont="1" applyFill="1" applyBorder="1"/>
    <xf numFmtId="0" fontId="15" fillId="8" borderId="2" xfId="0" applyFont="1" applyFill="1" applyBorder="1" applyAlignment="1">
      <alignment vertical="top"/>
    </xf>
    <xf numFmtId="0" fontId="15" fillId="8" borderId="2" xfId="0" applyFont="1" applyFill="1" applyBorder="1"/>
    <xf numFmtId="0" fontId="15" fillId="8" borderId="2" xfId="0" quotePrefix="1" applyFont="1" applyFill="1" applyBorder="1" applyAlignment="1">
      <alignment horizontal="left"/>
    </xf>
    <xf numFmtId="0" fontId="15" fillId="8" borderId="2" xfId="0" quotePrefix="1" applyFont="1" applyFill="1" applyBorder="1" applyAlignment="1">
      <alignment horizontal="left" vertical="top" wrapText="1"/>
    </xf>
    <xf numFmtId="0" fontId="0" fillId="0" borderId="11" xfId="0" applyBorder="1" applyAlignment="1">
      <alignment vertical="top"/>
    </xf>
    <xf numFmtId="165" fontId="32" fillId="7" borderId="8" xfId="7" applyNumberFormat="1" applyFont="1" applyFill="1" applyBorder="1" applyProtection="1">
      <protection locked="0"/>
    </xf>
    <xf numFmtId="0" fontId="33" fillId="7" borderId="0" xfId="0" quotePrefix="1" applyFont="1" applyFill="1" applyBorder="1" applyAlignment="1">
      <alignment horizontal="left" vertical="top"/>
    </xf>
    <xf numFmtId="165" fontId="13" fillId="0" borderId="0" xfId="2" applyNumberFormat="1" applyFont="1" applyFill="1" applyBorder="1" applyProtection="1"/>
    <xf numFmtId="165" fontId="13" fillId="0" borderId="5" xfId="2" applyNumberFormat="1" applyFont="1" applyFill="1" applyBorder="1" applyProtection="1"/>
    <xf numFmtId="166" fontId="0" fillId="0" borderId="0" xfId="13" applyNumberFormat="1" applyFont="1"/>
    <xf numFmtId="0" fontId="0" fillId="0" borderId="0" xfId="0" applyFont="1"/>
    <xf numFmtId="0" fontId="4" fillId="0" borderId="0" xfId="0" applyFont="1"/>
    <xf numFmtId="16" fontId="0" fillId="0" borderId="0" xfId="0" applyNumberFormat="1" applyFont="1"/>
    <xf numFmtId="0" fontId="4" fillId="0" borderId="0" xfId="12" quotePrefix="1" applyFont="1" applyFill="1" applyAlignment="1">
      <alignment horizontal="left"/>
    </xf>
    <xf numFmtId="0" fontId="0" fillId="0" borderId="0" xfId="12" applyFont="1" applyFill="1" applyAlignment="1">
      <alignment horizontal="left" indent="1"/>
    </xf>
    <xf numFmtId="37" fontId="0" fillId="0" borderId="0" xfId="11" applyFont="1" applyFill="1"/>
    <xf numFmtId="37" fontId="0" fillId="0" borderId="0" xfId="11" applyFont="1" applyFill="1" applyBorder="1"/>
    <xf numFmtId="0" fontId="0" fillId="0" borderId="0" xfId="0" applyFont="1" applyFill="1"/>
    <xf numFmtId="0" fontId="4" fillId="0" borderId="0" xfId="12" quotePrefix="1" applyFont="1" applyAlignment="1">
      <alignment horizontal="left"/>
    </xf>
    <xf numFmtId="0" fontId="0" fillId="0" borderId="0" xfId="12" applyFont="1"/>
    <xf numFmtId="0" fontId="0" fillId="0" borderId="0" xfId="12" applyFont="1" applyAlignment="1">
      <alignment horizontal="left"/>
    </xf>
    <xf numFmtId="0" fontId="0" fillId="0" borderId="0" xfId="12" applyFont="1" applyFill="1" applyBorder="1" applyAlignment="1">
      <alignment horizontal="left"/>
    </xf>
    <xf numFmtId="0" fontId="0" fillId="0" borderId="0" xfId="12" quotePrefix="1" applyFont="1" applyAlignment="1">
      <alignment horizontal="left"/>
    </xf>
    <xf numFmtId="0" fontId="4" fillId="0" borderId="0" xfId="12" quotePrefix="1" applyFont="1" applyAlignment="1">
      <alignment horizontal="left" indent="1"/>
    </xf>
    <xf numFmtId="0" fontId="0" fillId="0" borderId="0" xfId="12" applyFont="1" applyFill="1" applyAlignment="1">
      <alignment horizontal="left"/>
    </xf>
    <xf numFmtId="179" fontId="0" fillId="0" borderId="0" xfId="12" applyNumberFormat="1" applyFont="1"/>
    <xf numFmtId="177" fontId="0" fillId="0" borderId="0" xfId="3" applyNumberFormat="1" applyFont="1" applyBorder="1"/>
    <xf numFmtId="0" fontId="4" fillId="0" borderId="0" xfId="12" applyFont="1"/>
    <xf numFmtId="180" fontId="0" fillId="0" borderId="0" xfId="12" applyNumberFormat="1" applyFont="1"/>
    <xf numFmtId="0" fontId="0" fillId="0" borderId="0" xfId="12" quotePrefix="1" applyFont="1" applyFill="1" applyAlignment="1">
      <alignment horizontal="left"/>
    </xf>
    <xf numFmtId="0" fontId="4" fillId="0" borderId="0" xfId="12" applyFont="1" applyAlignment="1">
      <alignment horizontal="left"/>
    </xf>
    <xf numFmtId="175" fontId="0" fillId="0" borderId="0" xfId="4" applyNumberFormat="1" applyFont="1" applyBorder="1"/>
    <xf numFmtId="0" fontId="4" fillId="0" borderId="0" xfId="19" quotePrefix="1" applyFont="1" applyAlignment="1">
      <alignment horizontal="left"/>
    </xf>
    <xf numFmtId="0" fontId="0" fillId="0" borderId="0" xfId="19" applyFont="1"/>
    <xf numFmtId="0" fontId="0" fillId="0" borderId="0" xfId="19" quotePrefix="1" applyFont="1" applyFill="1" applyAlignment="1">
      <alignment horizontal="left"/>
    </xf>
    <xf numFmtId="0" fontId="0" fillId="0" borderId="0" xfId="0" quotePrefix="1" applyFont="1" applyAlignment="1">
      <alignment horizontal="left"/>
    </xf>
    <xf numFmtId="0" fontId="0" fillId="0" borderId="0" xfId="0" quotePrefix="1" applyFont="1" applyFill="1" applyAlignment="1">
      <alignment horizontal="left"/>
    </xf>
    <xf numFmtId="43" fontId="0" fillId="0" borderId="0" xfId="0" applyNumberFormat="1" applyFont="1"/>
    <xf numFmtId="0" fontId="0" fillId="0" borderId="0" xfId="0" applyFont="1" applyAlignment="1">
      <alignment horizontal="left" indent="2"/>
    </xf>
    <xf numFmtId="177" fontId="0" fillId="0" borderId="0" xfId="0" applyNumberFormat="1" applyFont="1"/>
    <xf numFmtId="0" fontId="4" fillId="0" borderId="0" xfId="0" quotePrefix="1" applyFont="1" applyFill="1" applyAlignment="1">
      <alignment horizontal="left"/>
    </xf>
    <xf numFmtId="0" fontId="4" fillId="0" borderId="5" xfId="0" applyFont="1" applyFill="1" applyBorder="1" applyAlignment="1">
      <alignment horizontal="center"/>
    </xf>
    <xf numFmtId="0" fontId="0" fillId="0" borderId="0" xfId="0" applyFont="1" applyFill="1" applyAlignment="1">
      <alignment horizontal="center"/>
    </xf>
    <xf numFmtId="0" fontId="4" fillId="0" borderId="0" xfId="0" applyFont="1" applyFill="1"/>
    <xf numFmtId="0" fontId="30" fillId="7" borderId="0" xfId="0" quotePrefix="1" applyFont="1" applyFill="1" applyAlignment="1" applyProtection="1">
      <alignment horizontal="left" vertical="top"/>
    </xf>
    <xf numFmtId="0" fontId="31" fillId="7" borderId="0" xfId="0" applyFont="1" applyFill="1" applyProtection="1"/>
    <xf numFmtId="0" fontId="32" fillId="7" borderId="0" xfId="0" applyFont="1" applyFill="1" applyProtection="1"/>
    <xf numFmtId="1" fontId="4" fillId="0" borderId="0" xfId="0" applyNumberFormat="1" applyFont="1" applyFill="1" applyAlignment="1">
      <alignment horizontal="center"/>
    </xf>
    <xf numFmtId="165" fontId="0" fillId="0" borderId="0" xfId="0" applyNumberFormat="1" applyFont="1"/>
    <xf numFmtId="0" fontId="0" fillId="13" borderId="19" xfId="0" applyFont="1" applyFill="1" applyBorder="1"/>
    <xf numFmtId="10" fontId="0" fillId="13" borderId="43" xfId="13" applyNumberFormat="1" applyFont="1" applyFill="1" applyBorder="1"/>
    <xf numFmtId="0" fontId="0" fillId="13" borderId="13" xfId="0" quotePrefix="1" applyFont="1" applyFill="1" applyBorder="1" applyAlignment="1">
      <alignment horizontal="left"/>
    </xf>
    <xf numFmtId="10" fontId="0" fillId="13" borderId="28" xfId="13" applyNumberFormat="1" applyFont="1" applyFill="1" applyBorder="1"/>
    <xf numFmtId="0" fontId="0" fillId="13" borderId="13" xfId="0" applyFont="1" applyFill="1" applyBorder="1"/>
    <xf numFmtId="9" fontId="0" fillId="13" borderId="28" xfId="13" applyNumberFormat="1" applyFont="1" applyFill="1" applyBorder="1"/>
    <xf numFmtId="0" fontId="0" fillId="13" borderId="15" xfId="0" applyFont="1" applyFill="1" applyBorder="1"/>
    <xf numFmtId="9" fontId="0" fillId="13" borderId="17" xfId="13" applyNumberFormat="1" applyFont="1" applyFill="1" applyBorder="1"/>
    <xf numFmtId="0" fontId="0" fillId="13" borderId="1" xfId="0" applyFont="1" applyFill="1" applyBorder="1" applyAlignment="1">
      <alignment horizontal="center"/>
    </xf>
    <xf numFmtId="165" fontId="13" fillId="0" borderId="12" xfId="2" applyNumberFormat="1" applyFont="1" applyFill="1" applyBorder="1" applyProtection="1"/>
    <xf numFmtId="0" fontId="3" fillId="0" borderId="0" xfId="12" applyFont="1" applyAlignment="1">
      <alignment horizontal="left"/>
    </xf>
    <xf numFmtId="10" fontId="4" fillId="0" borderId="0" xfId="13" applyNumberFormat="1" applyFont="1" applyFill="1" applyBorder="1"/>
    <xf numFmtId="10" fontId="0" fillId="0" borderId="0" xfId="13" applyNumberFormat="1" applyFont="1" applyFill="1" applyBorder="1"/>
    <xf numFmtId="10" fontId="0" fillId="8" borderId="0" xfId="13" applyNumberFormat="1" applyFont="1" applyFill="1" applyBorder="1"/>
    <xf numFmtId="0" fontId="4" fillId="13" borderId="15" xfId="0" applyFont="1" applyFill="1" applyBorder="1" applyAlignment="1">
      <alignment horizontal="left" indent="1"/>
    </xf>
    <xf numFmtId="166" fontId="4" fillId="13" borderId="17" xfId="13" applyNumberFormat="1" applyFont="1" applyFill="1" applyBorder="1"/>
    <xf numFmtId="0" fontId="0" fillId="0" borderId="4" xfId="0" quotePrefix="1" applyBorder="1" applyAlignment="1">
      <alignment horizontal="left"/>
    </xf>
    <xf numFmtId="171" fontId="0" fillId="0" borderId="4" xfId="0" applyNumberFormat="1" applyFill="1" applyBorder="1" applyAlignment="1">
      <alignment horizontal="right"/>
    </xf>
    <xf numFmtId="10" fontId="9" fillId="0" borderId="0" xfId="0" applyNumberFormat="1" applyFont="1"/>
    <xf numFmtId="165" fontId="13" fillId="0" borderId="12" xfId="7" applyNumberFormat="1" applyFill="1" applyBorder="1" applyProtection="1"/>
    <xf numFmtId="1" fontId="4" fillId="0" borderId="0" xfId="0" applyNumberFormat="1" applyFont="1" applyFill="1"/>
    <xf numFmtId="0" fontId="0" fillId="0" borderId="0" xfId="0" applyBorder="1" applyProtection="1">
      <protection locked="0"/>
    </xf>
    <xf numFmtId="0" fontId="0" fillId="7" borderId="10" xfId="0" applyFill="1" applyBorder="1" applyProtection="1">
      <protection locked="0"/>
    </xf>
    <xf numFmtId="0" fontId="0" fillId="0" borderId="10" xfId="0" applyFill="1" applyBorder="1" applyProtection="1">
      <protection locked="0"/>
    </xf>
    <xf numFmtId="0" fontId="0" fillId="7" borderId="6" xfId="0" applyFill="1" applyBorder="1" applyProtection="1">
      <protection locked="0"/>
    </xf>
    <xf numFmtId="0" fontId="0" fillId="0" borderId="10" xfId="0" applyBorder="1" applyProtection="1">
      <protection locked="0"/>
    </xf>
    <xf numFmtId="0" fontId="0" fillId="0" borderId="6" xfId="0" applyBorder="1" applyProtection="1">
      <protection locked="0"/>
    </xf>
    <xf numFmtId="0" fontId="0" fillId="0" borderId="5" xfId="0" applyBorder="1" applyProtection="1">
      <protection locked="0"/>
    </xf>
    <xf numFmtId="165" fontId="3" fillId="0" borderId="0" xfId="2" applyNumberFormat="1" applyFont="1" applyFill="1" applyBorder="1" applyProtection="1"/>
    <xf numFmtId="165" fontId="3" fillId="0" borderId="0" xfId="0" applyNumberFormat="1" applyFont="1" applyBorder="1" applyProtection="1"/>
    <xf numFmtId="165" fontId="13" fillId="0" borderId="0" xfId="2" quotePrefix="1" applyNumberFormat="1" applyFont="1" applyFill="1" applyBorder="1" applyProtection="1"/>
    <xf numFmtId="165" fontId="15" fillId="0" borderId="0" xfId="18" applyNumberFormat="1" applyFont="1" applyFill="1" applyBorder="1" applyProtection="1"/>
    <xf numFmtId="165" fontId="13" fillId="0" borderId="8" xfId="2" applyNumberFormat="1" applyFont="1" applyFill="1" applyBorder="1" applyProtection="1"/>
    <xf numFmtId="165" fontId="15" fillId="0" borderId="12" xfId="18" applyNumberFormat="1" applyFont="1" applyFill="1" applyBorder="1" applyProtection="1"/>
    <xf numFmtId="165" fontId="3" fillId="0" borderId="0" xfId="0" applyNumberFormat="1" applyFont="1" applyFill="1" applyBorder="1" applyProtection="1"/>
    <xf numFmtId="37" fontId="67" fillId="0" borderId="0" xfId="0" applyNumberFormat="1" applyFont="1" applyProtection="1"/>
    <xf numFmtId="37" fontId="3" fillId="0" borderId="0" xfId="0" applyNumberFormat="1" applyFont="1" applyProtection="1"/>
    <xf numFmtId="165" fontId="13" fillId="0" borderId="0" xfId="18" applyNumberFormat="1" applyFont="1" applyFill="1" applyBorder="1" applyProtection="1"/>
    <xf numFmtId="165" fontId="0" fillId="0" borderId="0" xfId="0" applyNumberFormat="1" applyFill="1" applyBorder="1" applyProtection="1"/>
    <xf numFmtId="37" fontId="12" fillId="0" borderId="0" xfId="0" applyNumberFormat="1" applyFont="1" applyFill="1" applyBorder="1" applyProtection="1"/>
    <xf numFmtId="0" fontId="68" fillId="0" borderId="0" xfId="0" quotePrefix="1" applyFont="1" applyAlignment="1">
      <alignment horizontal="left"/>
    </xf>
    <xf numFmtId="0" fontId="69" fillId="0" borderId="0" xfId="0" applyFont="1"/>
    <xf numFmtId="0" fontId="68" fillId="0" borderId="0" xfId="0" applyFont="1"/>
    <xf numFmtId="1" fontId="4" fillId="0" borderId="0" xfId="0" applyNumberFormat="1" applyFont="1" applyFill="1" applyBorder="1" applyAlignment="1">
      <alignment horizontal="center"/>
    </xf>
    <xf numFmtId="0" fontId="0" fillId="0" borderId="0" xfId="0" applyFont="1" applyFill="1" applyBorder="1"/>
    <xf numFmtId="177" fontId="0" fillId="0" borderId="0" xfId="3" applyNumberFormat="1" applyFont="1" applyFill="1" applyBorder="1"/>
    <xf numFmtId="180" fontId="0" fillId="0" borderId="0" xfId="12" applyNumberFormat="1" applyFont="1" applyFill="1" applyBorder="1"/>
    <xf numFmtId="43" fontId="0" fillId="0" borderId="0" xfId="0" applyNumberFormat="1" applyFont="1" applyFill="1" applyBorder="1"/>
    <xf numFmtId="177" fontId="0" fillId="0" borderId="0" xfId="0" applyNumberFormat="1" applyFont="1" applyFill="1" applyBorder="1"/>
    <xf numFmtId="0" fontId="8" fillId="0" borderId="18" xfId="0" applyFont="1" applyFill="1" applyBorder="1" applyAlignment="1">
      <alignment horizontal="left"/>
    </xf>
    <xf numFmtId="0" fontId="9" fillId="0" borderId="0" xfId="0" quotePrefix="1" applyFont="1" applyFill="1" applyAlignment="1">
      <alignment horizontal="left"/>
    </xf>
    <xf numFmtId="0" fontId="9" fillId="0" borderId="1" xfId="0" applyFont="1" applyFill="1" applyBorder="1"/>
    <xf numFmtId="10" fontId="9" fillId="0" borderId="1" xfId="0" applyNumberFormat="1" applyFont="1" applyFill="1" applyBorder="1"/>
    <xf numFmtId="0" fontId="56" fillId="0" borderId="1" xfId="0" applyFont="1" applyFill="1" applyBorder="1"/>
    <xf numFmtId="10" fontId="56" fillId="0" borderId="1" xfId="13" applyNumberFormat="1" applyFont="1" applyFill="1" applyBorder="1"/>
    <xf numFmtId="0" fontId="23" fillId="0" borderId="1" xfId="0" applyFont="1" applyFill="1" applyBorder="1"/>
    <xf numFmtId="10" fontId="56" fillId="0" borderId="3" xfId="13" applyNumberFormat="1" applyFont="1" applyFill="1" applyBorder="1"/>
    <xf numFmtId="0" fontId="56" fillId="0" borderId="3" xfId="0" applyFont="1" applyFill="1" applyBorder="1"/>
    <xf numFmtId="0" fontId="16" fillId="0" borderId="4" xfId="0" applyFont="1" applyFill="1" applyBorder="1"/>
    <xf numFmtId="10" fontId="9" fillId="0" borderId="5" xfId="0" applyNumberFormat="1" applyFont="1" applyFill="1" applyBorder="1"/>
    <xf numFmtId="164" fontId="16" fillId="0" borderId="0" xfId="13" quotePrefix="1" applyNumberFormat="1" applyFont="1" applyFill="1" applyBorder="1" applyAlignment="1">
      <alignment horizontal="left"/>
    </xf>
    <xf numFmtId="165" fontId="32" fillId="0" borderId="0" xfId="7" applyNumberFormat="1" applyFont="1" applyFill="1" applyBorder="1" applyProtection="1">
      <protection locked="0"/>
    </xf>
    <xf numFmtId="10" fontId="56" fillId="0" borderId="14" xfId="13" applyNumberFormat="1" applyFont="1" applyFill="1" applyBorder="1"/>
    <xf numFmtId="10" fontId="56" fillId="0" borderId="7" xfId="13" applyNumberFormat="1" applyFont="1" applyFill="1" applyBorder="1"/>
    <xf numFmtId="10" fontId="56" fillId="0" borderId="7" xfId="0" applyNumberFormat="1" applyFont="1" applyFill="1" applyBorder="1"/>
    <xf numFmtId="0" fontId="9" fillId="0" borderId="0" xfId="0" applyFont="1" applyFill="1"/>
    <xf numFmtId="169" fontId="28" fillId="7" borderId="20" xfId="14" applyFont="1" applyFill="1" applyBorder="1" applyAlignment="1" applyProtection="1">
      <protection locked="0"/>
    </xf>
    <xf numFmtId="0" fontId="4" fillId="0" borderId="0" xfId="0" applyFont="1" applyFill="1" applyBorder="1" applyAlignment="1" applyProtection="1">
      <alignment horizontal="left"/>
    </xf>
    <xf numFmtId="0" fontId="0" fillId="0" borderId="0" xfId="0" applyFill="1" applyProtection="1"/>
    <xf numFmtId="0" fontId="4" fillId="13" borderId="19" xfId="0" quotePrefix="1" applyFont="1" applyFill="1" applyBorder="1" applyAlignment="1">
      <alignment horizontal="left" indent="1"/>
    </xf>
    <xf numFmtId="0" fontId="26" fillId="8" borderId="4" xfId="0" quotePrefix="1" applyFont="1" applyFill="1" applyBorder="1" applyAlignment="1">
      <alignment horizontal="center"/>
    </xf>
    <xf numFmtId="0" fontId="9" fillId="0" borderId="12" xfId="0" applyFont="1" applyFill="1" applyBorder="1"/>
    <xf numFmtId="9" fontId="0" fillId="8" borderId="0" xfId="0" quotePrefix="1" applyNumberFormat="1" applyFill="1" applyBorder="1" applyAlignment="1">
      <alignment horizontal="left"/>
    </xf>
    <xf numFmtId="0" fontId="0" fillId="8" borderId="0" xfId="0" quotePrefix="1" applyFill="1" applyBorder="1" applyAlignment="1">
      <alignment horizontal="left"/>
    </xf>
    <xf numFmtId="37" fontId="45" fillId="0" borderId="0" xfId="0" quotePrefix="1" applyNumberFormat="1" applyFont="1" applyAlignment="1">
      <alignment horizontal="left"/>
    </xf>
    <xf numFmtId="37" fontId="45" fillId="0" borderId="0" xfId="0" quotePrefix="1" applyNumberFormat="1" applyFont="1" applyAlignment="1">
      <alignment horizontal="right"/>
    </xf>
    <xf numFmtId="37" fontId="48" fillId="0" borderId="5" xfId="0" applyNumberFormat="1" applyFont="1" applyBorder="1"/>
    <xf numFmtId="37" fontId="45" fillId="0" borderId="5" xfId="0" quotePrefix="1" applyNumberFormat="1" applyFont="1" applyBorder="1" applyAlignment="1">
      <alignment horizontal="right"/>
    </xf>
    <xf numFmtId="177" fontId="45" fillId="0" borderId="0" xfId="3" applyNumberFormat="1" applyFont="1"/>
    <xf numFmtId="0" fontId="0" fillId="0" borderId="2" xfId="0" quotePrefix="1" applyFill="1" applyBorder="1" applyAlignment="1">
      <alignment horizontal="left"/>
    </xf>
    <xf numFmtId="177" fontId="0" fillId="0" borderId="2" xfId="3" applyNumberFormat="1" applyFont="1" applyBorder="1" applyAlignment="1">
      <alignment horizontal="right"/>
    </xf>
    <xf numFmtId="166" fontId="0" fillId="0" borderId="2" xfId="13" applyNumberFormat="1" applyFont="1" applyFill="1" applyBorder="1" applyAlignment="1">
      <alignment horizontal="right"/>
    </xf>
    <xf numFmtId="0" fontId="4" fillId="0" borderId="2" xfId="0" quotePrefix="1" applyFont="1" applyBorder="1" applyAlignment="1">
      <alignment horizontal="left"/>
    </xf>
    <xf numFmtId="0" fontId="70" fillId="0" borderId="0" xfId="21" applyFont="1"/>
    <xf numFmtId="0" fontId="71" fillId="0" borderId="0" xfId="21" applyFont="1"/>
    <xf numFmtId="0" fontId="2" fillId="0" borderId="0" xfId="21"/>
    <xf numFmtId="0" fontId="70" fillId="0" borderId="1" xfId="21" applyFont="1" applyBorder="1" applyAlignment="1">
      <alignment horizontal="center"/>
    </xf>
    <xf numFmtId="0" fontId="2" fillId="0" borderId="1" xfId="21" applyBorder="1" applyAlignment="1">
      <alignment horizontal="center" vertical="center"/>
    </xf>
    <xf numFmtId="0" fontId="2" fillId="0" borderId="1" xfId="21" quotePrefix="1" applyBorder="1" applyAlignment="1">
      <alignment horizontal="center" vertical="center"/>
    </xf>
    <xf numFmtId="9" fontId="0" fillId="0" borderId="0" xfId="13" applyFont="1"/>
    <xf numFmtId="0" fontId="0" fillId="0" borderId="2" xfId="0" applyBorder="1" applyAlignment="1">
      <alignment horizontal="left"/>
    </xf>
    <xf numFmtId="0" fontId="0" fillId="0" borderId="4" xfId="0" applyBorder="1" applyAlignment="1">
      <alignment horizontal="left"/>
    </xf>
    <xf numFmtId="181" fontId="0" fillId="0" borderId="0" xfId="0" applyNumberFormat="1" applyFont="1"/>
    <xf numFmtId="166" fontId="13" fillId="0" borderId="0" xfId="13" applyNumberFormat="1" applyFont="1" applyFill="1" applyBorder="1" applyProtection="1"/>
    <xf numFmtId="166" fontId="0" fillId="0" borderId="6" xfId="13" applyNumberFormat="1" applyFont="1" applyBorder="1" applyAlignment="1">
      <alignment horizontal="right"/>
    </xf>
    <xf numFmtId="0" fontId="8" fillId="0" borderId="7" xfId="0" applyFont="1" applyFill="1" applyBorder="1" applyAlignment="1" applyProtection="1">
      <alignment horizontal="left"/>
      <protection locked="0"/>
    </xf>
    <xf numFmtId="169" fontId="28" fillId="7" borderId="20" xfId="14" applyFont="1" applyFill="1" applyBorder="1" applyProtection="1">
      <alignment horizontal="left"/>
    </xf>
    <xf numFmtId="5" fontId="0" fillId="0" borderId="0" xfId="0" applyNumberFormat="1" applyBorder="1" applyAlignment="1">
      <alignment horizontal="right"/>
    </xf>
    <xf numFmtId="177" fontId="0" fillId="0" borderId="0" xfId="3" applyNumberFormat="1" applyFont="1" applyBorder="1" applyAlignment="1">
      <alignment horizontal="right"/>
    </xf>
    <xf numFmtId="166" fontId="0" fillId="0" borderId="0" xfId="13" applyNumberFormat="1" applyFont="1" applyFill="1" applyBorder="1"/>
    <xf numFmtId="0" fontId="4" fillId="13" borderId="44" xfId="0" quotePrefix="1" applyFont="1" applyFill="1" applyBorder="1" applyAlignment="1">
      <alignment horizontal="left" indent="1"/>
    </xf>
    <xf numFmtId="177" fontId="4" fillId="13" borderId="45" xfId="3" applyNumberFormat="1" applyFont="1" applyFill="1" applyBorder="1"/>
    <xf numFmtId="43" fontId="0" fillId="0" borderId="0" xfId="3" applyFont="1"/>
    <xf numFmtId="164" fontId="0" fillId="0" borderId="0" xfId="0" applyNumberFormat="1" applyFont="1"/>
    <xf numFmtId="182" fontId="0" fillId="0" borderId="0" xfId="0" applyNumberFormat="1" applyFont="1"/>
    <xf numFmtId="0" fontId="72" fillId="0" borderId="0" xfId="21" quotePrefix="1" applyFont="1" applyAlignment="1">
      <alignment horizontal="left"/>
    </xf>
    <xf numFmtId="0" fontId="0" fillId="8" borderId="10" xfId="0" applyFill="1" applyBorder="1"/>
    <xf numFmtId="0" fontId="74" fillId="0" borderId="0" xfId="0" applyFont="1"/>
    <xf numFmtId="0" fontId="75" fillId="0" borderId="0" xfId="0" applyFont="1" applyAlignment="1">
      <alignment horizontal="left" indent="1"/>
    </xf>
    <xf numFmtId="0" fontId="76" fillId="0" borderId="0" xfId="0" quotePrefix="1" applyFont="1" applyAlignment="1">
      <alignment horizontal="left"/>
    </xf>
    <xf numFmtId="0" fontId="77" fillId="0" borderId="0" xfId="22" applyFont="1" applyAlignment="1" applyProtection="1">
      <alignment horizontal="left" indent="1"/>
    </xf>
    <xf numFmtId="0" fontId="4" fillId="8" borderId="4" xfId="0" quotePrefix="1" applyFont="1" applyFill="1" applyBorder="1" applyAlignment="1">
      <alignment horizontal="left"/>
    </xf>
    <xf numFmtId="0" fontId="4" fillId="8" borderId="0" xfId="0" applyFont="1" applyFill="1" applyAlignment="1" applyProtection="1">
      <alignment horizontal="center"/>
      <protection locked="0"/>
    </xf>
    <xf numFmtId="8" fontId="0" fillId="0" borderId="0" xfId="0" applyNumberFormat="1" applyFont="1"/>
    <xf numFmtId="0" fontId="4" fillId="0" borderId="5" xfId="0" applyFont="1" applyBorder="1" applyAlignment="1">
      <alignment horizontal="center"/>
    </xf>
    <xf numFmtId="0" fontId="0" fillId="0" borderId="0" xfId="0" quotePrefix="1" applyAlignment="1">
      <alignment horizontal="left"/>
    </xf>
    <xf numFmtId="10" fontId="24" fillId="0" borderId="0" xfId="13" applyNumberFormat="1" applyFont="1" applyBorder="1"/>
    <xf numFmtId="183" fontId="0" fillId="0" borderId="0" xfId="0" applyNumberFormat="1" applyFont="1"/>
    <xf numFmtId="184" fontId="0" fillId="0" borderId="0" xfId="0" applyNumberFormat="1" applyFont="1"/>
    <xf numFmtId="0" fontId="0" fillId="14" borderId="0" xfId="0" applyFill="1" applyAlignment="1"/>
    <xf numFmtId="0" fontId="0" fillId="0" borderId="0" xfId="0" applyAlignment="1"/>
    <xf numFmtId="14" fontId="0" fillId="14" borderId="0" xfId="0" applyNumberFormat="1" applyFill="1" applyAlignment="1">
      <alignment horizontal="center"/>
    </xf>
    <xf numFmtId="0" fontId="0" fillId="14" borderId="0" xfId="0" applyFill="1" applyAlignment="1">
      <alignment horizontal="center"/>
    </xf>
    <xf numFmtId="14" fontId="0" fillId="0" borderId="0" xfId="0" applyNumberFormat="1" applyAlignment="1">
      <alignment horizontal="center"/>
    </xf>
    <xf numFmtId="0" fontId="0" fillId="0" borderId="0" xfId="0" applyAlignment="1">
      <alignment horizontal="center"/>
    </xf>
    <xf numFmtId="10" fontId="27" fillId="0" borderId="8" xfId="0" quotePrefix="1" applyNumberFormat="1" applyFont="1" applyFill="1" applyBorder="1" applyAlignment="1">
      <alignment horizontal="left"/>
    </xf>
    <xf numFmtId="0" fontId="12" fillId="0" borderId="0" xfId="0" quotePrefix="1" applyFont="1" applyBorder="1" applyAlignment="1" applyProtection="1">
      <alignment horizontal="left"/>
    </xf>
    <xf numFmtId="9" fontId="4" fillId="16" borderId="20" xfId="0" applyNumberFormat="1" applyFont="1" applyFill="1" applyBorder="1" applyProtection="1">
      <protection locked="0"/>
    </xf>
    <xf numFmtId="0" fontId="0" fillId="8" borderId="0" xfId="0" applyFill="1" applyProtection="1">
      <protection locked="0"/>
    </xf>
    <xf numFmtId="1" fontId="0" fillId="0" borderId="0" xfId="0" applyNumberFormat="1" applyProtection="1">
      <protection locked="0"/>
    </xf>
    <xf numFmtId="0" fontId="4" fillId="0" borderId="0" xfId="0" applyFont="1" applyAlignment="1" applyProtection="1">
      <alignment horizontal="center"/>
      <protection locked="0"/>
    </xf>
    <xf numFmtId="0" fontId="0" fillId="0" borderId="0" xfId="0" quotePrefix="1" applyAlignment="1" applyProtection="1">
      <alignment horizontal="left" indent="1"/>
      <protection locked="0"/>
    </xf>
    <xf numFmtId="0" fontId="0" fillId="0" borderId="0" xfId="0" applyAlignment="1" applyProtection="1">
      <alignment horizontal="left" indent="1"/>
      <protection locked="0"/>
    </xf>
    <xf numFmtId="0" fontId="4" fillId="0" borderId="0" xfId="0" quotePrefix="1" applyFont="1" applyAlignment="1" applyProtection="1">
      <alignment horizontal="left"/>
      <protection locked="0"/>
    </xf>
    <xf numFmtId="0" fontId="14" fillId="0" borderId="5" xfId="0" quotePrefix="1" applyFont="1" applyBorder="1" applyAlignment="1" applyProtection="1">
      <alignment horizontal="left"/>
      <protection locked="0"/>
    </xf>
    <xf numFmtId="0" fontId="0" fillId="0" borderId="0" xfId="0" applyFill="1" applyBorder="1" applyProtection="1">
      <protection locked="0"/>
    </xf>
    <xf numFmtId="177" fontId="4" fillId="8" borderId="0" xfId="20" applyNumberFormat="1" applyFont="1" applyFill="1" applyProtection="1"/>
    <xf numFmtId="177" fontId="3" fillId="6" borderId="0" xfId="20" applyNumberFormat="1" applyFont="1" applyFill="1" applyProtection="1"/>
    <xf numFmtId="0" fontId="0" fillId="15" borderId="0" xfId="0" applyFill="1" applyProtection="1">
      <protection locked="0"/>
    </xf>
    <xf numFmtId="0" fontId="0" fillId="15" borderId="0" xfId="0" quotePrefix="1" applyFill="1" applyAlignment="1" applyProtection="1">
      <alignment horizontal="left"/>
    </xf>
    <xf numFmtId="180" fontId="0" fillId="0" borderId="0" xfId="3" applyNumberFormat="1" applyFont="1" applyBorder="1"/>
    <xf numFmtId="180" fontId="4" fillId="13" borderId="43" xfId="3" applyNumberFormat="1" applyFont="1" applyFill="1" applyBorder="1"/>
    <xf numFmtId="37" fontId="45" fillId="0" borderId="0" xfId="0" quotePrefix="1" applyNumberFormat="1" applyFont="1" applyFill="1" applyAlignment="1">
      <alignment horizontal="right"/>
    </xf>
    <xf numFmtId="37" fontId="45" fillId="0" borderId="24" xfId="0" applyNumberFormat="1" applyFont="1" applyFill="1" applyBorder="1"/>
    <xf numFmtId="37" fontId="45" fillId="0" borderId="5" xfId="0" applyNumberFormat="1" applyFont="1" applyFill="1" applyBorder="1"/>
    <xf numFmtId="37" fontId="45" fillId="0" borderId="5" xfId="0" quotePrefix="1" applyNumberFormat="1" applyFont="1" applyFill="1" applyBorder="1" applyAlignment="1">
      <alignment horizontal="right"/>
    </xf>
    <xf numFmtId="166" fontId="0" fillId="0" borderId="0" xfId="3" applyNumberFormat="1" applyFont="1"/>
    <xf numFmtId="185" fontId="0" fillId="0" borderId="0" xfId="0" applyNumberFormat="1" applyFont="1"/>
    <xf numFmtId="0" fontId="0" fillId="14" borderId="0" xfId="0" quotePrefix="1" applyFill="1" applyAlignment="1">
      <alignment horizontal="left"/>
    </xf>
    <xf numFmtId="164" fontId="32" fillId="7" borderId="0" xfId="7" applyNumberFormat="1" applyFont="1" applyFill="1" applyBorder="1" applyProtection="1">
      <protection locked="0"/>
    </xf>
    <xf numFmtId="0" fontId="0" fillId="0" borderId="0" xfId="0" quotePrefix="1" applyAlignment="1">
      <alignment horizontal="center"/>
    </xf>
    <xf numFmtId="10" fontId="13" fillId="0" borderId="0" xfId="13" applyNumberFormat="1" applyFont="1" applyFill="1" applyBorder="1"/>
    <xf numFmtId="0" fontId="12" fillId="0" borderId="0" xfId="0" applyFont="1" applyBorder="1" applyAlignment="1" applyProtection="1">
      <alignment horizontal="left"/>
    </xf>
    <xf numFmtId="0" fontId="4" fillId="0" borderId="9" xfId="0" applyFont="1" applyFill="1" applyBorder="1"/>
    <xf numFmtId="166" fontId="0" fillId="0" borderId="4" xfId="13" applyNumberFormat="1" applyFont="1" applyBorder="1" applyAlignment="1">
      <alignment horizontal="right"/>
    </xf>
    <xf numFmtId="0" fontId="19" fillId="0" borderId="0" xfId="0" applyFont="1" applyAlignment="1">
      <alignment vertical="top" wrapText="1"/>
    </xf>
    <xf numFmtId="0" fontId="0" fillId="0" borderId="0" xfId="0" applyAlignment="1">
      <alignment horizontal="left"/>
    </xf>
    <xf numFmtId="0" fontId="4" fillId="0" borderId="3" xfId="0" quotePrefix="1" applyFont="1" applyBorder="1" applyAlignment="1">
      <alignment horizontal="center"/>
    </xf>
    <xf numFmtId="0" fontId="4" fillId="0" borderId="4" xfId="0" applyFont="1" applyBorder="1"/>
    <xf numFmtId="1" fontId="4" fillId="0" borderId="20" xfId="0" applyNumberFormat="1" applyFont="1" applyBorder="1" applyAlignment="1">
      <alignment horizontal="center"/>
    </xf>
    <xf numFmtId="1" fontId="4" fillId="0" borderId="1" xfId="0" applyNumberFormat="1" applyFont="1" applyBorder="1" applyAlignment="1">
      <alignment horizontal="center"/>
    </xf>
    <xf numFmtId="1" fontId="4" fillId="0" borderId="18" xfId="0" applyNumberFormat="1" applyFont="1" applyBorder="1" applyAlignment="1">
      <alignment horizontal="center"/>
    </xf>
    <xf numFmtId="0" fontId="4" fillId="0" borderId="4" xfId="0" applyFont="1" applyBorder="1" applyAlignment="1">
      <alignment horizontal="center"/>
    </xf>
    <xf numFmtId="0" fontId="0" fillId="15" borderId="0" xfId="0" applyFill="1"/>
    <xf numFmtId="0" fontId="0" fillId="0" borderId="0" xfId="0" applyFill="1" applyProtection="1">
      <protection locked="0"/>
    </xf>
    <xf numFmtId="0" fontId="4" fillId="0" borderId="1" xfId="0" applyFont="1" applyBorder="1"/>
    <xf numFmtId="186" fontId="0" fillId="0" borderId="4" xfId="0" applyNumberFormat="1" applyBorder="1" applyAlignment="1" applyProtection="1">
      <alignment horizontal="center"/>
      <protection locked="0"/>
    </xf>
    <xf numFmtId="0" fontId="0" fillId="0" borderId="4" xfId="0" applyBorder="1" applyAlignment="1" applyProtection="1">
      <alignment horizontal="center"/>
      <protection locked="0"/>
    </xf>
    <xf numFmtId="6" fontId="0" fillId="0" borderId="0" xfId="0" applyNumberFormat="1" applyFill="1" applyProtection="1">
      <protection locked="0"/>
    </xf>
    <xf numFmtId="6"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Protection="1">
      <protection locked="0"/>
    </xf>
    <xf numFmtId="5" fontId="0" fillId="0" borderId="1" xfId="0" applyNumberFormat="1" applyBorder="1" applyAlignment="1" applyProtection="1">
      <alignment horizontal="center"/>
      <protection locked="0"/>
    </xf>
    <xf numFmtId="0" fontId="0" fillId="15" borderId="0" xfId="0" quotePrefix="1" applyFont="1" applyFill="1" applyAlignment="1">
      <alignment horizontal="left"/>
    </xf>
    <xf numFmtId="10" fontId="0" fillId="0" borderId="0" xfId="13" applyNumberFormat="1" applyFont="1"/>
    <xf numFmtId="14" fontId="0" fillId="0" borderId="0" xfId="0" applyNumberFormat="1"/>
    <xf numFmtId="0" fontId="0" fillId="0" borderId="0" xfId="0" applyFont="1" applyFill="1" applyBorder="1" applyAlignment="1">
      <alignment horizontal="left" indent="2"/>
    </xf>
    <xf numFmtId="5" fontId="0" fillId="0" borderId="0" xfId="0" applyNumberFormat="1" applyFont="1"/>
    <xf numFmtId="5" fontId="0" fillId="15" borderId="0" xfId="0" applyNumberFormat="1" applyFont="1" applyFill="1" applyProtection="1">
      <protection locked="0"/>
    </xf>
    <xf numFmtId="5" fontId="0" fillId="0" borderId="0" xfId="0" applyNumberFormat="1" applyFont="1" applyFill="1"/>
    <xf numFmtId="0" fontId="0" fillId="15" borderId="0" xfId="0" applyFont="1" applyFill="1"/>
    <xf numFmtId="0" fontId="78" fillId="0" borderId="14" xfId="0" quotePrefix="1" applyFont="1" applyBorder="1" applyAlignment="1">
      <alignment horizontal="left"/>
    </xf>
    <xf numFmtId="1" fontId="78" fillId="0" borderId="3" xfId="0" applyNumberFormat="1" applyFont="1" applyBorder="1" applyAlignment="1">
      <alignment horizontal="center"/>
    </xf>
    <xf numFmtId="1" fontId="78" fillId="0" borderId="8" xfId="0" applyNumberFormat="1" applyFont="1" applyBorder="1" applyAlignment="1">
      <alignment horizontal="center"/>
    </xf>
    <xf numFmtId="0" fontId="78" fillId="0" borderId="3" xfId="0" applyFont="1" applyBorder="1" applyAlignment="1">
      <alignment horizontal="center"/>
    </xf>
    <xf numFmtId="0" fontId="78" fillId="0" borderId="9" xfId="0" applyFont="1" applyBorder="1" applyAlignment="1">
      <alignment horizontal="center"/>
    </xf>
    <xf numFmtId="0" fontId="79" fillId="0" borderId="11" xfId="0" applyFont="1" applyBorder="1"/>
    <xf numFmtId="0" fontId="79" fillId="0" borderId="4" xfId="0" applyFont="1" applyBorder="1"/>
    <xf numFmtId="0" fontId="79" fillId="0" borderId="5" xfId="0" applyFont="1" applyBorder="1"/>
    <xf numFmtId="1" fontId="78" fillId="0" borderId="4" xfId="0" applyNumberFormat="1" applyFont="1" applyBorder="1" applyAlignment="1">
      <alignment horizontal="center"/>
    </xf>
    <xf numFmtId="0" fontId="78" fillId="0" borderId="6" xfId="0" applyFont="1" applyBorder="1" applyAlignment="1">
      <alignment horizontal="center"/>
    </xf>
    <xf numFmtId="0" fontId="79" fillId="0" borderId="1" xfId="0" quotePrefix="1" applyFont="1" applyBorder="1" applyAlignment="1">
      <alignment horizontal="left"/>
    </xf>
    <xf numFmtId="177" fontId="79" fillId="0" borderId="1" xfId="3" applyNumberFormat="1" applyFont="1" applyBorder="1"/>
    <xf numFmtId="177" fontId="79" fillId="17" borderId="1" xfId="3" applyNumberFormat="1" applyFont="1" applyFill="1" applyBorder="1"/>
    <xf numFmtId="177" fontId="79" fillId="15" borderId="1" xfId="3" applyNumberFormat="1" applyFont="1" applyFill="1" applyBorder="1" applyProtection="1">
      <protection locked="0"/>
    </xf>
    <xf numFmtId="0" fontId="79" fillId="17" borderId="1" xfId="0" quotePrefix="1" applyFont="1" applyFill="1" applyBorder="1" applyAlignment="1">
      <alignment horizontal="left" wrapText="1"/>
    </xf>
    <xf numFmtId="177" fontId="79" fillId="17" borderId="1" xfId="0" applyNumberFormat="1" applyFont="1" applyFill="1" applyBorder="1"/>
    <xf numFmtId="177" fontId="79" fillId="15" borderId="1" xfId="0" applyNumberFormat="1" applyFont="1" applyFill="1" applyBorder="1" applyProtection="1">
      <protection locked="0"/>
    </xf>
    <xf numFmtId="0" fontId="79" fillId="0" borderId="1" xfId="0" quotePrefix="1" applyFont="1" applyFill="1" applyBorder="1" applyAlignment="1">
      <alignment horizontal="left" wrapText="1"/>
    </xf>
    <xf numFmtId="0" fontId="79" fillId="0" borderId="1" xfId="0" applyFont="1" applyBorder="1"/>
    <xf numFmtId="187" fontId="79" fillId="0" borderId="1" xfId="0" applyNumberFormat="1" applyFont="1" applyBorder="1"/>
    <xf numFmtId="187" fontId="79" fillId="17" borderId="1" xfId="0" applyNumberFormat="1" applyFont="1" applyFill="1" applyBorder="1"/>
    <xf numFmtId="0" fontId="0" fillId="0" borderId="0" xfId="0" quotePrefix="1" applyFill="1" applyAlignment="1">
      <alignment horizontal="left"/>
    </xf>
    <xf numFmtId="43" fontId="0" fillId="0" borderId="0" xfId="0" applyNumberFormat="1"/>
    <xf numFmtId="44" fontId="0" fillId="0" borderId="0" xfId="0" applyNumberFormat="1"/>
    <xf numFmtId="0" fontId="0" fillId="0" borderId="0" xfId="0" applyBorder="1" applyAlignment="1">
      <alignment horizontal="center"/>
    </xf>
    <xf numFmtId="0" fontId="0" fillId="0" borderId="14" xfId="0" applyBorder="1" applyAlignment="1">
      <alignment horizontal="center"/>
    </xf>
    <xf numFmtId="0" fontId="0" fillId="0" borderId="20" xfId="0" applyBorder="1" applyAlignment="1">
      <alignment horizontal="center"/>
    </xf>
    <xf numFmtId="0" fontId="0" fillId="0" borderId="18" xfId="0" applyBorder="1" applyAlignment="1">
      <alignment horizontal="center"/>
    </xf>
    <xf numFmtId="43" fontId="0" fillId="0" borderId="0" xfId="0" applyNumberFormat="1" applyBorder="1"/>
    <xf numFmtId="44" fontId="0" fillId="0" borderId="0" xfId="0" applyNumberFormat="1" applyBorder="1"/>
    <xf numFmtId="0" fontId="0" fillId="0" borderId="47" xfId="0" applyFont="1" applyBorder="1" applyAlignment="1">
      <alignment horizontal="center"/>
    </xf>
    <xf numFmtId="0" fontId="0" fillId="0" borderId="50" xfId="0" applyBorder="1"/>
    <xf numFmtId="0" fontId="0" fillId="0" borderId="18" xfId="0" applyBorder="1"/>
    <xf numFmtId="0" fontId="0" fillId="0" borderId="20" xfId="0" applyBorder="1"/>
    <xf numFmtId="0" fontId="0" fillId="0" borderId="0" xfId="0" applyAlignment="1">
      <alignment horizontal="right"/>
    </xf>
    <xf numFmtId="174" fontId="28" fillId="7" borderId="20" xfId="14" quotePrefix="1" applyNumberFormat="1" applyFont="1" applyFill="1" applyBorder="1" applyAlignment="1" applyProtection="1">
      <alignment horizontal="left"/>
      <protection locked="0"/>
    </xf>
    <xf numFmtId="177" fontId="3" fillId="6" borderId="0" xfId="20" applyNumberFormat="1" applyFont="1" applyFill="1" applyProtection="1">
      <protection locked="0"/>
    </xf>
    <xf numFmtId="175" fontId="0" fillId="0" borderId="0" xfId="0" applyNumberFormat="1"/>
    <xf numFmtId="175" fontId="0" fillId="0" borderId="0" xfId="0" applyNumberFormat="1" applyBorder="1"/>
    <xf numFmtId="175" fontId="0" fillId="0" borderId="49" xfId="0" applyNumberFormat="1" applyBorder="1"/>
    <xf numFmtId="41" fontId="0" fillId="0" borderId="47" xfId="0" applyNumberFormat="1" applyBorder="1"/>
    <xf numFmtId="41" fontId="0" fillId="0" borderId="0" xfId="0" applyNumberFormat="1" applyBorder="1"/>
    <xf numFmtId="41" fontId="0" fillId="0" borderId="0" xfId="0" applyNumberFormat="1"/>
    <xf numFmtId="175" fontId="0" fillId="18" borderId="0" xfId="0" applyNumberFormat="1" applyFill="1"/>
    <xf numFmtId="175" fontId="0" fillId="18" borderId="0" xfId="0" applyNumberFormat="1" applyFill="1" applyBorder="1"/>
    <xf numFmtId="44" fontId="0" fillId="18" borderId="0" xfId="0" applyNumberFormat="1" applyFill="1" applyBorder="1"/>
    <xf numFmtId="166" fontId="13" fillId="18" borderId="0" xfId="13" applyNumberFormat="1" applyFont="1" applyFill="1" applyBorder="1" applyProtection="1"/>
    <xf numFmtId="0" fontId="0" fillId="18" borderId="0" xfId="0" applyFill="1" applyBorder="1"/>
    <xf numFmtId="10" fontId="0" fillId="0" borderId="0" xfId="0" applyNumberFormat="1" applyBorder="1"/>
    <xf numFmtId="10" fontId="0" fillId="0" borderId="51" xfId="0" applyNumberFormat="1" applyBorder="1"/>
    <xf numFmtId="0" fontId="4" fillId="0" borderId="18" xfId="0" applyFont="1" applyBorder="1"/>
    <xf numFmtId="0" fontId="4" fillId="0" borderId="20" xfId="0" applyFont="1" applyBorder="1" applyAlignment="1">
      <alignment horizontal="center"/>
    </xf>
    <xf numFmtId="0" fontId="0" fillId="0" borderId="1" xfId="0" applyFont="1" applyBorder="1" applyAlignment="1">
      <alignment horizontal="center" wrapText="1"/>
    </xf>
    <xf numFmtId="0" fontId="9" fillId="0" borderId="0" xfId="26"/>
    <xf numFmtId="166" fontId="9" fillId="0" borderId="0" xfId="28" applyNumberFormat="1" applyFont="1"/>
    <xf numFmtId="166" fontId="16" fillId="0" borderId="0" xfId="0" applyNumberFormat="1" applyFont="1" applyBorder="1" applyAlignment="1">
      <alignment horizontal="center"/>
    </xf>
    <xf numFmtId="0" fontId="0" fillId="8" borderId="0" xfId="0" applyFill="1" applyAlignment="1"/>
    <xf numFmtId="49" fontId="35" fillId="7" borderId="0" xfId="0" applyNumberFormat="1" applyFont="1" applyFill="1" applyAlignment="1">
      <alignment wrapText="1"/>
    </xf>
    <xf numFmtId="0" fontId="36" fillId="7" borderId="0" xfId="0" applyFont="1" applyFill="1" applyAlignment="1">
      <alignment wrapText="1"/>
    </xf>
    <xf numFmtId="178" fontId="16" fillId="8" borderId="11" xfId="0" applyNumberFormat="1" applyFont="1" applyFill="1" applyBorder="1" applyAlignment="1">
      <alignment horizontal="center"/>
    </xf>
    <xf numFmtId="178" fontId="16" fillId="8" borderId="5" xfId="0" applyNumberFormat="1" applyFont="1" applyFill="1" applyBorder="1" applyAlignment="1">
      <alignment horizontal="center"/>
    </xf>
    <xf numFmtId="178" fontId="16" fillId="8" borderId="6" xfId="0" applyNumberFormat="1" applyFont="1" applyFill="1" applyBorder="1" applyAlignment="1">
      <alignment horizontal="center"/>
    </xf>
    <xf numFmtId="0" fontId="37" fillId="8" borderId="14" xfId="0" quotePrefix="1" applyFont="1" applyFill="1" applyBorder="1" applyAlignment="1">
      <alignment horizontal="left" vertical="center" wrapText="1"/>
    </xf>
    <xf numFmtId="0" fontId="0" fillId="0" borderId="9"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6" xfId="0" applyBorder="1" applyAlignment="1">
      <alignment vertical="center"/>
    </xf>
    <xf numFmtId="0" fontId="4" fillId="16" borderId="18" xfId="0" applyFont="1" applyFill="1" applyBorder="1" applyAlignment="1" applyProtection="1">
      <alignment horizontal="center"/>
      <protection locked="0"/>
    </xf>
    <xf numFmtId="0" fontId="4" fillId="16" borderId="12" xfId="0" applyFont="1" applyFill="1" applyBorder="1" applyAlignment="1" applyProtection="1">
      <alignment horizontal="center"/>
      <protection locked="0"/>
    </xf>
    <xf numFmtId="0" fontId="21" fillId="0" borderId="0" xfId="0" quotePrefix="1" applyFont="1" applyBorder="1" applyAlignment="1" applyProtection="1">
      <alignment horizontal="left"/>
    </xf>
    <xf numFmtId="0" fontId="4" fillId="0" borderId="0" xfId="0" applyFont="1" applyAlignment="1">
      <alignment horizontal="center"/>
    </xf>
    <xf numFmtId="0" fontId="21" fillId="0" borderId="0" xfId="0" applyFont="1" applyBorder="1" applyAlignment="1" applyProtection="1">
      <alignment horizontal="center"/>
    </xf>
    <xf numFmtId="0" fontId="21" fillId="0" borderId="0" xfId="0" quotePrefix="1" applyFont="1" applyBorder="1" applyAlignment="1" applyProtection="1">
      <alignment horizontal="center"/>
    </xf>
    <xf numFmtId="0" fontId="0" fillId="0" borderId="7" xfId="0" applyNumberFormat="1" applyBorder="1" applyAlignment="1">
      <alignment horizontal="left" vertical="top" wrapText="1"/>
    </xf>
    <xf numFmtId="0" fontId="0" fillId="0" borderId="0" xfId="0" applyNumberFormat="1"/>
    <xf numFmtId="0" fontId="0" fillId="0" borderId="10" xfId="0" applyNumberFormat="1" applyBorder="1"/>
    <xf numFmtId="0" fontId="0" fillId="0" borderId="7" xfId="0" applyNumberFormat="1" applyBorder="1"/>
    <xf numFmtId="0" fontId="0" fillId="0" borderId="11" xfId="0" applyNumberFormat="1" applyBorder="1"/>
    <xf numFmtId="0" fontId="0" fillId="0" borderId="5" xfId="0" applyNumberFormat="1" applyBorder="1"/>
    <xf numFmtId="0" fontId="0" fillId="0" borderId="6" xfId="0" applyNumberFormat="1" applyBorder="1"/>
    <xf numFmtId="0" fontId="4" fillId="0" borderId="8" xfId="0" quotePrefix="1" applyFont="1" applyBorder="1" applyAlignment="1">
      <alignment horizontal="center"/>
    </xf>
    <xf numFmtId="0" fontId="4" fillId="0" borderId="8" xfId="0" applyFont="1" applyBorder="1" applyAlignment="1">
      <alignment horizontal="center"/>
    </xf>
    <xf numFmtId="0" fontId="55" fillId="0" borderId="7" xfId="0" applyFont="1" applyBorder="1" applyAlignment="1">
      <alignment horizontal="left" vertical="center" wrapText="1"/>
    </xf>
    <xf numFmtId="0" fontId="0" fillId="0" borderId="0" xfId="0" applyBorder="1" applyAlignment="1">
      <alignment horizontal="left"/>
    </xf>
    <xf numFmtId="0" fontId="0" fillId="0" borderId="10" xfId="0" applyBorder="1" applyAlignment="1">
      <alignment horizontal="left"/>
    </xf>
    <xf numFmtId="0" fontId="0" fillId="0" borderId="12" xfId="0" applyBorder="1" applyAlignment="1">
      <alignment horizont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wrapText="1"/>
    </xf>
    <xf numFmtId="0" fontId="0" fillId="0" borderId="8" xfId="0" applyBorder="1" applyAlignment="1"/>
    <xf numFmtId="0" fontId="0" fillId="0" borderId="9" xfId="0" applyBorder="1" applyAlignment="1"/>
    <xf numFmtId="0" fontId="0" fillId="0" borderId="7" xfId="0" applyBorder="1" applyAlignment="1"/>
    <xf numFmtId="0" fontId="0" fillId="0" borderId="0" xfId="0" applyAlignment="1"/>
    <xf numFmtId="0" fontId="0" fillId="0" borderId="10" xfId="0" applyBorder="1" applyAlignment="1"/>
    <xf numFmtId="0" fontId="0" fillId="0" borderId="46" xfId="0" applyBorder="1" applyAlignment="1"/>
    <xf numFmtId="0" fontId="0" fillId="0" borderId="47" xfId="0" applyBorder="1" applyAlignment="1"/>
    <xf numFmtId="0" fontId="0" fillId="0" borderId="48" xfId="0" applyBorder="1" applyAlignment="1"/>
    <xf numFmtId="0" fontId="55" fillId="0" borderId="14" xfId="0" applyFont="1" applyBorder="1" applyAlignment="1">
      <alignment horizontal="left" vertical="center" wrapText="1"/>
    </xf>
    <xf numFmtId="0" fontId="0" fillId="0" borderId="8" xfId="0" applyBorder="1" applyAlignment="1">
      <alignment horizontal="left"/>
    </xf>
    <xf numFmtId="0" fontId="0" fillId="0" borderId="9" xfId="0" applyBorder="1" applyAlignment="1">
      <alignment horizontal="left"/>
    </xf>
    <xf numFmtId="0" fontId="55" fillId="0" borderId="46" xfId="0" applyFont="1" applyBorder="1" applyAlignment="1">
      <alignment horizontal="left" vertical="center" wrapText="1"/>
    </xf>
    <xf numFmtId="0" fontId="0" fillId="0" borderId="47" xfId="0" applyBorder="1" applyAlignment="1">
      <alignment horizontal="left"/>
    </xf>
    <xf numFmtId="0" fontId="0" fillId="0" borderId="48" xfId="0" applyBorder="1" applyAlignment="1">
      <alignment horizontal="left"/>
    </xf>
    <xf numFmtId="175" fontId="4" fillId="0" borderId="12" xfId="0" applyNumberFormat="1" applyFont="1" applyBorder="1" applyAlignment="1">
      <alignment horizontal="center" wrapText="1"/>
    </xf>
    <xf numFmtId="0" fontId="0" fillId="0" borderId="12" xfId="0" applyBorder="1" applyAlignment="1">
      <alignment horizontal="center" wrapText="1"/>
    </xf>
    <xf numFmtId="0" fontId="0" fillId="0" borderId="14" xfId="0" applyBorder="1" applyAlignment="1"/>
    <xf numFmtId="0" fontId="0" fillId="0" borderId="0" xfId="0" applyBorder="1" applyAlignment="1"/>
    <xf numFmtId="0" fontId="59" fillId="0" borderId="29" xfId="10" applyBorder="1" applyAlignment="1" applyProtection="1">
      <alignment horizontal="left"/>
    </xf>
    <xf numFmtId="0" fontId="59" fillId="0" borderId="31" xfId="10" applyBorder="1" applyAlignment="1" applyProtection="1">
      <alignment horizontal="left"/>
    </xf>
    <xf numFmtId="0" fontId="59" fillId="0" borderId="32" xfId="10" applyBorder="1" applyAlignment="1" applyProtection="1">
      <alignment horizontal="left"/>
    </xf>
    <xf numFmtId="0" fontId="59" fillId="0" borderId="33" xfId="10" applyBorder="1" applyAlignment="1" applyProtection="1">
      <alignment horizontal="left"/>
    </xf>
    <xf numFmtId="0" fontId="59" fillId="0" borderId="37" xfId="10" applyBorder="1" applyAlignment="1" applyProtection="1">
      <alignment horizontal="left"/>
    </xf>
    <xf numFmtId="0" fontId="59" fillId="0" borderId="39" xfId="10" applyBorder="1" applyAlignment="1" applyProtection="1">
      <alignment horizontal="left"/>
    </xf>
    <xf numFmtId="0" fontId="4" fillId="0" borderId="0" xfId="0" quotePrefix="1" applyFont="1" applyAlignment="1">
      <alignment horizontal="center"/>
    </xf>
  </cellXfs>
  <cellStyles count="29">
    <cellStyle name="A3 297 x 420 mm" xfId="1"/>
    <cellStyle name="Cell for PL&amp;CF sheet" xfId="2"/>
    <cellStyle name="Comma" xfId="3" builtinId="3"/>
    <cellStyle name="Comma 2" xfId="20"/>
    <cellStyle name="Comma 3" xfId="24"/>
    <cellStyle name="Comma 4" xfId="27"/>
    <cellStyle name="Currency" xfId="4" builtinId="4"/>
    <cellStyle name="Data Entry" xfId="5"/>
    <cellStyle name="Hyperlink" xfId="22" builtinId="8"/>
    <cellStyle name="Input Data Entry" xfId="6"/>
    <cellStyle name="Input for PL&amp;CF sheet" xfId="7"/>
    <cellStyle name="Input Value" xfId="8"/>
    <cellStyle name="Millares_repenerconsomarzobis" xfId="9"/>
    <cellStyle name="Normal" xfId="0" builtinId="0"/>
    <cellStyle name="Normal 2" xfId="19"/>
    <cellStyle name="Normal 3" xfId="21"/>
    <cellStyle name="Normal 3 2" xfId="25"/>
    <cellStyle name="Normal 4" xfId="23"/>
    <cellStyle name="Normal 5" xfId="26"/>
    <cellStyle name="Normal_EON IDS 04 Sep 07 v2.3" xfId="10"/>
    <cellStyle name="Normal_NOX ECR" xfId="11"/>
    <cellStyle name="Normal_Sheet1" xfId="12"/>
    <cellStyle name="Percent" xfId="13" builtinId="5"/>
    <cellStyle name="Percent 2" xfId="28"/>
    <cellStyle name="Project Overview Data Entry" xfId="14"/>
    <cellStyle name="Protected" xfId="15"/>
    <cellStyle name="QUESTION" xfId="16"/>
    <cellStyle name="Style 1" xfId="17"/>
    <cellStyle name="Total cell for PL&amp;CF" xfId="18"/>
  </cellStyles>
  <dxfs count="357">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FFDD"/>
      <rgbColor rgb="0000FFFF"/>
      <rgbColor rgb="00800000"/>
      <rgbColor rgb="00008000"/>
      <rgbColor rgb="00000080"/>
      <rgbColor rgb="00808000"/>
      <rgbColor rgb="00BFDFFF"/>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5FFE5"/>
      <rgbColor rgb="00FFFF99"/>
      <rgbColor rgb="00CDE6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ECFF"/>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190500</xdr:colOff>
      <xdr:row>23</xdr:row>
      <xdr:rowOff>47625</xdr:rowOff>
    </xdr:from>
    <xdr:to>
      <xdr:col>2</xdr:col>
      <xdr:colOff>676275</xdr:colOff>
      <xdr:row>25</xdr:row>
      <xdr:rowOff>171450</xdr:rowOff>
    </xdr:to>
    <xdr:sp macro="" textlink="">
      <xdr:nvSpPr>
        <xdr:cNvPr id="8227" name="WordArt 35"/>
        <xdr:cNvSpPr>
          <a:spLocks noChangeArrowheads="1" noChangeShapeType="1" noTextEdit="1"/>
        </xdr:cNvSpPr>
      </xdr:nvSpPr>
      <xdr:spPr bwMode="auto">
        <a:xfrm>
          <a:off x="523875" y="5934075"/>
          <a:ext cx="2171700" cy="523875"/>
        </a:xfrm>
        <a:prstGeom prst="rect">
          <a:avLst/>
        </a:prstGeom>
      </xdr:spPr>
      <xdr:txBody>
        <a:bodyPr wrap="none" fromWordArt="1">
          <a:prstTxWarp prst="textPlain">
            <a:avLst>
              <a:gd name="adj" fmla="val 50000"/>
            </a:avLst>
          </a:prstTxWarp>
        </a:bodyPr>
        <a:lstStyle/>
        <a:p>
          <a:pPr algn="ctr" rtl="0"/>
          <a:r>
            <a:rPr lang="en-US" sz="3600" kern="10" spc="0">
              <a:ln w="9525">
                <a:solidFill>
                  <a:srgbClr val="000000"/>
                </a:solidFill>
                <a:round/>
                <a:headEnd/>
                <a:tailEnd/>
              </a:ln>
              <a:gradFill rotWithShape="0">
                <a:gsLst>
                  <a:gs pos="0">
                    <a:srgbClr val="CBCBCB"/>
                  </a:gs>
                  <a:gs pos="13000">
                    <a:srgbClr val="5F5F5F"/>
                  </a:gs>
                  <a:gs pos="21001">
                    <a:srgbClr val="5F5F5F"/>
                  </a:gs>
                  <a:gs pos="63000">
                    <a:srgbClr val="FFFFFF"/>
                  </a:gs>
                  <a:gs pos="67000">
                    <a:srgbClr val="B2B2B2"/>
                  </a:gs>
                  <a:gs pos="69000">
                    <a:srgbClr val="292929"/>
                  </a:gs>
                  <a:gs pos="82001">
                    <a:srgbClr val="777777"/>
                  </a:gs>
                  <a:gs pos="100000">
                    <a:srgbClr val="EAEAEA"/>
                  </a:gs>
                </a:gsLst>
                <a:lin ang="5400000" scaled="1"/>
              </a:gradFill>
              <a:effectLst/>
              <a:latin typeface="Times New Roman"/>
              <a:cs typeface="Times New Roman"/>
            </a:rPr>
            <a:t>Finished?</a:t>
          </a:r>
        </a:p>
        <a:p>
          <a:pPr algn="ctr" rtl="0"/>
          <a:r>
            <a:rPr lang="en-US" sz="3600" kern="10" spc="0">
              <a:ln w="9525">
                <a:solidFill>
                  <a:srgbClr val="000000"/>
                </a:solidFill>
                <a:round/>
                <a:headEnd/>
                <a:tailEnd/>
              </a:ln>
              <a:gradFill rotWithShape="0">
                <a:gsLst>
                  <a:gs pos="0">
                    <a:srgbClr val="CBCBCB"/>
                  </a:gs>
                  <a:gs pos="13000">
                    <a:srgbClr val="5F5F5F"/>
                  </a:gs>
                  <a:gs pos="21001">
                    <a:srgbClr val="5F5F5F"/>
                  </a:gs>
                  <a:gs pos="63000">
                    <a:srgbClr val="FFFFFF"/>
                  </a:gs>
                  <a:gs pos="67000">
                    <a:srgbClr val="B2B2B2"/>
                  </a:gs>
                  <a:gs pos="69000">
                    <a:srgbClr val="292929"/>
                  </a:gs>
                  <a:gs pos="82001">
                    <a:srgbClr val="777777"/>
                  </a:gs>
                  <a:gs pos="100000">
                    <a:srgbClr val="EAEAEA"/>
                  </a:gs>
                </a:gsLst>
                <a:lin ang="5400000" scaled="1"/>
              </a:gradFill>
              <a:effectLst/>
              <a:latin typeface="Times New Roman"/>
              <a:cs typeface="Times New Roman"/>
            </a:rPr>
            <a:t>Enter Financial Inputs next!</a:t>
          </a:r>
        </a:p>
      </xdr:txBody>
    </xdr:sp>
    <xdr:clientData fPrintsWithSheet="0"/>
  </xdr:twoCellAnchor>
  <xdr:twoCellAnchor editAs="oneCell">
    <xdr:from>
      <xdr:col>8</xdr:col>
      <xdr:colOff>114300</xdr:colOff>
      <xdr:row>97</xdr:row>
      <xdr:rowOff>85724</xdr:rowOff>
    </xdr:from>
    <xdr:to>
      <xdr:col>8</xdr:col>
      <xdr:colOff>3697014</xdr:colOff>
      <xdr:row>101</xdr:row>
      <xdr:rowOff>361949</xdr:rowOff>
    </xdr:to>
    <xdr:pic>
      <xdr:nvPicPr>
        <xdr:cNvPr id="3" name="Picture 1" descr="logo"/>
        <xdr:cNvPicPr>
          <a:picLocks noChangeAspect="1" noChangeArrowheads="1"/>
        </xdr:cNvPicPr>
      </xdr:nvPicPr>
      <xdr:blipFill>
        <a:blip xmlns:r="http://schemas.openxmlformats.org/officeDocument/2006/relationships" r:embed="rId1" cstate="print"/>
        <a:srcRect/>
        <a:stretch>
          <a:fillRect/>
        </a:stretch>
      </xdr:blipFill>
      <xdr:spPr bwMode="auto">
        <a:xfrm>
          <a:off x="9267825" y="20364449"/>
          <a:ext cx="3582714" cy="107632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9525</xdr:colOff>
          <xdr:row>0</xdr:row>
          <xdr:rowOff>47625</xdr:rowOff>
        </xdr:from>
        <xdr:to>
          <xdr:col>2</xdr:col>
          <xdr:colOff>381000</xdr:colOff>
          <xdr:row>1</xdr:row>
          <xdr:rowOff>38100</xdr:rowOff>
        </xdr:to>
        <xdr:sp macro="" textlink="">
          <xdr:nvSpPr>
            <xdr:cNvPr id="8268" name="Button 76" hidden="1">
              <a:extLst>
                <a:ext uri="{63B3BB69-23CF-44E3-9099-C40C66FF867C}">
                  <a14:compatExt spid="_x0000_s826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2381250</xdr:colOff>
          <xdr:row>108</xdr:row>
          <xdr:rowOff>95250</xdr:rowOff>
        </xdr:from>
        <xdr:to>
          <xdr:col>8</xdr:col>
          <xdr:colOff>4105275</xdr:colOff>
          <xdr:row>109</xdr:row>
          <xdr:rowOff>123825</xdr:rowOff>
        </xdr:to>
        <xdr:sp macro="" textlink="">
          <xdr:nvSpPr>
            <xdr:cNvPr id="8269" name="Button 77" hidden="1">
              <a:extLst>
                <a:ext uri="{63B3BB69-23CF-44E3-9099-C40C66FF867C}">
                  <a14:compatExt spid="_x0000_s82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923925</xdr:colOff>
          <xdr:row>23</xdr:row>
          <xdr:rowOff>66675</xdr:rowOff>
        </xdr:from>
        <xdr:to>
          <xdr:col>2</xdr:col>
          <xdr:colOff>2686050</xdr:colOff>
          <xdr:row>24</xdr:row>
          <xdr:rowOff>123825</xdr:rowOff>
        </xdr:to>
        <xdr:sp macro="" textlink="">
          <xdr:nvSpPr>
            <xdr:cNvPr id="8270" name="Button 78" hidden="1">
              <a:extLst>
                <a:ext uri="{63B3BB69-23CF-44E3-9099-C40C66FF867C}">
                  <a14:compatExt spid="_x0000_s8270"/>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4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1</xdr:row>
          <xdr:rowOff>66675</xdr:rowOff>
        </xdr:from>
        <xdr:to>
          <xdr:col>2</xdr:col>
          <xdr:colOff>1133475</xdr:colOff>
          <xdr:row>2</xdr:row>
          <xdr:rowOff>104775</xdr:rowOff>
        </xdr:to>
        <xdr:sp macro="" textlink="">
          <xdr:nvSpPr>
            <xdr:cNvPr id="11269" name="Button 5" hidden="1">
              <a:extLst>
                <a:ext uri="{63B3BB69-23CF-44E3-9099-C40C66FF867C}">
                  <a14:compatExt spid="_x0000_s112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171450</xdr:colOff>
          <xdr:row>1</xdr:row>
          <xdr:rowOff>142875</xdr:rowOff>
        </xdr:from>
        <xdr:to>
          <xdr:col>5</xdr:col>
          <xdr:colOff>171450</xdr:colOff>
          <xdr:row>3</xdr:row>
          <xdr:rowOff>38100</xdr:rowOff>
        </xdr:to>
        <xdr:sp macro="" textlink="">
          <xdr:nvSpPr>
            <xdr:cNvPr id="9254" name="Button 38" hidden="1">
              <a:extLst>
                <a:ext uri="{63B3BB69-23CF-44E3-9099-C40C66FF867C}">
                  <a14:compatExt spid="_x0000_s9254"/>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4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333375</xdr:colOff>
          <xdr:row>2</xdr:row>
          <xdr:rowOff>57150</xdr:rowOff>
        </xdr:from>
        <xdr:to>
          <xdr:col>0</xdr:col>
          <xdr:colOff>2190750</xdr:colOff>
          <xdr:row>3</xdr:row>
          <xdr:rowOff>133350</xdr:rowOff>
        </xdr:to>
        <xdr:sp macro="" textlink="">
          <xdr:nvSpPr>
            <xdr:cNvPr id="6148" name="Button 4" hidden="1">
              <a:extLst>
                <a:ext uri="{63B3BB69-23CF-44E3-9099-C40C66FF867C}">
                  <a14:compatExt spid="_x0000_s614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1</xdr:row>
          <xdr:rowOff>57150</xdr:rowOff>
        </xdr:from>
        <xdr:to>
          <xdr:col>5</xdr:col>
          <xdr:colOff>161925</xdr:colOff>
          <xdr:row>2</xdr:row>
          <xdr:rowOff>66675</xdr:rowOff>
        </xdr:to>
        <xdr:sp macro="" textlink="">
          <xdr:nvSpPr>
            <xdr:cNvPr id="17409" name="Button 1" hidden="1">
              <a:extLst>
                <a:ext uri="{63B3BB69-23CF-44E3-9099-C40C66FF867C}">
                  <a14:compatExt spid="_x0000_s1740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333399"/>
                  </a:solidFill>
                  <a:latin typeface="Times New Roman"/>
                  <a:cs typeface="Times New Roman"/>
                </a:rPr>
                <a:t>Navigation &amp; Print Menu</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1</xdr:row>
          <xdr:rowOff>57150</xdr:rowOff>
        </xdr:from>
        <xdr:to>
          <xdr:col>5</xdr:col>
          <xdr:colOff>161925</xdr:colOff>
          <xdr:row>2</xdr:row>
          <xdr:rowOff>66675</xdr:rowOff>
        </xdr:to>
        <xdr:sp macro="" textlink="">
          <xdr:nvSpPr>
            <xdr:cNvPr id="14346" name="Button 10" hidden="1">
              <a:extLst>
                <a:ext uri="{63B3BB69-23CF-44E3-9099-C40C66FF867C}">
                  <a14:compatExt spid="_x0000_s1434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333399"/>
                  </a:solidFill>
                  <a:latin typeface="Times New Roman"/>
                  <a:cs typeface="Times New Roman"/>
                </a:rPr>
                <a:t>Navigation &amp; Print Menu</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104774</xdr:colOff>
      <xdr:row>1</xdr:row>
      <xdr:rowOff>48134</xdr:rowOff>
    </xdr:from>
    <xdr:to>
      <xdr:col>1</xdr:col>
      <xdr:colOff>114300</xdr:colOff>
      <xdr:row>2</xdr:row>
      <xdr:rowOff>438151</xdr:rowOff>
    </xdr:to>
    <xdr:pic>
      <xdr:nvPicPr>
        <xdr:cNvPr id="2" name="Picture 1" descr="logo"/>
        <xdr:cNvPicPr>
          <a:picLocks noChangeAspect="1" noChangeArrowheads="1"/>
        </xdr:cNvPicPr>
      </xdr:nvPicPr>
      <xdr:blipFill>
        <a:blip xmlns:r="http://schemas.openxmlformats.org/officeDocument/2006/relationships" r:embed="rId1" cstate="print"/>
        <a:srcRect/>
        <a:stretch>
          <a:fillRect/>
        </a:stretch>
      </xdr:blipFill>
      <xdr:spPr bwMode="auto">
        <a:xfrm>
          <a:off x="104774" y="514859"/>
          <a:ext cx="3086101" cy="628142"/>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0</xdr:col>
          <xdr:colOff>85725</xdr:colOff>
          <xdr:row>0</xdr:row>
          <xdr:rowOff>161925</xdr:rowOff>
        </xdr:from>
        <xdr:to>
          <xdr:col>0</xdr:col>
          <xdr:colOff>1581150</xdr:colOff>
          <xdr:row>0</xdr:row>
          <xdr:rowOff>333375</xdr:rowOff>
        </xdr:to>
        <xdr:sp macro="" textlink="">
          <xdr:nvSpPr>
            <xdr:cNvPr id="12289" name="Button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0</xdr:row>
          <xdr:rowOff>76200</xdr:rowOff>
        </xdr:from>
        <xdr:to>
          <xdr:col>7</xdr:col>
          <xdr:colOff>571500</xdr:colOff>
          <xdr:row>2</xdr:row>
          <xdr:rowOff>85725</xdr:rowOff>
        </xdr:to>
        <xdr:sp macro="" textlink="">
          <xdr:nvSpPr>
            <xdr:cNvPr id="20481" name="CommandButton1" hidden="1">
              <a:extLst>
                <a:ext uri="{63B3BB69-23CF-44E3-9099-C40C66FF867C}">
                  <a14:compatExt spid="_x0000_s20481"/>
                </a:ext>
              </a:extLst>
            </xdr:cNvPr>
            <xdr:cNvSpPr/>
          </xdr:nvSpPr>
          <xdr:spPr>
            <a:xfrm>
              <a:off x="0" y="0"/>
              <a:ext cx="0" cy="0"/>
            </a:xfrm>
            <a:prstGeom prst="rect">
              <a:avLst/>
            </a:prstGeom>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2009%20Reporting\Capital\CEM%20124367%20CR%20Stack%20Particulate%20Monitor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F"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tmairs/Desktop/EON%20Investment%20Definition%20Scoring%20Tool%2013%20Aug%2007%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Help"/>
      <sheetName val="LookUp Ranges"/>
      <sheetName val="Depreciation"/>
      <sheetName val="Inputs"/>
      <sheetName val="PL and CF"/>
      <sheetName val="Summary"/>
      <sheetName val="Options"/>
      <sheetName val="UMS Worksheet"/>
    </sheetNames>
    <sheetDataSet>
      <sheetData sheetId="0">
        <row r="4">
          <cell r="C4" t="str">
            <v>CR Screenhouse Switchgear Restoration</v>
          </cell>
        </row>
        <row r="5">
          <cell r="C5" t="str">
            <v>Authority is requested to purchase and install particulate stack monitors for Cane Run units 4, 5, and 6.  Due to the wet condition of the Cane Run (CR) stacks 4, 5, and 6, the existing opacity monitors are located in the outlet of the units’ precipitator</v>
          </cell>
        </row>
        <row r="6">
          <cell r="C6">
            <v>124367</v>
          </cell>
        </row>
        <row r="9">
          <cell r="C9" t="str">
            <v>Louisville Gas &amp; Electric Company</v>
          </cell>
        </row>
        <row r="10">
          <cell r="C10" t="str">
            <v>Cane Run</v>
          </cell>
        </row>
        <row r="13">
          <cell r="C13" t="str">
            <v>Maintenance Services</v>
          </cell>
        </row>
        <row r="14">
          <cell r="C14" t="str">
            <v>Yes</v>
          </cell>
        </row>
        <row r="15">
          <cell r="C15">
            <v>0</v>
          </cell>
        </row>
        <row r="16">
          <cell r="C16" t="str">
            <v>No</v>
          </cell>
        </row>
        <row r="17">
          <cell r="C17" t="str">
            <v>No</v>
          </cell>
        </row>
        <row r="18">
          <cell r="C18">
            <v>2009</v>
          </cell>
        </row>
        <row r="19">
          <cell r="C19">
            <v>2010</v>
          </cell>
        </row>
      </sheetData>
      <sheetData sheetId="1" refreshError="1"/>
      <sheetData sheetId="2">
        <row r="4">
          <cell r="A4" t="str">
            <v>Kentucky Utilities</v>
          </cell>
        </row>
        <row r="5">
          <cell r="A5" t="str">
            <v>LEM</v>
          </cell>
        </row>
        <row r="6">
          <cell r="A6" t="str">
            <v>LG&amp;E Energy Corp</v>
          </cell>
        </row>
        <row r="7">
          <cell r="A7" t="str">
            <v>Louisville Gas &amp; Electric Company</v>
          </cell>
        </row>
        <row r="8">
          <cell r="A8" t="str">
            <v>Non-Utility Power Generation</v>
          </cell>
        </row>
        <row r="9">
          <cell r="A9" t="str">
            <v>Other</v>
          </cell>
        </row>
        <row r="10">
          <cell r="A10" t="str">
            <v>Servco</v>
          </cell>
        </row>
        <row r="11">
          <cell r="A11" t="str">
            <v>WKEC</v>
          </cell>
        </row>
        <row r="12">
          <cell r="L12">
            <v>6.3E-2</v>
          </cell>
        </row>
        <row r="52">
          <cell r="E52">
            <v>1.5E-3</v>
          </cell>
        </row>
        <row r="57">
          <cell r="B57">
            <v>0.38900000000000001</v>
          </cell>
        </row>
        <row r="59">
          <cell r="B59">
            <v>21</v>
          </cell>
        </row>
      </sheetData>
      <sheetData sheetId="3" refreshError="1"/>
      <sheetData sheetId="4" refreshError="1"/>
      <sheetData sheetId="5">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71">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6">
          <cell r="B76">
            <v>-120.26430000000001</v>
          </cell>
          <cell r="C76">
            <v>-258.13729499999999</v>
          </cell>
          <cell r="D76">
            <v>-102.8571975</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82">
          <cell r="C82">
            <v>-252.95836912949778</v>
          </cell>
          <cell r="D82">
            <v>-91.152633361843129</v>
          </cell>
          <cell r="E82">
            <v>12.309494153388812</v>
          </cell>
          <cell r="F82">
            <v>11.371388168630819</v>
          </cell>
          <cell r="G82">
            <v>10.503078352164181</v>
          </cell>
          <cell r="H82">
            <v>9.7021640169992409</v>
          </cell>
          <cell r="I82">
            <v>8.9612852521132496</v>
          </cell>
          <cell r="J82">
            <v>8.2784414850148362</v>
          </cell>
          <cell r="K82">
            <v>8.058427821955247</v>
          </cell>
          <cell r="L82">
            <v>8.0476961454362534</v>
          </cell>
          <cell r="M82">
            <v>8.0635151887245904</v>
          </cell>
          <cell r="N82">
            <v>8.0771904966003731</v>
          </cell>
          <cell r="O82">
            <v>8.0930095398887119</v>
          </cell>
          <cell r="P82">
            <v>8.1066848477644946</v>
          </cell>
          <cell r="Q82">
            <v>8.1225038910528298</v>
          </cell>
          <cell r="R82">
            <v>8.1361791989286125</v>
          </cell>
          <cell r="S82">
            <v>8.1519982422169512</v>
          </cell>
          <cell r="T82">
            <v>8.165673550092734</v>
          </cell>
          <cell r="U82">
            <v>8.1814925933810709</v>
          </cell>
          <cell r="V82">
            <v>8.1951679012568537</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Library"/>
      <sheetName val="Scoring Table"/>
      <sheetName val="Main Menu"/>
      <sheetName val="Investment Description"/>
      <sheetName val="Translation Tables"/>
      <sheetName val="Master v2"/>
      <sheetName val="Master"/>
      <sheetName val="Financial"/>
      <sheetName val="Heat Rate Improvement"/>
      <sheetName val="EA Factor"/>
      <sheetName val="EFOR Improvement"/>
      <sheetName val="Operational Risk"/>
      <sheetName val="Environmental Social Risk"/>
      <sheetName val="Employee Risk"/>
      <sheetName val="Employee"/>
      <sheetName val="Environmental Social"/>
    </sheetNames>
    <sheetDataSet>
      <sheetData sheetId="0" refreshError="1"/>
      <sheetData sheetId="1" refreshError="1"/>
      <sheetData sheetId="2" refreshError="1"/>
      <sheetData sheetId="3" refreshError="1"/>
      <sheetData sheetId="4" refreshError="1"/>
      <sheetData sheetId="5" refreshError="1">
        <row r="103">
          <cell r="B103" t="str">
            <v>50% (1 in 2) or greater likelihood that the consequence will occur within the risk assessment horizon</v>
          </cell>
        </row>
        <row r="104">
          <cell r="B104" t="str">
            <v>30% (approximately 1 in 3) or greater likelihood that the consequence will occur within the risk assessment horizon</v>
          </cell>
        </row>
        <row r="105">
          <cell r="B105" t="str">
            <v>10% (1 in 10) or greater likelihood that the consequence will occur within the risk assessment horizon</v>
          </cell>
        </row>
        <row r="106">
          <cell r="B106" t="str">
            <v>1% (1 in 100) or greater likelihood that the consequence will occur within the risk assessment horizon</v>
          </cell>
        </row>
        <row r="107">
          <cell r="B107" t="str">
            <v>.1% (1 in 1,000) or greater likelihood that the consequence will occur within the risk assessment horizon</v>
          </cell>
        </row>
        <row r="108">
          <cell r="B108" t="str">
            <v>.01% (1 in 10,000) or greater likelihood that the consequence will occur within the risk assessment horizon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section179.org/section_179_and_software.html" TargetMode="External"/><Relationship Id="rId1" Type="http://schemas.openxmlformats.org/officeDocument/2006/relationships/hyperlink" Target="http://www.section179.org/section_179_vehicle_deductions.html"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9.vml"/><Relationship Id="rId1" Type="http://schemas.openxmlformats.org/officeDocument/2006/relationships/drawing" Target="../drawings/drawing8.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I238"/>
  <sheetViews>
    <sheetView showGridLines="0" tabSelected="1" topLeftCell="H97" workbookViewId="0">
      <selection activeCell="H97" sqref="H97"/>
    </sheetView>
  </sheetViews>
  <sheetFormatPr defaultColWidth="9" defaultRowHeight="15.75"/>
  <cols>
    <col min="1" max="1" width="4.375" style="119" customWidth="1"/>
    <col min="2" max="2" width="22.125" style="119" customWidth="1"/>
    <col min="3" max="3" width="45.625" style="119" customWidth="1"/>
    <col min="4" max="4" width="12" style="119" customWidth="1"/>
    <col min="5" max="8" width="9" style="119"/>
    <col min="9" max="9" width="76.875" style="119" customWidth="1"/>
    <col min="10" max="16384" width="9" style="119"/>
  </cols>
  <sheetData>
    <row r="1" spans="1:3" ht="18">
      <c r="A1" s="120"/>
    </row>
    <row r="2" spans="1:3">
      <c r="B2" s="122" t="s">
        <v>643</v>
      </c>
    </row>
    <row r="3" spans="1:3" ht="19.5">
      <c r="B3" s="199" t="s">
        <v>163</v>
      </c>
      <c r="C3" s="121"/>
    </row>
    <row r="4" spans="1:3">
      <c r="B4" s="381" t="s">
        <v>34</v>
      </c>
      <c r="C4" s="377" t="s">
        <v>780</v>
      </c>
    </row>
    <row r="5" spans="1:3" ht="58.5" customHeight="1">
      <c r="B5" s="382" t="s">
        <v>35</v>
      </c>
      <c r="C5" s="378" t="s">
        <v>781</v>
      </c>
    </row>
    <row r="6" spans="1:3">
      <c r="B6" s="383" t="s">
        <v>36</v>
      </c>
      <c r="C6" s="377"/>
    </row>
    <row r="7" spans="1:3">
      <c r="B7" s="384" t="s">
        <v>393</v>
      </c>
      <c r="C7" s="377" t="s">
        <v>782</v>
      </c>
    </row>
    <row r="8" spans="1:3">
      <c r="B8" s="384" t="s">
        <v>394</v>
      </c>
      <c r="C8" s="647" t="s">
        <v>783</v>
      </c>
    </row>
    <row r="9" spans="1:3">
      <c r="B9" s="383" t="s">
        <v>37</v>
      </c>
      <c r="C9" s="377" t="s">
        <v>3</v>
      </c>
    </row>
    <row r="10" spans="1:3">
      <c r="B10" s="383" t="s">
        <v>168</v>
      </c>
      <c r="C10" s="377" t="s">
        <v>378</v>
      </c>
    </row>
    <row r="11" spans="1:3">
      <c r="B11" s="384" t="s">
        <v>395</v>
      </c>
      <c r="C11" s="377" t="s">
        <v>555</v>
      </c>
    </row>
    <row r="12" spans="1:3">
      <c r="B12" s="383" t="s">
        <v>167</v>
      </c>
      <c r="C12" s="377" t="s">
        <v>159</v>
      </c>
    </row>
    <row r="13" spans="1:3">
      <c r="B13" s="383" t="s">
        <v>38</v>
      </c>
      <c r="C13" s="377" t="s">
        <v>784</v>
      </c>
    </row>
    <row r="14" spans="1:3">
      <c r="B14" s="384" t="s">
        <v>40</v>
      </c>
      <c r="C14" s="377" t="s">
        <v>595</v>
      </c>
    </row>
    <row r="15" spans="1:3">
      <c r="B15" s="384" t="s">
        <v>617</v>
      </c>
      <c r="C15" s="377"/>
    </row>
    <row r="16" spans="1:3">
      <c r="B16" s="384" t="s">
        <v>396</v>
      </c>
      <c r="C16" s="377" t="s">
        <v>205</v>
      </c>
    </row>
    <row r="17" spans="2:4">
      <c r="B17" s="383" t="s">
        <v>39</v>
      </c>
      <c r="C17" s="379">
        <v>2014</v>
      </c>
    </row>
    <row r="18" spans="2:4">
      <c r="B18" s="383" t="s">
        <v>118</v>
      </c>
      <c r="C18" s="380">
        <v>2014</v>
      </c>
    </row>
    <row r="19" spans="2:4">
      <c r="B19" s="383" t="s">
        <v>166</v>
      </c>
      <c r="C19" s="497" t="s">
        <v>7</v>
      </c>
    </row>
    <row r="20" spans="2:4">
      <c r="B20" s="383" t="s">
        <v>165</v>
      </c>
      <c r="C20" s="527">
        <f ca="1">IF(ISERROR(IF(HLOOKUP(Inservice+Depreciation!$C$1,Rate_Case_Assumptions,2,FALSE)="yes",Inservice-FirstYear+Depreciation!$C$1+2,Inservice-FirstYear+Depreciation!$C$1+1)),"",IF(HLOOKUP(Inservice+Depreciation!$C$1,Rate_Case_Assumptions,2,FALSE)="yes",Inservice-FirstYear+Depreciation!$C$1+2,Inservice-FirstYear+Depreciation!$C$1+1))</f>
        <v>37</v>
      </c>
      <c r="D20" s="122" t="s">
        <v>635</v>
      </c>
    </row>
    <row r="21" spans="2:4" ht="33" customHeight="1">
      <c r="B21" s="385" t="s">
        <v>397</v>
      </c>
      <c r="C21" s="377"/>
    </row>
    <row r="22" spans="2:4" ht="33" customHeight="1">
      <c r="B22" s="385" t="s">
        <v>619</v>
      </c>
      <c r="C22" s="377"/>
      <c r="D22" s="122" t="s">
        <v>613</v>
      </c>
    </row>
    <row r="23" spans="2:4">
      <c r="B23" s="542" t="s">
        <v>776</v>
      </c>
      <c r="C23" s="377" t="s">
        <v>205</v>
      </c>
    </row>
    <row r="24" spans="2:4">
      <c r="B24" s="122"/>
    </row>
    <row r="31" spans="2:4">
      <c r="B31" s="123" t="s">
        <v>160</v>
      </c>
    </row>
    <row r="32" spans="2:4">
      <c r="B32" s="124" t="s">
        <v>282</v>
      </c>
      <c r="C32" s="124" t="s">
        <v>161</v>
      </c>
    </row>
    <row r="33" spans="2:3">
      <c r="B33" s="125"/>
      <c r="C33" s="125"/>
    </row>
    <row r="34" spans="2:3">
      <c r="B34" s="125" t="s">
        <v>189</v>
      </c>
      <c r="C34" s="125" t="str">
        <f>'LookUp Ranges'!A4</f>
        <v>Kentucky Utilities</v>
      </c>
    </row>
    <row r="35" spans="2:3">
      <c r="B35" s="125" t="s">
        <v>140</v>
      </c>
      <c r="C35" s="125" t="str">
        <f>'LookUp Ranges'!A5</f>
        <v>LEM</v>
      </c>
    </row>
    <row r="36" spans="2:3">
      <c r="B36" s="125" t="s">
        <v>141</v>
      </c>
      <c r="C36" s="125" t="str">
        <f>'LookUp Ranges'!A6</f>
        <v>LG&amp;E Energy Corp</v>
      </c>
    </row>
    <row r="37" spans="2:3">
      <c r="B37" s="125" t="s">
        <v>142</v>
      </c>
      <c r="C37" s="125" t="str">
        <f>'LookUp Ranges'!A7</f>
        <v>Louisville Gas &amp; Electric Company</v>
      </c>
    </row>
    <row r="38" spans="2:3">
      <c r="B38" s="125" t="s">
        <v>441</v>
      </c>
      <c r="C38" s="125" t="str">
        <f>'LookUp Ranges'!A8</f>
        <v>Non-Utility Power Generation</v>
      </c>
    </row>
    <row r="39" spans="2:3">
      <c r="B39" s="125" t="s">
        <v>143</v>
      </c>
      <c r="C39" s="125" t="s">
        <v>521</v>
      </c>
    </row>
    <row r="40" spans="2:3">
      <c r="B40" s="125" t="s">
        <v>144</v>
      </c>
      <c r="C40" s="125" t="str">
        <f>'LookUp Ranges'!A10</f>
        <v>Servco</v>
      </c>
    </row>
    <row r="41" spans="2:3">
      <c r="B41" s="125" t="s">
        <v>145</v>
      </c>
      <c r="C41" s="126" t="str">
        <f>'LookUp Ranges'!A11</f>
        <v>WKEC</v>
      </c>
    </row>
    <row r="42" spans="2:3">
      <c r="B42" s="125" t="s">
        <v>146</v>
      </c>
    </row>
    <row r="43" spans="2:3">
      <c r="B43" s="202" t="s">
        <v>147</v>
      </c>
      <c r="C43" s="124" t="s">
        <v>127</v>
      </c>
    </row>
    <row r="44" spans="2:3">
      <c r="B44" s="202" t="s">
        <v>148</v>
      </c>
      <c r="C44" s="125" t="s">
        <v>159</v>
      </c>
    </row>
    <row r="45" spans="2:3">
      <c r="B45" s="125" t="s">
        <v>182</v>
      </c>
      <c r="C45" s="125" t="s">
        <v>433</v>
      </c>
    </row>
    <row r="46" spans="2:3">
      <c r="B46" s="125" t="s">
        <v>178</v>
      </c>
      <c r="C46" s="125" t="s">
        <v>434</v>
      </c>
    </row>
    <row r="47" spans="2:3">
      <c r="B47" s="125" t="s">
        <v>179</v>
      </c>
      <c r="C47" s="202" t="s">
        <v>430</v>
      </c>
    </row>
    <row r="48" spans="2:3">
      <c r="B48" s="125" t="s">
        <v>180</v>
      </c>
      <c r="C48" s="125" t="s">
        <v>431</v>
      </c>
    </row>
    <row r="49" spans="2:4">
      <c r="B49" s="202" t="s">
        <v>181</v>
      </c>
      <c r="C49" s="125" t="s">
        <v>432</v>
      </c>
    </row>
    <row r="50" spans="2:4">
      <c r="B50" s="125" t="s">
        <v>158</v>
      </c>
      <c r="C50" s="125" t="s">
        <v>435</v>
      </c>
    </row>
    <row r="51" spans="2:4">
      <c r="B51" s="125" t="s">
        <v>192</v>
      </c>
      <c r="C51" s="125" t="s">
        <v>133</v>
      </c>
    </row>
    <row r="52" spans="2:4">
      <c r="B52" s="202" t="s">
        <v>149</v>
      </c>
      <c r="C52" s="126" t="s">
        <v>5</v>
      </c>
    </row>
    <row r="53" spans="2:4">
      <c r="B53" s="125" t="s">
        <v>150</v>
      </c>
      <c r="C53" s="127"/>
    </row>
    <row r="54" spans="2:4">
      <c r="B54" s="125" t="s">
        <v>151</v>
      </c>
      <c r="C54" s="127"/>
    </row>
    <row r="55" spans="2:4">
      <c r="B55" s="125" t="s">
        <v>152</v>
      </c>
      <c r="C55" s="127"/>
    </row>
    <row r="56" spans="2:4">
      <c r="B56" s="125" t="s">
        <v>193</v>
      </c>
      <c r="C56" s="503" t="s">
        <v>569</v>
      </c>
    </row>
    <row r="57" spans="2:4">
      <c r="B57" s="125" t="s">
        <v>153</v>
      </c>
      <c r="C57" s="504" t="s">
        <v>570</v>
      </c>
    </row>
    <row r="58" spans="2:4">
      <c r="B58" s="125" t="s">
        <v>154</v>
      </c>
      <c r="C58" s="127" t="s">
        <v>205</v>
      </c>
    </row>
    <row r="59" spans="2:4">
      <c r="B59" s="125" t="s">
        <v>196</v>
      </c>
      <c r="C59" s="127" t="s">
        <v>595</v>
      </c>
    </row>
    <row r="60" spans="2:4">
      <c r="B60" s="125" t="s">
        <v>155</v>
      </c>
      <c r="C60" s="127"/>
      <c r="D60" s="122"/>
    </row>
    <row r="61" spans="2:4">
      <c r="B61" s="125" t="s">
        <v>156</v>
      </c>
      <c r="C61" s="127"/>
      <c r="D61" s="122"/>
    </row>
    <row r="62" spans="2:4">
      <c r="B62" s="125" t="s">
        <v>157</v>
      </c>
    </row>
    <row r="63" spans="2:4">
      <c r="B63" s="125" t="s">
        <v>183</v>
      </c>
      <c r="C63" s="124" t="s">
        <v>162</v>
      </c>
    </row>
    <row r="64" spans="2:4">
      <c r="B64" s="125" t="s">
        <v>80</v>
      </c>
      <c r="C64" s="125"/>
    </row>
    <row r="65" spans="2:3">
      <c r="B65" s="125" t="s">
        <v>82</v>
      </c>
      <c r="C65" s="125" t="s">
        <v>134</v>
      </c>
    </row>
    <row r="66" spans="2:3">
      <c r="B66" s="125" t="s">
        <v>83</v>
      </c>
      <c r="C66" s="125" t="s">
        <v>7</v>
      </c>
    </row>
    <row r="67" spans="2:3">
      <c r="B67" s="125" t="s">
        <v>84</v>
      </c>
      <c r="C67" s="125" t="s">
        <v>8</v>
      </c>
    </row>
    <row r="68" spans="2:3">
      <c r="B68" s="125" t="s">
        <v>81</v>
      </c>
      <c r="C68" s="125" t="s">
        <v>9</v>
      </c>
    </row>
    <row r="69" spans="2:3">
      <c r="B69" s="125" t="s">
        <v>5</v>
      </c>
      <c r="C69" s="125" t="s">
        <v>10</v>
      </c>
    </row>
    <row r="70" spans="2:3">
      <c r="B70" s="125" t="s">
        <v>186</v>
      </c>
      <c r="C70" s="125" t="s">
        <v>11</v>
      </c>
    </row>
    <row r="71" spans="2:3">
      <c r="B71" s="125" t="s">
        <v>137</v>
      </c>
      <c r="C71" s="125" t="s">
        <v>12</v>
      </c>
    </row>
    <row r="72" spans="2:3">
      <c r="B72" s="125" t="s">
        <v>138</v>
      </c>
      <c r="C72" s="125" t="s">
        <v>13</v>
      </c>
    </row>
    <row r="73" spans="2:3">
      <c r="B73" s="125" t="s">
        <v>443</v>
      </c>
      <c r="C73" s="125" t="s">
        <v>14</v>
      </c>
    </row>
    <row r="74" spans="2:3">
      <c r="B74" s="125" t="s">
        <v>85</v>
      </c>
      <c r="C74" s="125" t="s">
        <v>135</v>
      </c>
    </row>
    <row r="75" spans="2:3">
      <c r="B75" s="125" t="s">
        <v>555</v>
      </c>
      <c r="C75" s="125" t="s">
        <v>15</v>
      </c>
    </row>
    <row r="76" spans="2:3">
      <c r="B76" s="125" t="s">
        <v>445</v>
      </c>
      <c r="C76" s="125" t="s">
        <v>16</v>
      </c>
    </row>
    <row r="77" spans="2:3">
      <c r="B77" s="125" t="s">
        <v>446</v>
      </c>
      <c r="C77" s="125" t="s">
        <v>14</v>
      </c>
    </row>
    <row r="78" spans="2:3">
      <c r="B78" s="125" t="s">
        <v>470</v>
      </c>
      <c r="C78" s="125" t="s">
        <v>17</v>
      </c>
    </row>
    <row r="79" spans="2:3">
      <c r="B79" s="125" t="s">
        <v>471</v>
      </c>
      <c r="C79" s="125" t="s">
        <v>18</v>
      </c>
    </row>
    <row r="80" spans="2:3">
      <c r="B80" s="125" t="s">
        <v>472</v>
      </c>
      <c r="C80" s="125" t="s">
        <v>136</v>
      </c>
    </row>
    <row r="81" spans="1:3">
      <c r="B81" s="202" t="s">
        <v>473</v>
      </c>
      <c r="C81" s="125" t="s">
        <v>19</v>
      </c>
    </row>
    <row r="82" spans="1:3">
      <c r="B82" s="126" t="s">
        <v>139</v>
      </c>
      <c r="C82" s="125" t="s">
        <v>20</v>
      </c>
    </row>
    <row r="83" spans="1:3">
      <c r="A83" s="127"/>
      <c r="B83" s="537"/>
      <c r="C83" s="125" t="s">
        <v>21</v>
      </c>
    </row>
    <row r="84" spans="1:3">
      <c r="A84" s="127"/>
      <c r="B84" s="537"/>
      <c r="C84" s="125" t="s">
        <v>22</v>
      </c>
    </row>
    <row r="85" spans="1:3">
      <c r="A85" s="127"/>
      <c r="B85" s="537"/>
      <c r="C85" s="125" t="s">
        <v>23</v>
      </c>
    </row>
    <row r="86" spans="1:3">
      <c r="A86" s="127"/>
      <c r="B86" s="537"/>
      <c r="C86" s="125" t="s">
        <v>24</v>
      </c>
    </row>
    <row r="87" spans="1:3">
      <c r="A87" s="127"/>
      <c r="B87" s="537"/>
      <c r="C87" s="202" t="s">
        <v>437</v>
      </c>
    </row>
    <row r="88" spans="1:3">
      <c r="A88" s="127"/>
      <c r="B88" s="537"/>
      <c r="C88" s="284" t="s">
        <v>436</v>
      </c>
    </row>
    <row r="89" spans="1:3">
      <c r="A89" s="127"/>
      <c r="B89" s="127"/>
    </row>
    <row r="90" spans="1:3">
      <c r="A90" s="127"/>
      <c r="B90" s="127"/>
    </row>
    <row r="91" spans="1:3">
      <c r="A91" s="127"/>
      <c r="B91" s="127"/>
    </row>
    <row r="92" spans="1:3">
      <c r="A92" s="127"/>
      <c r="B92" s="127"/>
    </row>
    <row r="93" spans="1:3">
      <c r="A93" s="127"/>
      <c r="B93" s="127"/>
    </row>
    <row r="94" spans="1:3">
      <c r="A94" s="127"/>
      <c r="B94" s="127"/>
    </row>
    <row r="95" spans="1:3">
      <c r="A95" s="127"/>
      <c r="B95" s="127"/>
    </row>
    <row r="96" spans="1:3">
      <c r="A96" s="127"/>
      <c r="B96" s="127"/>
    </row>
    <row r="97" spans="1:9">
      <c r="A97" s="127"/>
      <c r="B97" s="127"/>
    </row>
    <row r="98" spans="1:9">
      <c r="B98" s="127"/>
      <c r="I98" s="668"/>
    </row>
    <row r="99" spans="1:9">
      <c r="I99" s="668"/>
    </row>
    <row r="100" spans="1:9">
      <c r="I100" s="668"/>
    </row>
    <row r="101" spans="1:9">
      <c r="I101" s="668"/>
    </row>
    <row r="102" spans="1:9" ht="30.75" customHeight="1">
      <c r="I102" s="668"/>
    </row>
    <row r="103" spans="1:9" ht="18" customHeight="1">
      <c r="I103" s="668"/>
    </row>
    <row r="104" spans="1:9" ht="30.75">
      <c r="I104" s="200" t="s">
        <v>503</v>
      </c>
    </row>
    <row r="105" spans="1:9" ht="25.5" customHeight="1">
      <c r="I105" s="164" t="s">
        <v>249</v>
      </c>
    </row>
    <row r="106" spans="1:9" ht="100.5" customHeight="1">
      <c r="I106" s="128" t="s">
        <v>281</v>
      </c>
    </row>
    <row r="107" spans="1:9">
      <c r="I107" s="129" t="s">
        <v>772</v>
      </c>
    </row>
    <row r="108" spans="1:9">
      <c r="I108" s="122"/>
    </row>
    <row r="109" spans="1:9">
      <c r="I109" s="122"/>
    </row>
    <row r="110" spans="1:9">
      <c r="I110" s="122"/>
    </row>
    <row r="111" spans="1:9">
      <c r="I111" s="119" t="s">
        <v>170</v>
      </c>
    </row>
    <row r="112" spans="1:9">
      <c r="I112" s="201"/>
    </row>
    <row r="113" spans="2:9">
      <c r="B113" s="124" t="s">
        <v>168</v>
      </c>
    </row>
    <row r="114" spans="2:9">
      <c r="B114" s="202"/>
      <c r="I114" s="276" t="s">
        <v>426</v>
      </c>
    </row>
    <row r="115" spans="2:9">
      <c r="B115" s="125" t="s">
        <v>283</v>
      </c>
    </row>
    <row r="116" spans="2:9">
      <c r="B116" s="125" t="s">
        <v>284</v>
      </c>
    </row>
    <row r="117" spans="2:9">
      <c r="B117" s="202" t="s">
        <v>291</v>
      </c>
    </row>
    <row r="118" spans="2:9">
      <c r="B118" s="125" t="s">
        <v>285</v>
      </c>
    </row>
    <row r="119" spans="2:9">
      <c r="B119" s="202" t="s">
        <v>290</v>
      </c>
    </row>
    <row r="120" spans="2:9">
      <c r="B120" s="202" t="s">
        <v>292</v>
      </c>
    </row>
    <row r="121" spans="2:9">
      <c r="B121" s="202" t="s">
        <v>293</v>
      </c>
    </row>
    <row r="122" spans="2:9">
      <c r="B122" s="202" t="s">
        <v>294</v>
      </c>
    </row>
    <row r="123" spans="2:9">
      <c r="B123" s="202" t="s">
        <v>295</v>
      </c>
    </row>
    <row r="124" spans="2:9">
      <c r="B124" s="202" t="s">
        <v>381</v>
      </c>
    </row>
    <row r="125" spans="2:9">
      <c r="B125" s="202" t="s">
        <v>296</v>
      </c>
    </row>
    <row r="126" spans="2:9">
      <c r="B126" s="202" t="s">
        <v>388</v>
      </c>
    </row>
    <row r="127" spans="2:9">
      <c r="B127" s="202" t="s">
        <v>392</v>
      </c>
    </row>
    <row r="128" spans="2:9">
      <c r="B128" s="202" t="s">
        <v>297</v>
      </c>
    </row>
    <row r="129" spans="2:2">
      <c r="B129" s="202" t="s">
        <v>298</v>
      </c>
    </row>
    <row r="130" spans="2:2">
      <c r="B130" s="202" t="s">
        <v>299</v>
      </c>
    </row>
    <row r="131" spans="2:2">
      <c r="B131" s="202" t="s">
        <v>300</v>
      </c>
    </row>
    <row r="132" spans="2:2">
      <c r="B132" s="202" t="s">
        <v>301</v>
      </c>
    </row>
    <row r="133" spans="2:2">
      <c r="B133" s="202" t="s">
        <v>302</v>
      </c>
    </row>
    <row r="134" spans="2:2">
      <c r="B134" s="202" t="s">
        <v>303</v>
      </c>
    </row>
    <row r="135" spans="2:2">
      <c r="B135" s="125" t="s">
        <v>380</v>
      </c>
    </row>
    <row r="136" spans="2:2">
      <c r="B136" s="125" t="s">
        <v>189</v>
      </c>
    </row>
    <row r="137" spans="2:2">
      <c r="B137" s="202" t="s">
        <v>389</v>
      </c>
    </row>
    <row r="138" spans="2:2">
      <c r="B138" s="203" t="s">
        <v>182</v>
      </c>
    </row>
    <row r="139" spans="2:2">
      <c r="B139" s="202" t="s">
        <v>305</v>
      </c>
    </row>
    <row r="140" spans="2:2">
      <c r="B140" s="202" t="s">
        <v>306</v>
      </c>
    </row>
    <row r="141" spans="2:2">
      <c r="B141" s="202" t="s">
        <v>307</v>
      </c>
    </row>
    <row r="142" spans="2:2">
      <c r="B142" s="202" t="s">
        <v>308</v>
      </c>
    </row>
    <row r="143" spans="2:2">
      <c r="B143" s="202" t="s">
        <v>309</v>
      </c>
    </row>
    <row r="144" spans="2:2">
      <c r="B144" s="202" t="s">
        <v>310</v>
      </c>
    </row>
    <row r="145" spans="2:2">
      <c r="B145" s="202" t="s">
        <v>311</v>
      </c>
    </row>
    <row r="146" spans="2:2">
      <c r="B146" s="125" t="s">
        <v>462</v>
      </c>
    </row>
    <row r="147" spans="2:2">
      <c r="B147" s="202" t="s">
        <v>312</v>
      </c>
    </row>
    <row r="148" spans="2:2">
      <c r="B148" s="202" t="s">
        <v>313</v>
      </c>
    </row>
    <row r="149" spans="2:2">
      <c r="B149" s="202" t="s">
        <v>304</v>
      </c>
    </row>
    <row r="150" spans="2:2">
      <c r="B150" s="202" t="s">
        <v>314</v>
      </c>
    </row>
    <row r="151" spans="2:2">
      <c r="B151" s="202" t="s">
        <v>315</v>
      </c>
    </row>
    <row r="152" spans="2:2">
      <c r="B152" s="125" t="s">
        <v>158</v>
      </c>
    </row>
    <row r="153" spans="2:2">
      <c r="B153" s="202" t="s">
        <v>383</v>
      </c>
    </row>
    <row r="154" spans="2:2">
      <c r="B154" s="202" t="s">
        <v>316</v>
      </c>
    </row>
    <row r="155" spans="2:2">
      <c r="B155" s="202" t="s">
        <v>317</v>
      </c>
    </row>
    <row r="156" spans="2:2">
      <c r="B156" s="202" t="s">
        <v>382</v>
      </c>
    </row>
    <row r="157" spans="2:2">
      <c r="B157" s="202" t="s">
        <v>318</v>
      </c>
    </row>
    <row r="158" spans="2:2">
      <c r="B158" s="202" t="s">
        <v>319</v>
      </c>
    </row>
    <row r="159" spans="2:2">
      <c r="B159" s="202" t="s">
        <v>320</v>
      </c>
    </row>
    <row r="160" spans="2:2">
      <c r="B160" s="202" t="s">
        <v>321</v>
      </c>
    </row>
    <row r="161" spans="2:2">
      <c r="B161" s="202" t="s">
        <v>322</v>
      </c>
    </row>
    <row r="162" spans="2:2">
      <c r="B162" s="202" t="s">
        <v>323</v>
      </c>
    </row>
    <row r="163" spans="2:2">
      <c r="B163" s="202" t="s">
        <v>324</v>
      </c>
    </row>
    <row r="164" spans="2:2">
      <c r="B164" s="202" t="s">
        <v>325</v>
      </c>
    </row>
    <row r="165" spans="2:2">
      <c r="B165" s="202" t="s">
        <v>326</v>
      </c>
    </row>
    <row r="166" spans="2:2">
      <c r="B166" s="202" t="s">
        <v>328</v>
      </c>
    </row>
    <row r="167" spans="2:2">
      <c r="B167" s="202" t="s">
        <v>327</v>
      </c>
    </row>
    <row r="168" spans="2:2">
      <c r="B168" s="202" t="s">
        <v>329</v>
      </c>
    </row>
    <row r="169" spans="2:2">
      <c r="B169" s="125" t="s">
        <v>192</v>
      </c>
    </row>
    <row r="170" spans="2:2">
      <c r="B170" s="202" t="s">
        <v>330</v>
      </c>
    </row>
    <row r="171" spans="2:2">
      <c r="B171" s="125" t="s">
        <v>460</v>
      </c>
    </row>
    <row r="172" spans="2:2">
      <c r="B172" s="203" t="s">
        <v>193</v>
      </c>
    </row>
    <row r="173" spans="2:2">
      <c r="B173" s="202" t="s">
        <v>331</v>
      </c>
    </row>
    <row r="174" spans="2:2">
      <c r="B174" s="202" t="s">
        <v>379</v>
      </c>
    </row>
    <row r="175" spans="2:2">
      <c r="B175" s="202" t="s">
        <v>332</v>
      </c>
    </row>
    <row r="176" spans="2:2">
      <c r="B176" s="202" t="s">
        <v>333</v>
      </c>
    </row>
    <row r="177" spans="2:2">
      <c r="B177" s="125" t="s">
        <v>458</v>
      </c>
    </row>
    <row r="178" spans="2:2">
      <c r="B178" s="202" t="s">
        <v>334</v>
      </c>
    </row>
    <row r="179" spans="2:2">
      <c r="B179" s="202" t="s">
        <v>335</v>
      </c>
    </row>
    <row r="180" spans="2:2">
      <c r="B180" s="202" t="s">
        <v>336</v>
      </c>
    </row>
    <row r="181" spans="2:2">
      <c r="B181" s="202" t="s">
        <v>337</v>
      </c>
    </row>
    <row r="182" spans="2:2">
      <c r="B182" s="202" t="s">
        <v>384</v>
      </c>
    </row>
    <row r="183" spans="2:2">
      <c r="B183" s="202" t="s">
        <v>338</v>
      </c>
    </row>
    <row r="184" spans="2:2">
      <c r="B184" s="202" t="s">
        <v>339</v>
      </c>
    </row>
    <row r="185" spans="2:2">
      <c r="B185" s="202" t="s">
        <v>340</v>
      </c>
    </row>
    <row r="186" spans="2:2">
      <c r="B186" s="202" t="s">
        <v>341</v>
      </c>
    </row>
    <row r="187" spans="2:2">
      <c r="B187" s="202" t="s">
        <v>342</v>
      </c>
    </row>
    <row r="188" spans="2:2">
      <c r="B188" s="125" t="s">
        <v>289</v>
      </c>
    </row>
    <row r="189" spans="2:2">
      <c r="B189" s="202" t="s">
        <v>377</v>
      </c>
    </row>
    <row r="190" spans="2:2">
      <c r="B190" s="202" t="s">
        <v>343</v>
      </c>
    </row>
    <row r="191" spans="2:2">
      <c r="B191" s="202" t="s">
        <v>344</v>
      </c>
    </row>
    <row r="192" spans="2:2">
      <c r="B192" s="202" t="s">
        <v>345</v>
      </c>
    </row>
    <row r="193" spans="2:2">
      <c r="B193" s="202" t="s">
        <v>346</v>
      </c>
    </row>
    <row r="194" spans="2:2">
      <c r="B194" s="202" t="s">
        <v>386</v>
      </c>
    </row>
    <row r="195" spans="2:2">
      <c r="B195" s="202" t="s">
        <v>347</v>
      </c>
    </row>
    <row r="196" spans="2:2">
      <c r="B196" s="202" t="s">
        <v>348</v>
      </c>
    </row>
    <row r="197" spans="2:2">
      <c r="B197" s="202" t="s">
        <v>183</v>
      </c>
    </row>
    <row r="198" spans="2:2">
      <c r="B198" s="202" t="s">
        <v>349</v>
      </c>
    </row>
    <row r="199" spans="2:2">
      <c r="B199" s="202" t="s">
        <v>385</v>
      </c>
    </row>
    <row r="200" spans="2:2">
      <c r="B200" s="202" t="s">
        <v>351</v>
      </c>
    </row>
    <row r="201" spans="2:2">
      <c r="B201" s="202" t="s">
        <v>352</v>
      </c>
    </row>
    <row r="202" spans="2:2">
      <c r="B202" s="202" t="s">
        <v>81</v>
      </c>
    </row>
    <row r="203" spans="2:2">
      <c r="B203" s="202" t="s">
        <v>350</v>
      </c>
    </row>
    <row r="204" spans="2:2">
      <c r="B204" s="202" t="s">
        <v>353</v>
      </c>
    </row>
    <row r="205" spans="2:2">
      <c r="B205" s="202" t="s">
        <v>286</v>
      </c>
    </row>
    <row r="206" spans="2:2">
      <c r="B206" s="202" t="s">
        <v>354</v>
      </c>
    </row>
    <row r="207" spans="2:2">
      <c r="B207" s="202" t="s">
        <v>358</v>
      </c>
    </row>
    <row r="208" spans="2:2">
      <c r="B208" s="125" t="s">
        <v>288</v>
      </c>
    </row>
    <row r="209" spans="2:2">
      <c r="B209" s="202" t="s">
        <v>355</v>
      </c>
    </row>
    <row r="210" spans="2:2">
      <c r="B210" s="202" t="s">
        <v>357</v>
      </c>
    </row>
    <row r="211" spans="2:2">
      <c r="B211" s="202" t="s">
        <v>356</v>
      </c>
    </row>
    <row r="212" spans="2:2">
      <c r="B212" s="125" t="s">
        <v>459</v>
      </c>
    </row>
    <row r="213" spans="2:2">
      <c r="B213" s="203" t="s">
        <v>464</v>
      </c>
    </row>
    <row r="214" spans="2:2">
      <c r="B214" s="202" t="s">
        <v>359</v>
      </c>
    </row>
    <row r="215" spans="2:2">
      <c r="B215" s="202" t="s">
        <v>360</v>
      </c>
    </row>
    <row r="216" spans="2:2">
      <c r="B216" s="202" t="s">
        <v>362</v>
      </c>
    </row>
    <row r="217" spans="2:2">
      <c r="B217" s="202" t="s">
        <v>363</v>
      </c>
    </row>
    <row r="218" spans="2:2">
      <c r="B218" s="202" t="s">
        <v>364</v>
      </c>
    </row>
    <row r="219" spans="2:2">
      <c r="B219" s="202" t="s">
        <v>365</v>
      </c>
    </row>
    <row r="220" spans="2:2">
      <c r="B220" s="202" t="s">
        <v>366</v>
      </c>
    </row>
    <row r="221" spans="2:2">
      <c r="B221" s="202" t="s">
        <v>387</v>
      </c>
    </row>
    <row r="222" spans="2:2">
      <c r="B222" s="202" t="s">
        <v>367</v>
      </c>
    </row>
    <row r="223" spans="2:2">
      <c r="B223" s="202" t="s">
        <v>390</v>
      </c>
    </row>
    <row r="224" spans="2:2">
      <c r="B224" s="202" t="s">
        <v>361</v>
      </c>
    </row>
    <row r="225" spans="2:9">
      <c r="B225" s="202" t="s">
        <v>391</v>
      </c>
    </row>
    <row r="226" spans="2:9">
      <c r="B226" s="202" t="s">
        <v>368</v>
      </c>
    </row>
    <row r="227" spans="2:9">
      <c r="B227" s="202" t="s">
        <v>369</v>
      </c>
    </row>
    <row r="228" spans="2:9">
      <c r="B228" s="202" t="s">
        <v>370</v>
      </c>
    </row>
    <row r="229" spans="2:9">
      <c r="B229" s="202" t="s">
        <v>371</v>
      </c>
    </row>
    <row r="230" spans="2:9">
      <c r="B230" s="202" t="s">
        <v>372</v>
      </c>
    </row>
    <row r="231" spans="2:9">
      <c r="B231" s="202" t="s">
        <v>378</v>
      </c>
    </row>
    <row r="232" spans="2:9">
      <c r="B232" s="202" t="s">
        <v>188</v>
      </c>
    </row>
    <row r="233" spans="2:9">
      <c r="B233" s="202" t="s">
        <v>373</v>
      </c>
    </row>
    <row r="234" spans="2:9">
      <c r="B234" s="202" t="s">
        <v>375</v>
      </c>
    </row>
    <row r="235" spans="2:9">
      <c r="B235" s="202" t="s">
        <v>374</v>
      </c>
      <c r="I235" s="235" t="s">
        <v>416</v>
      </c>
    </row>
    <row r="236" spans="2:9">
      <c r="B236" s="202" t="s">
        <v>376</v>
      </c>
    </row>
    <row r="237" spans="2:9">
      <c r="B237" s="125" t="s">
        <v>461</v>
      </c>
    </row>
    <row r="238" spans="2:9">
      <c r="B238" s="126" t="s">
        <v>287</v>
      </c>
    </row>
  </sheetData>
  <sheetProtection sheet="1" objects="1" scenarios="1"/>
  <sortState ref="B35:B83">
    <sortCondition ref="B83"/>
  </sortState>
  <mergeCells count="1">
    <mergeCell ref="I98:I103"/>
  </mergeCells>
  <phoneticPr fontId="0" type="noConversion"/>
  <dataValidations xWindow="403" yWindow="419" count="9">
    <dataValidation type="list" allowBlank="1" showInputMessage="1" showErrorMessage="1" sqref="C22">
      <formula1>$C$56:$C$58</formula1>
    </dataValidation>
    <dataValidation type="list" showErrorMessage="1" errorTitle="Error" error="You must select one of the choices from the drop-down list!" promptTitle="Depreciation Category" prompt="Please select the appropriate depreciation category for this project." sqref="C19">
      <formula1>$C$65:$C$88</formula1>
    </dataValidation>
    <dataValidation type="list" showErrorMessage="1" errorTitle="Error" error="You must select one of the choices from the drop-down list!" promptTitle="Company" prompt="Select the company that will have the highest percentage of costs allocated to it." sqref="C9">
      <formula1>$C$34:$C$41</formula1>
    </dataValidation>
    <dataValidation type="list" allowBlank="1" showErrorMessage="1" errorTitle="Error" error="You must select one of the choices from the drop-down list!" sqref="C11">
      <formula1>$B$34:$B$82</formula1>
    </dataValidation>
    <dataValidation type="list" showErrorMessage="1" errorTitle="Error" error="You must select one of the choices from the drop-down list!" promptTitle="Line of Business" prompt="Please select the appropriate line of business from the drop-down list." sqref="C12">
      <formula1>$C$44:$C$52</formula1>
    </dataValidation>
    <dataValidation type="list" showInputMessage="1" showErrorMessage="1" sqref="C16 C14">
      <formula1>$C$58:$C$59</formula1>
    </dataValidation>
    <dataValidation type="list" showErrorMessage="1" errorTitle="Error" error="You must select one of the choices from the drop-down list!" promptTitle="Company" prompt="Select the company that will have the highest percentage of costs allocated to it." sqref="C10">
      <formula1>$B$114:$B$238</formula1>
    </dataValidation>
    <dataValidation type="list" allowBlank="1" showInputMessage="1" showErrorMessage="1" sqref="C23">
      <formula1>$C$58:$C$59</formula1>
    </dataValidation>
    <dataValidation type="textLength" operator="equal" allowBlank="1" showInputMessage="1" showErrorMessage="1" errorTitle="Year Format" error="Please enter the year as 4 digits, e.g., 2011" sqref="C17:C18">
      <formula1>4</formula1>
    </dataValidation>
  </dataValidations>
  <pageMargins left="1.74" right="0.75" top="1" bottom="1" header="0.5" footer="0.5"/>
  <pageSetup orientation="landscape" r:id="rId1"/>
  <headerFooter alignWithMargins="0">
    <oddFooter>Page &amp;P&amp;R&amp;Z&amp;F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68" r:id="rId4" name="Button 76">
              <controlPr defaultSize="0" print="0" autoFill="0" autoPict="0" macro="[0]!Show_Print_Menu">
                <anchor moveWithCells="1" sizeWithCells="1">
                  <from>
                    <xdr:col>1</xdr:col>
                    <xdr:colOff>9525</xdr:colOff>
                    <xdr:row>0</xdr:row>
                    <xdr:rowOff>47625</xdr:rowOff>
                  </from>
                  <to>
                    <xdr:col>2</xdr:col>
                    <xdr:colOff>381000</xdr:colOff>
                    <xdr:row>1</xdr:row>
                    <xdr:rowOff>38100</xdr:rowOff>
                  </to>
                </anchor>
              </controlPr>
            </control>
          </mc:Choice>
        </mc:AlternateContent>
        <mc:AlternateContent xmlns:mc="http://schemas.openxmlformats.org/markup-compatibility/2006">
          <mc:Choice Requires="x14">
            <control shapeId="8269" r:id="rId5" name="Button 77">
              <controlPr defaultSize="0" print="0" autoFill="0" autoPict="0" macro="[0]!Show_Print_Menu">
                <anchor moveWithCells="1" sizeWithCells="1">
                  <from>
                    <xdr:col>8</xdr:col>
                    <xdr:colOff>2381250</xdr:colOff>
                    <xdr:row>108</xdr:row>
                    <xdr:rowOff>95250</xdr:rowOff>
                  </from>
                  <to>
                    <xdr:col>8</xdr:col>
                    <xdr:colOff>4105275</xdr:colOff>
                    <xdr:row>109</xdr:row>
                    <xdr:rowOff>123825</xdr:rowOff>
                  </to>
                </anchor>
              </controlPr>
            </control>
          </mc:Choice>
        </mc:AlternateContent>
        <mc:AlternateContent xmlns:mc="http://schemas.openxmlformats.org/markup-compatibility/2006">
          <mc:Choice Requires="x14">
            <control shapeId="8270" r:id="rId6" name="Button 78">
              <controlPr defaultSize="0" print="0" autoFill="0" autoPict="0" macro="[0]!Show_Print_Menu">
                <anchor moveWithCells="1" sizeWithCells="1">
                  <from>
                    <xdr:col>2</xdr:col>
                    <xdr:colOff>923925</xdr:colOff>
                    <xdr:row>23</xdr:row>
                    <xdr:rowOff>66675</xdr:rowOff>
                  </from>
                  <to>
                    <xdr:col>2</xdr:col>
                    <xdr:colOff>2686050</xdr:colOff>
                    <xdr:row>24</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C124"/>
  <sheetViews>
    <sheetView showGridLines="0" workbookViewId="0">
      <pane ySplit="3" topLeftCell="A4" activePane="bottomLeft" state="frozenSplit"/>
      <selection activeCell="H97" sqref="H97"/>
      <selection pane="bottomLeft" activeCell="A4" sqref="A4"/>
    </sheetView>
  </sheetViews>
  <sheetFormatPr defaultColWidth="9" defaultRowHeight="15.75"/>
  <cols>
    <col min="1" max="1" width="8" style="155" customWidth="1"/>
    <col min="2" max="2" width="3" style="161" customWidth="1"/>
    <col min="3" max="3" width="73.75" style="156" bestFit="1" customWidth="1"/>
    <col min="4" max="16384" width="9" style="157"/>
  </cols>
  <sheetData>
    <row r="1" spans="1:3" ht="33.75" customHeight="1">
      <c r="A1" s="669" t="s">
        <v>251</v>
      </c>
      <c r="B1" s="670"/>
      <c r="C1" s="670"/>
    </row>
    <row r="2" spans="1:3">
      <c r="A2" s="161"/>
    </row>
    <row r="3" spans="1:3" ht="22.5" customHeight="1"/>
    <row r="4" spans="1:3">
      <c r="A4" s="160" t="s">
        <v>250</v>
      </c>
    </row>
    <row r="5" spans="1:3">
      <c r="B5" s="161" t="s">
        <v>125</v>
      </c>
    </row>
    <row r="6" spans="1:3" ht="30.75" customHeight="1">
      <c r="C6" s="158" t="s">
        <v>620</v>
      </c>
    </row>
    <row r="8" spans="1:3">
      <c r="B8" s="162" t="s">
        <v>211</v>
      </c>
    </row>
    <row r="9" spans="1:3">
      <c r="C9" s="158" t="s">
        <v>621</v>
      </c>
    </row>
    <row r="11" spans="1:3">
      <c r="B11" s="161" t="s">
        <v>126</v>
      </c>
    </row>
    <row r="12" spans="1:3">
      <c r="C12" s="158" t="s">
        <v>622</v>
      </c>
    </row>
    <row r="13" spans="1:3">
      <c r="A13" s="159"/>
    </row>
    <row r="14" spans="1:3">
      <c r="B14" s="162" t="s">
        <v>212</v>
      </c>
    </row>
    <row r="15" spans="1:3" ht="31.5">
      <c r="C15" s="156" t="s">
        <v>213</v>
      </c>
    </row>
    <row r="17" spans="2:3">
      <c r="B17" s="161" t="s">
        <v>37</v>
      </c>
    </row>
    <row r="18" spans="2:3" ht="31.5">
      <c r="C18" s="158" t="s">
        <v>626</v>
      </c>
    </row>
    <row r="20" spans="2:3">
      <c r="B20" s="161" t="s">
        <v>168</v>
      </c>
    </row>
    <row r="21" spans="2:3">
      <c r="C21" s="158" t="s">
        <v>214</v>
      </c>
    </row>
    <row r="23" spans="2:3">
      <c r="B23" s="161" t="s">
        <v>282</v>
      </c>
    </row>
    <row r="24" spans="2:3" ht="31.5">
      <c r="C24" s="156" t="s">
        <v>632</v>
      </c>
    </row>
    <row r="26" spans="2:3">
      <c r="B26" s="161" t="s">
        <v>127</v>
      </c>
    </row>
    <row r="27" spans="2:3">
      <c r="C27" s="156" t="s">
        <v>625</v>
      </c>
    </row>
    <row r="29" spans="2:3">
      <c r="B29" s="161" t="s">
        <v>38</v>
      </c>
    </row>
    <row r="30" spans="2:3">
      <c r="C30" s="156" t="s">
        <v>624</v>
      </c>
    </row>
    <row r="32" spans="2:3">
      <c r="B32" s="161" t="s">
        <v>40</v>
      </c>
    </row>
    <row r="33" spans="2:3" ht="47.25">
      <c r="C33" s="156" t="s">
        <v>623</v>
      </c>
    </row>
    <row r="35" spans="2:3">
      <c r="B35" s="162" t="s">
        <v>627</v>
      </c>
    </row>
    <row r="36" spans="2:3" ht="31.5">
      <c r="C36" s="158" t="s">
        <v>628</v>
      </c>
    </row>
    <row r="38" spans="2:3">
      <c r="B38" s="161" t="s">
        <v>206</v>
      </c>
    </row>
    <row r="39" spans="2:3" ht="31.5">
      <c r="C39" s="158" t="s">
        <v>215</v>
      </c>
    </row>
    <row r="41" spans="2:3">
      <c r="B41" s="161" t="s">
        <v>128</v>
      </c>
    </row>
    <row r="42" spans="2:3" ht="31.5">
      <c r="C42" s="158" t="s">
        <v>554</v>
      </c>
    </row>
    <row r="44" spans="2:3">
      <c r="B44" s="161" t="s">
        <v>129</v>
      </c>
    </row>
    <row r="45" spans="2:3">
      <c r="C45" s="158" t="s">
        <v>216</v>
      </c>
    </row>
    <row r="47" spans="2:3">
      <c r="B47" s="161" t="s">
        <v>130</v>
      </c>
    </row>
    <row r="48" spans="2:3" ht="31.5">
      <c r="C48" s="158" t="s">
        <v>629</v>
      </c>
    </row>
    <row r="50" spans="1:3">
      <c r="B50" s="162" t="s">
        <v>165</v>
      </c>
    </row>
    <row r="51" spans="1:3" ht="47.25">
      <c r="C51" s="158" t="s">
        <v>630</v>
      </c>
    </row>
    <row r="53" spans="1:3">
      <c r="B53" s="163" t="s">
        <v>397</v>
      </c>
    </row>
    <row r="54" spans="1:3" ht="31.5">
      <c r="C54" s="156" t="s">
        <v>631</v>
      </c>
    </row>
    <row r="56" spans="1:3">
      <c r="B56" s="163" t="s">
        <v>619</v>
      </c>
    </row>
    <row r="57" spans="1:3" ht="31.5">
      <c r="C57" s="156" t="s">
        <v>633</v>
      </c>
    </row>
    <row r="59" spans="1:3">
      <c r="B59" s="163" t="s">
        <v>618</v>
      </c>
    </row>
    <row r="60" spans="1:3" ht="31.5">
      <c r="C60" s="156" t="s">
        <v>634</v>
      </c>
    </row>
    <row r="62" spans="1:3">
      <c r="A62" s="160" t="s">
        <v>225</v>
      </c>
    </row>
    <row r="63" spans="1:3">
      <c r="B63" s="162" t="s">
        <v>226</v>
      </c>
    </row>
    <row r="64" spans="1:3">
      <c r="C64" s="158" t="s">
        <v>637</v>
      </c>
    </row>
    <row r="66" spans="2:3">
      <c r="B66" s="163" t="s">
        <v>227</v>
      </c>
    </row>
    <row r="67" spans="2:3">
      <c r="C67" s="158" t="s">
        <v>242</v>
      </c>
    </row>
    <row r="69" spans="2:3">
      <c r="B69" s="163" t="s">
        <v>228</v>
      </c>
    </row>
    <row r="70" spans="2:3">
      <c r="C70" s="158" t="s">
        <v>243</v>
      </c>
    </row>
    <row r="72" spans="2:3">
      <c r="B72" s="162" t="s">
        <v>398</v>
      </c>
    </row>
    <row r="73" spans="2:3" ht="49.5" customHeight="1">
      <c r="C73" s="158" t="s">
        <v>403</v>
      </c>
    </row>
    <row r="74" spans="2:3">
      <c r="C74" s="158"/>
    </row>
    <row r="75" spans="2:3">
      <c r="B75" s="162" t="s">
        <v>402</v>
      </c>
    </row>
    <row r="76" spans="2:3">
      <c r="C76" s="158" t="s">
        <v>638</v>
      </c>
    </row>
    <row r="78" spans="2:3">
      <c r="B78" s="163" t="s">
        <v>229</v>
      </c>
    </row>
    <row r="79" spans="2:3">
      <c r="C79" s="158" t="s">
        <v>244</v>
      </c>
    </row>
    <row r="80" spans="2:3">
      <c r="C80" s="158"/>
    </row>
    <row r="81" spans="1:3">
      <c r="A81" s="154" t="s">
        <v>245</v>
      </c>
    </row>
    <row r="82" spans="1:3">
      <c r="B82" s="163" t="s">
        <v>197</v>
      </c>
    </row>
    <row r="83" spans="1:3" ht="31.5">
      <c r="C83" s="158" t="s">
        <v>425</v>
      </c>
    </row>
    <row r="85" spans="1:3">
      <c r="B85" s="163" t="s">
        <v>230</v>
      </c>
    </row>
    <row r="88" spans="1:3">
      <c r="B88" s="163" t="s">
        <v>231</v>
      </c>
    </row>
    <row r="91" spans="1:3">
      <c r="B91" s="163" t="s">
        <v>232</v>
      </c>
    </row>
    <row r="94" spans="1:3">
      <c r="B94" s="163" t="s">
        <v>233</v>
      </c>
    </row>
    <row r="97" spans="2:2">
      <c r="B97" s="163" t="s">
        <v>234</v>
      </c>
    </row>
    <row r="100" spans="2:2">
      <c r="B100" s="163" t="s">
        <v>235</v>
      </c>
    </row>
    <row r="103" spans="2:2">
      <c r="B103" s="163" t="s">
        <v>236</v>
      </c>
    </row>
    <row r="106" spans="2:2">
      <c r="B106" s="163" t="s">
        <v>237</v>
      </c>
    </row>
    <row r="109" spans="2:2">
      <c r="B109" s="163" t="s">
        <v>237</v>
      </c>
    </row>
    <row r="112" spans="2:2">
      <c r="B112" s="163" t="s">
        <v>87</v>
      </c>
    </row>
    <row r="115" spans="2:2">
      <c r="B115" s="163" t="s">
        <v>238</v>
      </c>
    </row>
    <row r="118" spans="2:2">
      <c r="B118" s="163" t="s">
        <v>239</v>
      </c>
    </row>
    <row r="121" spans="2:2">
      <c r="B121" s="163" t="s">
        <v>240</v>
      </c>
    </row>
    <row r="124" spans="2:2">
      <c r="B124" s="162" t="s">
        <v>241</v>
      </c>
    </row>
  </sheetData>
  <sheetProtection sheet="1" objects="1" scenarios="1"/>
  <mergeCells count="1">
    <mergeCell ref="A1:C1"/>
  </mergeCells>
  <phoneticPr fontId="0" type="noConversion"/>
  <pageMargins left="0.75" right="0.75" top="1" bottom="1" header="0.5" footer="0.5"/>
  <pageSetup fitToHeight="0" orientation="portrait" r:id="rId1"/>
  <headerFooter alignWithMargins="0">
    <oddFooter>&amp;L&amp;9&amp;d &amp;t&amp;R&amp;9N:\99Update\Oct\IRR Model 1999.xls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9" r:id="rId4" name="Button 5">
              <controlPr defaultSize="0" print="0" autoFill="0" autoPict="0" macro="[0]!Show_Print_Menu">
                <anchor moveWithCells="1" sizeWithCells="1">
                  <from>
                    <xdr:col>0</xdr:col>
                    <xdr:colOff>85725</xdr:colOff>
                    <xdr:row>1</xdr:row>
                    <xdr:rowOff>66675</xdr:rowOff>
                  </from>
                  <to>
                    <xdr:col>2</xdr:col>
                    <xdr:colOff>1133475</xdr:colOff>
                    <xdr:row>2</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Y139"/>
  <sheetViews>
    <sheetView zoomScaleNormal="100" workbookViewId="0">
      <pane xSplit="1" topLeftCell="B1" activePane="topRight" state="frozenSplit"/>
      <selection activeCell="B1" sqref="B1"/>
      <selection pane="topRight" activeCell="B1" sqref="B1"/>
    </sheetView>
  </sheetViews>
  <sheetFormatPr defaultColWidth="9" defaultRowHeight="12.75"/>
  <cols>
    <col min="1" max="1" width="34.375" style="40" customWidth="1"/>
    <col min="2" max="2" width="8.125" style="40" customWidth="1"/>
    <col min="3" max="3" width="9.75" style="40" customWidth="1"/>
    <col min="4" max="4" width="8.375" style="40" customWidth="1"/>
    <col min="5" max="5" width="8.5" style="40" customWidth="1"/>
    <col min="6" max="6" width="9.875" style="40" customWidth="1"/>
    <col min="7" max="7" width="7.25" style="40" customWidth="1"/>
    <col min="8" max="8" width="7.125" style="40" bestFit="1" customWidth="1"/>
    <col min="9" max="9" width="9.125" style="40" bestFit="1" customWidth="1"/>
    <col min="10" max="10" width="16.625" style="40" customWidth="1"/>
    <col min="11" max="11" width="7.25" style="40" bestFit="1" customWidth="1"/>
    <col min="12" max="13" width="7.125" style="40" customWidth="1"/>
    <col min="14" max="14" width="7.125" style="287" bestFit="1" customWidth="1"/>
    <col min="15" max="15" width="7.375" style="40" customWidth="1"/>
    <col min="16" max="21" width="7.125" style="40" bestFit="1" customWidth="1"/>
    <col min="22" max="39" width="6.875" style="40" customWidth="1"/>
    <col min="40" max="16384" width="9" style="40"/>
  </cols>
  <sheetData>
    <row r="1" spans="1:14">
      <c r="L1" s="287"/>
      <c r="N1" s="40"/>
    </row>
    <row r="2" spans="1:14">
      <c r="C2" s="136" t="s">
        <v>25</v>
      </c>
      <c r="D2" s="137"/>
      <c r="E2" s="137"/>
      <c r="F2" s="137"/>
      <c r="G2" s="137"/>
      <c r="H2" s="137"/>
      <c r="I2" s="137"/>
      <c r="J2" s="137"/>
      <c r="K2" s="137"/>
      <c r="L2" s="139" t="s">
        <v>218</v>
      </c>
      <c r="N2" s="40"/>
    </row>
    <row r="3" spans="1:14" ht="36.75" customHeight="1">
      <c r="A3" s="130" t="s">
        <v>33</v>
      </c>
      <c r="C3" s="309" t="s">
        <v>466</v>
      </c>
      <c r="D3" s="310" t="s">
        <v>467</v>
      </c>
      <c r="E3" s="138" t="s">
        <v>164</v>
      </c>
      <c r="F3" s="138" t="s">
        <v>453</v>
      </c>
      <c r="G3" s="138" t="s">
        <v>457</v>
      </c>
      <c r="H3" s="138" t="s">
        <v>455</v>
      </c>
      <c r="I3" s="138" t="s">
        <v>456</v>
      </c>
      <c r="J3" s="138" t="s">
        <v>452</v>
      </c>
      <c r="K3" s="138" t="s">
        <v>454</v>
      </c>
      <c r="L3" s="288"/>
      <c r="N3" s="40"/>
    </row>
    <row r="4" spans="1:14">
      <c r="A4" s="42" t="s">
        <v>0</v>
      </c>
      <c r="B4" s="42" t="s">
        <v>27</v>
      </c>
      <c r="C4" s="493">
        <v>0.86053999999999997</v>
      </c>
      <c r="D4" s="322">
        <v>0.18495</v>
      </c>
      <c r="E4" s="322">
        <v>0.18495</v>
      </c>
      <c r="F4" s="322">
        <v>2.5000000000000001E-2</v>
      </c>
      <c r="G4" s="322">
        <v>2E-3</v>
      </c>
      <c r="H4" s="322">
        <v>7.0000000000000007E-2</v>
      </c>
      <c r="I4" s="322">
        <v>0.14000000000000001</v>
      </c>
      <c r="J4" s="322">
        <v>0.29799999999999999</v>
      </c>
      <c r="K4" s="322">
        <v>0.29799999999999999</v>
      </c>
      <c r="L4" s="289">
        <f>NPVRR!B46</f>
        <v>6.5036441E-2</v>
      </c>
      <c r="N4" s="40"/>
    </row>
    <row r="5" spans="1:14">
      <c r="A5" s="43" t="s">
        <v>1</v>
      </c>
      <c r="B5" s="43" t="s">
        <v>1</v>
      </c>
      <c r="C5" s="204">
        <v>0</v>
      </c>
      <c r="D5" s="85">
        <v>0</v>
      </c>
      <c r="E5" s="85">
        <v>0</v>
      </c>
      <c r="F5" s="85">
        <v>0</v>
      </c>
      <c r="G5" s="85">
        <v>0</v>
      </c>
      <c r="H5" s="85">
        <v>0</v>
      </c>
      <c r="I5" s="85">
        <v>0</v>
      </c>
      <c r="J5" s="85">
        <v>0</v>
      </c>
      <c r="K5" s="85">
        <v>0</v>
      </c>
      <c r="L5" s="336">
        <f t="shared" ref="L5:L9" si="0">L4</f>
        <v>6.5036441E-2</v>
      </c>
      <c r="N5" s="40"/>
    </row>
    <row r="6" spans="1:14">
      <c r="A6" s="43" t="s">
        <v>2</v>
      </c>
      <c r="B6" s="43" t="s">
        <v>28</v>
      </c>
      <c r="C6" s="204">
        <v>0</v>
      </c>
      <c r="D6" s="85">
        <v>0</v>
      </c>
      <c r="E6" s="85">
        <v>0</v>
      </c>
      <c r="F6" s="85">
        <v>0</v>
      </c>
      <c r="G6" s="85">
        <v>0</v>
      </c>
      <c r="H6" s="85">
        <v>0</v>
      </c>
      <c r="I6" s="85">
        <v>0</v>
      </c>
      <c r="J6" s="85">
        <v>0</v>
      </c>
      <c r="K6" s="85">
        <v>0</v>
      </c>
      <c r="L6" s="336">
        <f t="shared" si="0"/>
        <v>6.5036441E-2</v>
      </c>
      <c r="N6" s="40"/>
    </row>
    <row r="7" spans="1:14">
      <c r="A7" s="43" t="s">
        <v>3</v>
      </c>
      <c r="B7" s="43" t="s">
        <v>29</v>
      </c>
      <c r="C7" s="494">
        <v>0.86189000000000004</v>
      </c>
      <c r="D7" s="323">
        <v>0.18798999999999999</v>
      </c>
      <c r="E7" s="323">
        <v>0.18798999999999999</v>
      </c>
      <c r="F7" s="323">
        <v>1.4999999999999999E-2</v>
      </c>
      <c r="G7" s="323">
        <v>2E-3</v>
      </c>
      <c r="H7" s="323">
        <v>0.06</v>
      </c>
      <c r="I7" s="323">
        <v>0.09</v>
      </c>
      <c r="J7" s="323">
        <v>0.17599999999999999</v>
      </c>
      <c r="K7" s="323">
        <v>0.17599999999999999</v>
      </c>
      <c r="L7" s="336">
        <f t="shared" si="0"/>
        <v>6.5036441E-2</v>
      </c>
      <c r="N7" s="40"/>
    </row>
    <row r="8" spans="1:14">
      <c r="A8" s="43" t="s">
        <v>4</v>
      </c>
      <c r="B8" s="43" t="s">
        <v>30</v>
      </c>
      <c r="C8" s="204">
        <v>0</v>
      </c>
      <c r="D8" s="85">
        <v>0</v>
      </c>
      <c r="E8" s="85">
        <v>0</v>
      </c>
      <c r="F8" s="85">
        <v>0</v>
      </c>
      <c r="G8" s="85">
        <v>0</v>
      </c>
      <c r="H8" s="85">
        <v>0</v>
      </c>
      <c r="I8" s="85">
        <v>0</v>
      </c>
      <c r="J8" s="85">
        <v>0</v>
      </c>
      <c r="K8" s="85">
        <v>0</v>
      </c>
      <c r="L8" s="336">
        <f t="shared" si="0"/>
        <v>6.5036441E-2</v>
      </c>
      <c r="N8" s="40"/>
    </row>
    <row r="9" spans="1:14">
      <c r="A9" s="43" t="s">
        <v>521</v>
      </c>
      <c r="B9" s="43" t="s">
        <v>521</v>
      </c>
      <c r="C9" s="204">
        <f>C4</f>
        <v>0.86053999999999997</v>
      </c>
      <c r="D9" s="85">
        <f>D4</f>
        <v>0.18495</v>
      </c>
      <c r="E9" s="85">
        <f t="shared" ref="E9:K9" si="1">E4</f>
        <v>0.18495</v>
      </c>
      <c r="F9" s="85">
        <f t="shared" si="1"/>
        <v>2.5000000000000001E-2</v>
      </c>
      <c r="G9" s="85">
        <f t="shared" si="1"/>
        <v>2E-3</v>
      </c>
      <c r="H9" s="85">
        <f t="shared" si="1"/>
        <v>7.0000000000000007E-2</v>
      </c>
      <c r="I9" s="85">
        <f t="shared" si="1"/>
        <v>0.14000000000000001</v>
      </c>
      <c r="J9" s="85">
        <f t="shared" si="1"/>
        <v>0.29799999999999999</v>
      </c>
      <c r="K9" s="85">
        <f t="shared" si="1"/>
        <v>0.29799999999999999</v>
      </c>
      <c r="L9" s="336">
        <f t="shared" si="0"/>
        <v>6.5036441E-2</v>
      </c>
      <c r="N9" s="40"/>
    </row>
    <row r="10" spans="1:14">
      <c r="A10" s="43" t="s">
        <v>429</v>
      </c>
      <c r="B10" s="43" t="s">
        <v>429</v>
      </c>
      <c r="C10" s="495">
        <v>0.71808000000000005</v>
      </c>
      <c r="D10" s="324">
        <v>0.21576000000000001</v>
      </c>
      <c r="E10" s="324">
        <v>0.21576000000000001</v>
      </c>
      <c r="F10" s="324">
        <v>0</v>
      </c>
      <c r="G10" s="324">
        <v>0</v>
      </c>
      <c r="H10" s="324">
        <v>0</v>
      </c>
      <c r="I10" s="324">
        <v>0</v>
      </c>
      <c r="J10" s="324">
        <v>0</v>
      </c>
      <c r="K10" s="324">
        <v>0</v>
      </c>
      <c r="L10" s="336">
        <f>L9</f>
        <v>6.5036441E-2</v>
      </c>
      <c r="N10" s="40"/>
    </row>
    <row r="11" spans="1:14">
      <c r="A11" s="489" t="s">
        <v>6</v>
      </c>
      <c r="B11" s="489" t="s">
        <v>6</v>
      </c>
      <c r="C11" s="490">
        <v>0</v>
      </c>
      <c r="D11" s="490">
        <v>0</v>
      </c>
      <c r="E11" s="490">
        <v>0</v>
      </c>
      <c r="F11" s="490">
        <v>0</v>
      </c>
      <c r="G11" s="490">
        <v>0</v>
      </c>
      <c r="H11" s="490">
        <v>0</v>
      </c>
      <c r="I11" s="490">
        <v>0</v>
      </c>
      <c r="J11" s="490">
        <v>0</v>
      </c>
      <c r="K11" s="490">
        <v>0</v>
      </c>
      <c r="L11" s="336">
        <v>8.5000000000000006E-2</v>
      </c>
      <c r="N11" s="40"/>
    </row>
    <row r="12" spans="1:14">
      <c r="B12" s="131">
        <f>IF(Company=0,3,MATCH(Company,CompanyName,0))</f>
        <v>4</v>
      </c>
      <c r="C12" s="132">
        <f ca="1">OFFSET(C3,$B$12,,,)</f>
        <v>0.86189000000000004</v>
      </c>
      <c r="D12" s="133">
        <f ca="1">OFFSET(D3,$B$12,,,)</f>
        <v>0.18798999999999999</v>
      </c>
      <c r="E12" s="133">
        <f ca="1">OFFSET(E3,$B$12,,,)</f>
        <v>0.18798999999999999</v>
      </c>
      <c r="F12" s="133">
        <f t="shared" ref="F12:L12" ca="1" si="2">OFFSET(F3,$B$12,,,)</f>
        <v>1.4999999999999999E-2</v>
      </c>
      <c r="G12" s="133">
        <f t="shared" ca="1" si="2"/>
        <v>2E-3</v>
      </c>
      <c r="H12" s="133">
        <f t="shared" ca="1" si="2"/>
        <v>0.06</v>
      </c>
      <c r="I12" s="133">
        <f t="shared" ca="1" si="2"/>
        <v>0.09</v>
      </c>
      <c r="J12" s="133">
        <f t="shared" ca="1" si="2"/>
        <v>0.17599999999999999</v>
      </c>
      <c r="K12" s="133">
        <f t="shared" ca="1" si="2"/>
        <v>0.17599999999999999</v>
      </c>
      <c r="L12" s="337">
        <f t="shared" ca="1" si="2"/>
        <v>6.5036441E-2</v>
      </c>
      <c r="N12" s="40"/>
    </row>
    <row r="13" spans="1:14">
      <c r="B13" s="134" t="s">
        <v>31</v>
      </c>
      <c r="C13" s="313" t="s">
        <v>561</v>
      </c>
      <c r="D13" s="137"/>
      <c r="E13" s="312"/>
      <c r="F13" s="313" t="s">
        <v>561</v>
      </c>
      <c r="G13" s="311"/>
      <c r="H13" s="137"/>
      <c r="I13" s="137"/>
      <c r="J13" s="137"/>
      <c r="K13" s="314"/>
      <c r="L13" s="313" t="s">
        <v>558</v>
      </c>
      <c r="M13" s="319"/>
      <c r="N13" s="40"/>
    </row>
    <row r="14" spans="1:14">
      <c r="B14" s="135" t="s">
        <v>32</v>
      </c>
      <c r="C14" s="671">
        <v>41278</v>
      </c>
      <c r="D14" s="672"/>
      <c r="E14" s="673"/>
      <c r="F14" s="333">
        <v>41278</v>
      </c>
      <c r="G14" s="316"/>
      <c r="H14" s="316"/>
      <c r="I14" s="317"/>
      <c r="J14" s="317"/>
      <c r="K14" s="318"/>
      <c r="L14" s="315">
        <v>40554</v>
      </c>
      <c r="M14" s="320"/>
      <c r="N14" s="40"/>
    </row>
    <row r="15" spans="1:14">
      <c r="C15" s="449"/>
      <c r="F15" s="300"/>
    </row>
    <row r="16" spans="1:14">
      <c r="A16" s="301" t="s">
        <v>463</v>
      </c>
      <c r="C16" s="496"/>
      <c r="F16" s="287"/>
      <c r="G16" s="368"/>
    </row>
    <row r="17" spans="1:7">
      <c r="A17" s="44" t="s">
        <v>159</v>
      </c>
      <c r="G17" s="368"/>
    </row>
    <row r="18" spans="1:7">
      <c r="A18" s="45" t="s">
        <v>433</v>
      </c>
    </row>
    <row r="19" spans="1:7">
      <c r="A19" s="46" t="s">
        <v>434</v>
      </c>
    </row>
    <row r="20" spans="1:7">
      <c r="A20" s="45" t="s">
        <v>430</v>
      </c>
    </row>
    <row r="21" spans="1:7">
      <c r="A21" s="45" t="s">
        <v>431</v>
      </c>
    </row>
    <row r="22" spans="1:7">
      <c r="A22" s="45" t="s">
        <v>432</v>
      </c>
    </row>
    <row r="23" spans="1:7">
      <c r="A23" s="46" t="s">
        <v>435</v>
      </c>
    </row>
    <row r="24" spans="1:7">
      <c r="A24" s="47" t="s">
        <v>133</v>
      </c>
    </row>
    <row r="25" spans="1:7">
      <c r="A25" s="48" t="s">
        <v>5</v>
      </c>
    </row>
    <row r="27" spans="1:7" ht="25.5">
      <c r="A27" s="301" t="s">
        <v>482</v>
      </c>
      <c r="B27" s="294" t="s">
        <v>222</v>
      </c>
      <c r="C27" s="294" t="s">
        <v>223</v>
      </c>
      <c r="D27" s="299" t="s">
        <v>41</v>
      </c>
      <c r="E27" s="296" t="s">
        <v>42</v>
      </c>
    </row>
    <row r="28" spans="1:7">
      <c r="A28" s="49" t="s">
        <v>134</v>
      </c>
      <c r="B28" s="369">
        <v>33</v>
      </c>
      <c r="C28" s="369">
        <v>34</v>
      </c>
      <c r="D28" s="482">
        <f>D29</f>
        <v>20</v>
      </c>
      <c r="E28" s="483">
        <v>1.5E-3</v>
      </c>
      <c r="F28" s="50" t="s">
        <v>7</v>
      </c>
    </row>
    <row r="29" spans="1:7">
      <c r="A29" s="50" t="s">
        <v>7</v>
      </c>
      <c r="B29" s="370">
        <v>35</v>
      </c>
      <c r="C29" s="370">
        <v>38</v>
      </c>
      <c r="D29" s="484">
        <v>20</v>
      </c>
      <c r="E29" s="485">
        <v>1.5E-3</v>
      </c>
    </row>
    <row r="30" spans="1:7">
      <c r="A30" s="50" t="s">
        <v>8</v>
      </c>
      <c r="B30" s="370">
        <v>41</v>
      </c>
      <c r="C30" s="370">
        <v>38</v>
      </c>
      <c r="D30" s="484">
        <v>20</v>
      </c>
      <c r="E30" s="485">
        <v>1.5E-3</v>
      </c>
    </row>
    <row r="31" spans="1:7">
      <c r="A31" s="50" t="s">
        <v>9</v>
      </c>
      <c r="B31" s="370">
        <v>24</v>
      </c>
      <c r="C31" s="370">
        <v>25</v>
      </c>
      <c r="D31" s="484">
        <v>15</v>
      </c>
      <c r="E31" s="485">
        <v>1.5E-3</v>
      </c>
    </row>
    <row r="32" spans="1:7">
      <c r="A32" s="50" t="s">
        <v>10</v>
      </c>
      <c r="B32" s="370">
        <v>40</v>
      </c>
      <c r="C32" s="370">
        <v>52</v>
      </c>
      <c r="D32" s="484">
        <v>15</v>
      </c>
      <c r="E32" s="485">
        <v>1.1572303000000001E-2</v>
      </c>
    </row>
    <row r="33" spans="1:6">
      <c r="A33" s="50" t="s">
        <v>11</v>
      </c>
      <c r="B33" s="370">
        <v>55</v>
      </c>
      <c r="C33" s="370">
        <v>60</v>
      </c>
      <c r="D33" s="484">
        <v>15</v>
      </c>
      <c r="E33" s="485">
        <v>1.5E-3</v>
      </c>
    </row>
    <row r="34" spans="1:6">
      <c r="A34" s="50" t="s">
        <v>12</v>
      </c>
      <c r="B34" s="370">
        <v>34</v>
      </c>
      <c r="C34" s="370">
        <v>31</v>
      </c>
      <c r="D34" s="484">
        <v>20</v>
      </c>
      <c r="E34" s="485">
        <v>1.1572303000000001E-2</v>
      </c>
    </row>
    <row r="35" spans="1:6">
      <c r="A35" s="50" t="s">
        <v>13</v>
      </c>
      <c r="B35" s="370">
        <v>48</v>
      </c>
      <c r="C35" s="370">
        <v>44</v>
      </c>
      <c r="D35" s="484">
        <v>20</v>
      </c>
      <c r="E35" s="485">
        <v>1.5E-3</v>
      </c>
    </row>
    <row r="36" spans="1:6">
      <c r="A36" s="50" t="s">
        <v>14</v>
      </c>
      <c r="B36" s="370">
        <v>54</v>
      </c>
      <c r="C36" s="370">
        <v>53</v>
      </c>
      <c r="D36" s="484">
        <v>20</v>
      </c>
      <c r="E36" s="485">
        <v>1.1572303000000001E-2</v>
      </c>
    </row>
    <row r="37" spans="1:6">
      <c r="A37" s="51" t="s">
        <v>135</v>
      </c>
      <c r="B37" s="371">
        <v>50</v>
      </c>
      <c r="C37" s="371"/>
      <c r="D37" s="486">
        <f>D40</f>
        <v>20</v>
      </c>
      <c r="E37" s="485">
        <v>1.1572303000000001E-2</v>
      </c>
      <c r="F37" s="50" t="s">
        <v>14</v>
      </c>
    </row>
    <row r="38" spans="1:6">
      <c r="A38" s="50" t="s">
        <v>15</v>
      </c>
      <c r="B38" s="370">
        <v>53</v>
      </c>
      <c r="C38" s="370"/>
      <c r="D38" s="484">
        <v>15</v>
      </c>
      <c r="E38" s="487">
        <v>1.623494E-2</v>
      </c>
    </row>
    <row r="39" spans="1:6">
      <c r="A39" s="50" t="s">
        <v>16</v>
      </c>
      <c r="B39" s="370">
        <v>65</v>
      </c>
      <c r="C39" s="370"/>
      <c r="D39" s="484">
        <v>15</v>
      </c>
      <c r="E39" s="487">
        <v>1.623494E-2</v>
      </c>
    </row>
    <row r="40" spans="1:6">
      <c r="A40" s="50" t="s">
        <v>14</v>
      </c>
      <c r="B40" s="370">
        <v>38</v>
      </c>
      <c r="C40" s="370"/>
      <c r="D40" s="484">
        <v>20</v>
      </c>
      <c r="E40" s="485">
        <v>1.1572303000000001E-2</v>
      </c>
    </row>
    <row r="41" spans="1:6">
      <c r="A41" s="50" t="s">
        <v>17</v>
      </c>
      <c r="B41" s="370">
        <v>53</v>
      </c>
      <c r="C41" s="370"/>
      <c r="D41" s="484">
        <v>15</v>
      </c>
      <c r="E41" s="485">
        <v>1.1572303000000001E-2</v>
      </c>
    </row>
    <row r="42" spans="1:6">
      <c r="A42" s="50" t="s">
        <v>18</v>
      </c>
      <c r="B42" s="370">
        <v>39</v>
      </c>
      <c r="C42" s="370"/>
      <c r="D42" s="484">
        <v>15</v>
      </c>
      <c r="E42" s="487">
        <v>1.623494E-2</v>
      </c>
    </row>
    <row r="43" spans="1:6">
      <c r="A43" s="51" t="s">
        <v>136</v>
      </c>
      <c r="B43" s="371">
        <v>13</v>
      </c>
      <c r="C43" s="371">
        <v>18</v>
      </c>
      <c r="D43" s="486">
        <f>D49</f>
        <v>7</v>
      </c>
      <c r="E43" s="487">
        <v>1.623494E-2</v>
      </c>
      <c r="F43" s="50" t="s">
        <v>24</v>
      </c>
    </row>
    <row r="44" spans="1:6">
      <c r="A44" s="50" t="s">
        <v>19</v>
      </c>
      <c r="B44" s="370">
        <v>29</v>
      </c>
      <c r="C44" s="370">
        <v>50</v>
      </c>
      <c r="D44" s="484">
        <v>39</v>
      </c>
      <c r="E44" s="485">
        <v>1.1572303000000001E-2</v>
      </c>
    </row>
    <row r="45" spans="1:6">
      <c r="A45" s="50" t="s">
        <v>20</v>
      </c>
      <c r="B45" s="370">
        <v>12</v>
      </c>
      <c r="C45" s="370">
        <v>22</v>
      </c>
      <c r="D45" s="484">
        <v>7</v>
      </c>
      <c r="E45" s="487">
        <v>1.623494E-2</v>
      </c>
    </row>
    <row r="46" spans="1:6">
      <c r="A46" s="50" t="s">
        <v>21</v>
      </c>
      <c r="B46" s="370">
        <v>7</v>
      </c>
      <c r="C46" s="370">
        <v>7</v>
      </c>
      <c r="D46" s="484">
        <v>5</v>
      </c>
      <c r="E46" s="485">
        <v>6.5059999999999996E-3</v>
      </c>
    </row>
    <row r="47" spans="1:6">
      <c r="A47" s="50" t="s">
        <v>22</v>
      </c>
      <c r="B47" s="370">
        <v>17</v>
      </c>
      <c r="C47" s="370">
        <v>12</v>
      </c>
      <c r="D47" s="484">
        <v>5</v>
      </c>
      <c r="E47" s="487">
        <v>1.623494E-2</v>
      </c>
    </row>
    <row r="48" spans="1:6">
      <c r="A48" s="50" t="s">
        <v>23</v>
      </c>
      <c r="B48" s="370">
        <v>8</v>
      </c>
      <c r="C48" s="370">
        <v>18</v>
      </c>
      <c r="D48" s="484">
        <v>7</v>
      </c>
      <c r="E48" s="487">
        <v>1.623494E-2</v>
      </c>
    </row>
    <row r="49" spans="1:103">
      <c r="A49" s="50" t="s">
        <v>24</v>
      </c>
      <c r="B49" s="370">
        <v>20</v>
      </c>
      <c r="C49" s="370">
        <v>23</v>
      </c>
      <c r="D49" s="484">
        <v>7</v>
      </c>
      <c r="E49" s="487">
        <v>1.623494E-2</v>
      </c>
    </row>
    <row r="50" spans="1:103">
      <c r="A50" s="51" t="s">
        <v>437</v>
      </c>
      <c r="B50" s="372">
        <v>5</v>
      </c>
      <c r="C50" s="372">
        <v>5</v>
      </c>
      <c r="D50" s="488">
        <v>5</v>
      </c>
      <c r="E50" s="487">
        <v>1.623494E-2</v>
      </c>
    </row>
    <row r="51" spans="1:103" ht="13.5" thickBot="1">
      <c r="A51" s="51" t="s">
        <v>436</v>
      </c>
      <c r="B51" s="372">
        <v>5</v>
      </c>
      <c r="C51" s="372">
        <v>5</v>
      </c>
      <c r="D51" s="488">
        <v>5</v>
      </c>
      <c r="E51" s="487">
        <v>1.623494E-2</v>
      </c>
    </row>
    <row r="52" spans="1:103">
      <c r="A52" s="109" t="str">
        <f>Welcome!C19</f>
        <v xml:space="preserve">  Steam Production</v>
      </c>
      <c r="B52" s="373">
        <f ca="1">IF(A52=0,B29,OFFSET(B27,MATCH(A52,A28:A51,0),,,))</f>
        <v>35</v>
      </c>
      <c r="C52" s="374">
        <f ca="1">IF(A52=0,C29,OFFSET(C27,MATCH(A52,A28:A51,0),,,))</f>
        <v>38</v>
      </c>
      <c r="D52" s="295">
        <f ca="1">IF(B52=0,D29,OFFSET(D27,MATCH(B52,B28:B51,0),,,))</f>
        <v>20</v>
      </c>
      <c r="E52" s="297">
        <f ca="1">IF(D52=0,E29,OFFSET(E27,MATCH(D52,D28:D51,0),,,))</f>
        <v>1.5E-3</v>
      </c>
    </row>
    <row r="53" spans="1:103">
      <c r="A53" s="49" t="s">
        <v>224</v>
      </c>
      <c r="B53" s="375" t="s">
        <v>779</v>
      </c>
      <c r="C53" s="376"/>
      <c r="D53" s="110"/>
      <c r="E53" s="111"/>
    </row>
    <row r="54" spans="1:103">
      <c r="A54" s="112"/>
      <c r="B54" s="332" t="s">
        <v>777</v>
      </c>
      <c r="C54" s="113"/>
      <c r="D54" s="113"/>
      <c r="E54" s="114"/>
    </row>
    <row r="55" spans="1:103" ht="13.5" thickBot="1"/>
    <row r="56" spans="1:103">
      <c r="A56" s="140" t="s">
        <v>121</v>
      </c>
      <c r="B56" s="141" t="s">
        <v>221</v>
      </c>
      <c r="C56" s="142" t="s">
        <v>219</v>
      </c>
      <c r="D56" s="143" t="s">
        <v>220</v>
      </c>
    </row>
    <row r="57" spans="1:103">
      <c r="A57" s="298" t="s">
        <v>210</v>
      </c>
      <c r="B57" s="321">
        <v>0.38900000000000001</v>
      </c>
      <c r="C57" s="325" t="s">
        <v>451</v>
      </c>
      <c r="D57" s="326">
        <v>40197</v>
      </c>
      <c r="E57" s="53"/>
      <c r="F57" s="54"/>
      <c r="G57" s="54"/>
      <c r="H57" s="54"/>
      <c r="I57" s="54"/>
      <c r="J57" s="54"/>
      <c r="K57" s="54"/>
      <c r="L57" s="54"/>
      <c r="M57" s="54"/>
      <c r="N57" s="41"/>
      <c r="O57" s="41"/>
      <c r="P57" s="41"/>
      <c r="Q57" s="41"/>
      <c r="R57" s="41"/>
      <c r="S57" s="41"/>
    </row>
    <row r="58" spans="1:103">
      <c r="A58" s="39" t="s">
        <v>113</v>
      </c>
      <c r="B58" s="327">
        <v>9.1969999999999996E-2</v>
      </c>
      <c r="C58" s="325" t="s">
        <v>438</v>
      </c>
      <c r="D58" s="326">
        <v>40928</v>
      </c>
      <c r="E58" s="491" t="s">
        <v>560</v>
      </c>
      <c r="F58" s="54"/>
      <c r="G58" s="54"/>
      <c r="H58" s="54"/>
      <c r="I58" s="54"/>
      <c r="J58" s="547"/>
      <c r="K58" s="54"/>
      <c r="L58" s="54"/>
      <c r="M58" s="54"/>
      <c r="N58" s="286"/>
      <c r="O58" s="41"/>
      <c r="P58" s="41"/>
      <c r="Q58" s="41"/>
      <c r="R58" s="41"/>
      <c r="S58" s="41"/>
    </row>
    <row r="59" spans="1:103" ht="15.75" thickBot="1">
      <c r="A59" s="55" t="s">
        <v>246</v>
      </c>
      <c r="B59" s="117">
        <f ca="1">Welcome!C20</f>
        <v>37</v>
      </c>
      <c r="C59" s="56"/>
      <c r="D59" s="57"/>
      <c r="E59" s="53"/>
      <c r="F59" s="54"/>
      <c r="G59" s="54"/>
      <c r="H59" s="54"/>
      <c r="I59" s="54"/>
      <c r="J59" s="54"/>
      <c r="K59" s="54"/>
      <c r="L59" s="54"/>
      <c r="M59" s="54"/>
      <c r="N59" s="286"/>
      <c r="O59" s="41"/>
      <c r="P59" s="41"/>
      <c r="Q59" s="41"/>
      <c r="R59" s="41"/>
      <c r="S59" s="41"/>
    </row>
    <row r="60" spans="1:103">
      <c r="D60" s="52"/>
      <c r="E60" s="53"/>
      <c r="F60" s="54"/>
      <c r="G60" s="54"/>
      <c r="H60" s="54"/>
      <c r="I60" s="54"/>
      <c r="J60" s="54"/>
      <c r="K60" s="54"/>
      <c r="L60" s="54"/>
      <c r="M60" s="54"/>
      <c r="N60" s="286"/>
      <c r="O60" s="41"/>
      <c r="P60" s="41"/>
      <c r="Q60" s="41"/>
      <c r="R60" s="41"/>
      <c r="S60" s="41"/>
    </row>
    <row r="61" spans="1:103">
      <c r="D61" s="52"/>
      <c r="E61" s="53"/>
      <c r="F61" s="54"/>
      <c r="G61" s="54"/>
      <c r="H61" s="54"/>
      <c r="I61" s="54"/>
      <c r="J61" s="54"/>
      <c r="K61" s="54"/>
      <c r="L61" s="54"/>
      <c r="M61" s="54"/>
      <c r="N61" s="286"/>
      <c r="O61" s="41"/>
      <c r="P61" s="41"/>
      <c r="Q61" s="41"/>
      <c r="R61" s="41"/>
      <c r="S61" s="41"/>
    </row>
    <row r="62" spans="1:103" ht="15.75">
      <c r="D62" s="58"/>
      <c r="E62" s="58"/>
      <c r="F62" s="58"/>
      <c r="G62" s="58"/>
      <c r="H62" s="58"/>
      <c r="I62" s="58"/>
      <c r="J62" s="58"/>
      <c r="K62" s="58"/>
      <c r="L62" s="58"/>
      <c r="M62" s="58"/>
      <c r="N62" s="290"/>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103" ht="15.75">
      <c r="A63" s="145" t="s">
        <v>119</v>
      </c>
      <c r="B63" s="334" t="s">
        <v>559</v>
      </c>
      <c r="C63" s="58"/>
      <c r="D63" s="58"/>
      <c r="E63" s="58"/>
      <c r="F63" s="58"/>
      <c r="G63" s="58"/>
      <c r="H63" s="58"/>
      <c r="I63" s="58"/>
      <c r="J63" s="58"/>
      <c r="K63" s="58"/>
      <c r="L63" s="58"/>
      <c r="M63" s="58"/>
      <c r="N63" s="290"/>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row>
    <row r="64" spans="1:103">
      <c r="A64" s="144" t="s">
        <v>120</v>
      </c>
      <c r="B64" s="146">
        <f>FirstYear</f>
        <v>2014</v>
      </c>
      <c r="C64" s="147">
        <f t="shared" ref="C64:AI64" si="3">B64+1</f>
        <v>2015</v>
      </c>
      <c r="D64" s="147">
        <f t="shared" si="3"/>
        <v>2016</v>
      </c>
      <c r="E64" s="147">
        <f t="shared" si="3"/>
        <v>2017</v>
      </c>
      <c r="F64" s="147">
        <f t="shared" si="3"/>
        <v>2018</v>
      </c>
      <c r="G64" s="147">
        <f t="shared" si="3"/>
        <v>2019</v>
      </c>
      <c r="H64" s="147">
        <f t="shared" si="3"/>
        <v>2020</v>
      </c>
      <c r="I64" s="147">
        <f t="shared" si="3"/>
        <v>2021</v>
      </c>
      <c r="J64" s="147">
        <f t="shared" si="3"/>
        <v>2022</v>
      </c>
      <c r="K64" s="147">
        <f t="shared" si="3"/>
        <v>2023</v>
      </c>
      <c r="L64" s="147">
        <f t="shared" si="3"/>
        <v>2024</v>
      </c>
      <c r="M64" s="147">
        <f t="shared" si="3"/>
        <v>2025</v>
      </c>
      <c r="N64" s="147">
        <f t="shared" si="3"/>
        <v>2026</v>
      </c>
      <c r="O64" s="147">
        <f t="shared" si="3"/>
        <v>2027</v>
      </c>
      <c r="P64" s="147">
        <f t="shared" si="3"/>
        <v>2028</v>
      </c>
      <c r="Q64" s="147">
        <f t="shared" si="3"/>
        <v>2029</v>
      </c>
      <c r="R64" s="147">
        <f t="shared" si="3"/>
        <v>2030</v>
      </c>
      <c r="S64" s="147">
        <f t="shared" si="3"/>
        <v>2031</v>
      </c>
      <c r="T64" s="147">
        <f t="shared" si="3"/>
        <v>2032</v>
      </c>
      <c r="U64" s="147">
        <f t="shared" si="3"/>
        <v>2033</v>
      </c>
      <c r="V64" s="147">
        <f t="shared" si="3"/>
        <v>2034</v>
      </c>
      <c r="W64" s="147">
        <f t="shared" si="3"/>
        <v>2035</v>
      </c>
      <c r="X64" s="147">
        <f t="shared" si="3"/>
        <v>2036</v>
      </c>
      <c r="Y64" s="147">
        <f t="shared" si="3"/>
        <v>2037</v>
      </c>
      <c r="Z64" s="147">
        <f t="shared" si="3"/>
        <v>2038</v>
      </c>
      <c r="AA64" s="147">
        <f t="shared" si="3"/>
        <v>2039</v>
      </c>
      <c r="AB64" s="147">
        <f t="shared" si="3"/>
        <v>2040</v>
      </c>
      <c r="AC64" s="147">
        <f t="shared" si="3"/>
        <v>2041</v>
      </c>
      <c r="AD64" s="147">
        <f t="shared" si="3"/>
        <v>2042</v>
      </c>
      <c r="AE64" s="147">
        <f t="shared" si="3"/>
        <v>2043</v>
      </c>
      <c r="AF64" s="147">
        <f t="shared" si="3"/>
        <v>2044</v>
      </c>
      <c r="AG64" s="147">
        <f t="shared" si="3"/>
        <v>2045</v>
      </c>
      <c r="AH64" s="147">
        <f t="shared" si="3"/>
        <v>2046</v>
      </c>
      <c r="AI64" s="147">
        <f t="shared" si="3"/>
        <v>2047</v>
      </c>
      <c r="AJ64" s="147">
        <f t="shared" ref="AJ64" si="4">AI64+1</f>
        <v>2048</v>
      </c>
      <c r="AK64" s="147">
        <f t="shared" ref="AK64" si="5">AJ64+1</f>
        <v>2049</v>
      </c>
      <c r="AL64" s="147">
        <f t="shared" ref="AL64" si="6">AK64+1</f>
        <v>2050</v>
      </c>
      <c r="AM64" s="147">
        <f t="shared" ref="AM64" si="7">AL64+1</f>
        <v>2051</v>
      </c>
      <c r="AN64" s="147">
        <f t="shared" ref="AN64" si="8">AM64+1</f>
        <v>2052</v>
      </c>
      <c r="AO64" s="147">
        <f t="shared" ref="AO64" si="9">AN64+1</f>
        <v>2053</v>
      </c>
      <c r="AP64" s="147">
        <f t="shared" ref="AP64" si="10">AO64+1</f>
        <v>2054</v>
      </c>
      <c r="AQ64" s="147">
        <f t="shared" ref="AQ64" si="11">AP64+1</f>
        <v>2055</v>
      </c>
      <c r="AR64" s="147">
        <f t="shared" ref="AR64" si="12">AQ64+1</f>
        <v>2056</v>
      </c>
      <c r="AS64" s="147">
        <f t="shared" ref="AS64" si="13">AR64+1</f>
        <v>2057</v>
      </c>
      <c r="AT64" s="147">
        <f t="shared" ref="AT64" si="14">AS64+1</f>
        <v>2058</v>
      </c>
      <c r="AU64" s="147">
        <f t="shared" ref="AU64" si="15">AT64+1</f>
        <v>2059</v>
      </c>
      <c r="AV64" s="147">
        <f t="shared" ref="AV64" si="16">AU64+1</f>
        <v>2060</v>
      </c>
      <c r="AW64" s="147">
        <f t="shared" ref="AW64" si="17">AV64+1</f>
        <v>2061</v>
      </c>
      <c r="AX64" s="147">
        <f t="shared" ref="AX64" si="18">AW64+1</f>
        <v>2062</v>
      </c>
      <c r="AY64" s="147">
        <f t="shared" ref="AY64" si="19">AX64+1</f>
        <v>2063</v>
      </c>
      <c r="AZ64" s="147">
        <f t="shared" ref="AZ64" si="20">AY64+1</f>
        <v>2064</v>
      </c>
      <c r="BA64" s="147">
        <f t="shared" ref="BA64" si="21">AZ64+1</f>
        <v>2065</v>
      </c>
      <c r="BB64" s="147">
        <f t="shared" ref="BB64" si="22">BA64+1</f>
        <v>2066</v>
      </c>
      <c r="BC64" s="147">
        <f t="shared" ref="BC64" si="23">BB64+1</f>
        <v>2067</v>
      </c>
      <c r="BD64" s="147">
        <f t="shared" ref="BD64" si="24">BC64+1</f>
        <v>2068</v>
      </c>
      <c r="BE64" s="147">
        <f t="shared" ref="BE64" si="25">BD64+1</f>
        <v>2069</v>
      </c>
      <c r="BF64" s="147">
        <f t="shared" ref="BF64" si="26">BE64+1</f>
        <v>2070</v>
      </c>
      <c r="BG64" s="147">
        <f t="shared" ref="BG64" si="27">BF64+1</f>
        <v>2071</v>
      </c>
      <c r="BH64" s="147">
        <f t="shared" ref="BH64" si="28">BG64+1</f>
        <v>2072</v>
      </c>
      <c r="BI64" s="147">
        <f t="shared" ref="BI64" si="29">BH64+1</f>
        <v>2073</v>
      </c>
      <c r="BJ64" s="147">
        <f t="shared" ref="BJ64" si="30">BI64+1</f>
        <v>2074</v>
      </c>
      <c r="BK64" s="147">
        <f t="shared" ref="BK64" si="31">BJ64+1</f>
        <v>2075</v>
      </c>
      <c r="BL64" s="147">
        <f t="shared" ref="BL64" si="32">BK64+1</f>
        <v>2076</v>
      </c>
      <c r="BM64" s="147">
        <f t="shared" ref="BM64" si="33">BL64+1</f>
        <v>2077</v>
      </c>
      <c r="BN64" s="147">
        <f t="shared" ref="BN64" si="34">BM64+1</f>
        <v>2078</v>
      </c>
      <c r="BO64" s="147">
        <f t="shared" ref="BO64" si="35">BN64+1</f>
        <v>2079</v>
      </c>
      <c r="BP64" s="147">
        <f t="shared" ref="BP64" si="36">BO64+1</f>
        <v>2080</v>
      </c>
      <c r="BQ64" s="147">
        <f t="shared" ref="BQ64" si="37">BP64+1</f>
        <v>2081</v>
      </c>
      <c r="BR64" s="147">
        <f t="shared" ref="BR64" si="38">BQ64+1</f>
        <v>2082</v>
      </c>
      <c r="BS64" s="147">
        <f t="shared" ref="BS64" si="39">BR64+1</f>
        <v>2083</v>
      </c>
      <c r="BT64" s="147">
        <f t="shared" ref="BT64" si="40">BS64+1</f>
        <v>2084</v>
      </c>
      <c r="BU64" s="147">
        <f t="shared" ref="BU64" si="41">BT64+1</f>
        <v>2085</v>
      </c>
      <c r="BV64" s="147">
        <f t="shared" ref="BV64" si="42">BU64+1</f>
        <v>2086</v>
      </c>
      <c r="BW64" s="147">
        <f t="shared" ref="BW64" si="43">BV64+1</f>
        <v>2087</v>
      </c>
      <c r="BX64" s="147">
        <f t="shared" ref="BX64" si="44">BW64+1</f>
        <v>2088</v>
      </c>
      <c r="BY64" s="147">
        <f t="shared" ref="BY64" si="45">BX64+1</f>
        <v>2089</v>
      </c>
      <c r="BZ64" s="147">
        <f t="shared" ref="BZ64" si="46">BY64+1</f>
        <v>2090</v>
      </c>
      <c r="CA64" s="147">
        <f t="shared" ref="CA64" si="47">BZ64+1</f>
        <v>2091</v>
      </c>
      <c r="CB64" s="147">
        <f t="shared" ref="CB64" si="48">CA64+1</f>
        <v>2092</v>
      </c>
      <c r="CC64" s="147">
        <f t="shared" ref="CC64" si="49">CB64+1</f>
        <v>2093</v>
      </c>
      <c r="CD64" s="147">
        <f t="shared" ref="CD64" si="50">CC64+1</f>
        <v>2094</v>
      </c>
      <c r="CE64" s="147">
        <f t="shared" ref="CE64" si="51">CD64+1</f>
        <v>2095</v>
      </c>
      <c r="CF64" s="147">
        <f t="shared" ref="CF64" si="52">CE64+1</f>
        <v>2096</v>
      </c>
      <c r="CG64" s="147">
        <f t="shared" ref="CG64" si="53">CF64+1</f>
        <v>2097</v>
      </c>
      <c r="CH64" s="147">
        <f t="shared" ref="CH64" si="54">CG64+1</f>
        <v>2098</v>
      </c>
      <c r="CI64" s="147">
        <f t="shared" ref="CI64" si="55">CH64+1</f>
        <v>2099</v>
      </c>
      <c r="CJ64" s="147">
        <f t="shared" ref="CJ64" si="56">CI64+1</f>
        <v>2100</v>
      </c>
      <c r="CK64" s="147">
        <f t="shared" ref="CK64" si="57">CJ64+1</f>
        <v>2101</v>
      </c>
      <c r="CL64" s="147">
        <f t="shared" ref="CL64" si="58">CK64+1</f>
        <v>2102</v>
      </c>
      <c r="CM64" s="147">
        <f t="shared" ref="CM64" si="59">CL64+1</f>
        <v>2103</v>
      </c>
      <c r="CN64" s="147">
        <f t="shared" ref="CN64" si="60">CM64+1</f>
        <v>2104</v>
      </c>
      <c r="CO64" s="147">
        <f t="shared" ref="CO64" si="61">CN64+1</f>
        <v>2105</v>
      </c>
      <c r="CP64" s="147">
        <f t="shared" ref="CP64" si="62">CO64+1</f>
        <v>2106</v>
      </c>
      <c r="CQ64" s="147">
        <f t="shared" ref="CQ64" si="63">CP64+1</f>
        <v>2107</v>
      </c>
      <c r="CR64" s="147">
        <f t="shared" ref="CR64" si="64">CQ64+1</f>
        <v>2108</v>
      </c>
      <c r="CS64" s="147">
        <f t="shared" ref="CS64" si="65">CR64+1</f>
        <v>2109</v>
      </c>
      <c r="CT64" s="147">
        <f t="shared" ref="CT64" si="66">CS64+1</f>
        <v>2110</v>
      </c>
      <c r="CU64" s="147">
        <f t="shared" ref="CU64" si="67">CT64+1</f>
        <v>2111</v>
      </c>
      <c r="CV64" s="147">
        <f t="shared" ref="CV64" si="68">CU64+1</f>
        <v>2112</v>
      </c>
      <c r="CW64" s="147">
        <f t="shared" ref="CW64" si="69">CV64+1</f>
        <v>2113</v>
      </c>
      <c r="CX64" s="147">
        <f t="shared" ref="CX64" si="70">CW64+1</f>
        <v>2114</v>
      </c>
      <c r="CY64" s="147">
        <f t="shared" ref="CY64" si="71">CX64+1</f>
        <v>2115</v>
      </c>
    </row>
    <row r="65" spans="1:103" ht="15">
      <c r="A65" s="59">
        <v>3</v>
      </c>
      <c r="B65" s="60">
        <v>0.33329999999999999</v>
      </c>
      <c r="C65" s="61">
        <v>0.44450000000000001</v>
      </c>
      <c r="D65" s="61">
        <v>0.14810000000000001</v>
      </c>
      <c r="E65" s="61">
        <v>7.4099999999999999E-2</v>
      </c>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row>
    <row r="66" spans="1:103" ht="15">
      <c r="A66" s="63">
        <v>5</v>
      </c>
      <c r="B66" s="64">
        <v>0.1</v>
      </c>
      <c r="C66" s="65">
        <v>0.2</v>
      </c>
      <c r="D66" s="65">
        <v>0.2</v>
      </c>
      <c r="E66" s="65">
        <v>0.2</v>
      </c>
      <c r="F66" s="65">
        <v>0.2</v>
      </c>
      <c r="G66" s="65">
        <v>0.1</v>
      </c>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row>
    <row r="67" spans="1:103" ht="15">
      <c r="A67" s="63">
        <v>7</v>
      </c>
      <c r="B67" s="64">
        <v>0.1429</v>
      </c>
      <c r="C67" s="65">
        <v>0.24490000000000001</v>
      </c>
      <c r="D67" s="65">
        <v>0.1749</v>
      </c>
      <c r="E67" s="65">
        <v>0.1249</v>
      </c>
      <c r="F67" s="65">
        <v>8.9300000000000004E-2</v>
      </c>
      <c r="G67" s="65">
        <v>8.9200000000000002E-2</v>
      </c>
      <c r="H67" s="65">
        <v>8.9300000000000004E-2</v>
      </c>
      <c r="I67" s="65">
        <v>4.4600000000000001E-2</v>
      </c>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row>
    <row r="68" spans="1:103" ht="15">
      <c r="A68" s="63">
        <v>10</v>
      </c>
      <c r="B68" s="64">
        <v>0.1</v>
      </c>
      <c r="C68" s="65">
        <v>0.18</v>
      </c>
      <c r="D68" s="65">
        <v>0.14400000000000002</v>
      </c>
      <c r="E68" s="65">
        <v>0.1152</v>
      </c>
      <c r="F68" s="65">
        <v>9.2200000000000004E-2</v>
      </c>
      <c r="G68" s="65">
        <v>7.3700000000000002E-2</v>
      </c>
      <c r="H68" s="65">
        <v>6.5500000000000003E-2</v>
      </c>
      <c r="I68" s="65">
        <v>6.5500000000000003E-2</v>
      </c>
      <c r="J68" s="65">
        <v>6.5600000000000006E-2</v>
      </c>
      <c r="K68" s="65">
        <v>6.5500000000000003E-2</v>
      </c>
      <c r="L68" s="65">
        <v>3.2800000000000003E-2</v>
      </c>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row>
    <row r="69" spans="1:103" ht="15">
      <c r="A69" s="63">
        <v>15</v>
      </c>
      <c r="B69" s="64">
        <v>0.05</v>
      </c>
      <c r="C69" s="65">
        <v>9.5000000000000001E-2</v>
      </c>
      <c r="D69" s="65">
        <v>8.5500000000000007E-2</v>
      </c>
      <c r="E69" s="65">
        <v>7.6999999999999999E-2</v>
      </c>
      <c r="F69" s="65">
        <v>6.93E-2</v>
      </c>
      <c r="G69" s="65">
        <v>6.2300000000000001E-2</v>
      </c>
      <c r="H69" s="65">
        <v>5.9000000000000004E-2</v>
      </c>
      <c r="I69" s="65">
        <v>5.9000000000000004E-2</v>
      </c>
      <c r="J69" s="65">
        <v>5.91E-2</v>
      </c>
      <c r="K69" s="65">
        <v>5.9000000000000004E-2</v>
      </c>
      <c r="L69" s="65">
        <v>5.91E-2</v>
      </c>
      <c r="M69" s="65">
        <v>5.9000000000000004E-2</v>
      </c>
      <c r="N69" s="65">
        <v>5.91E-2</v>
      </c>
      <c r="O69" s="65">
        <v>5.9000000000000004E-2</v>
      </c>
      <c r="P69" s="65">
        <v>5.91E-2</v>
      </c>
      <c r="Q69" s="65">
        <v>2.9500000000000002E-2</v>
      </c>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row>
    <row r="70" spans="1:103" ht="15">
      <c r="A70" s="63">
        <v>20</v>
      </c>
      <c r="B70" s="64">
        <v>3.7499999999999999E-2</v>
      </c>
      <c r="C70" s="65">
        <v>7.2190000000000004E-2</v>
      </c>
      <c r="D70" s="65">
        <v>6.6769999999999996E-2</v>
      </c>
      <c r="E70" s="65">
        <v>6.1769999999999999E-2</v>
      </c>
      <c r="F70" s="65">
        <v>5.713E-2</v>
      </c>
      <c r="G70" s="65">
        <v>5.2850000000000001E-2</v>
      </c>
      <c r="H70" s="65">
        <v>4.888E-2</v>
      </c>
      <c r="I70" s="65">
        <v>4.5220000000000003E-2</v>
      </c>
      <c r="J70" s="65">
        <v>4.462E-2</v>
      </c>
      <c r="K70" s="65">
        <v>4.4609999999999997E-2</v>
      </c>
      <c r="L70" s="65">
        <v>4.462E-2</v>
      </c>
      <c r="M70" s="65">
        <v>4.4609999999999997E-2</v>
      </c>
      <c r="N70" s="65">
        <v>4.462E-2</v>
      </c>
      <c r="O70" s="65">
        <v>4.4609999999999997E-2</v>
      </c>
      <c r="P70" s="65">
        <v>4.462E-2</v>
      </c>
      <c r="Q70" s="65">
        <v>4.4609999999999997E-2</v>
      </c>
      <c r="R70" s="65">
        <v>4.462E-2</v>
      </c>
      <c r="S70" s="65">
        <v>4.4609999999999997E-2</v>
      </c>
      <c r="T70" s="65">
        <v>4.462E-2</v>
      </c>
      <c r="U70" s="65">
        <v>4.4609999999999997E-2</v>
      </c>
      <c r="V70" s="65">
        <v>2.231E-2</v>
      </c>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row>
    <row r="71" spans="1:103" ht="15">
      <c r="A71" s="67">
        <v>39</v>
      </c>
      <c r="B71" s="68">
        <v>1.282051282051282E-2</v>
      </c>
      <c r="C71" s="69">
        <v>2.564102564102564E-2</v>
      </c>
      <c r="D71" s="69">
        <v>2.564102564102564E-2</v>
      </c>
      <c r="E71" s="69">
        <v>2.564102564102564E-2</v>
      </c>
      <c r="F71" s="69">
        <v>2.564102564102564E-2</v>
      </c>
      <c r="G71" s="69">
        <v>2.564102564102564E-2</v>
      </c>
      <c r="H71" s="69">
        <v>2.564102564102564E-2</v>
      </c>
      <c r="I71" s="69">
        <v>2.564102564102564E-2</v>
      </c>
      <c r="J71" s="69">
        <v>2.564102564102564E-2</v>
      </c>
      <c r="K71" s="69">
        <v>2.564102564102564E-2</v>
      </c>
      <c r="L71" s="69">
        <v>2.564102564102564E-2</v>
      </c>
      <c r="M71" s="69">
        <v>2.564102564102564E-2</v>
      </c>
      <c r="N71" s="69">
        <v>2.564102564102564E-2</v>
      </c>
      <c r="O71" s="69">
        <v>2.564102564102564E-2</v>
      </c>
      <c r="P71" s="69">
        <v>2.564102564102564E-2</v>
      </c>
      <c r="Q71" s="69">
        <v>2.564102564102564E-2</v>
      </c>
      <c r="R71" s="69">
        <v>2.564102564102564E-2</v>
      </c>
      <c r="S71" s="69">
        <v>2.564102564102564E-2</v>
      </c>
      <c r="T71" s="69">
        <v>2.564102564102564E-2</v>
      </c>
      <c r="U71" s="69">
        <v>2.564102564102564E-2</v>
      </c>
      <c r="V71" s="69">
        <v>2.564102564102564E-2</v>
      </c>
      <c r="W71" s="69">
        <v>2.564102564102564E-2</v>
      </c>
      <c r="X71" s="69">
        <v>2.564102564102564E-2</v>
      </c>
      <c r="Y71" s="69">
        <v>2.564102564102564E-2</v>
      </c>
      <c r="Z71" s="69">
        <v>2.564102564102564E-2</v>
      </c>
      <c r="AA71" s="69">
        <v>2.564102564102564E-2</v>
      </c>
      <c r="AB71" s="69">
        <v>2.564102564102564E-2</v>
      </c>
      <c r="AC71" s="69">
        <v>2.564102564102564E-2</v>
      </c>
      <c r="AD71" s="69">
        <v>2.564102564102564E-2</v>
      </c>
      <c r="AE71" s="69">
        <v>2.564102564102564E-2</v>
      </c>
      <c r="AF71" s="69">
        <v>2.564102564102564E-2</v>
      </c>
      <c r="AG71" s="69">
        <v>2.564102564102564E-2</v>
      </c>
      <c r="AH71" s="69">
        <v>2.564102564102564E-2</v>
      </c>
      <c r="AI71" s="69">
        <v>0.16666666666666666</v>
      </c>
      <c r="AJ71" s="69">
        <v>0</v>
      </c>
      <c r="AK71" s="69">
        <v>0</v>
      </c>
      <c r="AL71" s="69">
        <v>0</v>
      </c>
      <c r="AM71" s="69">
        <v>0</v>
      </c>
      <c r="AN71" s="69">
        <v>0</v>
      </c>
      <c r="AO71" s="69">
        <v>0</v>
      </c>
      <c r="AP71" s="69">
        <v>0</v>
      </c>
      <c r="AQ71" s="69">
        <v>0</v>
      </c>
      <c r="AR71" s="69">
        <v>0</v>
      </c>
      <c r="AS71" s="69">
        <v>0</v>
      </c>
      <c r="AT71" s="69">
        <v>0</v>
      </c>
      <c r="AU71" s="69">
        <v>0</v>
      </c>
      <c r="AV71" s="69">
        <v>0</v>
      </c>
      <c r="AW71" s="69">
        <v>0</v>
      </c>
      <c r="AX71" s="69">
        <v>0</v>
      </c>
      <c r="AY71" s="69">
        <v>0</v>
      </c>
      <c r="AZ71" s="69">
        <v>0</v>
      </c>
      <c r="BA71" s="69">
        <v>0</v>
      </c>
      <c r="BB71" s="69">
        <v>0</v>
      </c>
      <c r="BC71" s="69">
        <v>0</v>
      </c>
      <c r="BD71" s="69">
        <v>0</v>
      </c>
      <c r="BE71" s="69">
        <v>0</v>
      </c>
      <c r="BF71" s="69">
        <v>0</v>
      </c>
      <c r="BG71" s="69">
        <v>0</v>
      </c>
      <c r="BH71" s="69">
        <v>0</v>
      </c>
      <c r="BI71" s="69">
        <v>0</v>
      </c>
      <c r="BJ71" s="69">
        <v>0</v>
      </c>
      <c r="BK71" s="69">
        <v>0</v>
      </c>
      <c r="BL71" s="69">
        <v>0</v>
      </c>
      <c r="BM71" s="69">
        <v>0</v>
      </c>
      <c r="BN71" s="69">
        <v>0</v>
      </c>
      <c r="BO71" s="69">
        <v>0</v>
      </c>
      <c r="BP71" s="69">
        <v>0</v>
      </c>
      <c r="BQ71" s="69">
        <v>0</v>
      </c>
      <c r="BR71" s="69">
        <v>0</v>
      </c>
      <c r="BS71" s="69">
        <v>0</v>
      </c>
      <c r="BT71" s="69">
        <v>0</v>
      </c>
      <c r="BU71" s="69">
        <v>0</v>
      </c>
      <c r="BV71" s="69">
        <v>0</v>
      </c>
      <c r="BW71" s="69">
        <v>0</v>
      </c>
      <c r="BX71" s="69">
        <v>0</v>
      </c>
      <c r="BY71" s="69">
        <v>0</v>
      </c>
      <c r="BZ71" s="69">
        <v>0</v>
      </c>
      <c r="CA71" s="69">
        <v>0</v>
      </c>
      <c r="CB71" s="69">
        <v>0</v>
      </c>
      <c r="CC71" s="69">
        <v>0</v>
      </c>
      <c r="CD71" s="69">
        <v>0</v>
      </c>
      <c r="CE71" s="69">
        <v>0</v>
      </c>
      <c r="CF71" s="69">
        <v>0</v>
      </c>
      <c r="CG71" s="69">
        <v>0</v>
      </c>
      <c r="CH71" s="69">
        <v>0</v>
      </c>
      <c r="CI71" s="69">
        <v>0</v>
      </c>
      <c r="CJ71" s="69">
        <v>0</v>
      </c>
      <c r="CK71" s="69">
        <v>0</v>
      </c>
      <c r="CL71" s="69">
        <v>0</v>
      </c>
      <c r="CM71" s="69">
        <v>0</v>
      </c>
      <c r="CN71" s="69">
        <v>0</v>
      </c>
      <c r="CO71" s="69">
        <v>0</v>
      </c>
      <c r="CP71" s="69">
        <v>0</v>
      </c>
      <c r="CQ71" s="69">
        <v>0</v>
      </c>
      <c r="CR71" s="69">
        <v>0</v>
      </c>
      <c r="CS71" s="69">
        <v>0</v>
      </c>
      <c r="CT71" s="69">
        <v>0</v>
      </c>
      <c r="CU71" s="69">
        <v>0</v>
      </c>
      <c r="CV71" s="69">
        <v>0</v>
      </c>
      <c r="CW71" s="69">
        <v>0</v>
      </c>
      <c r="CX71" s="69">
        <v>0</v>
      </c>
      <c r="CY71" s="69">
        <v>0</v>
      </c>
    </row>
    <row r="72" spans="1:103">
      <c r="A72" s="501" t="s">
        <v>568</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row>
    <row r="73" spans="1:103" ht="15">
      <c r="A73" s="63">
        <v>5</v>
      </c>
      <c r="B73" s="64">
        <f>0.5+0.5*B66</f>
        <v>0.55000000000000004</v>
      </c>
      <c r="C73" s="65">
        <f>0.5*C66</f>
        <v>0.1</v>
      </c>
      <c r="D73" s="65">
        <f t="shared" ref="D73:I74" si="72">0.5*D66</f>
        <v>0.1</v>
      </c>
      <c r="E73" s="65">
        <f t="shared" si="72"/>
        <v>0.1</v>
      </c>
      <c r="F73" s="65">
        <f t="shared" si="72"/>
        <v>0.1</v>
      </c>
      <c r="G73" s="65">
        <f t="shared" si="72"/>
        <v>0.05</v>
      </c>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row>
    <row r="74" spans="1:103" ht="15">
      <c r="A74" s="63">
        <v>7</v>
      </c>
      <c r="B74" s="64">
        <f>0.5+0.5*B67</f>
        <v>0.57145000000000001</v>
      </c>
      <c r="C74" s="65">
        <f>0.5*C67</f>
        <v>0.12245</v>
      </c>
      <c r="D74" s="65">
        <f t="shared" si="72"/>
        <v>8.745E-2</v>
      </c>
      <c r="E74" s="65">
        <f t="shared" si="72"/>
        <v>6.2449999999999999E-2</v>
      </c>
      <c r="F74" s="65">
        <f t="shared" si="72"/>
        <v>4.4650000000000002E-2</v>
      </c>
      <c r="G74" s="65">
        <f t="shared" si="72"/>
        <v>4.4600000000000001E-2</v>
      </c>
      <c r="H74" s="65">
        <f t="shared" si="72"/>
        <v>4.4650000000000002E-2</v>
      </c>
      <c r="I74" s="65">
        <f t="shared" si="72"/>
        <v>2.23E-2</v>
      </c>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row>
    <row r="75" spans="1:103" ht="15">
      <c r="A75" s="63">
        <v>10</v>
      </c>
      <c r="B75" s="64">
        <f t="shared" ref="B75:B77" si="73">0.5+0.5*B68</f>
        <v>0.55000000000000004</v>
      </c>
      <c r="C75" s="65">
        <f t="shared" ref="C75:I75" si="74">0.5*C68</f>
        <v>0.09</v>
      </c>
      <c r="D75" s="65">
        <f t="shared" si="74"/>
        <v>7.2000000000000008E-2</v>
      </c>
      <c r="E75" s="65">
        <f t="shared" si="74"/>
        <v>5.7599999999999998E-2</v>
      </c>
      <c r="F75" s="65">
        <f t="shared" si="74"/>
        <v>4.6100000000000002E-2</v>
      </c>
      <c r="G75" s="65">
        <f t="shared" si="74"/>
        <v>3.6850000000000001E-2</v>
      </c>
      <c r="H75" s="65">
        <f t="shared" si="74"/>
        <v>3.2750000000000001E-2</v>
      </c>
      <c r="I75" s="65">
        <f t="shared" si="74"/>
        <v>3.2750000000000001E-2</v>
      </c>
      <c r="J75" s="65">
        <f t="shared" ref="J75:L75" si="75">0.5*J68</f>
        <v>3.2800000000000003E-2</v>
      </c>
      <c r="K75" s="65">
        <f t="shared" si="75"/>
        <v>3.2750000000000001E-2</v>
      </c>
      <c r="L75" s="65">
        <f t="shared" si="75"/>
        <v>1.6400000000000001E-2</v>
      </c>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row>
    <row r="76" spans="1:103" ht="15">
      <c r="A76" s="63">
        <v>15</v>
      </c>
      <c r="B76" s="64">
        <f t="shared" si="73"/>
        <v>0.52500000000000002</v>
      </c>
      <c r="C76" s="65">
        <f t="shared" ref="C76:I76" si="76">0.5*C69</f>
        <v>4.7500000000000001E-2</v>
      </c>
      <c r="D76" s="65">
        <f t="shared" si="76"/>
        <v>4.2750000000000003E-2</v>
      </c>
      <c r="E76" s="65">
        <f t="shared" si="76"/>
        <v>3.85E-2</v>
      </c>
      <c r="F76" s="65">
        <f t="shared" si="76"/>
        <v>3.465E-2</v>
      </c>
      <c r="G76" s="65">
        <f t="shared" si="76"/>
        <v>3.1150000000000001E-2</v>
      </c>
      <c r="H76" s="65">
        <f t="shared" si="76"/>
        <v>2.9500000000000002E-2</v>
      </c>
      <c r="I76" s="65">
        <f t="shared" si="76"/>
        <v>2.9500000000000002E-2</v>
      </c>
      <c r="J76" s="65">
        <f t="shared" ref="J76:L76" si="77">0.5*J69</f>
        <v>2.955E-2</v>
      </c>
      <c r="K76" s="65">
        <f t="shared" si="77"/>
        <v>2.9500000000000002E-2</v>
      </c>
      <c r="L76" s="65">
        <f t="shared" si="77"/>
        <v>2.955E-2</v>
      </c>
      <c r="M76" s="65">
        <f t="shared" ref="M76:Q76" si="78">0.5*M69</f>
        <v>2.9500000000000002E-2</v>
      </c>
      <c r="N76" s="65">
        <f t="shared" si="78"/>
        <v>2.955E-2</v>
      </c>
      <c r="O76" s="65">
        <f t="shared" si="78"/>
        <v>2.9500000000000002E-2</v>
      </c>
      <c r="P76" s="65">
        <f t="shared" si="78"/>
        <v>2.955E-2</v>
      </c>
      <c r="Q76" s="65">
        <f t="shared" si="78"/>
        <v>1.4750000000000001E-2</v>
      </c>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row>
    <row r="77" spans="1:103" ht="15">
      <c r="A77" s="63">
        <v>20</v>
      </c>
      <c r="B77" s="64">
        <f t="shared" si="73"/>
        <v>0.51875000000000004</v>
      </c>
      <c r="C77" s="65">
        <f t="shared" ref="C77:I77" si="79">0.5*C70</f>
        <v>3.6095000000000002E-2</v>
      </c>
      <c r="D77" s="65">
        <f t="shared" si="79"/>
        <v>3.3384999999999998E-2</v>
      </c>
      <c r="E77" s="65">
        <f t="shared" si="79"/>
        <v>3.0884999999999999E-2</v>
      </c>
      <c r="F77" s="65">
        <f t="shared" si="79"/>
        <v>2.8565E-2</v>
      </c>
      <c r="G77" s="65">
        <f t="shared" si="79"/>
        <v>2.6425000000000001E-2</v>
      </c>
      <c r="H77" s="65">
        <f t="shared" si="79"/>
        <v>2.444E-2</v>
      </c>
      <c r="I77" s="65">
        <f t="shared" si="79"/>
        <v>2.2610000000000002E-2</v>
      </c>
      <c r="J77" s="65">
        <f t="shared" ref="J77:L77" si="80">0.5*J70</f>
        <v>2.231E-2</v>
      </c>
      <c r="K77" s="65">
        <f t="shared" si="80"/>
        <v>2.2304999999999998E-2</v>
      </c>
      <c r="L77" s="65">
        <f t="shared" si="80"/>
        <v>2.231E-2</v>
      </c>
      <c r="M77" s="65">
        <f t="shared" ref="M77:V77" si="81">0.5*M70</f>
        <v>2.2304999999999998E-2</v>
      </c>
      <c r="N77" s="65">
        <f t="shared" si="81"/>
        <v>2.231E-2</v>
      </c>
      <c r="O77" s="65">
        <f t="shared" si="81"/>
        <v>2.2304999999999998E-2</v>
      </c>
      <c r="P77" s="65">
        <f t="shared" si="81"/>
        <v>2.231E-2</v>
      </c>
      <c r="Q77" s="65">
        <f t="shared" si="81"/>
        <v>2.2304999999999998E-2</v>
      </c>
      <c r="R77" s="65">
        <f t="shared" si="81"/>
        <v>2.231E-2</v>
      </c>
      <c r="S77" s="65">
        <f t="shared" si="81"/>
        <v>2.2304999999999998E-2</v>
      </c>
      <c r="T77" s="65">
        <f t="shared" si="81"/>
        <v>2.231E-2</v>
      </c>
      <c r="U77" s="65">
        <f t="shared" si="81"/>
        <v>2.2304999999999998E-2</v>
      </c>
      <c r="V77" s="65">
        <f t="shared" si="81"/>
        <v>1.1155E-2</v>
      </c>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row>
    <row r="78" spans="1:103" ht="15">
      <c r="A78" s="67">
        <v>39</v>
      </c>
      <c r="B78" s="68">
        <v>1.282051282051282E-2</v>
      </c>
      <c r="C78" s="69">
        <v>2.564102564102564E-2</v>
      </c>
      <c r="D78" s="69">
        <v>2.564102564102564E-2</v>
      </c>
      <c r="E78" s="69">
        <v>2.564102564102564E-2</v>
      </c>
      <c r="F78" s="69">
        <v>2.564102564102564E-2</v>
      </c>
      <c r="G78" s="69">
        <v>2.564102564102564E-2</v>
      </c>
      <c r="H78" s="69">
        <v>2.564102564102564E-2</v>
      </c>
      <c r="I78" s="69">
        <v>2.564102564102564E-2</v>
      </c>
      <c r="J78" s="69">
        <v>2.564102564102564E-2</v>
      </c>
      <c r="K78" s="69">
        <v>2.564102564102564E-2</v>
      </c>
      <c r="L78" s="69">
        <v>2.564102564102564E-2</v>
      </c>
      <c r="M78" s="69">
        <v>2.564102564102564E-2</v>
      </c>
      <c r="N78" s="69">
        <v>2.564102564102564E-2</v>
      </c>
      <c r="O78" s="69">
        <v>2.564102564102564E-2</v>
      </c>
      <c r="P78" s="69">
        <v>2.564102564102564E-2</v>
      </c>
      <c r="Q78" s="69">
        <v>2.564102564102564E-2</v>
      </c>
      <c r="R78" s="69">
        <v>2.564102564102564E-2</v>
      </c>
      <c r="S78" s="69">
        <v>2.564102564102564E-2</v>
      </c>
      <c r="T78" s="69">
        <v>2.564102564102564E-2</v>
      </c>
      <c r="U78" s="69">
        <v>2.564102564102564E-2</v>
      </c>
      <c r="V78" s="69">
        <v>2.564102564102564E-2</v>
      </c>
      <c r="W78" s="69">
        <v>2.564102564102564E-2</v>
      </c>
      <c r="X78" s="69">
        <v>2.564102564102564E-2</v>
      </c>
      <c r="Y78" s="69">
        <v>2.564102564102564E-2</v>
      </c>
      <c r="Z78" s="69">
        <v>2.564102564102564E-2</v>
      </c>
      <c r="AA78" s="69">
        <v>2.564102564102564E-2</v>
      </c>
      <c r="AB78" s="69">
        <v>2.564102564102564E-2</v>
      </c>
      <c r="AC78" s="69">
        <v>2.564102564102564E-2</v>
      </c>
      <c r="AD78" s="69">
        <v>2.564102564102564E-2</v>
      </c>
      <c r="AE78" s="69">
        <v>2.564102564102564E-2</v>
      </c>
      <c r="AF78" s="69">
        <v>2.564102564102564E-2</v>
      </c>
      <c r="AG78" s="69">
        <v>2.564102564102564E-2</v>
      </c>
      <c r="AH78" s="69">
        <v>2.564102564102564E-2</v>
      </c>
      <c r="AI78" s="69">
        <v>0.16666666666666666</v>
      </c>
      <c r="AJ78" s="69">
        <v>0</v>
      </c>
      <c r="AK78" s="69">
        <v>0</v>
      </c>
      <c r="AL78" s="69">
        <v>0</v>
      </c>
      <c r="AM78" s="69">
        <v>0</v>
      </c>
      <c r="AN78" s="69">
        <v>0</v>
      </c>
      <c r="AO78" s="69">
        <v>0</v>
      </c>
      <c r="AP78" s="69">
        <v>0</v>
      </c>
      <c r="AQ78" s="69">
        <v>0</v>
      </c>
      <c r="AR78" s="69">
        <v>0</v>
      </c>
      <c r="AS78" s="69">
        <v>0</v>
      </c>
      <c r="AT78" s="69">
        <v>0</v>
      </c>
      <c r="AU78" s="69">
        <v>0</v>
      </c>
      <c r="AV78" s="69">
        <v>0</v>
      </c>
      <c r="AW78" s="69">
        <v>0</v>
      </c>
      <c r="AX78" s="69">
        <v>0</v>
      </c>
      <c r="AY78" s="69">
        <v>0</v>
      </c>
      <c r="AZ78" s="69">
        <v>0</v>
      </c>
      <c r="BA78" s="69">
        <v>0</v>
      </c>
      <c r="BB78" s="69">
        <v>0</v>
      </c>
      <c r="BC78" s="69">
        <v>0</v>
      </c>
      <c r="BD78" s="69">
        <v>0</v>
      </c>
      <c r="BE78" s="69">
        <v>0</v>
      </c>
      <c r="BF78" s="69">
        <v>0</v>
      </c>
      <c r="BG78" s="69">
        <v>0</v>
      </c>
      <c r="BH78" s="69">
        <v>0</v>
      </c>
      <c r="BI78" s="69">
        <v>0</v>
      </c>
      <c r="BJ78" s="69">
        <v>0</v>
      </c>
      <c r="BK78" s="69">
        <v>0</v>
      </c>
      <c r="BL78" s="69">
        <v>0</v>
      </c>
      <c r="BM78" s="69">
        <v>0</v>
      </c>
      <c r="BN78" s="69">
        <v>0</v>
      </c>
      <c r="BO78" s="69">
        <v>0</v>
      </c>
      <c r="BP78" s="69">
        <v>0</v>
      </c>
      <c r="BQ78" s="69">
        <v>0</v>
      </c>
      <c r="BR78" s="69">
        <v>0</v>
      </c>
      <c r="BS78" s="69">
        <v>0</v>
      </c>
      <c r="BT78" s="69">
        <v>0</v>
      </c>
      <c r="BU78" s="69">
        <v>0</v>
      </c>
      <c r="BV78" s="69">
        <v>0</v>
      </c>
      <c r="BW78" s="69">
        <v>0</v>
      </c>
      <c r="BX78" s="69">
        <v>0</v>
      </c>
      <c r="BY78" s="69">
        <v>0</v>
      </c>
      <c r="BZ78" s="69">
        <v>0</v>
      </c>
      <c r="CA78" s="69">
        <v>0</v>
      </c>
      <c r="CB78" s="69">
        <v>0</v>
      </c>
      <c r="CC78" s="69">
        <v>0</v>
      </c>
      <c r="CD78" s="69">
        <v>0</v>
      </c>
      <c r="CE78" s="69">
        <v>0</v>
      </c>
      <c r="CF78" s="69">
        <v>0</v>
      </c>
      <c r="CG78" s="69">
        <v>0</v>
      </c>
      <c r="CH78" s="69">
        <v>0</v>
      </c>
      <c r="CI78" s="69">
        <v>0</v>
      </c>
      <c r="CJ78" s="69">
        <v>0</v>
      </c>
      <c r="CK78" s="69">
        <v>0</v>
      </c>
      <c r="CL78" s="69">
        <v>0</v>
      </c>
      <c r="CM78" s="69">
        <v>0</v>
      </c>
      <c r="CN78" s="69">
        <v>0</v>
      </c>
      <c r="CO78" s="69">
        <v>0</v>
      </c>
      <c r="CP78" s="69">
        <v>0</v>
      </c>
      <c r="CQ78" s="69">
        <v>0</v>
      </c>
      <c r="CR78" s="69">
        <v>0</v>
      </c>
      <c r="CS78" s="69">
        <v>0</v>
      </c>
      <c r="CT78" s="69">
        <v>0</v>
      </c>
      <c r="CU78" s="69">
        <v>0</v>
      </c>
      <c r="CV78" s="69">
        <v>0</v>
      </c>
      <c r="CW78" s="69">
        <v>0</v>
      </c>
      <c r="CX78" s="69">
        <v>0</v>
      </c>
      <c r="CY78" s="69">
        <v>0</v>
      </c>
    </row>
    <row r="79" spans="1:103" ht="15">
      <c r="A79" s="70"/>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502"/>
      <c r="AK79" s="502"/>
      <c r="AL79" s="502"/>
      <c r="AM79" s="502"/>
      <c r="AN79" s="502"/>
      <c r="AO79" s="502"/>
      <c r="AP79" s="502"/>
      <c r="AQ79" s="502"/>
      <c r="AR79" s="502"/>
      <c r="AS79" s="502"/>
      <c r="AT79" s="502"/>
      <c r="AU79" s="502"/>
      <c r="AV79" s="502"/>
      <c r="AW79" s="502"/>
      <c r="AX79" s="502"/>
      <c r="AY79" s="502"/>
      <c r="AZ79" s="502"/>
      <c r="BA79" s="502"/>
    </row>
    <row r="80" spans="1:103">
      <c r="A80" s="271"/>
      <c r="B80" s="269">
        <v>2001</v>
      </c>
      <c r="C80" s="269">
        <f t="shared" ref="C80:AH80" si="82">B80+1</f>
        <v>2002</v>
      </c>
      <c r="D80" s="269">
        <f t="shared" si="82"/>
        <v>2003</v>
      </c>
      <c r="E80" s="269">
        <f t="shared" si="82"/>
        <v>2004</v>
      </c>
      <c r="F80" s="269">
        <f t="shared" si="82"/>
        <v>2005</v>
      </c>
      <c r="G80" s="269">
        <f t="shared" si="82"/>
        <v>2006</v>
      </c>
      <c r="H80" s="269">
        <f t="shared" si="82"/>
        <v>2007</v>
      </c>
      <c r="I80" s="269">
        <f t="shared" si="82"/>
        <v>2008</v>
      </c>
      <c r="J80" s="269">
        <f t="shared" si="82"/>
        <v>2009</v>
      </c>
      <c r="K80" s="269">
        <f t="shared" si="82"/>
        <v>2010</v>
      </c>
      <c r="L80" s="269">
        <f t="shared" si="82"/>
        <v>2011</v>
      </c>
      <c r="M80" s="269">
        <f t="shared" si="82"/>
        <v>2012</v>
      </c>
      <c r="N80" s="269">
        <f t="shared" si="82"/>
        <v>2013</v>
      </c>
      <c r="O80" s="269">
        <f t="shared" si="82"/>
        <v>2014</v>
      </c>
      <c r="P80" s="269">
        <f t="shared" si="82"/>
        <v>2015</v>
      </c>
      <c r="Q80" s="269">
        <f t="shared" si="82"/>
        <v>2016</v>
      </c>
      <c r="R80" s="269">
        <f t="shared" si="82"/>
        <v>2017</v>
      </c>
      <c r="S80" s="269">
        <f t="shared" si="82"/>
        <v>2018</v>
      </c>
      <c r="T80" s="269">
        <f t="shared" si="82"/>
        <v>2019</v>
      </c>
      <c r="U80" s="269">
        <f t="shared" si="82"/>
        <v>2020</v>
      </c>
      <c r="V80" s="269">
        <f t="shared" si="82"/>
        <v>2021</v>
      </c>
      <c r="W80" s="269">
        <f t="shared" si="82"/>
        <v>2022</v>
      </c>
      <c r="X80" s="269">
        <f t="shared" si="82"/>
        <v>2023</v>
      </c>
      <c r="Y80" s="269">
        <f t="shared" si="82"/>
        <v>2024</v>
      </c>
      <c r="Z80" s="269">
        <f t="shared" si="82"/>
        <v>2025</v>
      </c>
      <c r="AA80" s="269">
        <f t="shared" si="82"/>
        <v>2026</v>
      </c>
      <c r="AB80" s="269">
        <f t="shared" si="82"/>
        <v>2027</v>
      </c>
      <c r="AC80" s="269">
        <f t="shared" si="82"/>
        <v>2028</v>
      </c>
      <c r="AD80" s="269">
        <f t="shared" si="82"/>
        <v>2029</v>
      </c>
      <c r="AE80" s="269">
        <f t="shared" si="82"/>
        <v>2030</v>
      </c>
      <c r="AF80" s="269">
        <f t="shared" si="82"/>
        <v>2031</v>
      </c>
      <c r="AG80" s="269">
        <f t="shared" si="82"/>
        <v>2032</v>
      </c>
      <c r="AH80" s="270">
        <f t="shared" si="82"/>
        <v>2033</v>
      </c>
      <c r="AI80" s="270">
        <f>AH80+1</f>
        <v>2034</v>
      </c>
    </row>
    <row r="81" spans="1:41">
      <c r="A81" s="272" t="s">
        <v>423</v>
      </c>
      <c r="B81" s="265">
        <v>8.11</v>
      </c>
      <c r="C81" s="266">
        <v>8.44</v>
      </c>
      <c r="D81" s="266">
        <v>6.45</v>
      </c>
      <c r="E81" s="282">
        <v>9.19</v>
      </c>
      <c r="F81" s="282">
        <v>13.06</v>
      </c>
      <c r="G81" s="328">
        <v>15.05</v>
      </c>
      <c r="H81" s="328">
        <v>12.26</v>
      </c>
      <c r="I81" s="328">
        <v>19.98</v>
      </c>
      <c r="J81" s="328">
        <v>5.47</v>
      </c>
      <c r="K81" s="267">
        <v>0</v>
      </c>
      <c r="L81" s="267">
        <v>0</v>
      </c>
      <c r="M81" s="267">
        <v>0</v>
      </c>
      <c r="N81" s="267">
        <v>0</v>
      </c>
      <c r="O81" s="267">
        <v>0</v>
      </c>
      <c r="P81" s="267">
        <v>0</v>
      </c>
      <c r="Q81" s="267">
        <v>0</v>
      </c>
      <c r="R81" s="267">
        <v>0</v>
      </c>
      <c r="S81" s="267">
        <v>0</v>
      </c>
      <c r="T81" s="267">
        <v>0</v>
      </c>
      <c r="U81" s="267">
        <v>0</v>
      </c>
      <c r="V81" s="267">
        <v>0</v>
      </c>
      <c r="W81" s="267">
        <v>0</v>
      </c>
      <c r="X81" s="267">
        <v>0</v>
      </c>
      <c r="Y81" s="267">
        <v>0</v>
      </c>
      <c r="Z81" s="267">
        <v>0</v>
      </c>
      <c r="AA81" s="267">
        <v>0</v>
      </c>
      <c r="AB81" s="267">
        <v>0</v>
      </c>
      <c r="AC81" s="267">
        <v>0</v>
      </c>
      <c r="AD81" s="267">
        <v>0</v>
      </c>
      <c r="AE81" s="267">
        <v>0</v>
      </c>
      <c r="AF81" s="267">
        <v>0</v>
      </c>
      <c r="AG81" s="267">
        <v>0</v>
      </c>
      <c r="AH81" s="267">
        <v>0</v>
      </c>
      <c r="AI81" s="268">
        <v>0</v>
      </c>
    </row>
    <row r="82" spans="1:41">
      <c r="B82" s="72"/>
      <c r="C82" s="208" t="s">
        <v>413</v>
      </c>
      <c r="D82" s="73"/>
      <c r="E82" s="74" t="s">
        <v>557</v>
      </c>
      <c r="H82" s="71"/>
      <c r="I82" s="71"/>
      <c r="J82" s="71"/>
      <c r="T82" s="75"/>
      <c r="U82" s="76"/>
      <c r="V82" s="77"/>
      <c r="W82" s="77"/>
      <c r="X82" s="77"/>
      <c r="Y82" s="77"/>
      <c r="Z82" s="77"/>
      <c r="AA82" s="77"/>
      <c r="AB82" s="77"/>
      <c r="AC82" s="77"/>
      <c r="AD82" s="77"/>
    </row>
    <row r="83" spans="1:41" ht="67.5" customHeight="1">
      <c r="B83" s="209"/>
      <c r="C83" s="210" t="s">
        <v>415</v>
      </c>
      <c r="D83" s="330" t="s">
        <v>43</v>
      </c>
      <c r="E83" s="211" t="s">
        <v>414</v>
      </c>
      <c r="F83" s="211" t="s">
        <v>404</v>
      </c>
      <c r="G83" s="78"/>
      <c r="H83" s="71"/>
      <c r="I83" s="71"/>
      <c r="J83" s="71"/>
      <c r="K83" s="78"/>
      <c r="L83" s="78"/>
      <c r="M83" s="78"/>
      <c r="N83" s="78"/>
      <c r="O83" s="78"/>
      <c r="P83" s="78"/>
      <c r="Q83" s="78"/>
      <c r="R83" s="78"/>
      <c r="S83" s="78"/>
      <c r="T83" s="78"/>
      <c r="U83" s="79"/>
      <c r="V83" s="78"/>
      <c r="W83" s="78"/>
      <c r="X83" s="78"/>
      <c r="Y83" s="78"/>
      <c r="Z83" s="78"/>
      <c r="AA83" s="78"/>
      <c r="AB83" s="78"/>
      <c r="AC83" s="78"/>
      <c r="AD83" s="78"/>
    </row>
    <row r="84" spans="1:41">
      <c r="A84" s="150" t="s">
        <v>44</v>
      </c>
      <c r="B84" s="148" t="s">
        <v>44</v>
      </c>
      <c r="C84" s="153"/>
      <c r="D84" s="281"/>
      <c r="E84" s="329">
        <v>0</v>
      </c>
      <c r="F84" s="331">
        <v>0</v>
      </c>
      <c r="G84" s="80"/>
      <c r="H84" s="71"/>
      <c r="I84" s="71"/>
      <c r="J84" s="71"/>
      <c r="K84" s="78"/>
      <c r="L84" s="78"/>
      <c r="M84" s="80"/>
      <c r="N84" s="291"/>
      <c r="O84" s="80"/>
      <c r="P84" s="80"/>
      <c r="Q84" s="80"/>
      <c r="R84" s="80"/>
      <c r="S84" s="80"/>
      <c r="T84" s="80"/>
      <c r="U84" s="81"/>
      <c r="V84" s="80"/>
      <c r="W84" s="80"/>
      <c r="X84" s="80"/>
      <c r="Y84" s="80"/>
      <c r="Z84" s="80"/>
      <c r="AA84" s="80"/>
      <c r="AB84" s="80"/>
      <c r="AC84" s="80"/>
      <c r="AD84" s="80"/>
      <c r="AE84" s="73"/>
      <c r="AF84" s="73"/>
      <c r="AG84" s="73"/>
      <c r="AH84" s="73"/>
      <c r="AI84" s="73"/>
      <c r="AJ84" s="73"/>
      <c r="AK84" s="73"/>
      <c r="AL84" s="73"/>
      <c r="AM84" s="73"/>
      <c r="AN84" s="73"/>
      <c r="AO84" s="73"/>
    </row>
    <row r="85" spans="1:41">
      <c r="A85" s="150" t="s">
        <v>182</v>
      </c>
      <c r="B85" s="149" t="s">
        <v>184</v>
      </c>
      <c r="C85" s="279">
        <v>0.59273033760844973</v>
      </c>
      <c r="D85" s="281"/>
      <c r="E85" s="329"/>
      <c r="F85" s="331"/>
      <c r="G85" s="80"/>
      <c r="H85" s="71"/>
      <c r="I85" s="71"/>
      <c r="J85" s="71"/>
      <c r="K85" s="665"/>
      <c r="L85" s="666"/>
      <c r="M85" s="667"/>
      <c r="N85" s="291"/>
      <c r="O85" s="80"/>
      <c r="P85" s="80"/>
      <c r="Q85" s="80"/>
      <c r="R85" s="80"/>
      <c r="S85" s="80"/>
      <c r="T85" s="80"/>
      <c r="U85" s="81"/>
      <c r="V85" s="80"/>
      <c r="W85" s="80"/>
      <c r="X85" s="80"/>
      <c r="Y85" s="80"/>
      <c r="Z85" s="80"/>
      <c r="AA85" s="80"/>
      <c r="AB85" s="80"/>
      <c r="AC85" s="80"/>
      <c r="AD85" s="80"/>
      <c r="AE85" s="73"/>
      <c r="AF85" s="73"/>
      <c r="AG85" s="73"/>
      <c r="AH85" s="73"/>
      <c r="AI85" s="73"/>
      <c r="AJ85" s="73"/>
      <c r="AK85" s="73"/>
      <c r="AL85" s="73"/>
      <c r="AM85" s="73"/>
      <c r="AN85" s="73"/>
      <c r="AO85" s="73"/>
    </row>
    <row r="86" spans="1:41">
      <c r="A86" s="151" t="s">
        <v>178</v>
      </c>
      <c r="B86" s="149" t="s">
        <v>45</v>
      </c>
      <c r="C86" s="279">
        <v>0.65181164959486326</v>
      </c>
      <c r="D86" s="281" t="s">
        <v>46</v>
      </c>
      <c r="E86" s="329">
        <v>46.495356730770887</v>
      </c>
      <c r="F86" s="331">
        <v>1.623720488776961</v>
      </c>
      <c r="G86" s="82"/>
      <c r="H86" s="82"/>
      <c r="I86" s="82"/>
      <c r="J86" s="71"/>
      <c r="K86" s="665"/>
      <c r="L86" s="666"/>
      <c r="M86" s="667"/>
      <c r="N86" s="292"/>
      <c r="O86" s="82"/>
      <c r="P86" s="82"/>
      <c r="Q86" s="82"/>
      <c r="R86" s="82"/>
      <c r="S86" s="82"/>
      <c r="T86" s="82"/>
      <c r="U86" s="83"/>
      <c r="V86" s="82"/>
      <c r="W86" s="82"/>
      <c r="X86" s="82"/>
      <c r="Y86" s="82"/>
      <c r="Z86" s="82"/>
      <c r="AA86" s="82"/>
      <c r="AB86" s="82"/>
      <c r="AC86" s="82"/>
      <c r="AD86" s="82"/>
      <c r="AE86" s="73"/>
      <c r="AF86" s="73"/>
      <c r="AG86" s="73"/>
      <c r="AH86" s="73"/>
      <c r="AI86" s="73"/>
      <c r="AJ86" s="73"/>
      <c r="AK86" s="73"/>
      <c r="AL86" s="73"/>
      <c r="AM86" s="73"/>
      <c r="AN86" s="73"/>
      <c r="AO86" s="73"/>
    </row>
    <row r="87" spans="1:41">
      <c r="A87" s="151" t="s">
        <v>179</v>
      </c>
      <c r="B87" s="149" t="s">
        <v>47</v>
      </c>
      <c r="C87" s="279">
        <v>0.66802045728038495</v>
      </c>
      <c r="D87" s="281" t="s">
        <v>46</v>
      </c>
      <c r="E87" s="329">
        <v>99.903229807693805</v>
      </c>
      <c r="F87" s="331">
        <v>1.8017002267400519</v>
      </c>
      <c r="G87" s="82"/>
      <c r="H87" s="82"/>
      <c r="I87" s="82"/>
      <c r="J87" s="71"/>
      <c r="K87" s="665"/>
      <c r="L87" s="666"/>
      <c r="M87" s="667"/>
      <c r="N87" s="292"/>
      <c r="O87" s="82"/>
      <c r="P87" s="82"/>
      <c r="Q87" s="82"/>
      <c r="R87" s="82"/>
      <c r="S87" s="82"/>
      <c r="T87" s="82"/>
      <c r="U87" s="83"/>
      <c r="V87" s="82"/>
      <c r="W87" s="82"/>
      <c r="X87" s="82"/>
      <c r="Y87" s="82"/>
      <c r="Z87" s="82"/>
      <c r="AA87" s="82"/>
      <c r="AB87" s="82"/>
      <c r="AC87" s="82"/>
      <c r="AD87" s="82"/>
      <c r="AE87" s="73"/>
      <c r="AF87" s="73"/>
      <c r="AG87" s="73"/>
      <c r="AH87" s="73"/>
      <c r="AI87" s="73"/>
      <c r="AJ87" s="73"/>
      <c r="AK87" s="73"/>
      <c r="AL87" s="73"/>
      <c r="AM87" s="73"/>
      <c r="AN87" s="73"/>
      <c r="AO87" s="73"/>
    </row>
    <row r="88" spans="1:41">
      <c r="A88" s="151" t="s">
        <v>180</v>
      </c>
      <c r="B88" s="149" t="s">
        <v>48</v>
      </c>
      <c r="C88" s="279">
        <v>0.47196192542907872</v>
      </c>
      <c r="D88" s="281" t="s">
        <v>46</v>
      </c>
      <c r="E88" s="329">
        <v>49.00556730769145</v>
      </c>
      <c r="F88" s="331">
        <v>2.0599340548589149</v>
      </c>
      <c r="G88" s="82"/>
      <c r="H88" s="82"/>
      <c r="I88" s="82"/>
      <c r="J88" s="71"/>
      <c r="K88" s="665"/>
      <c r="L88" s="666"/>
      <c r="M88" s="667"/>
      <c r="N88" s="292"/>
      <c r="O88" s="82"/>
      <c r="P88" s="82"/>
      <c r="Q88" s="82"/>
      <c r="R88" s="82"/>
      <c r="S88" s="82"/>
      <c r="T88" s="82"/>
      <c r="U88" s="82"/>
      <c r="V88" s="82"/>
      <c r="W88" s="82"/>
      <c r="X88" s="82"/>
      <c r="Y88" s="82"/>
      <c r="Z88" s="82"/>
      <c r="AA88" s="82"/>
      <c r="AB88" s="82"/>
      <c r="AC88" s="82"/>
      <c r="AD88" s="82"/>
      <c r="AE88" s="73"/>
      <c r="AF88" s="73"/>
      <c r="AG88" s="73"/>
      <c r="AH88" s="73"/>
      <c r="AI88" s="73"/>
      <c r="AJ88" s="73"/>
      <c r="AK88" s="73"/>
      <c r="AL88" s="73"/>
      <c r="AM88" s="73"/>
      <c r="AN88" s="73"/>
      <c r="AO88" s="73"/>
    </row>
    <row r="89" spans="1:41">
      <c r="A89" s="151" t="s">
        <v>181</v>
      </c>
      <c r="B89" s="149" t="s">
        <v>49</v>
      </c>
      <c r="C89" s="279">
        <v>7.4394048476121907E-3</v>
      </c>
      <c r="D89" s="281" t="s">
        <v>46</v>
      </c>
      <c r="E89" s="329"/>
      <c r="F89" s="331"/>
      <c r="G89" s="82"/>
      <c r="H89" s="82"/>
      <c r="I89" s="82"/>
      <c r="J89" s="71"/>
      <c r="K89" s="665"/>
      <c r="L89" s="666"/>
      <c r="M89" s="667"/>
      <c r="N89" s="292"/>
      <c r="O89" s="82"/>
      <c r="P89" s="82"/>
      <c r="Q89" s="82"/>
      <c r="R89" s="82"/>
      <c r="S89" s="82"/>
      <c r="T89" s="82"/>
      <c r="U89" s="82"/>
      <c r="V89" s="82"/>
      <c r="W89" s="82"/>
      <c r="X89" s="82"/>
      <c r="Y89" s="82"/>
      <c r="Z89" s="82"/>
      <c r="AA89" s="82"/>
      <c r="AB89" s="82"/>
      <c r="AC89" s="82"/>
      <c r="AD89" s="82"/>
      <c r="AE89" s="73"/>
      <c r="AF89" s="73"/>
      <c r="AG89" s="73"/>
      <c r="AH89" s="73"/>
      <c r="AI89" s="73"/>
      <c r="AJ89" s="73"/>
      <c r="AK89" s="73"/>
      <c r="AL89" s="73"/>
      <c r="AM89" s="73"/>
      <c r="AN89" s="73"/>
      <c r="AO89" s="73"/>
    </row>
    <row r="90" spans="1:41">
      <c r="A90" s="152" t="s">
        <v>183</v>
      </c>
      <c r="B90" s="149" t="s">
        <v>185</v>
      </c>
      <c r="C90" s="279">
        <v>0.67832613859367485</v>
      </c>
      <c r="D90" s="281"/>
      <c r="E90" s="329"/>
      <c r="F90" s="331"/>
      <c r="G90" s="82"/>
      <c r="H90" s="82"/>
      <c r="I90" s="82"/>
      <c r="J90" s="71"/>
      <c r="K90" s="665"/>
      <c r="L90" s="666"/>
      <c r="M90" s="667"/>
      <c r="N90" s="292"/>
      <c r="O90" s="82"/>
      <c r="P90" s="82"/>
      <c r="Q90" s="82"/>
      <c r="R90" s="82"/>
      <c r="S90" s="82"/>
      <c r="T90" s="82"/>
      <c r="U90" s="82"/>
      <c r="V90" s="82"/>
      <c r="W90" s="82"/>
      <c r="X90" s="82"/>
      <c r="Y90" s="82"/>
      <c r="Z90" s="82"/>
      <c r="AA90" s="82"/>
      <c r="AB90" s="82"/>
      <c r="AC90" s="82"/>
      <c r="AD90" s="82"/>
      <c r="AE90" s="73"/>
      <c r="AF90" s="73"/>
      <c r="AG90" s="73"/>
      <c r="AH90" s="73"/>
      <c r="AI90" s="73"/>
      <c r="AJ90" s="73"/>
      <c r="AK90" s="73"/>
      <c r="AL90" s="73"/>
      <c r="AM90" s="73"/>
      <c r="AN90" s="73"/>
      <c r="AO90" s="73"/>
    </row>
    <row r="91" spans="1:41">
      <c r="A91" s="150" t="s">
        <v>80</v>
      </c>
      <c r="B91" s="149" t="s">
        <v>50</v>
      </c>
      <c r="C91" s="279">
        <v>0.7069628459325783</v>
      </c>
      <c r="D91" s="281" t="s">
        <v>46</v>
      </c>
      <c r="E91" s="329">
        <v>313.25383557692356</v>
      </c>
      <c r="F91" s="331">
        <v>5.592002844791792</v>
      </c>
      <c r="G91" s="82"/>
      <c r="H91" s="82"/>
      <c r="I91" s="82"/>
      <c r="J91" s="71"/>
      <c r="K91" s="665"/>
      <c r="L91" s="666"/>
      <c r="M91" s="667"/>
      <c r="N91" s="292"/>
      <c r="O91" s="82"/>
      <c r="P91" s="82"/>
      <c r="Q91" s="82"/>
      <c r="R91" s="82"/>
      <c r="S91" s="82"/>
      <c r="T91" s="82"/>
      <c r="U91" s="82"/>
      <c r="V91" s="82"/>
      <c r="W91" s="82"/>
      <c r="X91" s="82"/>
      <c r="Y91" s="82"/>
      <c r="Z91" s="82"/>
      <c r="AA91" s="82"/>
      <c r="AB91" s="82"/>
      <c r="AC91" s="82"/>
      <c r="AD91" s="82"/>
      <c r="AE91" s="73"/>
      <c r="AF91" s="73"/>
      <c r="AG91" s="73"/>
      <c r="AH91" s="73"/>
      <c r="AI91" s="73"/>
      <c r="AJ91" s="73"/>
      <c r="AK91" s="73"/>
      <c r="AL91" s="73"/>
      <c r="AM91" s="73"/>
      <c r="AN91" s="73"/>
      <c r="AO91" s="73"/>
    </row>
    <row r="92" spans="1:41">
      <c r="A92" s="150" t="s">
        <v>82</v>
      </c>
      <c r="B92" s="149" t="s">
        <v>51</v>
      </c>
      <c r="C92" s="279">
        <v>0.75644822799345024</v>
      </c>
      <c r="D92" s="281" t="s">
        <v>46</v>
      </c>
      <c r="E92" s="329">
        <v>316.94080576923221</v>
      </c>
      <c r="F92" s="331">
        <v>5.7473459562471945</v>
      </c>
      <c r="G92" s="82"/>
      <c r="H92" s="82"/>
      <c r="I92" s="82"/>
      <c r="J92" s="71"/>
      <c r="K92" s="665"/>
      <c r="L92" s="666"/>
      <c r="M92" s="667"/>
      <c r="N92" s="292"/>
      <c r="O92" s="82"/>
      <c r="P92" s="82"/>
      <c r="Q92" s="82"/>
      <c r="R92" s="82"/>
      <c r="S92" s="82"/>
      <c r="T92" s="82"/>
      <c r="U92" s="82"/>
      <c r="V92" s="82"/>
      <c r="W92" s="82"/>
      <c r="X92" s="82"/>
      <c r="Y92" s="82"/>
      <c r="Z92" s="82"/>
      <c r="AA92" s="82"/>
      <c r="AB92" s="82"/>
      <c r="AC92" s="82"/>
      <c r="AD92" s="82"/>
      <c r="AE92" s="73"/>
      <c r="AF92" s="73"/>
      <c r="AG92" s="73"/>
      <c r="AH92" s="73"/>
      <c r="AI92" s="73"/>
      <c r="AJ92" s="73"/>
      <c r="AK92" s="73"/>
      <c r="AL92" s="73"/>
      <c r="AM92" s="73"/>
      <c r="AN92" s="73"/>
      <c r="AO92" s="73"/>
    </row>
    <row r="93" spans="1:41">
      <c r="A93" s="150" t="s">
        <v>83</v>
      </c>
      <c r="B93" s="149" t="s">
        <v>52</v>
      </c>
      <c r="C93" s="279">
        <v>0.66382801655929857</v>
      </c>
      <c r="D93" s="281" t="s">
        <v>46</v>
      </c>
      <c r="E93" s="329">
        <v>277.73163288461626</v>
      </c>
      <c r="F93" s="331">
        <v>6.0995646784484254</v>
      </c>
      <c r="G93" s="82"/>
      <c r="H93" s="82"/>
      <c r="I93" s="82"/>
      <c r="J93" s="71"/>
      <c r="K93" s="665"/>
      <c r="L93" s="666"/>
      <c r="M93" s="667"/>
      <c r="N93" s="292"/>
      <c r="O93" s="82"/>
      <c r="P93" s="82"/>
      <c r="Q93" s="82"/>
      <c r="R93" s="82"/>
      <c r="S93" s="82"/>
      <c r="T93" s="82"/>
      <c r="U93" s="82"/>
      <c r="V93" s="82"/>
      <c r="W93" s="82"/>
      <c r="X93" s="82"/>
      <c r="Y93" s="82"/>
      <c r="Z93" s="82"/>
      <c r="AA93" s="82"/>
      <c r="AB93" s="82"/>
      <c r="AC93" s="82"/>
      <c r="AD93" s="82"/>
      <c r="AE93" s="73"/>
      <c r="AF93" s="73"/>
      <c r="AG93" s="73"/>
      <c r="AH93" s="73"/>
      <c r="AI93" s="73"/>
      <c r="AJ93" s="73"/>
      <c r="AK93" s="73"/>
      <c r="AL93" s="73"/>
      <c r="AM93" s="73"/>
      <c r="AN93" s="73"/>
      <c r="AO93" s="73"/>
    </row>
    <row r="94" spans="1:41">
      <c r="A94" s="150" t="s">
        <v>84</v>
      </c>
      <c r="B94" s="149" t="s">
        <v>53</v>
      </c>
      <c r="C94" s="279">
        <v>0.62262188789814166</v>
      </c>
      <c r="D94" s="281" t="s">
        <v>46</v>
      </c>
      <c r="E94" s="329">
        <v>368.13306500000067</v>
      </c>
      <c r="F94" s="331">
        <v>7.7380560988555569</v>
      </c>
      <c r="G94" s="82"/>
      <c r="H94" s="82"/>
      <c r="I94" s="82"/>
      <c r="J94" s="71"/>
      <c r="K94" s="665"/>
      <c r="L94" s="666"/>
      <c r="M94" s="667"/>
      <c r="N94" s="292"/>
      <c r="O94" s="82"/>
      <c r="P94" s="82"/>
      <c r="Q94" s="82"/>
      <c r="R94" s="82"/>
      <c r="S94" s="82"/>
      <c r="T94" s="82"/>
      <c r="U94" s="82"/>
      <c r="V94" s="82"/>
      <c r="W94" s="82"/>
      <c r="X94" s="82"/>
      <c r="Y94" s="82"/>
      <c r="Z94" s="82"/>
      <c r="AA94" s="82"/>
      <c r="AB94" s="82"/>
      <c r="AC94" s="82"/>
      <c r="AD94" s="82"/>
      <c r="AE94" s="73"/>
      <c r="AF94" s="73"/>
      <c r="AG94" s="73"/>
      <c r="AH94" s="73"/>
      <c r="AI94" s="73"/>
      <c r="AJ94" s="73"/>
      <c r="AK94" s="73"/>
      <c r="AL94" s="73"/>
      <c r="AM94" s="73"/>
      <c r="AN94" s="73"/>
      <c r="AO94" s="73"/>
    </row>
    <row r="95" spans="1:41">
      <c r="A95" s="150" t="s">
        <v>85</v>
      </c>
      <c r="B95" s="149" t="s">
        <v>54</v>
      </c>
      <c r="C95" s="279">
        <v>0.83744516509218603</v>
      </c>
      <c r="D95" s="281" t="s">
        <v>46</v>
      </c>
      <c r="E95" s="329">
        <v>450.34190134615483</v>
      </c>
      <c r="F95" s="331">
        <v>7.6815655396528681</v>
      </c>
      <c r="G95" s="40" t="s">
        <v>478</v>
      </c>
      <c r="H95" s="82"/>
      <c r="I95" s="82"/>
      <c r="J95" s="71"/>
      <c r="K95" s="665"/>
      <c r="L95" s="666"/>
      <c r="M95" s="667"/>
      <c r="N95" s="292"/>
      <c r="O95" s="82"/>
      <c r="P95" s="82"/>
      <c r="Q95" s="82"/>
      <c r="R95" s="82"/>
      <c r="S95" s="82"/>
      <c r="T95" s="82"/>
      <c r="U95" s="82"/>
      <c r="V95" s="82"/>
      <c r="W95" s="82"/>
      <c r="X95" s="82"/>
      <c r="Y95" s="82"/>
      <c r="Z95" s="82"/>
      <c r="AA95" s="82"/>
      <c r="AB95" s="82"/>
      <c r="AC95" s="82"/>
      <c r="AD95" s="82"/>
      <c r="AE95" s="73"/>
      <c r="AF95" s="73"/>
      <c r="AG95" s="73"/>
      <c r="AH95" s="73"/>
      <c r="AI95" s="73"/>
      <c r="AJ95" s="73"/>
      <c r="AK95" s="73"/>
      <c r="AL95" s="73"/>
      <c r="AM95" s="73"/>
      <c r="AN95" s="73"/>
      <c r="AO95" s="73"/>
    </row>
    <row r="96" spans="1:41">
      <c r="A96" s="151" t="s">
        <v>555</v>
      </c>
      <c r="B96" s="280" t="s">
        <v>556</v>
      </c>
      <c r="C96" s="279">
        <v>0.83702819159800768</v>
      </c>
      <c r="D96" s="281" t="s">
        <v>46</v>
      </c>
      <c r="E96" s="329">
        <v>989.79365750000068</v>
      </c>
      <c r="F96" s="331">
        <v>11.424530586101152</v>
      </c>
      <c r="G96" s="82"/>
      <c r="H96" s="82"/>
      <c r="I96" s="82"/>
      <c r="J96" s="71"/>
      <c r="K96" s="665"/>
      <c r="L96" s="666"/>
      <c r="M96" s="667"/>
      <c r="N96" s="292"/>
      <c r="O96" s="82"/>
      <c r="P96" s="82"/>
      <c r="Q96" s="82"/>
      <c r="R96" s="82"/>
      <c r="S96" s="82"/>
      <c r="T96" s="82"/>
      <c r="U96" s="82"/>
      <c r="V96" s="82"/>
      <c r="W96" s="82"/>
      <c r="X96" s="82"/>
      <c r="Y96" s="82"/>
      <c r="Z96" s="82"/>
      <c r="AA96" s="82"/>
      <c r="AB96" s="82"/>
      <c r="AC96" s="82"/>
      <c r="AD96" s="82"/>
      <c r="AE96" s="73"/>
      <c r="AF96" s="73"/>
      <c r="AG96" s="73"/>
      <c r="AH96" s="73"/>
      <c r="AI96" s="73"/>
      <c r="AJ96" s="73"/>
      <c r="AK96" s="73"/>
      <c r="AL96" s="73"/>
      <c r="AM96" s="73"/>
      <c r="AN96" s="73"/>
      <c r="AO96" s="73"/>
    </row>
    <row r="97" spans="1:41">
      <c r="A97" s="151" t="s">
        <v>445</v>
      </c>
      <c r="B97" s="280" t="s">
        <v>447</v>
      </c>
      <c r="C97" s="279">
        <v>0.18896196925365519</v>
      </c>
      <c r="D97" s="281" t="s">
        <v>58</v>
      </c>
      <c r="E97" s="329">
        <v>12.732724807693067</v>
      </c>
      <c r="F97" s="331"/>
      <c r="G97" s="82"/>
      <c r="H97" s="82"/>
      <c r="I97" s="82"/>
      <c r="J97" s="71"/>
      <c r="K97" s="665"/>
      <c r="L97" s="666"/>
      <c r="M97" s="667"/>
      <c r="N97" s="292"/>
      <c r="O97" s="82"/>
      <c r="P97" s="82"/>
      <c r="Q97" s="82"/>
      <c r="R97" s="82"/>
      <c r="S97" s="82"/>
      <c r="T97" s="82"/>
      <c r="U97" s="82"/>
      <c r="V97" s="82"/>
      <c r="W97" s="82"/>
      <c r="X97" s="82"/>
      <c r="Y97" s="82"/>
      <c r="Z97" s="82"/>
      <c r="AA97" s="82"/>
      <c r="AB97" s="82"/>
      <c r="AC97" s="82"/>
      <c r="AD97" s="82"/>
      <c r="AE97" s="73"/>
      <c r="AF97" s="73"/>
      <c r="AG97" s="73"/>
      <c r="AH97" s="73"/>
      <c r="AI97" s="73"/>
      <c r="AJ97" s="73"/>
      <c r="AK97" s="73"/>
      <c r="AL97" s="73"/>
      <c r="AM97" s="73"/>
      <c r="AN97" s="73"/>
      <c r="AO97" s="73"/>
    </row>
    <row r="98" spans="1:41">
      <c r="A98" s="152" t="s">
        <v>446</v>
      </c>
      <c r="B98" s="280" t="s">
        <v>448</v>
      </c>
      <c r="C98" s="279">
        <v>0.15363570630196607</v>
      </c>
      <c r="D98" s="281" t="s">
        <v>58</v>
      </c>
      <c r="E98" s="329"/>
      <c r="F98" s="331"/>
      <c r="G98" s="82"/>
      <c r="H98" s="82"/>
      <c r="I98" s="82"/>
      <c r="J98" s="71"/>
      <c r="K98" s="665"/>
      <c r="L98" s="666"/>
      <c r="M98" s="667"/>
      <c r="N98" s="292"/>
      <c r="O98" s="82"/>
      <c r="P98" s="82"/>
      <c r="Q98" s="82"/>
      <c r="R98" s="82"/>
      <c r="S98" s="82"/>
      <c r="T98" s="82"/>
      <c r="U98" s="82"/>
      <c r="V98" s="82"/>
      <c r="W98" s="82"/>
      <c r="X98" s="82"/>
      <c r="Y98" s="82"/>
      <c r="Z98" s="82"/>
      <c r="AA98" s="82"/>
      <c r="AB98" s="82"/>
      <c r="AC98" s="82"/>
      <c r="AD98" s="82"/>
      <c r="AE98" s="73"/>
      <c r="AF98" s="73"/>
      <c r="AG98" s="73"/>
      <c r="AH98" s="73"/>
      <c r="AI98" s="73"/>
      <c r="AJ98" s="73"/>
      <c r="AK98" s="73"/>
      <c r="AL98" s="73"/>
      <c r="AM98" s="73"/>
      <c r="AN98" s="73"/>
      <c r="AO98" s="73"/>
    </row>
    <row r="99" spans="1:41">
      <c r="A99" s="152" t="s">
        <v>470</v>
      </c>
      <c r="B99" s="280" t="s">
        <v>474</v>
      </c>
      <c r="C99" s="279">
        <v>0.12122152592368855</v>
      </c>
      <c r="D99" s="281" t="s">
        <v>58</v>
      </c>
      <c r="E99" s="329"/>
      <c r="F99" s="331"/>
      <c r="G99" s="82"/>
      <c r="H99" s="82"/>
      <c r="I99" s="82"/>
      <c r="J99" s="71"/>
      <c r="K99" s="665"/>
      <c r="L99" s="666"/>
      <c r="M99" s="667"/>
      <c r="N99" s="292"/>
      <c r="O99" s="82"/>
      <c r="P99" s="82"/>
      <c r="Q99" s="82"/>
      <c r="R99" s="82"/>
      <c r="S99" s="82"/>
      <c r="T99" s="82"/>
      <c r="U99" s="82"/>
      <c r="V99" s="82"/>
      <c r="W99" s="82"/>
      <c r="X99" s="82"/>
      <c r="Y99" s="82"/>
      <c r="Z99" s="82"/>
      <c r="AA99" s="82"/>
      <c r="AB99" s="82"/>
      <c r="AC99" s="82"/>
      <c r="AD99" s="82"/>
      <c r="AE99" s="73"/>
      <c r="AF99" s="73"/>
      <c r="AG99" s="73"/>
      <c r="AH99" s="73"/>
      <c r="AI99" s="73"/>
      <c r="AJ99" s="73"/>
      <c r="AK99" s="73"/>
      <c r="AL99" s="73"/>
      <c r="AM99" s="73"/>
      <c r="AN99" s="73"/>
      <c r="AO99" s="73"/>
    </row>
    <row r="100" spans="1:41">
      <c r="A100" s="152" t="s">
        <v>471</v>
      </c>
      <c r="B100" s="280" t="s">
        <v>475</v>
      </c>
      <c r="C100" s="279">
        <v>4.170134422839273E-2</v>
      </c>
      <c r="D100" s="281" t="s">
        <v>58</v>
      </c>
      <c r="E100" s="329"/>
      <c r="F100" s="331"/>
      <c r="G100" s="82"/>
      <c r="H100" s="82"/>
      <c r="I100" s="82"/>
      <c r="J100" s="71"/>
      <c r="K100" s="665"/>
      <c r="L100" s="666"/>
      <c r="M100" s="667"/>
      <c r="N100" s="292"/>
      <c r="O100" s="82"/>
      <c r="P100" s="82"/>
      <c r="Q100" s="82"/>
      <c r="R100" s="82"/>
      <c r="S100" s="82"/>
      <c r="T100" s="82"/>
      <c r="U100" s="82"/>
      <c r="V100" s="82"/>
      <c r="W100" s="82"/>
      <c r="X100" s="82"/>
      <c r="Y100" s="82"/>
      <c r="Z100" s="82"/>
      <c r="AA100" s="82"/>
      <c r="AB100" s="82"/>
      <c r="AC100" s="82"/>
      <c r="AD100" s="82"/>
      <c r="AE100" s="73"/>
      <c r="AF100" s="73"/>
      <c r="AG100" s="73"/>
      <c r="AH100" s="73"/>
      <c r="AI100" s="73"/>
      <c r="AJ100" s="73"/>
      <c r="AK100" s="73"/>
      <c r="AL100" s="73"/>
      <c r="AM100" s="73"/>
      <c r="AN100" s="73"/>
      <c r="AO100" s="73"/>
    </row>
    <row r="101" spans="1:41">
      <c r="A101" s="152" t="s">
        <v>472</v>
      </c>
      <c r="B101" s="280" t="s">
        <v>476</v>
      </c>
      <c r="C101" s="279">
        <v>9.247938974765918E-2</v>
      </c>
      <c r="D101" s="281" t="s">
        <v>58</v>
      </c>
      <c r="E101" s="329"/>
      <c r="F101" s="331"/>
      <c r="G101" s="82"/>
      <c r="H101" s="82"/>
      <c r="I101" s="82"/>
      <c r="J101" s="71"/>
      <c r="K101" s="665"/>
      <c r="L101" s="666"/>
      <c r="M101" s="667"/>
      <c r="N101" s="292"/>
      <c r="O101" s="82"/>
      <c r="P101" s="82"/>
      <c r="Q101" s="82"/>
      <c r="R101" s="82"/>
      <c r="S101" s="82"/>
      <c r="T101" s="82"/>
      <c r="U101" s="82"/>
      <c r="V101" s="82"/>
      <c r="W101" s="82"/>
      <c r="X101" s="82"/>
      <c r="Y101" s="82"/>
      <c r="Z101" s="82"/>
      <c r="AA101" s="82"/>
      <c r="AB101" s="82"/>
      <c r="AC101" s="82"/>
      <c r="AD101" s="82"/>
      <c r="AE101" s="73"/>
      <c r="AF101" s="73"/>
      <c r="AG101" s="73"/>
      <c r="AH101" s="73"/>
      <c r="AI101" s="73"/>
      <c r="AJ101" s="73"/>
      <c r="AK101" s="73"/>
      <c r="AL101" s="73"/>
      <c r="AM101" s="73"/>
      <c r="AN101" s="73"/>
      <c r="AO101" s="73"/>
    </row>
    <row r="102" spans="1:41">
      <c r="A102" s="150" t="s">
        <v>473</v>
      </c>
      <c r="B102" s="149" t="s">
        <v>477</v>
      </c>
      <c r="C102" s="279">
        <v>4.3143330338754136E-2</v>
      </c>
      <c r="D102" s="281" t="s">
        <v>58</v>
      </c>
      <c r="E102" s="329"/>
      <c r="F102" s="331"/>
      <c r="G102" s="82"/>
      <c r="H102" s="82"/>
      <c r="I102" s="82"/>
      <c r="J102" s="71"/>
      <c r="K102" s="665"/>
      <c r="L102" s="666"/>
      <c r="M102" s="667"/>
      <c r="N102" s="292"/>
      <c r="O102" s="82"/>
      <c r="P102" s="82"/>
      <c r="Q102" s="82"/>
      <c r="R102" s="82"/>
      <c r="S102" s="82"/>
      <c r="T102" s="82"/>
      <c r="U102" s="82"/>
      <c r="V102" s="82"/>
      <c r="W102" s="82"/>
      <c r="X102" s="82"/>
      <c r="Y102" s="82"/>
      <c r="Z102" s="82"/>
      <c r="AA102" s="82"/>
      <c r="AB102" s="82"/>
      <c r="AC102" s="82"/>
      <c r="AD102" s="82"/>
      <c r="AE102" s="73"/>
      <c r="AF102" s="73"/>
      <c r="AG102" s="73"/>
      <c r="AH102" s="73"/>
      <c r="AI102" s="73"/>
      <c r="AJ102" s="73"/>
      <c r="AK102" s="73"/>
      <c r="AL102" s="73"/>
      <c r="AM102" s="73"/>
      <c r="AN102" s="73"/>
      <c r="AO102" s="73"/>
    </row>
    <row r="103" spans="1:41">
      <c r="A103" s="150" t="s">
        <v>81</v>
      </c>
      <c r="B103" s="149" t="s">
        <v>55</v>
      </c>
      <c r="C103" s="279">
        <v>1</v>
      </c>
      <c r="D103" s="281" t="s">
        <v>56</v>
      </c>
      <c r="E103" s="329">
        <v>193.67281961538515</v>
      </c>
      <c r="F103" s="331"/>
      <c r="G103" s="82"/>
      <c r="H103" s="82"/>
      <c r="I103" s="82"/>
      <c r="J103" s="71"/>
      <c r="K103" s="665"/>
      <c r="L103" s="666"/>
      <c r="M103" s="667"/>
      <c r="N103" s="292"/>
      <c r="O103" s="82"/>
      <c r="P103" s="82"/>
      <c r="Q103" s="82"/>
      <c r="R103" s="82"/>
      <c r="S103" s="82"/>
      <c r="T103" s="82"/>
      <c r="U103" s="82"/>
      <c r="V103" s="82"/>
      <c r="W103" s="82"/>
      <c r="X103" s="82"/>
      <c r="Y103" s="82"/>
      <c r="Z103" s="82"/>
      <c r="AA103" s="82"/>
      <c r="AB103" s="82"/>
      <c r="AC103" s="82"/>
      <c r="AD103" s="82"/>
      <c r="AE103" s="73"/>
      <c r="AF103" s="73"/>
      <c r="AG103" s="73"/>
      <c r="AH103" s="73"/>
      <c r="AI103" s="73"/>
      <c r="AJ103" s="73"/>
      <c r="AK103" s="73"/>
      <c r="AL103" s="73"/>
      <c r="AM103" s="73"/>
      <c r="AN103" s="73"/>
      <c r="AO103" s="73"/>
    </row>
    <row r="104" spans="1:41">
      <c r="A104" s="150" t="s">
        <v>186</v>
      </c>
      <c r="B104" s="149" t="s">
        <v>187</v>
      </c>
      <c r="C104" s="279">
        <v>0.1563650974352106</v>
      </c>
      <c r="D104" s="281"/>
      <c r="E104" s="329"/>
      <c r="F104" s="331"/>
      <c r="G104" s="82"/>
      <c r="H104" s="82"/>
      <c r="I104" s="82"/>
      <c r="J104" s="71"/>
      <c r="K104" s="665"/>
      <c r="L104" s="666"/>
      <c r="M104" s="667"/>
      <c r="N104" s="292"/>
      <c r="O104" s="82"/>
      <c r="P104" s="82"/>
      <c r="Q104" s="82"/>
      <c r="R104" s="82"/>
      <c r="S104" s="82"/>
      <c r="T104" s="82"/>
      <c r="U104" s="82"/>
      <c r="V104" s="82"/>
      <c r="W104" s="82"/>
      <c r="X104" s="82"/>
      <c r="Y104" s="82"/>
      <c r="Z104" s="82"/>
      <c r="AA104" s="82"/>
      <c r="AB104" s="82"/>
      <c r="AC104" s="82"/>
      <c r="AD104" s="82"/>
      <c r="AE104" s="73"/>
      <c r="AF104" s="73"/>
      <c r="AG104" s="73"/>
      <c r="AH104" s="73"/>
      <c r="AI104" s="73"/>
      <c r="AJ104" s="73"/>
      <c r="AK104" s="73"/>
      <c r="AL104" s="73"/>
      <c r="AM104" s="73"/>
      <c r="AN104" s="73"/>
      <c r="AO104" s="73"/>
    </row>
    <row r="105" spans="1:41">
      <c r="A105" s="150" t="s">
        <v>137</v>
      </c>
      <c r="B105" s="149" t="s">
        <v>57</v>
      </c>
      <c r="C105" s="279">
        <v>8.6137008512363195E-3</v>
      </c>
      <c r="D105" s="281" t="s">
        <v>58</v>
      </c>
      <c r="E105" s="329"/>
      <c r="F105" s="331"/>
      <c r="G105" s="82"/>
      <c r="H105" s="82"/>
      <c r="I105" s="82"/>
      <c r="J105" s="71"/>
      <c r="K105" s="665"/>
      <c r="L105" s="666"/>
      <c r="M105" s="667"/>
      <c r="N105" s="292"/>
      <c r="O105" s="82"/>
      <c r="P105" s="82"/>
      <c r="Q105" s="82"/>
      <c r="R105" s="82"/>
      <c r="S105" s="82"/>
      <c r="T105" s="82"/>
      <c r="U105" s="82"/>
      <c r="V105" s="82"/>
      <c r="W105" s="82"/>
      <c r="X105" s="82"/>
      <c r="Y105" s="82"/>
      <c r="Z105" s="82"/>
      <c r="AA105" s="82"/>
      <c r="AB105" s="82"/>
      <c r="AC105" s="82"/>
      <c r="AD105" s="82"/>
      <c r="AE105" s="73"/>
      <c r="AF105" s="73"/>
      <c r="AG105" s="73"/>
      <c r="AH105" s="73"/>
      <c r="AI105" s="73"/>
      <c r="AJ105" s="73"/>
      <c r="AK105" s="73"/>
      <c r="AL105" s="73"/>
      <c r="AM105" s="73"/>
      <c r="AN105" s="73"/>
      <c r="AO105" s="73"/>
    </row>
    <row r="106" spans="1:41">
      <c r="A106" s="151" t="s">
        <v>138</v>
      </c>
      <c r="B106" s="280" t="s">
        <v>59</v>
      </c>
      <c r="C106" s="279">
        <v>1.1396843950905905E-2</v>
      </c>
      <c r="D106" s="281" t="s">
        <v>58</v>
      </c>
      <c r="E106" s="329"/>
      <c r="F106" s="331"/>
      <c r="G106" s="82"/>
      <c r="H106" s="82"/>
      <c r="I106" s="82"/>
      <c r="J106" s="71"/>
      <c r="K106" s="665"/>
      <c r="L106" s="666"/>
      <c r="M106" s="667"/>
      <c r="N106" s="292"/>
      <c r="O106" s="82"/>
      <c r="P106" s="82"/>
      <c r="Q106" s="82"/>
      <c r="R106" s="82"/>
      <c r="S106" s="82"/>
      <c r="T106" s="82"/>
      <c r="U106" s="82"/>
      <c r="V106" s="82"/>
      <c r="W106" s="82"/>
      <c r="X106" s="82"/>
      <c r="Y106" s="82"/>
      <c r="Z106" s="82"/>
      <c r="AA106" s="82"/>
      <c r="AB106" s="82"/>
      <c r="AC106" s="82"/>
      <c r="AD106" s="82"/>
      <c r="AE106" s="73"/>
      <c r="AF106" s="73"/>
      <c r="AG106" s="73"/>
      <c r="AH106" s="73"/>
      <c r="AI106" s="73"/>
      <c r="AJ106" s="73"/>
      <c r="AK106" s="73"/>
      <c r="AL106" s="73"/>
      <c r="AM106" s="73"/>
      <c r="AN106" s="73"/>
      <c r="AO106" s="73"/>
    </row>
    <row r="107" spans="1:41">
      <c r="A107" s="150" t="s">
        <v>443</v>
      </c>
      <c r="B107" s="149" t="s">
        <v>444</v>
      </c>
      <c r="C107" s="279">
        <v>0.16376793386768509</v>
      </c>
      <c r="D107" s="281" t="s">
        <v>58</v>
      </c>
      <c r="E107" s="329">
        <v>28.80489730769299</v>
      </c>
      <c r="F107" s="331"/>
      <c r="G107" s="82"/>
      <c r="H107" s="82"/>
      <c r="I107" s="82"/>
      <c r="J107" s="71"/>
      <c r="K107" s="665"/>
      <c r="L107" s="666"/>
      <c r="M107" s="667"/>
      <c r="N107" s="292"/>
      <c r="O107" s="82"/>
      <c r="P107" s="82"/>
      <c r="Q107" s="82"/>
      <c r="R107" s="82"/>
      <c r="S107" s="82"/>
      <c r="T107" s="82"/>
      <c r="U107" s="82"/>
      <c r="V107" s="82"/>
      <c r="W107" s="82"/>
      <c r="X107" s="82"/>
      <c r="Y107" s="82"/>
      <c r="Z107" s="82"/>
      <c r="AA107" s="82"/>
      <c r="AB107" s="82"/>
      <c r="AC107" s="82"/>
      <c r="AD107" s="82"/>
      <c r="AE107" s="73"/>
      <c r="AF107" s="73"/>
      <c r="AG107" s="73"/>
      <c r="AH107" s="73"/>
      <c r="AI107" s="73"/>
      <c r="AJ107" s="73"/>
      <c r="AK107" s="73"/>
      <c r="AL107" s="73"/>
      <c r="AM107" s="73"/>
      <c r="AN107" s="73"/>
      <c r="AO107" s="73"/>
    </row>
    <row r="108" spans="1:41">
      <c r="A108" s="150" t="s">
        <v>139</v>
      </c>
      <c r="B108" s="149" t="s">
        <v>60</v>
      </c>
      <c r="C108" s="279">
        <v>0</v>
      </c>
      <c r="D108" s="281" t="s">
        <v>58</v>
      </c>
      <c r="E108" s="329"/>
      <c r="F108" s="331"/>
      <c r="G108" s="82"/>
      <c r="H108" s="82"/>
      <c r="I108" s="82"/>
      <c r="J108" s="71"/>
      <c r="K108" s="665"/>
      <c r="L108" s="666"/>
      <c r="M108" s="667"/>
      <c r="N108" s="292"/>
      <c r="O108" s="82"/>
      <c r="P108" s="82"/>
      <c r="Q108" s="82"/>
      <c r="R108" s="82"/>
      <c r="S108" s="84"/>
      <c r="T108" s="82"/>
      <c r="U108" s="82"/>
      <c r="V108" s="82"/>
      <c r="W108" s="82"/>
      <c r="X108" s="82"/>
      <c r="Y108" s="82"/>
      <c r="Z108" s="82"/>
      <c r="AA108" s="82"/>
      <c r="AB108" s="82"/>
      <c r="AC108" s="82"/>
      <c r="AD108" s="82"/>
      <c r="AE108" s="73"/>
      <c r="AF108" s="73"/>
      <c r="AG108" s="73"/>
      <c r="AH108" s="73"/>
      <c r="AI108" s="73"/>
      <c r="AJ108" s="73"/>
      <c r="AK108" s="73"/>
      <c r="AL108" s="73"/>
      <c r="AM108" s="73"/>
      <c r="AN108" s="73"/>
      <c r="AO108" s="73"/>
    </row>
    <row r="109" spans="1:41">
      <c r="A109" s="150" t="s">
        <v>189</v>
      </c>
      <c r="B109" s="149" t="s">
        <v>190</v>
      </c>
      <c r="C109" s="279">
        <v>0.33098536042760318</v>
      </c>
      <c r="D109" s="281"/>
      <c r="E109" s="329"/>
      <c r="F109" s="331"/>
      <c r="G109" s="84"/>
      <c r="H109" s="84"/>
      <c r="I109" s="84"/>
      <c r="J109" s="71"/>
      <c r="K109" s="665"/>
      <c r="L109" s="666"/>
      <c r="M109" s="667"/>
      <c r="N109" s="293"/>
      <c r="O109" s="84"/>
      <c r="P109" s="84"/>
      <c r="Q109" s="84"/>
      <c r="R109" s="84"/>
      <c r="S109" s="84"/>
      <c r="T109" s="82"/>
      <c r="U109" s="82"/>
      <c r="V109" s="82"/>
      <c r="W109" s="82"/>
      <c r="X109" s="82"/>
      <c r="Y109" s="82"/>
      <c r="Z109" s="82"/>
      <c r="AA109" s="82"/>
      <c r="AB109" s="82"/>
      <c r="AC109" s="82"/>
      <c r="AD109" s="82"/>
      <c r="AE109" s="73"/>
      <c r="AF109" s="73"/>
      <c r="AG109" s="73"/>
      <c r="AH109" s="73"/>
      <c r="AI109" s="73"/>
      <c r="AJ109" s="73"/>
      <c r="AK109" s="73"/>
      <c r="AL109" s="73"/>
      <c r="AM109" s="73"/>
      <c r="AN109" s="73"/>
      <c r="AO109" s="73"/>
    </row>
    <row r="110" spans="1:41">
      <c r="A110" s="150" t="s">
        <v>140</v>
      </c>
      <c r="B110" s="149" t="s">
        <v>61</v>
      </c>
      <c r="C110" s="279">
        <v>0.29867737521830545</v>
      </c>
      <c r="D110" s="281" t="s">
        <v>46</v>
      </c>
      <c r="E110" s="329">
        <v>65.948677692308237</v>
      </c>
      <c r="F110" s="331">
        <v>0.84921713519612552</v>
      </c>
      <c r="G110" s="84"/>
      <c r="H110" s="84"/>
      <c r="I110" s="84"/>
      <c r="J110" s="71"/>
      <c r="K110" s="665"/>
      <c r="L110" s="666"/>
      <c r="M110" s="667"/>
      <c r="N110" s="293"/>
      <c r="O110" s="84"/>
      <c r="P110" s="84"/>
      <c r="Q110" s="84"/>
      <c r="R110" s="84"/>
      <c r="S110" s="84"/>
      <c r="T110" s="82"/>
      <c r="U110" s="82"/>
      <c r="V110" s="82"/>
      <c r="W110" s="82"/>
      <c r="X110" s="82"/>
      <c r="Y110" s="82"/>
      <c r="Z110" s="82"/>
      <c r="AA110" s="82"/>
      <c r="AB110" s="82"/>
      <c r="AC110" s="82"/>
      <c r="AD110" s="82"/>
      <c r="AE110" s="73"/>
      <c r="AF110" s="73"/>
      <c r="AG110" s="73"/>
      <c r="AH110" s="73"/>
      <c r="AI110" s="73"/>
      <c r="AJ110" s="73"/>
      <c r="AK110" s="73"/>
      <c r="AL110" s="73"/>
      <c r="AM110" s="73"/>
      <c r="AN110" s="73"/>
      <c r="AO110" s="73"/>
    </row>
    <row r="111" spans="1:41">
      <c r="A111" s="150" t="s">
        <v>141</v>
      </c>
      <c r="B111" s="149" t="s">
        <v>62</v>
      </c>
      <c r="C111" s="279">
        <v>0.4931538565608467</v>
      </c>
      <c r="D111" s="281" t="s">
        <v>46</v>
      </c>
      <c r="E111" s="329">
        <v>62.977092307692502</v>
      </c>
      <c r="F111" s="331">
        <v>2.266951842076494</v>
      </c>
      <c r="G111" s="82"/>
      <c r="H111" s="82"/>
      <c r="I111" s="82"/>
      <c r="J111" s="71"/>
      <c r="K111" s="665"/>
      <c r="L111" s="666"/>
      <c r="M111" s="667"/>
      <c r="N111" s="292"/>
      <c r="O111" s="82"/>
      <c r="P111" s="82"/>
      <c r="Q111" s="82"/>
      <c r="R111" s="82"/>
      <c r="S111" s="82"/>
      <c r="T111" s="82"/>
      <c r="U111" s="82"/>
      <c r="V111" s="82"/>
      <c r="W111" s="82"/>
      <c r="X111" s="82"/>
      <c r="Y111" s="82"/>
      <c r="Z111" s="82"/>
      <c r="AA111" s="82"/>
      <c r="AB111" s="82"/>
      <c r="AC111" s="82"/>
      <c r="AD111" s="82"/>
      <c r="AE111" s="73"/>
      <c r="AF111" s="73"/>
      <c r="AG111" s="73"/>
      <c r="AH111" s="73"/>
      <c r="AI111" s="73"/>
      <c r="AJ111" s="73"/>
      <c r="AK111" s="73"/>
      <c r="AL111" s="73"/>
      <c r="AM111" s="73"/>
      <c r="AN111" s="73"/>
      <c r="AO111" s="73"/>
    </row>
    <row r="112" spans="1:41">
      <c r="A112" s="150" t="s">
        <v>142</v>
      </c>
      <c r="B112" s="149" t="s">
        <v>63</v>
      </c>
      <c r="C112" s="279">
        <v>0.27331452697590036</v>
      </c>
      <c r="D112" s="281" t="s">
        <v>46</v>
      </c>
      <c r="E112" s="329">
        <v>42.404364807692872</v>
      </c>
      <c r="F112" s="331">
        <v>3.2724004974790182</v>
      </c>
      <c r="G112" s="82"/>
      <c r="H112" s="82"/>
      <c r="I112" s="82"/>
      <c r="J112" s="71"/>
      <c r="K112" s="665"/>
      <c r="L112" s="666"/>
      <c r="M112" s="667"/>
      <c r="N112" s="292"/>
      <c r="O112" s="82"/>
      <c r="P112" s="82"/>
      <c r="Q112" s="82"/>
      <c r="R112" s="82"/>
      <c r="S112" s="82"/>
      <c r="T112" s="82"/>
      <c r="U112" s="82"/>
      <c r="V112" s="82"/>
      <c r="W112" s="82"/>
      <c r="X112" s="82"/>
      <c r="Y112" s="82"/>
      <c r="Z112" s="82"/>
      <c r="AA112" s="82"/>
      <c r="AB112" s="82"/>
      <c r="AC112" s="82"/>
      <c r="AD112" s="82"/>
      <c r="AE112" s="73"/>
      <c r="AF112" s="73"/>
      <c r="AG112" s="73"/>
      <c r="AH112" s="73"/>
      <c r="AI112" s="73"/>
      <c r="AJ112" s="73"/>
      <c r="AK112" s="73"/>
      <c r="AL112" s="73"/>
      <c r="AM112" s="73"/>
      <c r="AN112" s="73"/>
      <c r="AO112" s="73"/>
    </row>
    <row r="113" spans="1:41">
      <c r="A113" s="150" t="s">
        <v>441</v>
      </c>
      <c r="B113" s="149" t="s">
        <v>442</v>
      </c>
      <c r="C113" s="279">
        <v>6.9338999158865241E-3</v>
      </c>
      <c r="D113" s="281"/>
      <c r="E113" s="329"/>
      <c r="F113" s="331"/>
      <c r="G113" s="82"/>
      <c r="H113" s="82"/>
      <c r="I113" s="82"/>
      <c r="J113" s="71"/>
      <c r="K113" s="665"/>
      <c r="L113" s="666"/>
      <c r="M113" s="667"/>
      <c r="N113" s="292"/>
      <c r="O113" s="82"/>
      <c r="P113" s="82"/>
      <c r="Q113" s="82"/>
      <c r="R113" s="82"/>
      <c r="S113" s="82"/>
      <c r="T113" s="82"/>
      <c r="U113" s="82"/>
      <c r="V113" s="82"/>
      <c r="W113" s="82"/>
      <c r="X113" s="82"/>
      <c r="Y113" s="82"/>
      <c r="Z113" s="82"/>
      <c r="AA113" s="82"/>
      <c r="AB113" s="82"/>
      <c r="AC113" s="82"/>
      <c r="AD113" s="82"/>
      <c r="AE113" s="73"/>
      <c r="AF113" s="73"/>
      <c r="AG113" s="73"/>
      <c r="AH113" s="73"/>
      <c r="AI113" s="73"/>
      <c r="AJ113" s="73"/>
      <c r="AK113" s="73"/>
      <c r="AL113" s="73"/>
      <c r="AM113" s="73"/>
      <c r="AN113" s="73"/>
      <c r="AO113" s="73"/>
    </row>
    <row r="114" spans="1:41">
      <c r="A114" s="150" t="s">
        <v>143</v>
      </c>
      <c r="B114" s="149" t="s">
        <v>64</v>
      </c>
      <c r="C114" s="279">
        <v>4.4555321977147823E-2</v>
      </c>
      <c r="D114" s="281" t="s">
        <v>58</v>
      </c>
      <c r="E114" s="329">
        <v>14.728741923077791</v>
      </c>
      <c r="F114" s="331"/>
      <c r="G114" s="82"/>
      <c r="H114" s="82"/>
      <c r="I114" s="82"/>
      <c r="J114" s="71"/>
      <c r="K114" s="665"/>
      <c r="L114" s="666"/>
      <c r="M114" s="667"/>
      <c r="N114" s="292"/>
      <c r="O114" s="82"/>
      <c r="P114" s="82"/>
      <c r="Q114" s="82"/>
      <c r="R114" s="82"/>
      <c r="S114" s="82"/>
      <c r="T114" s="82"/>
      <c r="U114" s="82"/>
      <c r="V114" s="82"/>
      <c r="W114" s="82"/>
      <c r="X114" s="82"/>
      <c r="Y114" s="82"/>
      <c r="Z114" s="82"/>
      <c r="AA114" s="82"/>
      <c r="AB114" s="82"/>
      <c r="AC114" s="82"/>
      <c r="AD114" s="82"/>
      <c r="AE114" s="73"/>
      <c r="AF114" s="73"/>
      <c r="AG114" s="73"/>
      <c r="AH114" s="73"/>
      <c r="AI114" s="73"/>
      <c r="AJ114" s="73"/>
      <c r="AK114" s="73"/>
      <c r="AL114" s="73"/>
      <c r="AM114" s="73"/>
      <c r="AN114" s="73"/>
      <c r="AO114" s="73"/>
    </row>
    <row r="115" spans="1:41">
      <c r="A115" s="150" t="s">
        <v>144</v>
      </c>
      <c r="B115" s="149" t="s">
        <v>65</v>
      </c>
      <c r="C115" s="279">
        <v>4.9408684350149279E-2</v>
      </c>
      <c r="D115" s="281" t="s">
        <v>58</v>
      </c>
      <c r="E115" s="329"/>
      <c r="F115" s="331"/>
      <c r="G115" s="82"/>
      <c r="H115" s="82"/>
      <c r="I115" s="82"/>
      <c r="J115" s="71"/>
      <c r="K115" s="665"/>
      <c r="L115" s="666"/>
      <c r="M115" s="667"/>
      <c r="N115" s="292"/>
      <c r="O115" s="82"/>
      <c r="P115" s="82"/>
      <c r="Q115" s="82"/>
      <c r="R115" s="82"/>
      <c r="S115" s="82"/>
      <c r="T115" s="82"/>
      <c r="U115" s="82"/>
      <c r="V115" s="82"/>
      <c r="W115" s="82"/>
      <c r="X115" s="82"/>
      <c r="Y115" s="82"/>
      <c r="Z115" s="82"/>
      <c r="AA115" s="82"/>
      <c r="AB115" s="82"/>
      <c r="AC115" s="82"/>
      <c r="AD115" s="82"/>
      <c r="AE115" s="73"/>
      <c r="AF115" s="73"/>
      <c r="AG115" s="73"/>
      <c r="AH115" s="73"/>
      <c r="AI115" s="73"/>
      <c r="AJ115" s="73"/>
      <c r="AK115" s="73"/>
      <c r="AL115" s="73"/>
      <c r="AM115" s="73"/>
      <c r="AN115" s="73"/>
      <c r="AO115" s="73"/>
    </row>
    <row r="116" spans="1:41">
      <c r="A116" s="151" t="s">
        <v>145</v>
      </c>
      <c r="B116" s="280" t="s">
        <v>66</v>
      </c>
      <c r="C116" s="279">
        <v>8.7613798161970905E-3</v>
      </c>
      <c r="D116" s="281" t="s">
        <v>58</v>
      </c>
      <c r="E116" s="329">
        <v>4.9463563461541735</v>
      </c>
      <c r="F116" s="331"/>
      <c r="G116" s="82"/>
      <c r="H116" s="82"/>
      <c r="I116" s="82"/>
      <c r="J116" s="71"/>
      <c r="K116" s="665"/>
      <c r="L116" s="666"/>
      <c r="M116" s="667"/>
      <c r="N116" s="292"/>
      <c r="O116" s="82"/>
      <c r="P116" s="82"/>
      <c r="Q116" s="82"/>
      <c r="R116" s="82"/>
      <c r="S116" s="82"/>
      <c r="T116" s="82"/>
      <c r="U116" s="82"/>
      <c r="V116" s="82"/>
      <c r="W116" s="82"/>
      <c r="X116" s="82"/>
      <c r="Y116" s="82"/>
      <c r="Z116" s="82"/>
      <c r="AA116" s="82"/>
      <c r="AB116" s="82"/>
      <c r="AC116" s="82"/>
      <c r="AD116" s="82"/>
      <c r="AE116" s="73"/>
      <c r="AF116" s="73"/>
      <c r="AG116" s="73"/>
      <c r="AH116" s="73"/>
      <c r="AI116" s="73"/>
      <c r="AJ116" s="73"/>
      <c r="AK116" s="73"/>
      <c r="AL116" s="73"/>
      <c r="AM116" s="73"/>
      <c r="AN116" s="73"/>
      <c r="AO116" s="73"/>
    </row>
    <row r="117" spans="1:41">
      <c r="A117" s="150" t="s">
        <v>146</v>
      </c>
      <c r="B117" s="149" t="s">
        <v>67</v>
      </c>
      <c r="C117" s="279">
        <v>5.5910470753477411E-3</v>
      </c>
      <c r="D117" s="281" t="s">
        <v>58</v>
      </c>
      <c r="E117" s="329"/>
      <c r="F117" s="331"/>
      <c r="G117" s="82"/>
      <c r="H117" s="82"/>
      <c r="I117" s="82"/>
      <c r="J117" s="71"/>
      <c r="K117" s="665"/>
      <c r="L117" s="666"/>
      <c r="M117" s="667"/>
      <c r="N117" s="292"/>
      <c r="O117" s="82"/>
      <c r="P117" s="82"/>
      <c r="Q117" s="82"/>
      <c r="R117" s="82"/>
      <c r="S117" s="82"/>
      <c r="T117" s="82"/>
      <c r="U117" s="82"/>
      <c r="V117" s="82"/>
      <c r="W117" s="82"/>
      <c r="X117" s="82"/>
      <c r="Y117" s="82"/>
      <c r="Z117" s="82"/>
      <c r="AA117" s="82"/>
      <c r="AB117" s="82"/>
      <c r="AC117" s="82"/>
      <c r="AD117" s="82"/>
      <c r="AE117" s="73"/>
      <c r="AF117" s="73"/>
      <c r="AG117" s="73"/>
      <c r="AH117" s="73"/>
      <c r="AI117" s="73"/>
      <c r="AJ117" s="73"/>
      <c r="AK117" s="73"/>
      <c r="AL117" s="73"/>
      <c r="AM117" s="73"/>
      <c r="AN117" s="73"/>
      <c r="AO117" s="73"/>
    </row>
    <row r="118" spans="1:41">
      <c r="A118" s="150" t="s">
        <v>147</v>
      </c>
      <c r="B118" s="149" t="s">
        <v>68</v>
      </c>
      <c r="C118" s="279">
        <v>4.9392234973919969E-3</v>
      </c>
      <c r="D118" s="281" t="s">
        <v>58</v>
      </c>
      <c r="E118" s="329"/>
      <c r="F118" s="331"/>
      <c r="G118" s="82"/>
      <c r="H118" s="82"/>
      <c r="I118" s="82"/>
      <c r="J118" s="71"/>
      <c r="K118" s="665"/>
      <c r="L118" s="666"/>
      <c r="M118" s="667"/>
      <c r="N118" s="292"/>
      <c r="O118" s="82"/>
      <c r="P118" s="82"/>
      <c r="Q118" s="82"/>
      <c r="R118" s="82"/>
      <c r="S118" s="82"/>
      <c r="T118" s="82"/>
      <c r="U118" s="82"/>
      <c r="V118" s="82"/>
      <c r="W118" s="82"/>
      <c r="X118" s="82"/>
      <c r="Y118" s="82"/>
      <c r="Z118" s="82"/>
      <c r="AA118" s="82"/>
      <c r="AB118" s="82"/>
      <c r="AC118" s="82"/>
      <c r="AD118" s="82"/>
      <c r="AE118" s="73"/>
      <c r="AF118" s="73"/>
      <c r="AG118" s="73"/>
      <c r="AH118" s="73"/>
      <c r="AI118" s="73"/>
      <c r="AJ118" s="73"/>
      <c r="AK118" s="73"/>
      <c r="AL118" s="73"/>
      <c r="AM118" s="73"/>
      <c r="AN118" s="73"/>
      <c r="AO118" s="73"/>
    </row>
    <row r="119" spans="1:41">
      <c r="A119" s="150" t="s">
        <v>148</v>
      </c>
      <c r="B119" s="149" t="s">
        <v>69</v>
      </c>
      <c r="C119" s="279">
        <v>6.9140616144900595E-3</v>
      </c>
      <c r="D119" s="281" t="s">
        <v>58</v>
      </c>
      <c r="E119" s="329"/>
      <c r="F119" s="331"/>
      <c r="G119" s="82"/>
      <c r="H119" s="82"/>
      <c r="I119" s="82"/>
      <c r="J119" s="71"/>
      <c r="K119" s="665"/>
      <c r="L119" s="666"/>
      <c r="M119" s="667"/>
      <c r="N119" s="292"/>
      <c r="O119" s="82"/>
      <c r="P119" s="82"/>
      <c r="Q119" s="82"/>
      <c r="R119" s="82"/>
      <c r="S119" s="82"/>
      <c r="T119" s="82"/>
      <c r="U119" s="82"/>
      <c r="V119" s="82"/>
      <c r="W119" s="82"/>
      <c r="X119" s="82"/>
      <c r="Y119" s="82"/>
      <c r="Z119" s="82"/>
      <c r="AA119" s="82"/>
      <c r="AB119" s="82"/>
      <c r="AC119" s="82"/>
      <c r="AD119" s="82"/>
      <c r="AE119" s="73"/>
      <c r="AF119" s="73"/>
      <c r="AG119" s="73"/>
      <c r="AH119" s="73"/>
      <c r="AI119" s="73"/>
      <c r="AJ119" s="73"/>
      <c r="AK119" s="73"/>
      <c r="AL119" s="73"/>
      <c r="AM119" s="73"/>
      <c r="AN119" s="73"/>
      <c r="AO119" s="73"/>
    </row>
    <row r="120" spans="1:41">
      <c r="A120" s="150" t="s">
        <v>192</v>
      </c>
      <c r="B120" s="149" t="s">
        <v>191</v>
      </c>
      <c r="C120" s="279">
        <v>0.70193882042043398</v>
      </c>
      <c r="D120" s="281"/>
      <c r="E120" s="329"/>
      <c r="F120" s="331"/>
      <c r="G120" s="82"/>
      <c r="H120" s="82"/>
      <c r="I120" s="82"/>
      <c r="J120" s="71"/>
      <c r="K120" s="665"/>
      <c r="L120" s="666"/>
      <c r="M120" s="667"/>
      <c r="N120" s="292"/>
      <c r="O120" s="82"/>
      <c r="P120" s="82"/>
      <c r="Q120" s="82"/>
      <c r="R120" s="82"/>
      <c r="S120" s="82"/>
      <c r="T120" s="82"/>
      <c r="U120" s="82"/>
      <c r="V120" s="82"/>
      <c r="W120" s="82"/>
      <c r="X120" s="82"/>
      <c r="Y120" s="82"/>
      <c r="Z120" s="82"/>
      <c r="AA120" s="82"/>
      <c r="AB120" s="82"/>
      <c r="AC120" s="82"/>
      <c r="AD120" s="82"/>
      <c r="AE120" s="73"/>
      <c r="AF120" s="73"/>
      <c r="AG120" s="73"/>
      <c r="AH120" s="73"/>
      <c r="AI120" s="73"/>
      <c r="AJ120" s="73"/>
      <c r="AK120" s="73"/>
      <c r="AL120" s="73"/>
      <c r="AM120" s="73"/>
      <c r="AN120" s="73"/>
      <c r="AO120" s="73"/>
    </row>
    <row r="121" spans="1:41">
      <c r="A121" s="150" t="s">
        <v>149</v>
      </c>
      <c r="B121" s="149" t="s">
        <v>70</v>
      </c>
      <c r="C121" s="279">
        <v>0.71115780193242506</v>
      </c>
      <c r="D121" s="281" t="s">
        <v>46</v>
      </c>
      <c r="E121" s="329">
        <v>427.54805423076925</v>
      </c>
      <c r="F121" s="331">
        <v>8.0326674355221144</v>
      </c>
      <c r="G121" s="82"/>
      <c r="H121" s="82"/>
      <c r="I121" s="82"/>
      <c r="J121" s="71"/>
      <c r="K121" s="665"/>
      <c r="L121" s="666"/>
      <c r="M121" s="667"/>
      <c r="N121" s="292"/>
      <c r="O121" s="82"/>
      <c r="P121" s="82"/>
      <c r="Q121" s="82"/>
      <c r="R121" s="82"/>
      <c r="S121" s="82"/>
      <c r="T121" s="82"/>
      <c r="U121" s="82"/>
      <c r="V121" s="82"/>
      <c r="W121" s="82"/>
      <c r="X121" s="82"/>
      <c r="Y121" s="82"/>
      <c r="Z121" s="82"/>
      <c r="AA121" s="82"/>
      <c r="AB121" s="82"/>
      <c r="AC121" s="82"/>
      <c r="AD121" s="82"/>
      <c r="AE121" s="73"/>
      <c r="AF121" s="73"/>
      <c r="AG121" s="73"/>
      <c r="AH121" s="73"/>
      <c r="AI121" s="73"/>
      <c r="AJ121" s="73"/>
      <c r="AK121" s="73"/>
      <c r="AL121" s="73"/>
      <c r="AM121" s="73"/>
      <c r="AN121" s="73"/>
      <c r="AO121" s="73"/>
    </row>
    <row r="122" spans="1:41">
      <c r="A122" s="150" t="s">
        <v>150</v>
      </c>
      <c r="B122" s="149" t="s">
        <v>71</v>
      </c>
      <c r="C122" s="279">
        <v>0.75889927513540134</v>
      </c>
      <c r="D122" s="281" t="s">
        <v>46</v>
      </c>
      <c r="E122" s="329">
        <v>469.05700038461634</v>
      </c>
      <c r="F122" s="331">
        <v>8.5959607072713204</v>
      </c>
      <c r="G122" s="82"/>
      <c r="H122" s="82"/>
      <c r="I122" s="82"/>
      <c r="J122" s="71"/>
      <c r="K122" s="665"/>
      <c r="L122" s="666"/>
      <c r="M122" s="667"/>
      <c r="N122" s="292"/>
      <c r="O122" s="82"/>
      <c r="P122" s="82"/>
      <c r="Q122" s="82"/>
      <c r="R122" s="82"/>
      <c r="S122" s="82"/>
      <c r="T122" s="82"/>
      <c r="U122" s="82"/>
      <c r="V122" s="82"/>
      <c r="W122" s="82"/>
      <c r="X122" s="82"/>
      <c r="Y122" s="82"/>
      <c r="Z122" s="82"/>
      <c r="AA122" s="82"/>
      <c r="AB122" s="82"/>
      <c r="AC122" s="82"/>
      <c r="AD122" s="82"/>
      <c r="AE122" s="73"/>
      <c r="AF122" s="73"/>
      <c r="AG122" s="73"/>
      <c r="AH122" s="73"/>
      <c r="AI122" s="73"/>
      <c r="AJ122" s="73"/>
      <c r="AK122" s="73"/>
      <c r="AL122" s="73"/>
      <c r="AM122" s="73"/>
      <c r="AN122" s="73"/>
      <c r="AO122" s="73"/>
    </row>
    <row r="123" spans="1:41">
      <c r="A123" s="150" t="s">
        <v>151</v>
      </c>
      <c r="B123" s="149" t="s">
        <v>72</v>
      </c>
      <c r="C123" s="279">
        <v>0.67854431871984533</v>
      </c>
      <c r="D123" s="281" t="s">
        <v>46</v>
      </c>
      <c r="E123" s="329">
        <v>328.37078250000081</v>
      </c>
      <c r="F123" s="331">
        <v>7.2429759537723539</v>
      </c>
      <c r="G123" s="82"/>
      <c r="H123" s="82"/>
      <c r="I123" s="82"/>
      <c r="J123" s="71"/>
      <c r="K123" s="665"/>
      <c r="L123" s="666"/>
      <c r="M123" s="667"/>
      <c r="N123" s="292"/>
      <c r="O123" s="82"/>
      <c r="P123" s="82"/>
      <c r="Q123" s="82"/>
      <c r="R123" s="82"/>
      <c r="S123" s="82"/>
      <c r="T123" s="82"/>
      <c r="U123" s="82"/>
      <c r="V123" s="82"/>
      <c r="W123" s="82"/>
      <c r="X123" s="82"/>
      <c r="Y123" s="82"/>
      <c r="Z123" s="82"/>
      <c r="AA123" s="82"/>
      <c r="AB123" s="82"/>
      <c r="AC123" s="82"/>
      <c r="AD123" s="82"/>
      <c r="AE123" s="73"/>
      <c r="AF123" s="73"/>
      <c r="AG123" s="73"/>
      <c r="AH123" s="73"/>
      <c r="AI123" s="73"/>
      <c r="AJ123" s="73"/>
      <c r="AK123" s="73"/>
      <c r="AL123" s="73"/>
      <c r="AM123" s="73"/>
      <c r="AN123" s="73"/>
      <c r="AO123" s="73"/>
    </row>
    <row r="124" spans="1:41">
      <c r="A124" s="150" t="s">
        <v>152</v>
      </c>
      <c r="B124" s="149" t="s">
        <v>73</v>
      </c>
      <c r="C124" s="279">
        <v>0.65835831886550533</v>
      </c>
      <c r="D124" s="281" t="s">
        <v>46</v>
      </c>
      <c r="E124" s="329">
        <v>261.38820423076953</v>
      </c>
      <c r="F124" s="331">
        <v>6.4308245526684233</v>
      </c>
      <c r="G124" s="82"/>
      <c r="H124" s="82"/>
      <c r="I124" s="82"/>
      <c r="J124" s="71"/>
      <c r="K124" s="665"/>
      <c r="L124" s="666"/>
      <c r="M124" s="667"/>
      <c r="N124" s="292"/>
      <c r="O124" s="82"/>
      <c r="P124" s="82"/>
      <c r="Q124" s="82"/>
      <c r="R124" s="82"/>
      <c r="S124" s="82"/>
      <c r="T124" s="82"/>
      <c r="U124" s="82"/>
      <c r="V124" s="82"/>
      <c r="W124" s="82"/>
      <c r="X124" s="82"/>
      <c r="Y124" s="82"/>
      <c r="Z124" s="82"/>
      <c r="AA124" s="82"/>
      <c r="AB124" s="82"/>
      <c r="AC124" s="82"/>
      <c r="AD124" s="82"/>
      <c r="AE124" s="73"/>
      <c r="AF124" s="73"/>
      <c r="AG124" s="73"/>
      <c r="AH124" s="73"/>
      <c r="AI124" s="73"/>
      <c r="AJ124" s="73"/>
      <c r="AK124" s="73"/>
      <c r="AL124" s="73"/>
      <c r="AM124" s="73"/>
      <c r="AN124" s="73"/>
      <c r="AO124" s="73"/>
    </row>
    <row r="125" spans="1:41">
      <c r="A125" s="150" t="s">
        <v>193</v>
      </c>
      <c r="B125" s="149" t="s">
        <v>194</v>
      </c>
      <c r="C125" s="279">
        <v>0.61908473900760763</v>
      </c>
      <c r="D125" s="281"/>
      <c r="E125" s="329"/>
      <c r="F125" s="331"/>
      <c r="G125" s="82"/>
      <c r="H125" s="82"/>
      <c r="I125" s="82"/>
      <c r="J125" s="71"/>
      <c r="K125" s="665"/>
      <c r="L125" s="666"/>
      <c r="M125" s="667"/>
      <c r="N125" s="292"/>
      <c r="O125" s="82"/>
      <c r="P125" s="82"/>
      <c r="Q125" s="82"/>
      <c r="R125" s="82"/>
      <c r="S125" s="82"/>
      <c r="T125" s="82"/>
      <c r="U125" s="82"/>
      <c r="V125" s="82"/>
      <c r="W125" s="82"/>
      <c r="X125" s="82"/>
      <c r="Y125" s="82"/>
      <c r="Z125" s="82"/>
      <c r="AA125" s="82"/>
      <c r="AB125" s="82"/>
      <c r="AC125" s="82"/>
      <c r="AD125" s="82"/>
      <c r="AE125" s="73"/>
      <c r="AF125" s="73"/>
      <c r="AG125" s="73"/>
      <c r="AH125" s="73"/>
      <c r="AI125" s="73"/>
      <c r="AJ125" s="73"/>
      <c r="AK125" s="73"/>
      <c r="AL125" s="73"/>
      <c r="AM125" s="73"/>
      <c r="AN125" s="73"/>
      <c r="AO125" s="73"/>
    </row>
    <row r="126" spans="1:41">
      <c r="A126" s="150" t="s">
        <v>153</v>
      </c>
      <c r="B126" s="149" t="s">
        <v>74</v>
      </c>
      <c r="C126" s="279">
        <v>0.43400146491252789</v>
      </c>
      <c r="D126" s="281" t="s">
        <v>46</v>
      </c>
      <c r="E126" s="329">
        <v>16.713100961538238</v>
      </c>
      <c r="F126" s="331">
        <v>0.53880296664853433</v>
      </c>
      <c r="G126" s="82"/>
      <c r="H126" s="82"/>
      <c r="I126" s="82"/>
      <c r="J126" s="71"/>
      <c r="K126" s="665"/>
      <c r="L126" s="666"/>
      <c r="M126" s="667"/>
      <c r="N126" s="292"/>
      <c r="O126" s="82"/>
      <c r="P126" s="82"/>
      <c r="Q126" s="82"/>
      <c r="R126" s="82"/>
      <c r="S126" s="82"/>
      <c r="T126" s="82"/>
      <c r="U126" s="82"/>
      <c r="V126" s="82"/>
      <c r="W126" s="82"/>
      <c r="X126" s="82"/>
      <c r="Y126" s="82"/>
      <c r="Z126" s="82"/>
      <c r="AA126" s="82"/>
      <c r="AB126" s="82"/>
      <c r="AC126" s="82"/>
      <c r="AD126" s="82"/>
      <c r="AE126" s="73"/>
      <c r="AF126" s="73"/>
      <c r="AG126" s="73"/>
      <c r="AH126" s="73"/>
      <c r="AI126" s="73"/>
      <c r="AJ126" s="73"/>
      <c r="AK126" s="73"/>
      <c r="AL126" s="73"/>
      <c r="AM126" s="73"/>
      <c r="AN126" s="73"/>
      <c r="AO126" s="73"/>
    </row>
    <row r="127" spans="1:41">
      <c r="A127" s="150" t="s">
        <v>154</v>
      </c>
      <c r="B127" s="149" t="s">
        <v>75</v>
      </c>
      <c r="C127" s="279">
        <v>0.75097867983618416</v>
      </c>
      <c r="D127" s="281" t="s">
        <v>46</v>
      </c>
      <c r="E127" s="329">
        <v>87.752485576924158</v>
      </c>
      <c r="F127" s="331">
        <v>1.3077435438324827</v>
      </c>
      <c r="G127" s="82"/>
      <c r="H127" s="82"/>
      <c r="I127" s="82"/>
      <c r="J127" s="71"/>
      <c r="K127" s="665"/>
      <c r="L127" s="666"/>
      <c r="M127" s="667"/>
      <c r="N127" s="292"/>
      <c r="O127" s="82"/>
      <c r="P127" s="82"/>
      <c r="Q127" s="82"/>
      <c r="R127" s="82"/>
      <c r="S127" s="82"/>
      <c r="T127" s="82"/>
      <c r="U127" s="82"/>
      <c r="V127" s="82"/>
      <c r="W127" s="82"/>
      <c r="X127" s="82"/>
      <c r="Y127" s="82"/>
      <c r="Z127" s="82"/>
      <c r="AA127" s="82"/>
      <c r="AB127" s="82"/>
      <c r="AC127" s="82"/>
      <c r="AD127" s="82"/>
      <c r="AE127" s="73"/>
      <c r="AF127" s="73"/>
      <c r="AG127" s="73"/>
      <c r="AH127" s="73"/>
      <c r="AI127" s="73"/>
      <c r="AJ127" s="73"/>
      <c r="AK127" s="73"/>
      <c r="AL127" s="73"/>
      <c r="AM127" s="73"/>
      <c r="AN127" s="73"/>
      <c r="AO127" s="73"/>
    </row>
    <row r="128" spans="1:41">
      <c r="A128" s="150" t="s">
        <v>196</v>
      </c>
      <c r="B128" s="149" t="s">
        <v>195</v>
      </c>
      <c r="C128" s="279">
        <v>2.867640469576127E-3</v>
      </c>
      <c r="D128" s="281"/>
      <c r="E128" s="329"/>
      <c r="F128" s="331" t="s">
        <v>170</v>
      </c>
      <c r="G128" s="82"/>
      <c r="H128" s="82"/>
      <c r="I128" s="82"/>
      <c r="J128" s="71"/>
      <c r="K128" s="665"/>
      <c r="L128" s="666"/>
      <c r="M128" s="667"/>
      <c r="N128" s="292"/>
      <c r="O128" s="82"/>
      <c r="P128" s="82"/>
      <c r="Q128" s="82"/>
      <c r="R128" s="82"/>
      <c r="S128" s="82"/>
      <c r="T128" s="82"/>
      <c r="U128" s="82"/>
      <c r="V128" s="82"/>
      <c r="W128" s="82"/>
      <c r="X128" s="82"/>
      <c r="Y128" s="82"/>
      <c r="Z128" s="82"/>
      <c r="AA128" s="82"/>
      <c r="AB128" s="82"/>
      <c r="AC128" s="82"/>
      <c r="AD128" s="82"/>
      <c r="AE128" s="73"/>
      <c r="AF128" s="73"/>
      <c r="AG128" s="73"/>
      <c r="AH128" s="73"/>
      <c r="AI128" s="73"/>
      <c r="AJ128" s="73"/>
      <c r="AK128" s="73"/>
      <c r="AL128" s="73"/>
      <c r="AM128" s="73"/>
      <c r="AN128" s="73"/>
      <c r="AO128" s="73"/>
    </row>
    <row r="129" spans="1:41">
      <c r="A129" s="150" t="s">
        <v>155</v>
      </c>
      <c r="B129" s="149" t="s">
        <v>76</v>
      </c>
      <c r="C129" s="279">
        <v>0</v>
      </c>
      <c r="D129" s="281" t="s">
        <v>58</v>
      </c>
      <c r="E129" s="329"/>
      <c r="F129" s="331"/>
      <c r="G129" s="82"/>
      <c r="H129" s="82"/>
      <c r="I129" s="82"/>
      <c r="J129" s="71"/>
      <c r="K129" s="665"/>
      <c r="L129" s="666"/>
      <c r="M129" s="667"/>
      <c r="N129" s="292"/>
      <c r="O129" s="82"/>
      <c r="P129" s="82"/>
      <c r="Q129" s="82"/>
      <c r="R129" s="82"/>
      <c r="S129" s="82"/>
      <c r="T129" s="82"/>
      <c r="U129" s="82"/>
      <c r="V129" s="82"/>
      <c r="W129" s="82"/>
      <c r="X129" s="82"/>
      <c r="Y129" s="82"/>
      <c r="Z129" s="82"/>
      <c r="AA129" s="82"/>
      <c r="AB129" s="82"/>
      <c r="AC129" s="82"/>
      <c r="AD129" s="82"/>
      <c r="AE129" s="73"/>
      <c r="AF129" s="73"/>
      <c r="AG129" s="73"/>
      <c r="AH129" s="73"/>
      <c r="AI129" s="73"/>
      <c r="AJ129" s="73"/>
      <c r="AK129" s="73"/>
      <c r="AL129" s="73"/>
      <c r="AM129" s="73"/>
      <c r="AN129" s="73"/>
      <c r="AO129" s="73"/>
    </row>
    <row r="130" spans="1:41">
      <c r="A130" s="150" t="s">
        <v>156</v>
      </c>
      <c r="B130" s="149" t="s">
        <v>77</v>
      </c>
      <c r="C130" s="279">
        <v>2.4573819754542648E-4</v>
      </c>
      <c r="D130" s="281" t="s">
        <v>58</v>
      </c>
      <c r="E130" s="329"/>
      <c r="F130" s="331"/>
      <c r="G130" s="82"/>
      <c r="H130" s="82"/>
      <c r="I130" s="82"/>
      <c r="J130" s="71"/>
      <c r="K130" s="665"/>
      <c r="L130" s="666"/>
      <c r="M130" s="667"/>
      <c r="N130" s="292"/>
      <c r="O130" s="82"/>
      <c r="P130" s="82"/>
      <c r="Q130" s="82"/>
      <c r="R130" s="82"/>
      <c r="S130" s="82"/>
      <c r="T130" s="82"/>
      <c r="U130" s="82"/>
      <c r="V130" s="82"/>
      <c r="W130" s="82"/>
      <c r="X130" s="82"/>
      <c r="Y130" s="82"/>
      <c r="Z130" s="82"/>
      <c r="AA130" s="82"/>
      <c r="AB130" s="82"/>
      <c r="AC130" s="82"/>
      <c r="AD130" s="82"/>
      <c r="AE130" s="73"/>
      <c r="AF130" s="73"/>
      <c r="AG130" s="73"/>
      <c r="AH130" s="73"/>
      <c r="AI130" s="73"/>
      <c r="AJ130" s="73"/>
      <c r="AK130" s="73"/>
      <c r="AL130" s="73"/>
      <c r="AM130" s="73"/>
      <c r="AN130" s="73"/>
      <c r="AO130" s="73"/>
    </row>
    <row r="131" spans="1:41">
      <c r="A131" s="150" t="s">
        <v>157</v>
      </c>
      <c r="B131" s="149" t="s">
        <v>78</v>
      </c>
      <c r="C131" s="279">
        <v>2.4573819754542648E-4</v>
      </c>
      <c r="D131" s="281" t="s">
        <v>58</v>
      </c>
      <c r="E131" s="329"/>
      <c r="F131" s="331"/>
      <c r="G131" s="82"/>
      <c r="H131" s="82"/>
      <c r="I131" s="82"/>
      <c r="J131" s="71"/>
      <c r="K131" s="665"/>
      <c r="L131" s="666"/>
      <c r="M131" s="667"/>
      <c r="N131" s="292"/>
      <c r="O131" s="82"/>
      <c r="P131" s="82"/>
      <c r="Q131" s="82"/>
      <c r="R131" s="82"/>
      <c r="S131" s="82"/>
      <c r="T131" s="82"/>
      <c r="U131" s="82"/>
      <c r="V131" s="82"/>
      <c r="W131" s="82"/>
      <c r="X131" s="82"/>
      <c r="Y131" s="82"/>
      <c r="Z131" s="82"/>
      <c r="AA131" s="82"/>
      <c r="AB131" s="82"/>
      <c r="AC131" s="82"/>
      <c r="AD131" s="82"/>
      <c r="AE131" s="73"/>
      <c r="AF131" s="73"/>
      <c r="AG131" s="73"/>
      <c r="AH131" s="73"/>
      <c r="AI131" s="73"/>
      <c r="AJ131" s="73"/>
      <c r="AK131" s="73"/>
      <c r="AL131" s="73"/>
      <c r="AM131" s="73"/>
      <c r="AN131" s="73"/>
      <c r="AO131" s="73"/>
    </row>
    <row r="132" spans="1:41">
      <c r="A132" s="150" t="s">
        <v>158</v>
      </c>
      <c r="B132" s="149" t="s">
        <v>79</v>
      </c>
      <c r="C132" s="279">
        <v>0.27995632650550534</v>
      </c>
      <c r="D132" s="281" t="s">
        <v>56</v>
      </c>
      <c r="E132" s="329">
        <v>62.438658076923687</v>
      </c>
      <c r="F132" s="331"/>
      <c r="G132" s="82"/>
      <c r="H132" s="82"/>
      <c r="I132" s="82"/>
      <c r="J132" s="71"/>
      <c r="K132" s="665"/>
      <c r="L132" s="666"/>
      <c r="M132" s="667"/>
      <c r="N132" s="292"/>
      <c r="O132" s="82"/>
      <c r="P132" s="82"/>
      <c r="Q132" s="82"/>
      <c r="R132" s="82"/>
      <c r="S132" s="82"/>
      <c r="T132" s="82"/>
      <c r="U132" s="82"/>
      <c r="V132" s="82"/>
      <c r="W132" s="82"/>
      <c r="X132" s="82"/>
      <c r="Y132" s="82"/>
      <c r="Z132" s="82"/>
      <c r="AA132" s="82"/>
      <c r="AB132" s="82"/>
      <c r="AC132" s="82"/>
      <c r="AD132" s="82"/>
      <c r="AE132" s="73"/>
      <c r="AF132" s="73"/>
      <c r="AG132" s="73"/>
      <c r="AH132" s="73"/>
      <c r="AI132" s="73"/>
      <c r="AJ132" s="73"/>
      <c r="AK132" s="73"/>
      <c r="AL132" s="73"/>
      <c r="AM132" s="73"/>
      <c r="AN132" s="73"/>
      <c r="AO132" s="73"/>
    </row>
    <row r="133" spans="1:41">
      <c r="A133" s="40" t="s">
        <v>5</v>
      </c>
      <c r="K133" s="82"/>
      <c r="L133" s="82"/>
    </row>
    <row r="135" spans="1:41">
      <c r="A135" s="115"/>
    </row>
    <row r="137" spans="1:41">
      <c r="A137" s="285" t="s">
        <v>778</v>
      </c>
    </row>
    <row r="138" spans="1:41">
      <c r="A138" s="481"/>
    </row>
    <row r="139" spans="1:41">
      <c r="A139" s="481"/>
    </row>
  </sheetData>
  <mergeCells count="1">
    <mergeCell ref="C14:E14"/>
  </mergeCells>
  <phoneticPr fontId="0" type="noConversion"/>
  <printOptions headings="1"/>
  <pageMargins left="0.75" right="0.75" top="0.75" bottom="0.75" header="0.5" footer="0.5"/>
  <pageSetup orientation="landscape" r:id="rId1"/>
  <headerFooter alignWithMargins="0">
    <oddFooter>Page &amp;P&amp;R&amp;Z&amp;F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Y64"/>
  <sheetViews>
    <sheetView zoomScaleNormal="100" workbookViewId="0">
      <selection activeCell="B1" sqref="B1"/>
    </sheetView>
  </sheetViews>
  <sheetFormatPr defaultColWidth="9" defaultRowHeight="11.25"/>
  <cols>
    <col min="1" max="1" width="20.125" style="237" bestFit="1" customWidth="1"/>
    <col min="2" max="2" width="7.125" style="237" bestFit="1" customWidth="1"/>
    <col min="3" max="3" width="8.125" style="237" customWidth="1"/>
    <col min="4" max="5" width="6.375" style="237" bestFit="1" customWidth="1"/>
    <col min="6" max="6" width="6.75" style="237" customWidth="1"/>
    <col min="7" max="8" width="6.75" style="237" bestFit="1" customWidth="1"/>
    <col min="9" max="20" width="5.25" style="237" bestFit="1" customWidth="1"/>
    <col min="21" max="21" width="6.5" style="237" bestFit="1" customWidth="1"/>
    <col min="22" max="23" width="5.25" style="237" bestFit="1" customWidth="1"/>
    <col min="24" max="102" width="5.25" style="237" customWidth="1"/>
    <col min="103" max="103" width="7.5" style="237" customWidth="1"/>
    <col min="104" max="16384" width="9" style="237"/>
  </cols>
  <sheetData>
    <row r="1" spans="1:103">
      <c r="A1" s="236" t="s">
        <v>198</v>
      </c>
      <c r="B1" s="236"/>
      <c r="C1" s="236">
        <f ca="1">IF(Welcome!C21&lt;&gt;0,Welcome!C21,IF(Company=Welcome!C34,'LookUp Ranges'!C52,'LookUp Ranges'!B52))</f>
        <v>35</v>
      </c>
      <c r="D1" s="236" t="s">
        <v>204</v>
      </c>
      <c r="E1" s="245" t="s">
        <v>128</v>
      </c>
      <c r="F1" s="245"/>
      <c r="G1" s="237">
        <f>FirstYear</f>
        <v>2014</v>
      </c>
    </row>
    <row r="2" spans="1:103">
      <c r="A2" s="236" t="s">
        <v>203</v>
      </c>
      <c r="B2" s="236"/>
      <c r="C2" s="236">
        <f ca="1">'LookUp Ranges'!D52</f>
        <v>20</v>
      </c>
      <c r="D2" s="236" t="s">
        <v>204</v>
      </c>
      <c r="E2" s="245" t="s">
        <v>417</v>
      </c>
      <c r="F2" s="245"/>
      <c r="G2" s="237">
        <f>Inservice</f>
        <v>2014</v>
      </c>
    </row>
    <row r="3" spans="1:103">
      <c r="G3" s="246">
        <f>G2-G1</f>
        <v>0</v>
      </c>
    </row>
    <row r="4" spans="1:103">
      <c r="F4" s="247"/>
    </row>
    <row r="5" spans="1:103">
      <c r="C5" s="248">
        <f>FirstYear</f>
        <v>2014</v>
      </c>
      <c r="D5" s="248">
        <f>C5+1</f>
        <v>2015</v>
      </c>
      <c r="E5" s="248">
        <f t="shared" ref="E5:V5" si="0">D5+1</f>
        <v>2016</v>
      </c>
      <c r="F5" s="248">
        <f t="shared" si="0"/>
        <v>2017</v>
      </c>
      <c r="G5" s="248">
        <f t="shared" si="0"/>
        <v>2018</v>
      </c>
      <c r="H5" s="248">
        <f t="shared" si="0"/>
        <v>2019</v>
      </c>
      <c r="I5" s="248">
        <f t="shared" si="0"/>
        <v>2020</v>
      </c>
      <c r="J5" s="248">
        <f t="shared" si="0"/>
        <v>2021</v>
      </c>
      <c r="K5" s="248">
        <f t="shared" si="0"/>
        <v>2022</v>
      </c>
      <c r="L5" s="248">
        <f t="shared" si="0"/>
        <v>2023</v>
      </c>
      <c r="M5" s="248">
        <f t="shared" si="0"/>
        <v>2024</v>
      </c>
      <c r="N5" s="248">
        <f t="shared" si="0"/>
        <v>2025</v>
      </c>
      <c r="O5" s="248">
        <f t="shared" si="0"/>
        <v>2026</v>
      </c>
      <c r="P5" s="248">
        <f t="shared" si="0"/>
        <v>2027</v>
      </c>
      <c r="Q5" s="248">
        <f t="shared" si="0"/>
        <v>2028</v>
      </c>
      <c r="R5" s="248">
        <f t="shared" si="0"/>
        <v>2029</v>
      </c>
      <c r="S5" s="248">
        <f t="shared" si="0"/>
        <v>2030</v>
      </c>
      <c r="T5" s="248">
        <f t="shared" si="0"/>
        <v>2031</v>
      </c>
      <c r="U5" s="248">
        <f t="shared" si="0"/>
        <v>2032</v>
      </c>
      <c r="V5" s="248">
        <f t="shared" si="0"/>
        <v>2033</v>
      </c>
      <c r="W5" s="248">
        <f>V5+1</f>
        <v>2034</v>
      </c>
      <c r="X5" s="248">
        <f t="shared" ref="X5:AT5" si="1">W5+1</f>
        <v>2035</v>
      </c>
      <c r="Y5" s="248">
        <f t="shared" si="1"/>
        <v>2036</v>
      </c>
      <c r="Z5" s="248">
        <f t="shared" si="1"/>
        <v>2037</v>
      </c>
      <c r="AA5" s="248">
        <f t="shared" si="1"/>
        <v>2038</v>
      </c>
      <c r="AB5" s="248">
        <f t="shared" si="1"/>
        <v>2039</v>
      </c>
      <c r="AC5" s="248">
        <f t="shared" si="1"/>
        <v>2040</v>
      </c>
      <c r="AD5" s="248">
        <f t="shared" si="1"/>
        <v>2041</v>
      </c>
      <c r="AE5" s="248">
        <f t="shared" si="1"/>
        <v>2042</v>
      </c>
      <c r="AF5" s="248">
        <f t="shared" si="1"/>
        <v>2043</v>
      </c>
      <c r="AG5" s="248">
        <f t="shared" si="1"/>
        <v>2044</v>
      </c>
      <c r="AH5" s="248">
        <f t="shared" si="1"/>
        <v>2045</v>
      </c>
      <c r="AI5" s="248">
        <f t="shared" si="1"/>
        <v>2046</v>
      </c>
      <c r="AJ5" s="248">
        <f t="shared" si="1"/>
        <v>2047</v>
      </c>
      <c r="AK5" s="248">
        <f t="shared" si="1"/>
        <v>2048</v>
      </c>
      <c r="AL5" s="248">
        <f t="shared" si="1"/>
        <v>2049</v>
      </c>
      <c r="AM5" s="248">
        <f t="shared" si="1"/>
        <v>2050</v>
      </c>
      <c r="AN5" s="248">
        <f t="shared" si="1"/>
        <v>2051</v>
      </c>
      <c r="AO5" s="248">
        <f t="shared" si="1"/>
        <v>2052</v>
      </c>
      <c r="AP5" s="248">
        <f t="shared" si="1"/>
        <v>2053</v>
      </c>
      <c r="AQ5" s="248">
        <f t="shared" si="1"/>
        <v>2054</v>
      </c>
      <c r="AR5" s="248">
        <f t="shared" si="1"/>
        <v>2055</v>
      </c>
      <c r="AS5" s="248">
        <f t="shared" si="1"/>
        <v>2056</v>
      </c>
      <c r="AT5" s="248">
        <f t="shared" si="1"/>
        <v>2057</v>
      </c>
      <c r="AU5" s="248">
        <f t="shared" ref="AU5:AY5" si="2">AT5+1</f>
        <v>2058</v>
      </c>
      <c r="AV5" s="248">
        <f t="shared" si="2"/>
        <v>2059</v>
      </c>
      <c r="AW5" s="248">
        <f t="shared" si="2"/>
        <v>2060</v>
      </c>
      <c r="AX5" s="248">
        <f t="shared" si="2"/>
        <v>2061</v>
      </c>
      <c r="AY5" s="248">
        <f t="shared" si="2"/>
        <v>2062</v>
      </c>
      <c r="AZ5" s="248">
        <f t="shared" ref="AZ5" si="3">AY5+1</f>
        <v>2063</v>
      </c>
      <c r="BA5" s="248">
        <f t="shared" ref="BA5" si="4">AZ5+1</f>
        <v>2064</v>
      </c>
      <c r="BB5" s="248">
        <f t="shared" ref="BB5" si="5">BA5+1</f>
        <v>2065</v>
      </c>
      <c r="BC5" s="248">
        <f t="shared" ref="BC5" si="6">BB5+1</f>
        <v>2066</v>
      </c>
      <c r="BD5" s="248">
        <f t="shared" ref="BD5" si="7">BC5+1</f>
        <v>2067</v>
      </c>
      <c r="BE5" s="248">
        <f t="shared" ref="BE5" si="8">BD5+1</f>
        <v>2068</v>
      </c>
      <c r="BF5" s="248">
        <f t="shared" ref="BF5" si="9">BE5+1</f>
        <v>2069</v>
      </c>
      <c r="BG5" s="248">
        <f t="shared" ref="BG5" si="10">BF5+1</f>
        <v>2070</v>
      </c>
      <c r="BH5" s="248">
        <f t="shared" ref="BH5" si="11">BG5+1</f>
        <v>2071</v>
      </c>
      <c r="BI5" s="248">
        <f t="shared" ref="BI5" si="12">BH5+1</f>
        <v>2072</v>
      </c>
      <c r="BJ5" s="248">
        <f t="shared" ref="BJ5" si="13">BI5+1</f>
        <v>2073</v>
      </c>
      <c r="BK5" s="248">
        <f t="shared" ref="BK5" si="14">BJ5+1</f>
        <v>2074</v>
      </c>
      <c r="BL5" s="248">
        <f t="shared" ref="BL5" si="15">BK5+1</f>
        <v>2075</v>
      </c>
      <c r="BM5" s="248">
        <f t="shared" ref="BM5" si="16">BL5+1</f>
        <v>2076</v>
      </c>
      <c r="BN5" s="248">
        <f t="shared" ref="BN5" si="17">BM5+1</f>
        <v>2077</v>
      </c>
      <c r="BO5" s="248">
        <f t="shared" ref="BO5" si="18">BN5+1</f>
        <v>2078</v>
      </c>
      <c r="BP5" s="248">
        <f t="shared" ref="BP5" si="19">BO5+1</f>
        <v>2079</v>
      </c>
      <c r="BQ5" s="248">
        <f t="shared" ref="BQ5" si="20">BP5+1</f>
        <v>2080</v>
      </c>
      <c r="BR5" s="248">
        <f t="shared" ref="BR5" si="21">BQ5+1</f>
        <v>2081</v>
      </c>
      <c r="BS5" s="248">
        <f t="shared" ref="BS5" si="22">BR5+1</f>
        <v>2082</v>
      </c>
      <c r="BT5" s="248">
        <f t="shared" ref="BT5" si="23">BS5+1</f>
        <v>2083</v>
      </c>
      <c r="BU5" s="248">
        <f t="shared" ref="BU5" si="24">BT5+1</f>
        <v>2084</v>
      </c>
      <c r="BV5" s="248">
        <f t="shared" ref="BV5" si="25">BU5+1</f>
        <v>2085</v>
      </c>
      <c r="BW5" s="248">
        <f t="shared" ref="BW5" si="26">BV5+1</f>
        <v>2086</v>
      </c>
      <c r="BX5" s="248">
        <f t="shared" ref="BX5" si="27">BW5+1</f>
        <v>2087</v>
      </c>
      <c r="BY5" s="248">
        <f t="shared" ref="BY5" si="28">BX5+1</f>
        <v>2088</v>
      </c>
      <c r="BZ5" s="248">
        <f t="shared" ref="BZ5" si="29">BY5+1</f>
        <v>2089</v>
      </c>
      <c r="CA5" s="248">
        <f t="shared" ref="CA5" si="30">BZ5+1</f>
        <v>2090</v>
      </c>
      <c r="CB5" s="248">
        <f t="shared" ref="CB5" si="31">CA5+1</f>
        <v>2091</v>
      </c>
      <c r="CC5" s="248">
        <f t="shared" ref="CC5" si="32">CB5+1</f>
        <v>2092</v>
      </c>
      <c r="CD5" s="248">
        <f t="shared" ref="CD5" si="33">CC5+1</f>
        <v>2093</v>
      </c>
      <c r="CE5" s="248">
        <f t="shared" ref="CE5" si="34">CD5+1</f>
        <v>2094</v>
      </c>
      <c r="CF5" s="248">
        <f t="shared" ref="CF5" si="35">CE5+1</f>
        <v>2095</v>
      </c>
      <c r="CG5" s="248">
        <f t="shared" ref="CG5" si="36">CF5+1</f>
        <v>2096</v>
      </c>
      <c r="CH5" s="248">
        <f t="shared" ref="CH5" si="37">CG5+1</f>
        <v>2097</v>
      </c>
      <c r="CI5" s="248">
        <f t="shared" ref="CI5" si="38">CH5+1</f>
        <v>2098</v>
      </c>
      <c r="CJ5" s="248">
        <f t="shared" ref="CJ5" si="39">CI5+1</f>
        <v>2099</v>
      </c>
      <c r="CK5" s="248">
        <f t="shared" ref="CK5" si="40">CJ5+1</f>
        <v>2100</v>
      </c>
      <c r="CL5" s="248">
        <f t="shared" ref="CL5" si="41">CK5+1</f>
        <v>2101</v>
      </c>
      <c r="CM5" s="248">
        <f t="shared" ref="CM5" si="42">CL5+1</f>
        <v>2102</v>
      </c>
      <c r="CN5" s="248">
        <f t="shared" ref="CN5" si="43">CM5+1</f>
        <v>2103</v>
      </c>
      <c r="CO5" s="248">
        <f t="shared" ref="CO5" si="44">CN5+1</f>
        <v>2104</v>
      </c>
      <c r="CP5" s="248">
        <f t="shared" ref="CP5" si="45">CO5+1</f>
        <v>2105</v>
      </c>
      <c r="CQ5" s="248">
        <f t="shared" ref="CQ5" si="46">CP5+1</f>
        <v>2106</v>
      </c>
      <c r="CR5" s="248">
        <f t="shared" ref="CR5" si="47">CQ5+1</f>
        <v>2107</v>
      </c>
      <c r="CS5" s="248">
        <f t="shared" ref="CS5" si="48">CR5+1</f>
        <v>2108</v>
      </c>
      <c r="CT5" s="248">
        <f t="shared" ref="CT5" si="49">CS5+1</f>
        <v>2109</v>
      </c>
      <c r="CU5" s="248">
        <f t="shared" ref="CU5" si="50">CT5+1</f>
        <v>2110</v>
      </c>
      <c r="CV5" s="248">
        <f t="shared" ref="CV5" si="51">CU5+1</f>
        <v>2111</v>
      </c>
      <c r="CW5" s="248">
        <f t="shared" ref="CW5" si="52">CV5+1</f>
        <v>2112</v>
      </c>
      <c r="CX5" s="248">
        <f t="shared" ref="CX5" si="53">CW5+1</f>
        <v>2113</v>
      </c>
    </row>
    <row r="6" spans="1:103">
      <c r="A6" s="237" t="s">
        <v>418</v>
      </c>
      <c r="C6" s="249">
        <f ca="1">'PL and CF details'!B81</f>
        <v>-892.26300000000003</v>
      </c>
      <c r="D6" s="249">
        <f ca="1">'PL and CF details'!C81</f>
        <v>0</v>
      </c>
      <c r="E6" s="249">
        <f ca="1">'PL and CF details'!D81</f>
        <v>0</v>
      </c>
      <c r="F6" s="249">
        <f ca="1">'PL and CF details'!E81</f>
        <v>0</v>
      </c>
      <c r="G6" s="249">
        <f ca="1">'PL and CF details'!F81</f>
        <v>0</v>
      </c>
      <c r="H6" s="249">
        <f ca="1">'PL and CF details'!G81</f>
        <v>0</v>
      </c>
      <c r="I6" s="249">
        <f ca="1">'PL and CF details'!H81</f>
        <v>0</v>
      </c>
      <c r="J6" s="249">
        <f ca="1">'PL and CF details'!I81</f>
        <v>0</v>
      </c>
      <c r="K6" s="249">
        <f ca="1">'PL and CF details'!J81</f>
        <v>0</v>
      </c>
      <c r="L6" s="249">
        <f ca="1">'PL and CF details'!K81</f>
        <v>0</v>
      </c>
      <c r="M6" s="249">
        <f ca="1">'PL and CF details'!L81</f>
        <v>0</v>
      </c>
      <c r="N6" s="249">
        <f ca="1">'PL and CF details'!M81</f>
        <v>0</v>
      </c>
      <c r="O6" s="249">
        <f ca="1">'PL and CF details'!N81</f>
        <v>0</v>
      </c>
      <c r="P6" s="249">
        <f ca="1">'PL and CF details'!O81</f>
        <v>0</v>
      </c>
      <c r="Q6" s="249">
        <f ca="1">'PL and CF details'!P81</f>
        <v>0</v>
      </c>
      <c r="R6" s="249">
        <f ca="1">'PL and CF details'!Q81</f>
        <v>0</v>
      </c>
      <c r="S6" s="249">
        <f ca="1">'PL and CF details'!R81</f>
        <v>0</v>
      </c>
      <c r="T6" s="249">
        <f ca="1">'PL and CF details'!S81</f>
        <v>0</v>
      </c>
      <c r="U6" s="249">
        <f ca="1">'PL and CF details'!T81</f>
        <v>0</v>
      </c>
      <c r="V6" s="249">
        <f ca="1">'PL and CF details'!U81</f>
        <v>0</v>
      </c>
      <c r="W6" s="249">
        <f ca="1">'PL and CF details'!V81</f>
        <v>0</v>
      </c>
      <c r="X6" s="249">
        <f ca="1">'PL and CF details'!W81</f>
        <v>0</v>
      </c>
      <c r="Y6" s="249">
        <f ca="1">'PL and CF details'!X81</f>
        <v>0</v>
      </c>
      <c r="Z6" s="249">
        <f ca="1">'PL and CF details'!Y81</f>
        <v>0</v>
      </c>
      <c r="AA6" s="249">
        <f ca="1">'PL and CF details'!Z81</f>
        <v>0</v>
      </c>
      <c r="AB6" s="249">
        <f ca="1">'PL and CF details'!AA81</f>
        <v>0</v>
      </c>
      <c r="AC6" s="249">
        <f ca="1">'PL and CF details'!AB81</f>
        <v>0</v>
      </c>
      <c r="AD6" s="249">
        <f ca="1">'PL and CF details'!AC81</f>
        <v>0</v>
      </c>
      <c r="AE6" s="249">
        <f ca="1">'PL and CF details'!AD81</f>
        <v>0</v>
      </c>
      <c r="AF6" s="249">
        <f ca="1">'PL and CF details'!AE81</f>
        <v>0</v>
      </c>
      <c r="AG6" s="249">
        <f ca="1">'PL and CF details'!AF81</f>
        <v>0</v>
      </c>
      <c r="AH6" s="249">
        <f ca="1">'PL and CF details'!AG81</f>
        <v>0</v>
      </c>
      <c r="AI6" s="249">
        <f ca="1">'PL and CF details'!AH81</f>
        <v>0</v>
      </c>
      <c r="AJ6" s="249">
        <f ca="1">'PL and CF details'!AI81</f>
        <v>0</v>
      </c>
      <c r="AK6" s="249">
        <f ca="1">'PL and CF details'!AJ81</f>
        <v>0</v>
      </c>
      <c r="AL6" s="249">
        <f ca="1">'PL and CF details'!AK81</f>
        <v>0</v>
      </c>
      <c r="AM6" s="249">
        <f ca="1">'PL and CF details'!AL81</f>
        <v>0</v>
      </c>
      <c r="AN6" s="249">
        <f ca="1">'PL and CF details'!AM81</f>
        <v>0</v>
      </c>
      <c r="AO6" s="249">
        <f ca="1">'PL and CF details'!AN81</f>
        <v>0</v>
      </c>
      <c r="AP6" s="249">
        <f ca="1">'PL and CF details'!AO81</f>
        <v>0</v>
      </c>
      <c r="AQ6" s="249">
        <f ca="1">'PL and CF details'!AP81</f>
        <v>0</v>
      </c>
      <c r="AR6" s="249">
        <f ca="1">'PL and CF details'!AQ81</f>
        <v>0</v>
      </c>
      <c r="AS6" s="249">
        <f ca="1">'PL and CF details'!AR81</f>
        <v>0</v>
      </c>
      <c r="AT6" s="249">
        <f ca="1">'PL and CF details'!AS81</f>
        <v>0</v>
      </c>
      <c r="AU6" s="249">
        <f ca="1">'PL and CF details'!AT81</f>
        <v>0</v>
      </c>
      <c r="AV6" s="249">
        <f ca="1">'PL and CF details'!AU81</f>
        <v>0</v>
      </c>
      <c r="AW6" s="249">
        <f ca="1">'PL and CF details'!AV81</f>
        <v>0</v>
      </c>
      <c r="AX6" s="249">
        <f ca="1">'PL and CF details'!AW81</f>
        <v>0</v>
      </c>
      <c r="AY6" s="249">
        <f ca="1">'PL and CF details'!AX81</f>
        <v>0</v>
      </c>
      <c r="AZ6" s="249">
        <f ca="1">'PL and CF details'!AY81</f>
        <v>0</v>
      </c>
      <c r="BA6" s="249">
        <f ca="1">'PL and CF details'!AZ81</f>
        <v>0</v>
      </c>
      <c r="BB6" s="249">
        <f ca="1">'PL and CF details'!BA81</f>
        <v>0</v>
      </c>
      <c r="BC6" s="249">
        <f ca="1">'PL and CF details'!BB81</f>
        <v>0</v>
      </c>
      <c r="BD6" s="249">
        <f ca="1">'PL and CF details'!BC81</f>
        <v>0</v>
      </c>
      <c r="BE6" s="249">
        <f ca="1">'PL and CF details'!BD81</f>
        <v>0</v>
      </c>
      <c r="BF6" s="249">
        <f ca="1">'PL and CF details'!BE81</f>
        <v>0</v>
      </c>
      <c r="BG6" s="249">
        <f ca="1">'PL and CF details'!BF81</f>
        <v>0</v>
      </c>
      <c r="BH6" s="249">
        <f ca="1">'PL and CF details'!BG81</f>
        <v>0</v>
      </c>
      <c r="BI6" s="249">
        <f ca="1">'PL and CF details'!BH81</f>
        <v>0</v>
      </c>
      <c r="BJ6" s="249">
        <f ca="1">'PL and CF details'!BI81</f>
        <v>0</v>
      </c>
      <c r="BK6" s="249">
        <f ca="1">'PL and CF details'!BJ81</f>
        <v>0</v>
      </c>
      <c r="BL6" s="249">
        <f ca="1">'PL and CF details'!BK81</f>
        <v>0</v>
      </c>
      <c r="BM6" s="249">
        <f ca="1">'PL and CF details'!BL81</f>
        <v>0</v>
      </c>
      <c r="BN6" s="249">
        <f ca="1">'PL and CF details'!BM81</f>
        <v>0</v>
      </c>
      <c r="BO6" s="249">
        <f ca="1">'PL and CF details'!BN81</f>
        <v>0</v>
      </c>
      <c r="BP6" s="249">
        <f ca="1">'PL and CF details'!BO81</f>
        <v>0</v>
      </c>
      <c r="BQ6" s="249">
        <f ca="1">'PL and CF details'!BP81</f>
        <v>0</v>
      </c>
      <c r="BR6" s="249">
        <f ca="1">'PL and CF details'!BQ81</f>
        <v>0</v>
      </c>
      <c r="BS6" s="249">
        <f ca="1">'PL and CF details'!BR81</f>
        <v>0</v>
      </c>
      <c r="BT6" s="249">
        <f ca="1">'PL and CF details'!BS81</f>
        <v>0</v>
      </c>
      <c r="BU6" s="249">
        <f ca="1">'PL and CF details'!BT81</f>
        <v>0</v>
      </c>
      <c r="BV6" s="249">
        <f ca="1">'PL and CF details'!BU81</f>
        <v>0</v>
      </c>
      <c r="BW6" s="249">
        <f ca="1">'PL and CF details'!BV81</f>
        <v>0</v>
      </c>
      <c r="BX6" s="249">
        <f ca="1">'PL and CF details'!BW81</f>
        <v>0</v>
      </c>
      <c r="BY6" s="249">
        <f ca="1">'PL and CF details'!BX81</f>
        <v>0</v>
      </c>
      <c r="BZ6" s="249">
        <f ca="1">'PL and CF details'!BY81</f>
        <v>0</v>
      </c>
      <c r="CA6" s="249">
        <f ca="1">'PL and CF details'!BZ81</f>
        <v>0</v>
      </c>
      <c r="CB6" s="249">
        <f ca="1">'PL and CF details'!CA81</f>
        <v>0</v>
      </c>
      <c r="CC6" s="249">
        <f ca="1">'PL and CF details'!CB81</f>
        <v>0</v>
      </c>
      <c r="CD6" s="249">
        <f ca="1">'PL and CF details'!CC81</f>
        <v>0</v>
      </c>
      <c r="CE6" s="249">
        <f>'PL and CF details'!CD81</f>
        <v>0</v>
      </c>
      <c r="CF6" s="249">
        <f>'PL and CF details'!CE81</f>
        <v>0</v>
      </c>
      <c r="CG6" s="249">
        <f>'PL and CF details'!CF81</f>
        <v>0</v>
      </c>
      <c r="CH6" s="249">
        <f>'PL and CF details'!CG81</f>
        <v>0</v>
      </c>
      <c r="CI6" s="249">
        <f>'PL and CF details'!CH81</f>
        <v>0</v>
      </c>
      <c r="CJ6" s="249">
        <f>'PL and CF details'!CI81</f>
        <v>0</v>
      </c>
      <c r="CK6" s="249">
        <f>'PL and CF details'!CJ81</f>
        <v>0</v>
      </c>
      <c r="CL6" s="249">
        <f>'PL and CF details'!CK81</f>
        <v>0</v>
      </c>
      <c r="CM6" s="249">
        <f>'PL and CF details'!CL81</f>
        <v>0</v>
      </c>
      <c r="CN6" s="249">
        <f>'PL and CF details'!CM81</f>
        <v>0</v>
      </c>
      <c r="CO6" s="249">
        <f>'PL and CF details'!CN81</f>
        <v>0</v>
      </c>
      <c r="CP6" s="249">
        <f>'PL and CF details'!CO81</f>
        <v>0</v>
      </c>
      <c r="CQ6" s="249">
        <f>'PL and CF details'!CP81</f>
        <v>0</v>
      </c>
      <c r="CR6" s="249">
        <f>'PL and CF details'!CQ81</f>
        <v>0</v>
      </c>
      <c r="CS6" s="249">
        <f>'PL and CF details'!CR81</f>
        <v>0</v>
      </c>
      <c r="CT6" s="249">
        <f>'PL and CF details'!CS81</f>
        <v>0</v>
      </c>
      <c r="CU6" s="249">
        <f>'PL and CF details'!CT81</f>
        <v>0</v>
      </c>
      <c r="CV6" s="249">
        <f>'PL and CF details'!CU81</f>
        <v>0</v>
      </c>
      <c r="CW6" s="249">
        <f>'PL and CF details'!CV81</f>
        <v>0</v>
      </c>
      <c r="CX6" s="249">
        <f>'PL and CF details'!CW81</f>
        <v>0</v>
      </c>
    </row>
    <row r="7" spans="1:103">
      <c r="A7" s="237" t="s">
        <v>419</v>
      </c>
    </row>
    <row r="9" spans="1:103">
      <c r="F9" s="247"/>
    </row>
    <row r="10" spans="1:103">
      <c r="A10" s="238" t="s">
        <v>198</v>
      </c>
      <c r="B10" s="238"/>
      <c r="C10" s="250" t="s">
        <v>199</v>
      </c>
      <c r="D10" s="251"/>
      <c r="R10" s="252"/>
    </row>
    <row r="11" spans="1:103" s="255" customFormat="1">
      <c r="A11" s="239" t="s">
        <v>202</v>
      </c>
      <c r="B11" s="240" t="s">
        <v>420</v>
      </c>
      <c r="C11" s="253">
        <v>1</v>
      </c>
      <c r="D11" s="253">
        <f t="shared" ref="D11:W11" si="54">C11+1</f>
        <v>2</v>
      </c>
      <c r="E11" s="253">
        <f t="shared" si="54"/>
        <v>3</v>
      </c>
      <c r="F11" s="253">
        <f t="shared" si="54"/>
        <v>4</v>
      </c>
      <c r="G11" s="253">
        <f t="shared" si="54"/>
        <v>5</v>
      </c>
      <c r="H11" s="253">
        <f t="shared" si="54"/>
        <v>6</v>
      </c>
      <c r="I11" s="253">
        <f t="shared" si="54"/>
        <v>7</v>
      </c>
      <c r="J11" s="253">
        <f t="shared" si="54"/>
        <v>8</v>
      </c>
      <c r="K11" s="253">
        <f t="shared" si="54"/>
        <v>9</v>
      </c>
      <c r="L11" s="253">
        <f t="shared" si="54"/>
        <v>10</v>
      </c>
      <c r="M11" s="253">
        <f t="shared" si="54"/>
        <v>11</v>
      </c>
      <c r="N11" s="253">
        <f t="shared" si="54"/>
        <v>12</v>
      </c>
      <c r="O11" s="253">
        <f t="shared" si="54"/>
        <v>13</v>
      </c>
      <c r="P11" s="253">
        <f t="shared" si="54"/>
        <v>14</v>
      </c>
      <c r="Q11" s="253">
        <f t="shared" si="54"/>
        <v>15</v>
      </c>
      <c r="R11" s="253">
        <f t="shared" si="54"/>
        <v>16</v>
      </c>
      <c r="S11" s="253">
        <f t="shared" si="54"/>
        <v>17</v>
      </c>
      <c r="T11" s="253">
        <f t="shared" si="54"/>
        <v>18</v>
      </c>
      <c r="U11" s="253">
        <f t="shared" si="54"/>
        <v>19</v>
      </c>
      <c r="V11" s="253">
        <f t="shared" si="54"/>
        <v>20</v>
      </c>
      <c r="W11" s="253">
        <f t="shared" si="54"/>
        <v>21</v>
      </c>
      <c r="X11" s="253">
        <f t="shared" ref="X11" si="55">W11+1</f>
        <v>22</v>
      </c>
      <c r="Y11" s="253">
        <f t="shared" ref="Y11" si="56">X11+1</f>
        <v>23</v>
      </c>
      <c r="Z11" s="253">
        <f t="shared" ref="Z11" si="57">Y11+1</f>
        <v>24</v>
      </c>
      <c r="AA11" s="253">
        <f t="shared" ref="AA11" si="58">Z11+1</f>
        <v>25</v>
      </c>
      <c r="AB11" s="253">
        <f t="shared" ref="AB11" si="59">AA11+1</f>
        <v>26</v>
      </c>
      <c r="AC11" s="253">
        <f t="shared" ref="AC11" si="60">AB11+1</f>
        <v>27</v>
      </c>
      <c r="AD11" s="253">
        <f t="shared" ref="AD11" si="61">AC11+1</f>
        <v>28</v>
      </c>
      <c r="AE11" s="253">
        <f t="shared" ref="AE11" si="62">AD11+1</f>
        <v>29</v>
      </c>
      <c r="AF11" s="253">
        <f t="shared" ref="AF11" si="63">AE11+1</f>
        <v>30</v>
      </c>
      <c r="AG11" s="253">
        <f t="shared" ref="AG11" si="64">AF11+1</f>
        <v>31</v>
      </c>
      <c r="AH11" s="253">
        <f t="shared" ref="AH11" si="65">AG11+1</f>
        <v>32</v>
      </c>
      <c r="AI11" s="253">
        <f t="shared" ref="AI11" si="66">AH11+1</f>
        <v>33</v>
      </c>
      <c r="AJ11" s="253">
        <f t="shared" ref="AJ11" si="67">AI11+1</f>
        <v>34</v>
      </c>
      <c r="AK11" s="253">
        <f t="shared" ref="AK11" si="68">AJ11+1</f>
        <v>35</v>
      </c>
      <c r="AL11" s="253">
        <f t="shared" ref="AL11" si="69">AK11+1</f>
        <v>36</v>
      </c>
      <c r="AM11" s="253">
        <f t="shared" ref="AM11" si="70">AL11+1</f>
        <v>37</v>
      </c>
      <c r="AN11" s="253">
        <f t="shared" ref="AN11" si="71">AM11+1</f>
        <v>38</v>
      </c>
      <c r="AO11" s="253">
        <f t="shared" ref="AO11" si="72">AN11+1</f>
        <v>39</v>
      </c>
      <c r="AP11" s="253">
        <f t="shared" ref="AP11" si="73">AO11+1</f>
        <v>40</v>
      </c>
      <c r="AQ11" s="253">
        <f t="shared" ref="AQ11" si="74">AP11+1</f>
        <v>41</v>
      </c>
      <c r="AR11" s="253">
        <f t="shared" ref="AR11" si="75">AQ11+1</f>
        <v>42</v>
      </c>
      <c r="AS11" s="253">
        <f t="shared" ref="AS11" si="76">AR11+1</f>
        <v>43</v>
      </c>
      <c r="AT11" s="253">
        <f t="shared" ref="AT11" si="77">AS11+1</f>
        <v>44</v>
      </c>
      <c r="AU11" s="253">
        <f t="shared" ref="AU11" si="78">AT11+1</f>
        <v>45</v>
      </c>
      <c r="AV11" s="253">
        <f t="shared" ref="AV11" si="79">AU11+1</f>
        <v>46</v>
      </c>
      <c r="AW11" s="253">
        <f t="shared" ref="AW11" si="80">AV11+1</f>
        <v>47</v>
      </c>
      <c r="AX11" s="253">
        <f t="shared" ref="AX11" si="81">AW11+1</f>
        <v>48</v>
      </c>
      <c r="AY11" s="253">
        <f t="shared" ref="AY11" si="82">AX11+1</f>
        <v>49</v>
      </c>
      <c r="AZ11" s="253">
        <f t="shared" ref="AZ11" si="83">AY11+1</f>
        <v>50</v>
      </c>
      <c r="BA11" s="253">
        <f t="shared" ref="BA11" si="84">AZ11+1</f>
        <v>51</v>
      </c>
      <c r="BB11" s="253">
        <f t="shared" ref="BB11" si="85">BA11+1</f>
        <v>52</v>
      </c>
      <c r="BC11" s="253">
        <f t="shared" ref="BC11" si="86">BB11+1</f>
        <v>53</v>
      </c>
      <c r="BD11" s="253">
        <f t="shared" ref="BD11" si="87">BC11+1</f>
        <v>54</v>
      </c>
      <c r="BE11" s="253">
        <f t="shared" ref="BE11" si="88">BD11+1</f>
        <v>55</v>
      </c>
      <c r="BF11" s="253">
        <f t="shared" ref="BF11" si="89">BE11+1</f>
        <v>56</v>
      </c>
      <c r="BG11" s="253">
        <f t="shared" ref="BG11" si="90">BF11+1</f>
        <v>57</v>
      </c>
      <c r="BH11" s="253">
        <f t="shared" ref="BH11" si="91">BG11+1</f>
        <v>58</v>
      </c>
      <c r="BI11" s="253">
        <f t="shared" ref="BI11" si="92">BH11+1</f>
        <v>59</v>
      </c>
      <c r="BJ11" s="253">
        <f t="shared" ref="BJ11" si="93">BI11+1</f>
        <v>60</v>
      </c>
      <c r="BK11" s="253">
        <f t="shared" ref="BK11" si="94">BJ11+1</f>
        <v>61</v>
      </c>
      <c r="BL11" s="253">
        <f t="shared" ref="BL11" si="95">BK11+1</f>
        <v>62</v>
      </c>
      <c r="BM11" s="253">
        <f t="shared" ref="BM11" si="96">BL11+1</f>
        <v>63</v>
      </c>
      <c r="BN11" s="253">
        <f t="shared" ref="BN11" si="97">BM11+1</f>
        <v>64</v>
      </c>
      <c r="BO11" s="253">
        <f t="shared" ref="BO11" si="98">BN11+1</f>
        <v>65</v>
      </c>
      <c r="BP11" s="253">
        <f t="shared" ref="BP11" si="99">BO11+1</f>
        <v>66</v>
      </c>
      <c r="BQ11" s="253">
        <f t="shared" ref="BQ11" si="100">BP11+1</f>
        <v>67</v>
      </c>
      <c r="BR11" s="253">
        <f t="shared" ref="BR11" si="101">BQ11+1</f>
        <v>68</v>
      </c>
      <c r="BS11" s="253">
        <f t="shared" ref="BS11" si="102">BR11+1</f>
        <v>69</v>
      </c>
      <c r="BT11" s="253">
        <f t="shared" ref="BT11" si="103">BS11+1</f>
        <v>70</v>
      </c>
      <c r="BU11" s="253">
        <f t="shared" ref="BU11" si="104">BT11+1</f>
        <v>71</v>
      </c>
      <c r="BV11" s="253">
        <f t="shared" ref="BV11" si="105">BU11+1</f>
        <v>72</v>
      </c>
      <c r="BW11" s="253">
        <f t="shared" ref="BW11" si="106">BV11+1</f>
        <v>73</v>
      </c>
      <c r="BX11" s="253">
        <f t="shared" ref="BX11" si="107">BW11+1</f>
        <v>74</v>
      </c>
      <c r="BY11" s="253">
        <f t="shared" ref="BY11" si="108">BX11+1</f>
        <v>75</v>
      </c>
      <c r="BZ11" s="253">
        <f t="shared" ref="BZ11" si="109">BY11+1</f>
        <v>76</v>
      </c>
      <c r="CA11" s="253">
        <f t="shared" ref="CA11" si="110">BZ11+1</f>
        <v>77</v>
      </c>
      <c r="CB11" s="253">
        <f t="shared" ref="CB11" si="111">CA11+1</f>
        <v>78</v>
      </c>
      <c r="CC11" s="253">
        <f t="shared" ref="CC11" si="112">CB11+1</f>
        <v>79</v>
      </c>
      <c r="CD11" s="253">
        <f t="shared" ref="CD11" si="113">CC11+1</f>
        <v>80</v>
      </c>
      <c r="CE11" s="253">
        <f t="shared" ref="CE11" si="114">CD11+1</f>
        <v>81</v>
      </c>
      <c r="CF11" s="253">
        <f t="shared" ref="CF11" si="115">CE11+1</f>
        <v>82</v>
      </c>
      <c r="CG11" s="253">
        <f t="shared" ref="CG11" si="116">CF11+1</f>
        <v>83</v>
      </c>
      <c r="CH11" s="253">
        <f t="shared" ref="CH11" si="117">CG11+1</f>
        <v>84</v>
      </c>
      <c r="CI11" s="253">
        <f t="shared" ref="CI11" si="118">CH11+1</f>
        <v>85</v>
      </c>
      <c r="CJ11" s="253">
        <f t="shared" ref="CJ11" si="119">CI11+1</f>
        <v>86</v>
      </c>
      <c r="CK11" s="253">
        <f t="shared" ref="CK11" si="120">CJ11+1</f>
        <v>87</v>
      </c>
      <c r="CL11" s="253">
        <f t="shared" ref="CL11" si="121">CK11+1</f>
        <v>88</v>
      </c>
      <c r="CM11" s="253">
        <f t="shared" ref="CM11" si="122">CL11+1</f>
        <v>89</v>
      </c>
      <c r="CN11" s="253">
        <f t="shared" ref="CN11" si="123">CM11+1</f>
        <v>90</v>
      </c>
      <c r="CO11" s="253">
        <f t="shared" ref="CO11" si="124">CN11+1</f>
        <v>91</v>
      </c>
      <c r="CP11" s="253">
        <f t="shared" ref="CP11" si="125">CO11+1</f>
        <v>92</v>
      </c>
      <c r="CQ11" s="253">
        <f t="shared" ref="CQ11" si="126">CP11+1</f>
        <v>93</v>
      </c>
      <c r="CR11" s="253">
        <f t="shared" ref="CR11" si="127">CQ11+1</f>
        <v>94</v>
      </c>
      <c r="CS11" s="253">
        <f t="shared" ref="CS11" si="128">CR11+1</f>
        <v>95</v>
      </c>
      <c r="CT11" s="253">
        <f t="shared" ref="CT11" si="129">CS11+1</f>
        <v>96</v>
      </c>
      <c r="CU11" s="253">
        <f t="shared" ref="CU11" si="130">CT11+1</f>
        <v>97</v>
      </c>
      <c r="CV11" s="253">
        <f t="shared" ref="CV11" si="131">CU11+1</f>
        <v>98</v>
      </c>
      <c r="CW11" s="253">
        <f t="shared" ref="CW11" si="132">CV11+1</f>
        <v>99</v>
      </c>
      <c r="CX11" s="253">
        <f t="shared" ref="CX11" si="133">CW11+1</f>
        <v>100</v>
      </c>
      <c r="CY11" s="254" t="s">
        <v>132</v>
      </c>
    </row>
    <row r="12" spans="1:103">
      <c r="A12" s="241">
        <v>1</v>
      </c>
      <c r="B12" s="249">
        <f ca="1">IF(C5=$G$2,SUM($C6:C6),IF(C5&gt;$G$2,C6,0))</f>
        <v>-892.26300000000003</v>
      </c>
      <c r="C12" s="256">
        <f ca="1">($B12/$C$1)/2</f>
        <v>-12.746614285714287</v>
      </c>
      <c r="D12" s="256">
        <f ca="1">IF(D$11&lt;$C$1+$A12,$B12/$C$1,IF(D$11=$C$1+$A12,($B12/$C$1)/2,0))</f>
        <v>-25.493228571428574</v>
      </c>
      <c r="E12" s="256">
        <f t="shared" ref="E12:X27" ca="1" si="134">IF(E$11&lt;$C$1+$A12,$B12/$C$1,IF(E$11=$C$1+$A12,($B12/$C$1)/2,0))</f>
        <v>-25.493228571428574</v>
      </c>
      <c r="F12" s="256">
        <f t="shared" ca="1" si="134"/>
        <v>-25.493228571428574</v>
      </c>
      <c r="G12" s="256">
        <f t="shared" ca="1" si="134"/>
        <v>-25.493228571428574</v>
      </c>
      <c r="H12" s="256">
        <f t="shared" ca="1" si="134"/>
        <v>-25.493228571428574</v>
      </c>
      <c r="I12" s="256">
        <f t="shared" ca="1" si="134"/>
        <v>-25.493228571428574</v>
      </c>
      <c r="J12" s="256">
        <f t="shared" ca="1" si="134"/>
        <v>-25.493228571428574</v>
      </c>
      <c r="K12" s="256">
        <f t="shared" ca="1" si="134"/>
        <v>-25.493228571428574</v>
      </c>
      <c r="L12" s="256">
        <f t="shared" ca="1" si="134"/>
        <v>-25.493228571428574</v>
      </c>
      <c r="M12" s="256">
        <f t="shared" ca="1" si="134"/>
        <v>-25.493228571428574</v>
      </c>
      <c r="N12" s="256">
        <f t="shared" ca="1" si="134"/>
        <v>-25.493228571428574</v>
      </c>
      <c r="O12" s="256">
        <f t="shared" ca="1" si="134"/>
        <v>-25.493228571428574</v>
      </c>
      <c r="P12" s="256">
        <f t="shared" ca="1" si="134"/>
        <v>-25.493228571428574</v>
      </c>
      <c r="Q12" s="256">
        <f t="shared" ca="1" si="134"/>
        <v>-25.493228571428574</v>
      </c>
      <c r="R12" s="256">
        <f t="shared" ca="1" si="134"/>
        <v>-25.493228571428574</v>
      </c>
      <c r="S12" s="256">
        <f t="shared" ca="1" si="134"/>
        <v>-25.493228571428574</v>
      </c>
      <c r="T12" s="256">
        <f t="shared" ca="1" si="134"/>
        <v>-25.493228571428574</v>
      </c>
      <c r="U12" s="256">
        <f t="shared" ca="1" si="134"/>
        <v>-25.493228571428574</v>
      </c>
      <c r="V12" s="256">
        <f t="shared" ca="1" si="134"/>
        <v>-25.493228571428574</v>
      </c>
      <c r="W12" s="256">
        <f t="shared" ca="1" si="134"/>
        <v>-25.493228571428574</v>
      </c>
      <c r="X12" s="256">
        <f t="shared" ca="1" si="134"/>
        <v>-25.493228571428574</v>
      </c>
      <c r="Y12" s="256">
        <f t="shared" ref="X12:AT23" ca="1" si="135">IF(Y$11&lt;$C$1+$A12,$B12/$C$1,IF(Y$11=$C$1+$A12,($B12/$C$1)/2,0))</f>
        <v>-25.493228571428574</v>
      </c>
      <c r="Z12" s="256">
        <f t="shared" ca="1" si="135"/>
        <v>-25.493228571428574</v>
      </c>
      <c r="AA12" s="256">
        <f t="shared" ca="1" si="135"/>
        <v>-25.493228571428574</v>
      </c>
      <c r="AB12" s="256">
        <f t="shared" ca="1" si="135"/>
        <v>-25.493228571428574</v>
      </c>
      <c r="AC12" s="256">
        <f t="shared" ca="1" si="135"/>
        <v>-25.493228571428574</v>
      </c>
      <c r="AD12" s="256">
        <f t="shared" ca="1" si="135"/>
        <v>-25.493228571428574</v>
      </c>
      <c r="AE12" s="256">
        <f t="shared" ca="1" si="135"/>
        <v>-25.493228571428574</v>
      </c>
      <c r="AF12" s="256">
        <f t="shared" ca="1" si="135"/>
        <v>-25.493228571428574</v>
      </c>
      <c r="AG12" s="256">
        <f t="shared" ca="1" si="135"/>
        <v>-25.493228571428574</v>
      </c>
      <c r="AH12" s="256">
        <f t="shared" ca="1" si="135"/>
        <v>-25.493228571428574</v>
      </c>
      <c r="AI12" s="256">
        <f t="shared" ca="1" si="135"/>
        <v>-25.493228571428574</v>
      </c>
      <c r="AJ12" s="256">
        <f t="shared" ca="1" si="135"/>
        <v>-25.493228571428574</v>
      </c>
      <c r="AK12" s="256">
        <f t="shared" ca="1" si="135"/>
        <v>-25.493228571428574</v>
      </c>
      <c r="AL12" s="256">
        <f t="shared" ca="1" si="135"/>
        <v>-12.746614285714287</v>
      </c>
      <c r="AM12" s="256">
        <f t="shared" ca="1" si="135"/>
        <v>0</v>
      </c>
      <c r="AN12" s="256">
        <f t="shared" ca="1" si="135"/>
        <v>0</v>
      </c>
      <c r="AO12" s="256">
        <f t="shared" ca="1" si="135"/>
        <v>0</v>
      </c>
      <c r="AP12" s="256">
        <f t="shared" ca="1" si="135"/>
        <v>0</v>
      </c>
      <c r="AQ12" s="256">
        <f t="shared" ca="1" si="135"/>
        <v>0</v>
      </c>
      <c r="AR12" s="256">
        <f t="shared" ca="1" si="135"/>
        <v>0</v>
      </c>
      <c r="AS12" s="256">
        <f t="shared" ca="1" si="135"/>
        <v>0</v>
      </c>
      <c r="AT12" s="256">
        <f t="shared" ca="1" si="135"/>
        <v>0</v>
      </c>
      <c r="AU12" s="256">
        <f t="shared" ref="AU12:BJ27" ca="1" si="136">IF(AU$11&lt;$C$1+$A12,$B12/$C$1,IF(AU$11=$C$1+$A12,($B12/$C$1)/2,0))</f>
        <v>0</v>
      </c>
      <c r="AV12" s="256">
        <f t="shared" ca="1" si="136"/>
        <v>0</v>
      </c>
      <c r="AW12" s="256">
        <f t="shared" ca="1" si="136"/>
        <v>0</v>
      </c>
      <c r="AX12" s="256">
        <f t="shared" ca="1" si="136"/>
        <v>0</v>
      </c>
      <c r="AY12" s="256">
        <f t="shared" ca="1" si="136"/>
        <v>0</v>
      </c>
      <c r="AZ12" s="256">
        <f t="shared" ca="1" si="136"/>
        <v>0</v>
      </c>
      <c r="BA12" s="256">
        <f t="shared" ca="1" si="136"/>
        <v>0</v>
      </c>
      <c r="BB12" s="256">
        <f t="shared" ca="1" si="136"/>
        <v>0</v>
      </c>
      <c r="BC12" s="256">
        <f t="shared" ca="1" si="136"/>
        <v>0</v>
      </c>
      <c r="BD12" s="256">
        <f t="shared" ca="1" si="136"/>
        <v>0</v>
      </c>
      <c r="BE12" s="256">
        <f t="shared" ca="1" si="136"/>
        <v>0</v>
      </c>
      <c r="BF12" s="256">
        <f t="shared" ca="1" si="136"/>
        <v>0</v>
      </c>
      <c r="BG12" s="256">
        <f t="shared" ca="1" si="136"/>
        <v>0</v>
      </c>
      <c r="BH12" s="256">
        <f t="shared" ca="1" si="136"/>
        <v>0</v>
      </c>
      <c r="BI12" s="256">
        <f t="shared" ca="1" si="136"/>
        <v>0</v>
      </c>
      <c r="BJ12" s="256">
        <f t="shared" ca="1" si="136"/>
        <v>0</v>
      </c>
      <c r="BK12" s="256">
        <f t="shared" ref="AZ12:CX17" ca="1" si="137">IF(BK$11&lt;$C$1+$A12,$B12/$C$1,IF(BK$11=$C$1+$A12,($B12/$C$1)/2,0))</f>
        <v>0</v>
      </c>
      <c r="BL12" s="256">
        <f t="shared" ca="1" si="137"/>
        <v>0</v>
      </c>
      <c r="BM12" s="256">
        <f t="shared" ca="1" si="137"/>
        <v>0</v>
      </c>
      <c r="BN12" s="256">
        <f t="shared" ca="1" si="137"/>
        <v>0</v>
      </c>
      <c r="BO12" s="256">
        <f t="shared" ca="1" si="137"/>
        <v>0</v>
      </c>
      <c r="BP12" s="256">
        <f t="shared" ca="1" si="137"/>
        <v>0</v>
      </c>
      <c r="BQ12" s="256">
        <f t="shared" ca="1" si="137"/>
        <v>0</v>
      </c>
      <c r="BR12" s="256">
        <f t="shared" ca="1" si="137"/>
        <v>0</v>
      </c>
      <c r="BS12" s="256">
        <f t="shared" ca="1" si="137"/>
        <v>0</v>
      </c>
      <c r="BT12" s="256">
        <f t="shared" ca="1" si="137"/>
        <v>0</v>
      </c>
      <c r="BU12" s="256">
        <f t="shared" ca="1" si="137"/>
        <v>0</v>
      </c>
      <c r="BV12" s="256">
        <f t="shared" ca="1" si="137"/>
        <v>0</v>
      </c>
      <c r="BW12" s="256">
        <f t="shared" ca="1" si="137"/>
        <v>0</v>
      </c>
      <c r="BX12" s="256">
        <f t="shared" ca="1" si="137"/>
        <v>0</v>
      </c>
      <c r="BY12" s="256">
        <f t="shared" ca="1" si="137"/>
        <v>0</v>
      </c>
      <c r="BZ12" s="256">
        <f t="shared" ca="1" si="137"/>
        <v>0</v>
      </c>
      <c r="CA12" s="256">
        <f t="shared" ca="1" si="137"/>
        <v>0</v>
      </c>
      <c r="CB12" s="256">
        <f t="shared" ca="1" si="137"/>
        <v>0</v>
      </c>
      <c r="CC12" s="256">
        <f t="shared" ca="1" si="137"/>
        <v>0</v>
      </c>
      <c r="CD12" s="256">
        <f t="shared" ca="1" si="137"/>
        <v>0</v>
      </c>
      <c r="CE12" s="256">
        <f t="shared" ca="1" si="137"/>
        <v>0</v>
      </c>
      <c r="CF12" s="256">
        <f t="shared" ca="1" si="137"/>
        <v>0</v>
      </c>
      <c r="CG12" s="256">
        <f t="shared" ca="1" si="137"/>
        <v>0</v>
      </c>
      <c r="CH12" s="256">
        <f t="shared" ca="1" si="137"/>
        <v>0</v>
      </c>
      <c r="CI12" s="256">
        <f t="shared" ca="1" si="137"/>
        <v>0</v>
      </c>
      <c r="CJ12" s="256">
        <f t="shared" ca="1" si="137"/>
        <v>0</v>
      </c>
      <c r="CK12" s="256">
        <f t="shared" ca="1" si="137"/>
        <v>0</v>
      </c>
      <c r="CL12" s="256">
        <f t="shared" ca="1" si="137"/>
        <v>0</v>
      </c>
      <c r="CM12" s="256">
        <f t="shared" ca="1" si="137"/>
        <v>0</v>
      </c>
      <c r="CN12" s="256">
        <f t="shared" ca="1" si="137"/>
        <v>0</v>
      </c>
      <c r="CO12" s="256">
        <f t="shared" ca="1" si="137"/>
        <v>0</v>
      </c>
      <c r="CP12" s="256">
        <f t="shared" ca="1" si="137"/>
        <v>0</v>
      </c>
      <c r="CQ12" s="256">
        <f t="shared" ca="1" si="137"/>
        <v>0</v>
      </c>
      <c r="CR12" s="256">
        <f t="shared" ca="1" si="137"/>
        <v>0</v>
      </c>
      <c r="CS12" s="256">
        <f t="shared" ca="1" si="137"/>
        <v>0</v>
      </c>
      <c r="CT12" s="256">
        <f t="shared" ca="1" si="137"/>
        <v>0</v>
      </c>
      <c r="CU12" s="256">
        <f t="shared" ca="1" si="137"/>
        <v>0</v>
      </c>
      <c r="CV12" s="256">
        <f t="shared" ca="1" si="137"/>
        <v>0</v>
      </c>
      <c r="CW12" s="256">
        <f t="shared" ca="1" si="137"/>
        <v>0</v>
      </c>
      <c r="CX12" s="256">
        <f t="shared" ca="1" si="137"/>
        <v>0</v>
      </c>
      <c r="CY12" s="256">
        <f ca="1">SUM(C12:CX12)</f>
        <v>-892.26299999999924</v>
      </c>
    </row>
    <row r="13" spans="1:103">
      <c r="A13" s="241">
        <f t="shared" ref="A13:A32" si="138">A12+1</f>
        <v>2</v>
      </c>
      <c r="B13" s="249">
        <f ca="1">IF(D5=$G$2,SUM($C6:D6),IF(D5&gt;$G$2,D6,0))</f>
        <v>0</v>
      </c>
      <c r="C13" s="256"/>
      <c r="D13" s="256">
        <f ca="1">($B13/$C$1)/2</f>
        <v>0</v>
      </c>
      <c r="E13" s="256">
        <f ca="1">IF(E$11&lt;$C$1+$A13,$B13/$C$1,IF(E$11=$C$1+$A13,($B13/$C$1)/2,0))</f>
        <v>0</v>
      </c>
      <c r="F13" s="256">
        <f t="shared" ref="F13:U14" ca="1" si="139">IF(F$11&lt;$C$1+$A13,$B13/$C$1,IF(F$11=$C$1+$A13,($B13/$C$1)/2,0))</f>
        <v>0</v>
      </c>
      <c r="G13" s="256">
        <f t="shared" ca="1" si="139"/>
        <v>0</v>
      </c>
      <c r="H13" s="256">
        <f t="shared" ca="1" si="139"/>
        <v>0</v>
      </c>
      <c r="I13" s="256">
        <f t="shared" ca="1" si="139"/>
        <v>0</v>
      </c>
      <c r="J13" s="256">
        <f t="shared" ca="1" si="139"/>
        <v>0</v>
      </c>
      <c r="K13" s="256">
        <f t="shared" ca="1" si="139"/>
        <v>0</v>
      </c>
      <c r="L13" s="256">
        <f t="shared" ca="1" si="139"/>
        <v>0</v>
      </c>
      <c r="M13" s="256">
        <f t="shared" ca="1" si="139"/>
        <v>0</v>
      </c>
      <c r="N13" s="256">
        <f t="shared" ca="1" si="139"/>
        <v>0</v>
      </c>
      <c r="O13" s="256">
        <f t="shared" ca="1" si="139"/>
        <v>0</v>
      </c>
      <c r="P13" s="256">
        <f t="shared" ca="1" si="139"/>
        <v>0</v>
      </c>
      <c r="Q13" s="256">
        <f t="shared" ca="1" si="139"/>
        <v>0</v>
      </c>
      <c r="R13" s="256">
        <f t="shared" ca="1" si="139"/>
        <v>0</v>
      </c>
      <c r="S13" s="256">
        <f t="shared" ca="1" si="139"/>
        <v>0</v>
      </c>
      <c r="T13" s="256">
        <f t="shared" ca="1" si="139"/>
        <v>0</v>
      </c>
      <c r="U13" s="256">
        <f t="shared" ca="1" si="139"/>
        <v>0</v>
      </c>
      <c r="V13" s="256">
        <f t="shared" ca="1" si="134"/>
        <v>0</v>
      </c>
      <c r="W13" s="256">
        <f t="shared" ca="1" si="134"/>
        <v>0</v>
      </c>
      <c r="X13" s="256">
        <f t="shared" ca="1" si="135"/>
        <v>0</v>
      </c>
      <c r="Y13" s="256">
        <f t="shared" ca="1" si="135"/>
        <v>0</v>
      </c>
      <c r="Z13" s="256">
        <f t="shared" ca="1" si="135"/>
        <v>0</v>
      </c>
      <c r="AA13" s="256">
        <f t="shared" ca="1" si="135"/>
        <v>0</v>
      </c>
      <c r="AB13" s="256">
        <f t="shared" ca="1" si="135"/>
        <v>0</v>
      </c>
      <c r="AC13" s="256">
        <f t="shared" ca="1" si="135"/>
        <v>0</v>
      </c>
      <c r="AD13" s="256">
        <f t="shared" ca="1" si="135"/>
        <v>0</v>
      </c>
      <c r="AE13" s="256">
        <f t="shared" ca="1" si="135"/>
        <v>0</v>
      </c>
      <c r="AF13" s="256">
        <f t="shared" ca="1" si="135"/>
        <v>0</v>
      </c>
      <c r="AG13" s="256">
        <f t="shared" ca="1" si="135"/>
        <v>0</v>
      </c>
      <c r="AH13" s="256">
        <f t="shared" ca="1" si="135"/>
        <v>0</v>
      </c>
      <c r="AI13" s="256">
        <f t="shared" ca="1" si="135"/>
        <v>0</v>
      </c>
      <c r="AJ13" s="256">
        <f t="shared" ca="1" si="135"/>
        <v>0</v>
      </c>
      <c r="AK13" s="256">
        <f t="shared" ca="1" si="135"/>
        <v>0</v>
      </c>
      <c r="AL13" s="256">
        <f t="shared" ca="1" si="135"/>
        <v>0</v>
      </c>
      <c r="AM13" s="256">
        <f t="shared" ca="1" si="135"/>
        <v>0</v>
      </c>
      <c r="AN13" s="256">
        <f t="shared" ca="1" si="135"/>
        <v>0</v>
      </c>
      <c r="AO13" s="256">
        <f t="shared" ca="1" si="135"/>
        <v>0</v>
      </c>
      <c r="AP13" s="256">
        <f t="shared" ca="1" si="135"/>
        <v>0</v>
      </c>
      <c r="AQ13" s="256">
        <f t="shared" ca="1" si="135"/>
        <v>0</v>
      </c>
      <c r="AR13" s="256">
        <f t="shared" ca="1" si="135"/>
        <v>0</v>
      </c>
      <c r="AS13" s="256">
        <f t="shared" ca="1" si="135"/>
        <v>0</v>
      </c>
      <c r="AT13" s="256">
        <f t="shared" ca="1" si="135"/>
        <v>0</v>
      </c>
      <c r="AU13" s="256">
        <f t="shared" ca="1" si="136"/>
        <v>0</v>
      </c>
      <c r="AV13" s="256">
        <f t="shared" ca="1" si="136"/>
        <v>0</v>
      </c>
      <c r="AW13" s="256">
        <f t="shared" ca="1" si="136"/>
        <v>0</v>
      </c>
      <c r="AX13" s="256">
        <f t="shared" ca="1" si="136"/>
        <v>0</v>
      </c>
      <c r="AY13" s="256">
        <f t="shared" ca="1" si="136"/>
        <v>0</v>
      </c>
      <c r="AZ13" s="256">
        <f t="shared" ca="1" si="137"/>
        <v>0</v>
      </c>
      <c r="BA13" s="256">
        <f t="shared" ca="1" si="137"/>
        <v>0</v>
      </c>
      <c r="BB13" s="256">
        <f t="shared" ca="1" si="137"/>
        <v>0</v>
      </c>
      <c r="BC13" s="256">
        <f t="shared" ca="1" si="137"/>
        <v>0</v>
      </c>
      <c r="BD13" s="256">
        <f t="shared" ca="1" si="137"/>
        <v>0</v>
      </c>
      <c r="BE13" s="256">
        <f t="shared" ca="1" si="137"/>
        <v>0</v>
      </c>
      <c r="BF13" s="256">
        <f t="shared" ca="1" si="137"/>
        <v>0</v>
      </c>
      <c r="BG13" s="256">
        <f t="shared" ca="1" si="137"/>
        <v>0</v>
      </c>
      <c r="BH13" s="256">
        <f t="shared" ca="1" si="137"/>
        <v>0</v>
      </c>
      <c r="BI13" s="256">
        <f t="shared" ca="1" si="137"/>
        <v>0</v>
      </c>
      <c r="BJ13" s="256">
        <f t="shared" ca="1" si="137"/>
        <v>0</v>
      </c>
      <c r="BK13" s="256">
        <f t="shared" ca="1" si="137"/>
        <v>0</v>
      </c>
      <c r="BL13" s="256">
        <f t="shared" ca="1" si="137"/>
        <v>0</v>
      </c>
      <c r="BM13" s="256">
        <f t="shared" ca="1" si="137"/>
        <v>0</v>
      </c>
      <c r="BN13" s="256">
        <f t="shared" ca="1" si="137"/>
        <v>0</v>
      </c>
      <c r="BO13" s="256">
        <f t="shared" ca="1" si="137"/>
        <v>0</v>
      </c>
      <c r="BP13" s="256">
        <f t="shared" ca="1" si="137"/>
        <v>0</v>
      </c>
      <c r="BQ13" s="256">
        <f t="shared" ca="1" si="137"/>
        <v>0</v>
      </c>
      <c r="BR13" s="256">
        <f t="shared" ca="1" si="137"/>
        <v>0</v>
      </c>
      <c r="BS13" s="256">
        <f t="shared" ca="1" si="137"/>
        <v>0</v>
      </c>
      <c r="BT13" s="256">
        <f t="shared" ca="1" si="137"/>
        <v>0</v>
      </c>
      <c r="BU13" s="256">
        <f t="shared" ca="1" si="137"/>
        <v>0</v>
      </c>
      <c r="BV13" s="256">
        <f t="shared" ca="1" si="137"/>
        <v>0</v>
      </c>
      <c r="BW13" s="256">
        <f t="shared" ca="1" si="137"/>
        <v>0</v>
      </c>
      <c r="BX13" s="256">
        <f t="shared" ca="1" si="137"/>
        <v>0</v>
      </c>
      <c r="BY13" s="256">
        <f t="shared" ca="1" si="137"/>
        <v>0</v>
      </c>
      <c r="BZ13" s="256">
        <f t="shared" ca="1" si="137"/>
        <v>0</v>
      </c>
      <c r="CA13" s="256">
        <f t="shared" ca="1" si="137"/>
        <v>0</v>
      </c>
      <c r="CB13" s="256">
        <f t="shared" ca="1" si="137"/>
        <v>0</v>
      </c>
      <c r="CC13" s="256">
        <f t="shared" ca="1" si="137"/>
        <v>0</v>
      </c>
      <c r="CD13" s="256">
        <f t="shared" ca="1" si="137"/>
        <v>0</v>
      </c>
      <c r="CE13" s="256">
        <f t="shared" ca="1" si="137"/>
        <v>0</v>
      </c>
      <c r="CF13" s="256">
        <f t="shared" ca="1" si="137"/>
        <v>0</v>
      </c>
      <c r="CG13" s="256">
        <f t="shared" ca="1" si="137"/>
        <v>0</v>
      </c>
      <c r="CH13" s="256">
        <f t="shared" ca="1" si="137"/>
        <v>0</v>
      </c>
      <c r="CI13" s="256">
        <f t="shared" ca="1" si="137"/>
        <v>0</v>
      </c>
      <c r="CJ13" s="256">
        <f t="shared" ca="1" si="137"/>
        <v>0</v>
      </c>
      <c r="CK13" s="256">
        <f t="shared" ca="1" si="137"/>
        <v>0</v>
      </c>
      <c r="CL13" s="256">
        <f t="shared" ca="1" si="137"/>
        <v>0</v>
      </c>
      <c r="CM13" s="256">
        <f t="shared" ca="1" si="137"/>
        <v>0</v>
      </c>
      <c r="CN13" s="256">
        <f t="shared" ca="1" si="137"/>
        <v>0</v>
      </c>
      <c r="CO13" s="256">
        <f t="shared" ca="1" si="137"/>
        <v>0</v>
      </c>
      <c r="CP13" s="256">
        <f t="shared" ca="1" si="137"/>
        <v>0</v>
      </c>
      <c r="CQ13" s="256">
        <f t="shared" ca="1" si="137"/>
        <v>0</v>
      </c>
      <c r="CR13" s="256">
        <f t="shared" ca="1" si="137"/>
        <v>0</v>
      </c>
      <c r="CS13" s="256">
        <f t="shared" ca="1" si="137"/>
        <v>0</v>
      </c>
      <c r="CT13" s="256">
        <f t="shared" ca="1" si="137"/>
        <v>0</v>
      </c>
      <c r="CU13" s="256">
        <f t="shared" ca="1" si="137"/>
        <v>0</v>
      </c>
      <c r="CV13" s="256">
        <f t="shared" ca="1" si="137"/>
        <v>0</v>
      </c>
      <c r="CW13" s="256">
        <f t="shared" ca="1" si="137"/>
        <v>0</v>
      </c>
      <c r="CX13" s="256">
        <f t="shared" ca="1" si="137"/>
        <v>0</v>
      </c>
      <c r="CY13" s="256">
        <f t="shared" ref="CY13:CY32" ca="1" si="140">SUM(C13:CX13)</f>
        <v>0</v>
      </c>
    </row>
    <row r="14" spans="1:103">
      <c r="A14" s="241">
        <f t="shared" si="138"/>
        <v>3</v>
      </c>
      <c r="B14" s="249">
        <f ca="1">IF(E5=$G$2,SUM($C6:E6),IF(E5&gt;$G$2,E6,0))</f>
        <v>0</v>
      </c>
      <c r="C14" s="256"/>
      <c r="D14" s="256"/>
      <c r="E14" s="256">
        <f ca="1">($B14/$C$1)/2</f>
        <v>0</v>
      </c>
      <c r="F14" s="256">
        <f ca="1">IF(F$11&lt;$C$1+$A14,$B14/$C$1,IF(F$11=$C$1+$A14,($B14/$C$1)/2,0))</f>
        <v>0</v>
      </c>
      <c r="G14" s="256">
        <f t="shared" ca="1" si="139"/>
        <v>0</v>
      </c>
      <c r="H14" s="256">
        <f t="shared" ca="1" si="134"/>
        <v>0</v>
      </c>
      <c r="I14" s="256">
        <f t="shared" ca="1" si="134"/>
        <v>0</v>
      </c>
      <c r="J14" s="256">
        <f t="shared" ca="1" si="134"/>
        <v>0</v>
      </c>
      <c r="K14" s="256">
        <f t="shared" ca="1" si="134"/>
        <v>0</v>
      </c>
      <c r="L14" s="256">
        <f t="shared" ca="1" si="134"/>
        <v>0</v>
      </c>
      <c r="M14" s="256">
        <f t="shared" ca="1" si="134"/>
        <v>0</v>
      </c>
      <c r="N14" s="256">
        <f t="shared" ca="1" si="134"/>
        <v>0</v>
      </c>
      <c r="O14" s="256">
        <f t="shared" ca="1" si="134"/>
        <v>0</v>
      </c>
      <c r="P14" s="256">
        <f t="shared" ca="1" si="134"/>
        <v>0</v>
      </c>
      <c r="Q14" s="256">
        <f t="shared" ca="1" si="134"/>
        <v>0</v>
      </c>
      <c r="R14" s="256">
        <f t="shared" ca="1" si="134"/>
        <v>0</v>
      </c>
      <c r="S14" s="256">
        <f t="shared" ca="1" si="134"/>
        <v>0</v>
      </c>
      <c r="T14" s="256">
        <f t="shared" ca="1" si="134"/>
        <v>0</v>
      </c>
      <c r="U14" s="256">
        <f t="shared" ca="1" si="134"/>
        <v>0</v>
      </c>
      <c r="V14" s="256">
        <f t="shared" ca="1" si="134"/>
        <v>0</v>
      </c>
      <c r="W14" s="256">
        <f t="shared" ca="1" si="134"/>
        <v>0</v>
      </c>
      <c r="X14" s="256">
        <f t="shared" ca="1" si="135"/>
        <v>0</v>
      </c>
      <c r="Y14" s="256">
        <f t="shared" ca="1" si="135"/>
        <v>0</v>
      </c>
      <c r="Z14" s="256">
        <f t="shared" ca="1" si="135"/>
        <v>0</v>
      </c>
      <c r="AA14" s="256">
        <f t="shared" ca="1" si="135"/>
        <v>0</v>
      </c>
      <c r="AB14" s="256">
        <f t="shared" ca="1" si="135"/>
        <v>0</v>
      </c>
      <c r="AC14" s="256">
        <f t="shared" ca="1" si="135"/>
        <v>0</v>
      </c>
      <c r="AD14" s="256">
        <f t="shared" ca="1" si="135"/>
        <v>0</v>
      </c>
      <c r="AE14" s="256">
        <f t="shared" ca="1" si="135"/>
        <v>0</v>
      </c>
      <c r="AF14" s="256">
        <f t="shared" ca="1" si="135"/>
        <v>0</v>
      </c>
      <c r="AG14" s="256">
        <f t="shared" ca="1" si="135"/>
        <v>0</v>
      </c>
      <c r="AH14" s="256">
        <f t="shared" ca="1" si="135"/>
        <v>0</v>
      </c>
      <c r="AI14" s="256">
        <f t="shared" ca="1" si="135"/>
        <v>0</v>
      </c>
      <c r="AJ14" s="256">
        <f t="shared" ca="1" si="135"/>
        <v>0</v>
      </c>
      <c r="AK14" s="256">
        <f t="shared" ca="1" si="135"/>
        <v>0</v>
      </c>
      <c r="AL14" s="256">
        <f t="shared" ca="1" si="135"/>
        <v>0</v>
      </c>
      <c r="AM14" s="256">
        <f t="shared" ca="1" si="135"/>
        <v>0</v>
      </c>
      <c r="AN14" s="256">
        <f t="shared" ca="1" si="135"/>
        <v>0</v>
      </c>
      <c r="AO14" s="256">
        <f t="shared" ca="1" si="135"/>
        <v>0</v>
      </c>
      <c r="AP14" s="256">
        <f t="shared" ca="1" si="135"/>
        <v>0</v>
      </c>
      <c r="AQ14" s="256">
        <f t="shared" ca="1" si="135"/>
        <v>0</v>
      </c>
      <c r="AR14" s="256">
        <f t="shared" ca="1" si="135"/>
        <v>0</v>
      </c>
      <c r="AS14" s="256">
        <f t="shared" ca="1" si="135"/>
        <v>0</v>
      </c>
      <c r="AT14" s="256">
        <f t="shared" ca="1" si="135"/>
        <v>0</v>
      </c>
      <c r="AU14" s="256">
        <f t="shared" ca="1" si="136"/>
        <v>0</v>
      </c>
      <c r="AV14" s="256">
        <f t="shared" ca="1" si="136"/>
        <v>0</v>
      </c>
      <c r="AW14" s="256">
        <f t="shared" ca="1" si="136"/>
        <v>0</v>
      </c>
      <c r="AX14" s="256">
        <f t="shared" ca="1" si="136"/>
        <v>0</v>
      </c>
      <c r="AY14" s="256">
        <f t="shared" ca="1" si="136"/>
        <v>0</v>
      </c>
      <c r="AZ14" s="256">
        <f t="shared" ca="1" si="137"/>
        <v>0</v>
      </c>
      <c r="BA14" s="256">
        <f t="shared" ca="1" si="137"/>
        <v>0</v>
      </c>
      <c r="BB14" s="256">
        <f t="shared" ca="1" si="137"/>
        <v>0</v>
      </c>
      <c r="BC14" s="256">
        <f t="shared" ca="1" si="137"/>
        <v>0</v>
      </c>
      <c r="BD14" s="256">
        <f t="shared" ca="1" si="137"/>
        <v>0</v>
      </c>
      <c r="BE14" s="256">
        <f t="shared" ca="1" si="137"/>
        <v>0</v>
      </c>
      <c r="BF14" s="256">
        <f t="shared" ca="1" si="137"/>
        <v>0</v>
      </c>
      <c r="BG14" s="256">
        <f t="shared" ca="1" si="137"/>
        <v>0</v>
      </c>
      <c r="BH14" s="256">
        <f t="shared" ca="1" si="137"/>
        <v>0</v>
      </c>
      <c r="BI14" s="256">
        <f t="shared" ca="1" si="137"/>
        <v>0</v>
      </c>
      <c r="BJ14" s="256">
        <f t="shared" ca="1" si="137"/>
        <v>0</v>
      </c>
      <c r="BK14" s="256">
        <f t="shared" ca="1" si="137"/>
        <v>0</v>
      </c>
      <c r="BL14" s="256">
        <f t="shared" ca="1" si="137"/>
        <v>0</v>
      </c>
      <c r="BM14" s="256">
        <f t="shared" ca="1" si="137"/>
        <v>0</v>
      </c>
      <c r="BN14" s="256">
        <f t="shared" ca="1" si="137"/>
        <v>0</v>
      </c>
      <c r="BO14" s="256">
        <f t="shared" ca="1" si="137"/>
        <v>0</v>
      </c>
      <c r="BP14" s="256">
        <f t="shared" ca="1" si="137"/>
        <v>0</v>
      </c>
      <c r="BQ14" s="256">
        <f t="shared" ca="1" si="137"/>
        <v>0</v>
      </c>
      <c r="BR14" s="256">
        <f t="shared" ca="1" si="137"/>
        <v>0</v>
      </c>
      <c r="BS14" s="256">
        <f t="shared" ca="1" si="137"/>
        <v>0</v>
      </c>
      <c r="BT14" s="256">
        <f t="shared" ca="1" si="137"/>
        <v>0</v>
      </c>
      <c r="BU14" s="256">
        <f t="shared" ca="1" si="137"/>
        <v>0</v>
      </c>
      <c r="BV14" s="256">
        <f t="shared" ca="1" si="137"/>
        <v>0</v>
      </c>
      <c r="BW14" s="256">
        <f t="shared" ca="1" si="137"/>
        <v>0</v>
      </c>
      <c r="BX14" s="256">
        <f t="shared" ca="1" si="137"/>
        <v>0</v>
      </c>
      <c r="BY14" s="256">
        <f t="shared" ca="1" si="137"/>
        <v>0</v>
      </c>
      <c r="BZ14" s="256">
        <f t="shared" ca="1" si="137"/>
        <v>0</v>
      </c>
      <c r="CA14" s="256">
        <f t="shared" ca="1" si="137"/>
        <v>0</v>
      </c>
      <c r="CB14" s="256">
        <f t="shared" ca="1" si="137"/>
        <v>0</v>
      </c>
      <c r="CC14" s="256">
        <f t="shared" ca="1" si="137"/>
        <v>0</v>
      </c>
      <c r="CD14" s="256">
        <f t="shared" ca="1" si="137"/>
        <v>0</v>
      </c>
      <c r="CE14" s="256">
        <f t="shared" ca="1" si="137"/>
        <v>0</v>
      </c>
      <c r="CF14" s="256">
        <f t="shared" ca="1" si="137"/>
        <v>0</v>
      </c>
      <c r="CG14" s="256">
        <f t="shared" ca="1" si="137"/>
        <v>0</v>
      </c>
      <c r="CH14" s="256">
        <f t="shared" ca="1" si="137"/>
        <v>0</v>
      </c>
      <c r="CI14" s="256">
        <f t="shared" ca="1" si="137"/>
        <v>0</v>
      </c>
      <c r="CJ14" s="256">
        <f t="shared" ca="1" si="137"/>
        <v>0</v>
      </c>
      <c r="CK14" s="256">
        <f t="shared" ca="1" si="137"/>
        <v>0</v>
      </c>
      <c r="CL14" s="256">
        <f t="shared" ca="1" si="137"/>
        <v>0</v>
      </c>
      <c r="CM14" s="256">
        <f t="shared" ca="1" si="137"/>
        <v>0</v>
      </c>
      <c r="CN14" s="256">
        <f t="shared" ca="1" si="137"/>
        <v>0</v>
      </c>
      <c r="CO14" s="256">
        <f t="shared" ca="1" si="137"/>
        <v>0</v>
      </c>
      <c r="CP14" s="256">
        <f t="shared" ca="1" si="137"/>
        <v>0</v>
      </c>
      <c r="CQ14" s="256">
        <f t="shared" ca="1" si="137"/>
        <v>0</v>
      </c>
      <c r="CR14" s="256">
        <f t="shared" ca="1" si="137"/>
        <v>0</v>
      </c>
      <c r="CS14" s="256">
        <f t="shared" ca="1" si="137"/>
        <v>0</v>
      </c>
      <c r="CT14" s="256">
        <f t="shared" ca="1" si="137"/>
        <v>0</v>
      </c>
      <c r="CU14" s="256">
        <f t="shared" ca="1" si="137"/>
        <v>0</v>
      </c>
      <c r="CV14" s="256">
        <f t="shared" ca="1" si="137"/>
        <v>0</v>
      </c>
      <c r="CW14" s="256">
        <f t="shared" ca="1" si="137"/>
        <v>0</v>
      </c>
      <c r="CX14" s="256">
        <f t="shared" ca="1" si="137"/>
        <v>0</v>
      </c>
      <c r="CY14" s="256">
        <f t="shared" ca="1" si="140"/>
        <v>0</v>
      </c>
    </row>
    <row r="15" spans="1:103">
      <c r="A15" s="241">
        <f t="shared" si="138"/>
        <v>4</v>
      </c>
      <c r="B15" s="249">
        <f ca="1">IF(F5=$G$2,SUM($C6:F6),IF(F5&gt;$G$2,F6,0))</f>
        <v>0</v>
      </c>
      <c r="C15" s="256"/>
      <c r="D15" s="256"/>
      <c r="E15" s="256"/>
      <c r="F15" s="256">
        <f ca="1">($B15/$C$1)/2</f>
        <v>0</v>
      </c>
      <c r="G15" s="256">
        <f ca="1">IF(G$11&lt;$C$1+$A15,$B15/$C$1,IF(G$11=$C$1+$A15,($B15/$C$1)/2,0))</f>
        <v>0</v>
      </c>
      <c r="H15" s="256">
        <f t="shared" ca="1" si="134"/>
        <v>0</v>
      </c>
      <c r="I15" s="256">
        <f t="shared" ca="1" si="134"/>
        <v>0</v>
      </c>
      <c r="J15" s="256">
        <f t="shared" ca="1" si="134"/>
        <v>0</v>
      </c>
      <c r="K15" s="256">
        <f t="shared" ca="1" si="134"/>
        <v>0</v>
      </c>
      <c r="L15" s="256">
        <f t="shared" ca="1" si="134"/>
        <v>0</v>
      </c>
      <c r="M15" s="256">
        <f t="shared" ca="1" si="134"/>
        <v>0</v>
      </c>
      <c r="N15" s="256">
        <f t="shared" ca="1" si="134"/>
        <v>0</v>
      </c>
      <c r="O15" s="256">
        <f t="shared" ca="1" si="134"/>
        <v>0</v>
      </c>
      <c r="P15" s="256">
        <f t="shared" ca="1" si="134"/>
        <v>0</v>
      </c>
      <c r="Q15" s="256">
        <f t="shared" ca="1" si="134"/>
        <v>0</v>
      </c>
      <c r="R15" s="256">
        <f t="shared" ca="1" si="134"/>
        <v>0</v>
      </c>
      <c r="S15" s="256">
        <f t="shared" ca="1" si="134"/>
        <v>0</v>
      </c>
      <c r="T15" s="256">
        <f t="shared" ca="1" si="134"/>
        <v>0</v>
      </c>
      <c r="U15" s="256">
        <f t="shared" ca="1" si="134"/>
        <v>0</v>
      </c>
      <c r="V15" s="256">
        <f t="shared" ca="1" si="134"/>
        <v>0</v>
      </c>
      <c r="W15" s="256">
        <f t="shared" ca="1" si="134"/>
        <v>0</v>
      </c>
      <c r="X15" s="256">
        <f t="shared" ca="1" si="135"/>
        <v>0</v>
      </c>
      <c r="Y15" s="256">
        <f t="shared" ca="1" si="135"/>
        <v>0</v>
      </c>
      <c r="Z15" s="256">
        <f t="shared" ca="1" si="135"/>
        <v>0</v>
      </c>
      <c r="AA15" s="256">
        <f t="shared" ca="1" si="135"/>
        <v>0</v>
      </c>
      <c r="AB15" s="256">
        <f t="shared" ca="1" si="135"/>
        <v>0</v>
      </c>
      <c r="AC15" s="256">
        <f t="shared" ca="1" si="135"/>
        <v>0</v>
      </c>
      <c r="AD15" s="256">
        <f t="shared" ca="1" si="135"/>
        <v>0</v>
      </c>
      <c r="AE15" s="256">
        <f t="shared" ca="1" si="135"/>
        <v>0</v>
      </c>
      <c r="AF15" s="256">
        <f t="shared" ca="1" si="135"/>
        <v>0</v>
      </c>
      <c r="AG15" s="256">
        <f t="shared" ca="1" si="135"/>
        <v>0</v>
      </c>
      <c r="AH15" s="256">
        <f t="shared" ca="1" si="135"/>
        <v>0</v>
      </c>
      <c r="AI15" s="256">
        <f t="shared" ca="1" si="135"/>
        <v>0</v>
      </c>
      <c r="AJ15" s="256">
        <f t="shared" ca="1" si="135"/>
        <v>0</v>
      </c>
      <c r="AK15" s="256">
        <f t="shared" ca="1" si="135"/>
        <v>0</v>
      </c>
      <c r="AL15" s="256">
        <f t="shared" ca="1" si="135"/>
        <v>0</v>
      </c>
      <c r="AM15" s="256">
        <f t="shared" ca="1" si="135"/>
        <v>0</v>
      </c>
      <c r="AN15" s="256">
        <f t="shared" ca="1" si="135"/>
        <v>0</v>
      </c>
      <c r="AO15" s="256">
        <f t="shared" ca="1" si="135"/>
        <v>0</v>
      </c>
      <c r="AP15" s="256">
        <f t="shared" ca="1" si="135"/>
        <v>0</v>
      </c>
      <c r="AQ15" s="256">
        <f t="shared" ca="1" si="135"/>
        <v>0</v>
      </c>
      <c r="AR15" s="256">
        <f t="shared" ca="1" si="135"/>
        <v>0</v>
      </c>
      <c r="AS15" s="256">
        <f t="shared" ca="1" si="135"/>
        <v>0</v>
      </c>
      <c r="AT15" s="256">
        <f t="shared" ca="1" si="135"/>
        <v>0</v>
      </c>
      <c r="AU15" s="256">
        <f t="shared" ca="1" si="136"/>
        <v>0</v>
      </c>
      <c r="AV15" s="256">
        <f t="shared" ca="1" si="136"/>
        <v>0</v>
      </c>
      <c r="AW15" s="256">
        <f t="shared" ca="1" si="136"/>
        <v>0</v>
      </c>
      <c r="AX15" s="256">
        <f t="shared" ca="1" si="136"/>
        <v>0</v>
      </c>
      <c r="AY15" s="256">
        <f t="shared" ca="1" si="136"/>
        <v>0</v>
      </c>
      <c r="AZ15" s="256">
        <f t="shared" ca="1" si="137"/>
        <v>0</v>
      </c>
      <c r="BA15" s="256">
        <f t="shared" ca="1" si="137"/>
        <v>0</v>
      </c>
      <c r="BB15" s="256">
        <f t="shared" ca="1" si="137"/>
        <v>0</v>
      </c>
      <c r="BC15" s="256">
        <f t="shared" ca="1" si="137"/>
        <v>0</v>
      </c>
      <c r="BD15" s="256">
        <f t="shared" ca="1" si="137"/>
        <v>0</v>
      </c>
      <c r="BE15" s="256">
        <f t="shared" ca="1" si="137"/>
        <v>0</v>
      </c>
      <c r="BF15" s="256">
        <f t="shared" ca="1" si="137"/>
        <v>0</v>
      </c>
      <c r="BG15" s="256">
        <f t="shared" ca="1" si="137"/>
        <v>0</v>
      </c>
      <c r="BH15" s="256">
        <f t="shared" ca="1" si="137"/>
        <v>0</v>
      </c>
      <c r="BI15" s="256">
        <f t="shared" ca="1" si="137"/>
        <v>0</v>
      </c>
      <c r="BJ15" s="256">
        <f t="shared" ca="1" si="137"/>
        <v>0</v>
      </c>
      <c r="BK15" s="256">
        <f t="shared" ca="1" si="137"/>
        <v>0</v>
      </c>
      <c r="BL15" s="256">
        <f t="shared" ca="1" si="137"/>
        <v>0</v>
      </c>
      <c r="BM15" s="256">
        <f t="shared" ca="1" si="137"/>
        <v>0</v>
      </c>
      <c r="BN15" s="256">
        <f t="shared" ca="1" si="137"/>
        <v>0</v>
      </c>
      <c r="BO15" s="256">
        <f t="shared" ca="1" si="137"/>
        <v>0</v>
      </c>
      <c r="BP15" s="256">
        <f t="shared" ca="1" si="137"/>
        <v>0</v>
      </c>
      <c r="BQ15" s="256">
        <f t="shared" ca="1" si="137"/>
        <v>0</v>
      </c>
      <c r="BR15" s="256">
        <f t="shared" ca="1" si="137"/>
        <v>0</v>
      </c>
      <c r="BS15" s="256">
        <f t="shared" ca="1" si="137"/>
        <v>0</v>
      </c>
      <c r="BT15" s="256">
        <f t="shared" ca="1" si="137"/>
        <v>0</v>
      </c>
      <c r="BU15" s="256">
        <f t="shared" ca="1" si="137"/>
        <v>0</v>
      </c>
      <c r="BV15" s="256">
        <f t="shared" ca="1" si="137"/>
        <v>0</v>
      </c>
      <c r="BW15" s="256">
        <f t="shared" ca="1" si="137"/>
        <v>0</v>
      </c>
      <c r="BX15" s="256">
        <f t="shared" ca="1" si="137"/>
        <v>0</v>
      </c>
      <c r="BY15" s="256">
        <f t="shared" ca="1" si="137"/>
        <v>0</v>
      </c>
      <c r="BZ15" s="256">
        <f t="shared" ca="1" si="137"/>
        <v>0</v>
      </c>
      <c r="CA15" s="256">
        <f t="shared" ca="1" si="137"/>
        <v>0</v>
      </c>
      <c r="CB15" s="256">
        <f t="shared" ca="1" si="137"/>
        <v>0</v>
      </c>
      <c r="CC15" s="256">
        <f t="shared" ca="1" si="137"/>
        <v>0</v>
      </c>
      <c r="CD15" s="256">
        <f t="shared" ca="1" si="137"/>
        <v>0</v>
      </c>
      <c r="CE15" s="256">
        <f t="shared" ca="1" si="137"/>
        <v>0</v>
      </c>
      <c r="CF15" s="256">
        <f t="shared" ca="1" si="137"/>
        <v>0</v>
      </c>
      <c r="CG15" s="256">
        <f t="shared" ca="1" si="137"/>
        <v>0</v>
      </c>
      <c r="CH15" s="256">
        <f t="shared" ca="1" si="137"/>
        <v>0</v>
      </c>
      <c r="CI15" s="256">
        <f t="shared" ca="1" si="137"/>
        <v>0</v>
      </c>
      <c r="CJ15" s="256">
        <f t="shared" ca="1" si="137"/>
        <v>0</v>
      </c>
      <c r="CK15" s="256">
        <f t="shared" ca="1" si="137"/>
        <v>0</v>
      </c>
      <c r="CL15" s="256">
        <f t="shared" ca="1" si="137"/>
        <v>0</v>
      </c>
      <c r="CM15" s="256">
        <f t="shared" ca="1" si="137"/>
        <v>0</v>
      </c>
      <c r="CN15" s="256">
        <f t="shared" ca="1" si="137"/>
        <v>0</v>
      </c>
      <c r="CO15" s="256">
        <f t="shared" ca="1" si="137"/>
        <v>0</v>
      </c>
      <c r="CP15" s="256">
        <f t="shared" ca="1" si="137"/>
        <v>0</v>
      </c>
      <c r="CQ15" s="256">
        <f t="shared" ca="1" si="137"/>
        <v>0</v>
      </c>
      <c r="CR15" s="256">
        <f t="shared" ca="1" si="137"/>
        <v>0</v>
      </c>
      <c r="CS15" s="256">
        <f t="shared" ca="1" si="137"/>
        <v>0</v>
      </c>
      <c r="CT15" s="256">
        <f t="shared" ca="1" si="137"/>
        <v>0</v>
      </c>
      <c r="CU15" s="256">
        <f t="shared" ca="1" si="137"/>
        <v>0</v>
      </c>
      <c r="CV15" s="256">
        <f t="shared" ca="1" si="137"/>
        <v>0</v>
      </c>
      <c r="CW15" s="256">
        <f t="shared" ca="1" si="137"/>
        <v>0</v>
      </c>
      <c r="CX15" s="256">
        <f t="shared" ca="1" si="137"/>
        <v>0</v>
      </c>
      <c r="CY15" s="256">
        <f t="shared" ca="1" si="140"/>
        <v>0</v>
      </c>
    </row>
    <row r="16" spans="1:103">
      <c r="A16" s="241">
        <f t="shared" si="138"/>
        <v>5</v>
      </c>
      <c r="B16" s="249">
        <f ca="1">IF(G5=$G$2,SUM($C6:G6),IF(G5&gt;$G$2,G6,0))</f>
        <v>0</v>
      </c>
      <c r="C16" s="256"/>
      <c r="D16" s="256"/>
      <c r="E16" s="256"/>
      <c r="F16" s="256"/>
      <c r="G16" s="256">
        <f ca="1">($B16/$C$1)/2</f>
        <v>0</v>
      </c>
      <c r="H16" s="256">
        <f ca="1">IF(H$11&lt;$C$1+$A16,$B16/$C$1,IF(H$11=$C$1+$A16,($B16/$C$1)/2,0))</f>
        <v>0</v>
      </c>
      <c r="I16" s="256">
        <f t="shared" ca="1" si="134"/>
        <v>0</v>
      </c>
      <c r="J16" s="256">
        <f t="shared" ca="1" si="134"/>
        <v>0</v>
      </c>
      <c r="K16" s="256">
        <f t="shared" ca="1" si="134"/>
        <v>0</v>
      </c>
      <c r="L16" s="256">
        <f t="shared" ca="1" si="134"/>
        <v>0</v>
      </c>
      <c r="M16" s="256">
        <f t="shared" ca="1" si="134"/>
        <v>0</v>
      </c>
      <c r="N16" s="256">
        <f t="shared" ca="1" si="134"/>
        <v>0</v>
      </c>
      <c r="O16" s="256">
        <f t="shared" ca="1" si="134"/>
        <v>0</v>
      </c>
      <c r="P16" s="256">
        <f t="shared" ca="1" si="134"/>
        <v>0</v>
      </c>
      <c r="Q16" s="256">
        <f t="shared" ca="1" si="134"/>
        <v>0</v>
      </c>
      <c r="R16" s="256">
        <f t="shared" ca="1" si="134"/>
        <v>0</v>
      </c>
      <c r="S16" s="256">
        <f t="shared" ca="1" si="134"/>
        <v>0</v>
      </c>
      <c r="T16" s="256">
        <f t="shared" ca="1" si="134"/>
        <v>0</v>
      </c>
      <c r="U16" s="256">
        <f t="shared" ca="1" si="134"/>
        <v>0</v>
      </c>
      <c r="V16" s="256">
        <f t="shared" ca="1" si="134"/>
        <v>0</v>
      </c>
      <c r="W16" s="256">
        <f t="shared" ca="1" si="134"/>
        <v>0</v>
      </c>
      <c r="X16" s="256">
        <f t="shared" ca="1" si="135"/>
        <v>0</v>
      </c>
      <c r="Y16" s="256">
        <f t="shared" ca="1" si="135"/>
        <v>0</v>
      </c>
      <c r="Z16" s="256">
        <f t="shared" ca="1" si="135"/>
        <v>0</v>
      </c>
      <c r="AA16" s="256">
        <f t="shared" ca="1" si="135"/>
        <v>0</v>
      </c>
      <c r="AB16" s="256">
        <f t="shared" ca="1" si="135"/>
        <v>0</v>
      </c>
      <c r="AC16" s="256">
        <f t="shared" ca="1" si="135"/>
        <v>0</v>
      </c>
      <c r="AD16" s="256">
        <f t="shared" ca="1" si="135"/>
        <v>0</v>
      </c>
      <c r="AE16" s="256">
        <f t="shared" ca="1" si="135"/>
        <v>0</v>
      </c>
      <c r="AF16" s="256">
        <f t="shared" ca="1" si="135"/>
        <v>0</v>
      </c>
      <c r="AG16" s="256">
        <f t="shared" ca="1" si="135"/>
        <v>0</v>
      </c>
      <c r="AH16" s="256">
        <f t="shared" ca="1" si="135"/>
        <v>0</v>
      </c>
      <c r="AI16" s="256">
        <f t="shared" ca="1" si="135"/>
        <v>0</v>
      </c>
      <c r="AJ16" s="256">
        <f t="shared" ca="1" si="135"/>
        <v>0</v>
      </c>
      <c r="AK16" s="256">
        <f t="shared" ca="1" si="135"/>
        <v>0</v>
      </c>
      <c r="AL16" s="256">
        <f t="shared" ca="1" si="135"/>
        <v>0</v>
      </c>
      <c r="AM16" s="256">
        <f t="shared" ca="1" si="135"/>
        <v>0</v>
      </c>
      <c r="AN16" s="256">
        <f t="shared" ca="1" si="135"/>
        <v>0</v>
      </c>
      <c r="AO16" s="256">
        <f t="shared" ca="1" si="135"/>
        <v>0</v>
      </c>
      <c r="AP16" s="256">
        <f t="shared" ca="1" si="135"/>
        <v>0</v>
      </c>
      <c r="AQ16" s="256">
        <f t="shared" ca="1" si="135"/>
        <v>0</v>
      </c>
      <c r="AR16" s="256">
        <f t="shared" ca="1" si="135"/>
        <v>0</v>
      </c>
      <c r="AS16" s="256">
        <f t="shared" ca="1" si="135"/>
        <v>0</v>
      </c>
      <c r="AT16" s="256">
        <f t="shared" ca="1" si="135"/>
        <v>0</v>
      </c>
      <c r="AU16" s="256">
        <f t="shared" ca="1" si="136"/>
        <v>0</v>
      </c>
      <c r="AV16" s="256">
        <f t="shared" ca="1" si="136"/>
        <v>0</v>
      </c>
      <c r="AW16" s="256">
        <f t="shared" ca="1" si="136"/>
        <v>0</v>
      </c>
      <c r="AX16" s="256">
        <f t="shared" ca="1" si="136"/>
        <v>0</v>
      </c>
      <c r="AY16" s="256">
        <f t="shared" ca="1" si="136"/>
        <v>0</v>
      </c>
      <c r="AZ16" s="256">
        <f t="shared" ca="1" si="137"/>
        <v>0</v>
      </c>
      <c r="BA16" s="256">
        <f t="shared" ca="1" si="137"/>
        <v>0</v>
      </c>
      <c r="BB16" s="256">
        <f t="shared" ca="1" si="137"/>
        <v>0</v>
      </c>
      <c r="BC16" s="256">
        <f t="shared" ca="1" si="137"/>
        <v>0</v>
      </c>
      <c r="BD16" s="256">
        <f t="shared" ca="1" si="137"/>
        <v>0</v>
      </c>
      <c r="BE16" s="256">
        <f t="shared" ca="1" si="137"/>
        <v>0</v>
      </c>
      <c r="BF16" s="256">
        <f t="shared" ca="1" si="137"/>
        <v>0</v>
      </c>
      <c r="BG16" s="256">
        <f t="shared" ca="1" si="137"/>
        <v>0</v>
      </c>
      <c r="BH16" s="256">
        <f t="shared" ca="1" si="137"/>
        <v>0</v>
      </c>
      <c r="BI16" s="256">
        <f t="shared" ca="1" si="137"/>
        <v>0</v>
      </c>
      <c r="BJ16" s="256">
        <f t="shared" ca="1" si="137"/>
        <v>0</v>
      </c>
      <c r="BK16" s="256">
        <f t="shared" ca="1" si="137"/>
        <v>0</v>
      </c>
      <c r="BL16" s="256">
        <f t="shared" ca="1" si="137"/>
        <v>0</v>
      </c>
      <c r="BM16" s="256">
        <f t="shared" ca="1" si="137"/>
        <v>0</v>
      </c>
      <c r="BN16" s="256">
        <f t="shared" ca="1" si="137"/>
        <v>0</v>
      </c>
      <c r="BO16" s="256">
        <f t="shared" ca="1" si="137"/>
        <v>0</v>
      </c>
      <c r="BP16" s="256">
        <f t="shared" ca="1" si="137"/>
        <v>0</v>
      </c>
      <c r="BQ16" s="256">
        <f t="shared" ca="1" si="137"/>
        <v>0</v>
      </c>
      <c r="BR16" s="256">
        <f t="shared" ca="1" si="137"/>
        <v>0</v>
      </c>
      <c r="BS16" s="256">
        <f t="shared" ca="1" si="137"/>
        <v>0</v>
      </c>
      <c r="BT16" s="256">
        <f t="shared" ca="1" si="137"/>
        <v>0</v>
      </c>
      <c r="BU16" s="256">
        <f t="shared" ca="1" si="137"/>
        <v>0</v>
      </c>
      <c r="BV16" s="256">
        <f t="shared" ca="1" si="137"/>
        <v>0</v>
      </c>
      <c r="BW16" s="256">
        <f t="shared" ca="1" si="137"/>
        <v>0</v>
      </c>
      <c r="BX16" s="256">
        <f t="shared" ca="1" si="137"/>
        <v>0</v>
      </c>
      <c r="BY16" s="256">
        <f t="shared" ca="1" si="137"/>
        <v>0</v>
      </c>
      <c r="BZ16" s="256">
        <f t="shared" ca="1" si="137"/>
        <v>0</v>
      </c>
      <c r="CA16" s="256">
        <f t="shared" ca="1" si="137"/>
        <v>0</v>
      </c>
      <c r="CB16" s="256">
        <f t="shared" ca="1" si="137"/>
        <v>0</v>
      </c>
      <c r="CC16" s="256">
        <f t="shared" ca="1" si="137"/>
        <v>0</v>
      </c>
      <c r="CD16" s="256">
        <f t="shared" ca="1" si="137"/>
        <v>0</v>
      </c>
      <c r="CE16" s="256">
        <f t="shared" ca="1" si="137"/>
        <v>0</v>
      </c>
      <c r="CF16" s="256">
        <f t="shared" ca="1" si="137"/>
        <v>0</v>
      </c>
      <c r="CG16" s="256">
        <f t="shared" ca="1" si="137"/>
        <v>0</v>
      </c>
      <c r="CH16" s="256">
        <f t="shared" ca="1" si="137"/>
        <v>0</v>
      </c>
      <c r="CI16" s="256">
        <f t="shared" ca="1" si="137"/>
        <v>0</v>
      </c>
      <c r="CJ16" s="256">
        <f t="shared" ca="1" si="137"/>
        <v>0</v>
      </c>
      <c r="CK16" s="256">
        <f t="shared" ca="1" si="137"/>
        <v>0</v>
      </c>
      <c r="CL16" s="256">
        <f t="shared" ca="1" si="137"/>
        <v>0</v>
      </c>
      <c r="CM16" s="256">
        <f t="shared" ca="1" si="137"/>
        <v>0</v>
      </c>
      <c r="CN16" s="256">
        <f t="shared" ca="1" si="137"/>
        <v>0</v>
      </c>
      <c r="CO16" s="256">
        <f t="shared" ca="1" si="137"/>
        <v>0</v>
      </c>
      <c r="CP16" s="256">
        <f t="shared" ca="1" si="137"/>
        <v>0</v>
      </c>
      <c r="CQ16" s="256">
        <f t="shared" ca="1" si="137"/>
        <v>0</v>
      </c>
      <c r="CR16" s="256">
        <f t="shared" ca="1" si="137"/>
        <v>0</v>
      </c>
      <c r="CS16" s="256">
        <f t="shared" ca="1" si="137"/>
        <v>0</v>
      </c>
      <c r="CT16" s="256">
        <f t="shared" ca="1" si="137"/>
        <v>0</v>
      </c>
      <c r="CU16" s="256">
        <f t="shared" ca="1" si="137"/>
        <v>0</v>
      </c>
      <c r="CV16" s="256">
        <f t="shared" ca="1" si="137"/>
        <v>0</v>
      </c>
      <c r="CW16" s="256">
        <f t="shared" ca="1" si="137"/>
        <v>0</v>
      </c>
      <c r="CX16" s="256">
        <f t="shared" ca="1" si="137"/>
        <v>0</v>
      </c>
      <c r="CY16" s="256">
        <f t="shared" ca="1" si="140"/>
        <v>0</v>
      </c>
    </row>
    <row r="17" spans="1:103">
      <c r="A17" s="241">
        <f t="shared" si="138"/>
        <v>6</v>
      </c>
      <c r="B17" s="249">
        <f ca="1">IF(H5=$G$2,SUM($C6:H6),IF(H5&gt;$G$2,H6,0))</f>
        <v>0</v>
      </c>
      <c r="C17" s="256"/>
      <c r="D17" s="256"/>
      <c r="E17" s="256"/>
      <c r="F17" s="256"/>
      <c r="G17" s="256"/>
      <c r="H17" s="256">
        <f ca="1">($B17/$C$1)/2</f>
        <v>0</v>
      </c>
      <c r="I17" s="256">
        <f ca="1">IF(I$11&lt;$C$1+$A17,$B17/$C$1,IF(I$11=$C$1+$A17,($B17/$C$1)/2,0))</f>
        <v>0</v>
      </c>
      <c r="J17" s="256">
        <f t="shared" ca="1" si="134"/>
        <v>0</v>
      </c>
      <c r="K17" s="256">
        <f t="shared" ca="1" si="134"/>
        <v>0</v>
      </c>
      <c r="L17" s="256">
        <f t="shared" ca="1" si="134"/>
        <v>0</v>
      </c>
      <c r="M17" s="256">
        <f t="shared" ca="1" si="134"/>
        <v>0</v>
      </c>
      <c r="N17" s="256">
        <f t="shared" ca="1" si="134"/>
        <v>0</v>
      </c>
      <c r="O17" s="256">
        <f t="shared" ca="1" si="134"/>
        <v>0</v>
      </c>
      <c r="P17" s="256">
        <f t="shared" ca="1" si="134"/>
        <v>0</v>
      </c>
      <c r="Q17" s="256">
        <f t="shared" ca="1" si="134"/>
        <v>0</v>
      </c>
      <c r="R17" s="256">
        <f t="shared" ca="1" si="134"/>
        <v>0</v>
      </c>
      <c r="S17" s="256">
        <f t="shared" ca="1" si="134"/>
        <v>0</v>
      </c>
      <c r="T17" s="256">
        <f t="shared" ca="1" si="134"/>
        <v>0</v>
      </c>
      <c r="U17" s="256">
        <f t="shared" ca="1" si="134"/>
        <v>0</v>
      </c>
      <c r="V17" s="256">
        <f t="shared" ca="1" si="134"/>
        <v>0</v>
      </c>
      <c r="W17" s="256">
        <f t="shared" ca="1" si="134"/>
        <v>0</v>
      </c>
      <c r="X17" s="256">
        <f t="shared" ca="1" si="135"/>
        <v>0</v>
      </c>
      <c r="Y17" s="256">
        <f t="shared" ca="1" si="135"/>
        <v>0</v>
      </c>
      <c r="Z17" s="256">
        <f t="shared" ca="1" si="135"/>
        <v>0</v>
      </c>
      <c r="AA17" s="256">
        <f t="shared" ca="1" si="135"/>
        <v>0</v>
      </c>
      <c r="AB17" s="256">
        <f t="shared" ca="1" si="135"/>
        <v>0</v>
      </c>
      <c r="AC17" s="256">
        <f t="shared" ca="1" si="135"/>
        <v>0</v>
      </c>
      <c r="AD17" s="256">
        <f t="shared" ca="1" si="135"/>
        <v>0</v>
      </c>
      <c r="AE17" s="256">
        <f t="shared" ca="1" si="135"/>
        <v>0</v>
      </c>
      <c r="AF17" s="256">
        <f t="shared" ca="1" si="135"/>
        <v>0</v>
      </c>
      <c r="AG17" s="256">
        <f t="shared" ca="1" si="135"/>
        <v>0</v>
      </c>
      <c r="AH17" s="256">
        <f t="shared" ca="1" si="135"/>
        <v>0</v>
      </c>
      <c r="AI17" s="256">
        <f t="shared" ca="1" si="135"/>
        <v>0</v>
      </c>
      <c r="AJ17" s="256">
        <f t="shared" ca="1" si="135"/>
        <v>0</v>
      </c>
      <c r="AK17" s="256">
        <f t="shared" ca="1" si="135"/>
        <v>0</v>
      </c>
      <c r="AL17" s="256">
        <f t="shared" ca="1" si="135"/>
        <v>0</v>
      </c>
      <c r="AM17" s="256">
        <f t="shared" ca="1" si="135"/>
        <v>0</v>
      </c>
      <c r="AN17" s="256">
        <f t="shared" ca="1" si="135"/>
        <v>0</v>
      </c>
      <c r="AO17" s="256">
        <f t="shared" ca="1" si="135"/>
        <v>0</v>
      </c>
      <c r="AP17" s="256">
        <f t="shared" ca="1" si="135"/>
        <v>0</v>
      </c>
      <c r="AQ17" s="256">
        <f t="shared" ca="1" si="135"/>
        <v>0</v>
      </c>
      <c r="AR17" s="256">
        <f t="shared" ca="1" si="135"/>
        <v>0</v>
      </c>
      <c r="AS17" s="256">
        <f t="shared" ca="1" si="135"/>
        <v>0</v>
      </c>
      <c r="AT17" s="256">
        <f t="shared" ca="1" si="135"/>
        <v>0</v>
      </c>
      <c r="AU17" s="256">
        <f t="shared" ca="1" si="136"/>
        <v>0</v>
      </c>
      <c r="AV17" s="256">
        <f t="shared" ca="1" si="136"/>
        <v>0</v>
      </c>
      <c r="AW17" s="256">
        <f t="shared" ca="1" si="136"/>
        <v>0</v>
      </c>
      <c r="AX17" s="256">
        <f t="shared" ca="1" si="136"/>
        <v>0</v>
      </c>
      <c r="AY17" s="256">
        <f t="shared" ca="1" si="136"/>
        <v>0</v>
      </c>
      <c r="AZ17" s="256">
        <f t="shared" ca="1" si="137"/>
        <v>0</v>
      </c>
      <c r="BA17" s="256">
        <f t="shared" ca="1" si="137"/>
        <v>0</v>
      </c>
      <c r="BB17" s="256">
        <f t="shared" ca="1" si="137"/>
        <v>0</v>
      </c>
      <c r="BC17" s="256">
        <f t="shared" ca="1" si="137"/>
        <v>0</v>
      </c>
      <c r="BD17" s="256">
        <f t="shared" ca="1" si="137"/>
        <v>0</v>
      </c>
      <c r="BE17" s="256">
        <f t="shared" ca="1" si="137"/>
        <v>0</v>
      </c>
      <c r="BF17" s="256">
        <f t="shared" ca="1" si="137"/>
        <v>0</v>
      </c>
      <c r="BG17" s="256">
        <f t="shared" ca="1" si="137"/>
        <v>0</v>
      </c>
      <c r="BH17" s="256">
        <f t="shared" ca="1" si="137"/>
        <v>0</v>
      </c>
      <c r="BI17" s="256">
        <f t="shared" ca="1" si="137"/>
        <v>0</v>
      </c>
      <c r="BJ17" s="256">
        <f t="shared" ca="1" si="137"/>
        <v>0</v>
      </c>
      <c r="BK17" s="256">
        <f t="shared" ref="AZ17:CX22" ca="1" si="141">IF(BK$11&lt;$C$1+$A17,$B17/$C$1,IF(BK$11=$C$1+$A17,($B17/$C$1)/2,0))</f>
        <v>0</v>
      </c>
      <c r="BL17" s="256">
        <f t="shared" ca="1" si="141"/>
        <v>0</v>
      </c>
      <c r="BM17" s="256">
        <f t="shared" ca="1" si="141"/>
        <v>0</v>
      </c>
      <c r="BN17" s="256">
        <f t="shared" ca="1" si="141"/>
        <v>0</v>
      </c>
      <c r="BO17" s="256">
        <f t="shared" ca="1" si="141"/>
        <v>0</v>
      </c>
      <c r="BP17" s="256">
        <f t="shared" ca="1" si="141"/>
        <v>0</v>
      </c>
      <c r="BQ17" s="256">
        <f t="shared" ca="1" si="141"/>
        <v>0</v>
      </c>
      <c r="BR17" s="256">
        <f t="shared" ca="1" si="141"/>
        <v>0</v>
      </c>
      <c r="BS17" s="256">
        <f t="shared" ca="1" si="141"/>
        <v>0</v>
      </c>
      <c r="BT17" s="256">
        <f t="shared" ca="1" si="141"/>
        <v>0</v>
      </c>
      <c r="BU17" s="256">
        <f t="shared" ca="1" si="141"/>
        <v>0</v>
      </c>
      <c r="BV17" s="256">
        <f t="shared" ca="1" si="141"/>
        <v>0</v>
      </c>
      <c r="BW17" s="256">
        <f t="shared" ca="1" si="141"/>
        <v>0</v>
      </c>
      <c r="BX17" s="256">
        <f t="shared" ca="1" si="141"/>
        <v>0</v>
      </c>
      <c r="BY17" s="256">
        <f t="shared" ca="1" si="141"/>
        <v>0</v>
      </c>
      <c r="BZ17" s="256">
        <f t="shared" ca="1" si="141"/>
        <v>0</v>
      </c>
      <c r="CA17" s="256">
        <f t="shared" ca="1" si="141"/>
        <v>0</v>
      </c>
      <c r="CB17" s="256">
        <f t="shared" ca="1" si="141"/>
        <v>0</v>
      </c>
      <c r="CC17" s="256">
        <f t="shared" ca="1" si="141"/>
        <v>0</v>
      </c>
      <c r="CD17" s="256">
        <f t="shared" ca="1" si="141"/>
        <v>0</v>
      </c>
      <c r="CE17" s="256">
        <f t="shared" ca="1" si="141"/>
        <v>0</v>
      </c>
      <c r="CF17" s="256">
        <f t="shared" ca="1" si="141"/>
        <v>0</v>
      </c>
      <c r="CG17" s="256">
        <f t="shared" ca="1" si="141"/>
        <v>0</v>
      </c>
      <c r="CH17" s="256">
        <f t="shared" ca="1" si="141"/>
        <v>0</v>
      </c>
      <c r="CI17" s="256">
        <f t="shared" ca="1" si="141"/>
        <v>0</v>
      </c>
      <c r="CJ17" s="256">
        <f t="shared" ca="1" si="141"/>
        <v>0</v>
      </c>
      <c r="CK17" s="256">
        <f t="shared" ca="1" si="141"/>
        <v>0</v>
      </c>
      <c r="CL17" s="256">
        <f t="shared" ca="1" si="141"/>
        <v>0</v>
      </c>
      <c r="CM17" s="256">
        <f t="shared" ca="1" si="141"/>
        <v>0</v>
      </c>
      <c r="CN17" s="256">
        <f t="shared" ca="1" si="141"/>
        <v>0</v>
      </c>
      <c r="CO17" s="256">
        <f t="shared" ca="1" si="141"/>
        <v>0</v>
      </c>
      <c r="CP17" s="256">
        <f t="shared" ca="1" si="141"/>
        <v>0</v>
      </c>
      <c r="CQ17" s="256">
        <f t="shared" ca="1" si="141"/>
        <v>0</v>
      </c>
      <c r="CR17" s="256">
        <f t="shared" ca="1" si="141"/>
        <v>0</v>
      </c>
      <c r="CS17" s="256">
        <f t="shared" ca="1" si="141"/>
        <v>0</v>
      </c>
      <c r="CT17" s="256">
        <f t="shared" ca="1" si="141"/>
        <v>0</v>
      </c>
      <c r="CU17" s="256">
        <f t="shared" ca="1" si="141"/>
        <v>0</v>
      </c>
      <c r="CV17" s="256">
        <f t="shared" ca="1" si="141"/>
        <v>0</v>
      </c>
      <c r="CW17" s="256">
        <f t="shared" ca="1" si="141"/>
        <v>0</v>
      </c>
      <c r="CX17" s="256">
        <f t="shared" ca="1" si="141"/>
        <v>0</v>
      </c>
      <c r="CY17" s="256">
        <f t="shared" ca="1" si="140"/>
        <v>0</v>
      </c>
    </row>
    <row r="18" spans="1:103">
      <c r="A18" s="241">
        <f t="shared" si="138"/>
        <v>7</v>
      </c>
      <c r="B18" s="249">
        <f ca="1">IF(I5=$G$2,SUM($C6:I6),IF(I5&gt;$G$2,I6,0))</f>
        <v>0</v>
      </c>
      <c r="C18" s="256"/>
      <c r="D18" s="256"/>
      <c r="E18" s="256"/>
      <c r="F18" s="256"/>
      <c r="G18" s="256"/>
      <c r="H18" s="256"/>
      <c r="I18" s="256">
        <f ca="1">($B18/$C$1)/2</f>
        <v>0</v>
      </c>
      <c r="J18" s="256">
        <f ca="1">IF(J$11&lt;$C$1+$A18,$B18/$C$1,IF(J$11=$C$1+$A18,($B18/$C$1)/2,0))</f>
        <v>0</v>
      </c>
      <c r="K18" s="256">
        <f t="shared" ca="1" si="134"/>
        <v>0</v>
      </c>
      <c r="L18" s="256">
        <f t="shared" ca="1" si="134"/>
        <v>0</v>
      </c>
      <c r="M18" s="256">
        <f t="shared" ca="1" si="134"/>
        <v>0</v>
      </c>
      <c r="N18" s="256">
        <f t="shared" ca="1" si="134"/>
        <v>0</v>
      </c>
      <c r="O18" s="256">
        <f t="shared" ca="1" si="134"/>
        <v>0</v>
      </c>
      <c r="P18" s="256">
        <f t="shared" ca="1" si="134"/>
        <v>0</v>
      </c>
      <c r="Q18" s="256">
        <f t="shared" ca="1" si="134"/>
        <v>0</v>
      </c>
      <c r="R18" s="256">
        <f t="shared" ca="1" si="134"/>
        <v>0</v>
      </c>
      <c r="S18" s="256">
        <f t="shared" ca="1" si="134"/>
        <v>0</v>
      </c>
      <c r="T18" s="256">
        <f t="shared" ca="1" si="134"/>
        <v>0</v>
      </c>
      <c r="U18" s="256">
        <f t="shared" ca="1" si="134"/>
        <v>0</v>
      </c>
      <c r="V18" s="256">
        <f t="shared" ca="1" si="134"/>
        <v>0</v>
      </c>
      <c r="W18" s="256">
        <f t="shared" ca="1" si="134"/>
        <v>0</v>
      </c>
      <c r="X18" s="256">
        <f t="shared" ca="1" si="135"/>
        <v>0</v>
      </c>
      <c r="Y18" s="256">
        <f t="shared" ca="1" si="135"/>
        <v>0</v>
      </c>
      <c r="Z18" s="256">
        <f t="shared" ca="1" si="135"/>
        <v>0</v>
      </c>
      <c r="AA18" s="256">
        <f t="shared" ca="1" si="135"/>
        <v>0</v>
      </c>
      <c r="AB18" s="256">
        <f t="shared" ca="1" si="135"/>
        <v>0</v>
      </c>
      <c r="AC18" s="256">
        <f t="shared" ca="1" si="135"/>
        <v>0</v>
      </c>
      <c r="AD18" s="256">
        <f t="shared" ca="1" si="135"/>
        <v>0</v>
      </c>
      <c r="AE18" s="256">
        <f t="shared" ca="1" si="135"/>
        <v>0</v>
      </c>
      <c r="AF18" s="256">
        <f t="shared" ca="1" si="135"/>
        <v>0</v>
      </c>
      <c r="AG18" s="256">
        <f t="shared" ca="1" si="135"/>
        <v>0</v>
      </c>
      <c r="AH18" s="256">
        <f t="shared" ca="1" si="135"/>
        <v>0</v>
      </c>
      <c r="AI18" s="256">
        <f t="shared" ca="1" si="135"/>
        <v>0</v>
      </c>
      <c r="AJ18" s="256">
        <f t="shared" ca="1" si="135"/>
        <v>0</v>
      </c>
      <c r="AK18" s="256">
        <f t="shared" ca="1" si="135"/>
        <v>0</v>
      </c>
      <c r="AL18" s="256">
        <f t="shared" ca="1" si="135"/>
        <v>0</v>
      </c>
      <c r="AM18" s="256">
        <f t="shared" ca="1" si="135"/>
        <v>0</v>
      </c>
      <c r="AN18" s="256">
        <f t="shared" ca="1" si="135"/>
        <v>0</v>
      </c>
      <c r="AO18" s="256">
        <f t="shared" ca="1" si="135"/>
        <v>0</v>
      </c>
      <c r="AP18" s="256">
        <f t="shared" ca="1" si="135"/>
        <v>0</v>
      </c>
      <c r="AQ18" s="256">
        <f t="shared" ca="1" si="135"/>
        <v>0</v>
      </c>
      <c r="AR18" s="256">
        <f t="shared" ca="1" si="135"/>
        <v>0</v>
      </c>
      <c r="AS18" s="256">
        <f t="shared" ca="1" si="135"/>
        <v>0</v>
      </c>
      <c r="AT18" s="256">
        <f t="shared" ca="1" si="135"/>
        <v>0</v>
      </c>
      <c r="AU18" s="256">
        <f t="shared" ca="1" si="136"/>
        <v>0</v>
      </c>
      <c r="AV18" s="256">
        <f t="shared" ca="1" si="136"/>
        <v>0</v>
      </c>
      <c r="AW18" s="256">
        <f t="shared" ca="1" si="136"/>
        <v>0</v>
      </c>
      <c r="AX18" s="256">
        <f t="shared" ca="1" si="136"/>
        <v>0</v>
      </c>
      <c r="AY18" s="256">
        <f t="shared" ca="1" si="136"/>
        <v>0</v>
      </c>
      <c r="AZ18" s="256">
        <f t="shared" ca="1" si="141"/>
        <v>0</v>
      </c>
      <c r="BA18" s="256">
        <f t="shared" ca="1" si="141"/>
        <v>0</v>
      </c>
      <c r="BB18" s="256">
        <f t="shared" ca="1" si="141"/>
        <v>0</v>
      </c>
      <c r="BC18" s="256">
        <f t="shared" ca="1" si="141"/>
        <v>0</v>
      </c>
      <c r="BD18" s="256">
        <f t="shared" ca="1" si="141"/>
        <v>0</v>
      </c>
      <c r="BE18" s="256">
        <f t="shared" ca="1" si="141"/>
        <v>0</v>
      </c>
      <c r="BF18" s="256">
        <f t="shared" ca="1" si="141"/>
        <v>0</v>
      </c>
      <c r="BG18" s="256">
        <f t="shared" ca="1" si="141"/>
        <v>0</v>
      </c>
      <c r="BH18" s="256">
        <f t="shared" ca="1" si="141"/>
        <v>0</v>
      </c>
      <c r="BI18" s="256">
        <f t="shared" ca="1" si="141"/>
        <v>0</v>
      </c>
      <c r="BJ18" s="256">
        <f t="shared" ca="1" si="141"/>
        <v>0</v>
      </c>
      <c r="BK18" s="256">
        <f t="shared" ca="1" si="141"/>
        <v>0</v>
      </c>
      <c r="BL18" s="256">
        <f t="shared" ca="1" si="141"/>
        <v>0</v>
      </c>
      <c r="BM18" s="256">
        <f t="shared" ca="1" si="141"/>
        <v>0</v>
      </c>
      <c r="BN18" s="256">
        <f t="shared" ca="1" si="141"/>
        <v>0</v>
      </c>
      <c r="BO18" s="256">
        <f t="shared" ca="1" si="141"/>
        <v>0</v>
      </c>
      <c r="BP18" s="256">
        <f t="shared" ca="1" si="141"/>
        <v>0</v>
      </c>
      <c r="BQ18" s="256">
        <f t="shared" ca="1" si="141"/>
        <v>0</v>
      </c>
      <c r="BR18" s="256">
        <f t="shared" ca="1" si="141"/>
        <v>0</v>
      </c>
      <c r="BS18" s="256">
        <f t="shared" ca="1" si="141"/>
        <v>0</v>
      </c>
      <c r="BT18" s="256">
        <f t="shared" ca="1" si="141"/>
        <v>0</v>
      </c>
      <c r="BU18" s="256">
        <f t="shared" ca="1" si="141"/>
        <v>0</v>
      </c>
      <c r="BV18" s="256">
        <f t="shared" ca="1" si="141"/>
        <v>0</v>
      </c>
      <c r="BW18" s="256">
        <f t="shared" ca="1" si="141"/>
        <v>0</v>
      </c>
      <c r="BX18" s="256">
        <f t="shared" ca="1" si="141"/>
        <v>0</v>
      </c>
      <c r="BY18" s="256">
        <f t="shared" ca="1" si="141"/>
        <v>0</v>
      </c>
      <c r="BZ18" s="256">
        <f t="shared" ca="1" si="141"/>
        <v>0</v>
      </c>
      <c r="CA18" s="256">
        <f t="shared" ca="1" si="141"/>
        <v>0</v>
      </c>
      <c r="CB18" s="256">
        <f t="shared" ca="1" si="141"/>
        <v>0</v>
      </c>
      <c r="CC18" s="256">
        <f t="shared" ca="1" si="141"/>
        <v>0</v>
      </c>
      <c r="CD18" s="256">
        <f t="shared" ca="1" si="141"/>
        <v>0</v>
      </c>
      <c r="CE18" s="256">
        <f t="shared" ca="1" si="141"/>
        <v>0</v>
      </c>
      <c r="CF18" s="256">
        <f t="shared" ca="1" si="141"/>
        <v>0</v>
      </c>
      <c r="CG18" s="256">
        <f t="shared" ca="1" si="141"/>
        <v>0</v>
      </c>
      <c r="CH18" s="256">
        <f t="shared" ca="1" si="141"/>
        <v>0</v>
      </c>
      <c r="CI18" s="256">
        <f t="shared" ca="1" si="141"/>
        <v>0</v>
      </c>
      <c r="CJ18" s="256">
        <f t="shared" ca="1" si="141"/>
        <v>0</v>
      </c>
      <c r="CK18" s="256">
        <f t="shared" ca="1" si="141"/>
        <v>0</v>
      </c>
      <c r="CL18" s="256">
        <f t="shared" ca="1" si="141"/>
        <v>0</v>
      </c>
      <c r="CM18" s="256">
        <f t="shared" ca="1" si="141"/>
        <v>0</v>
      </c>
      <c r="CN18" s="256">
        <f t="shared" ca="1" si="141"/>
        <v>0</v>
      </c>
      <c r="CO18" s="256">
        <f t="shared" ca="1" si="141"/>
        <v>0</v>
      </c>
      <c r="CP18" s="256">
        <f t="shared" ca="1" si="141"/>
        <v>0</v>
      </c>
      <c r="CQ18" s="256">
        <f t="shared" ca="1" si="141"/>
        <v>0</v>
      </c>
      <c r="CR18" s="256">
        <f t="shared" ca="1" si="141"/>
        <v>0</v>
      </c>
      <c r="CS18" s="256">
        <f t="shared" ca="1" si="141"/>
        <v>0</v>
      </c>
      <c r="CT18" s="256">
        <f t="shared" ca="1" si="141"/>
        <v>0</v>
      </c>
      <c r="CU18" s="256">
        <f t="shared" ca="1" si="141"/>
        <v>0</v>
      </c>
      <c r="CV18" s="256">
        <f t="shared" ca="1" si="141"/>
        <v>0</v>
      </c>
      <c r="CW18" s="256">
        <f t="shared" ca="1" si="141"/>
        <v>0</v>
      </c>
      <c r="CX18" s="256">
        <f t="shared" ca="1" si="141"/>
        <v>0</v>
      </c>
      <c r="CY18" s="256">
        <f t="shared" ca="1" si="140"/>
        <v>0</v>
      </c>
    </row>
    <row r="19" spans="1:103">
      <c r="A19" s="241">
        <f t="shared" si="138"/>
        <v>8</v>
      </c>
      <c r="B19" s="249">
        <f ca="1">IF(J5=$G$2,SUM($C6:J6),IF(J5&gt;$G$2,J6,0))</f>
        <v>0</v>
      </c>
      <c r="C19" s="256"/>
      <c r="D19" s="256"/>
      <c r="E19" s="256"/>
      <c r="F19" s="256"/>
      <c r="G19" s="256"/>
      <c r="H19" s="256"/>
      <c r="I19" s="256"/>
      <c r="J19" s="256">
        <f ca="1">($B19/$C$1)/2</f>
        <v>0</v>
      </c>
      <c r="K19" s="256">
        <f ca="1">IF(K$11&lt;$C$1+$A19,$B19/$C$1,IF(K$11=$C$1+$A19,($B19/$C$1)/2,0))</f>
        <v>0</v>
      </c>
      <c r="L19" s="256">
        <f t="shared" ca="1" si="134"/>
        <v>0</v>
      </c>
      <c r="M19" s="256">
        <f t="shared" ca="1" si="134"/>
        <v>0</v>
      </c>
      <c r="N19" s="256">
        <f t="shared" ca="1" si="134"/>
        <v>0</v>
      </c>
      <c r="O19" s="256">
        <f t="shared" ca="1" si="134"/>
        <v>0</v>
      </c>
      <c r="P19" s="256">
        <f t="shared" ca="1" si="134"/>
        <v>0</v>
      </c>
      <c r="Q19" s="256">
        <f t="shared" ca="1" si="134"/>
        <v>0</v>
      </c>
      <c r="R19" s="256">
        <f t="shared" ca="1" si="134"/>
        <v>0</v>
      </c>
      <c r="S19" s="256">
        <f t="shared" ca="1" si="134"/>
        <v>0</v>
      </c>
      <c r="T19" s="256">
        <f t="shared" ca="1" si="134"/>
        <v>0</v>
      </c>
      <c r="U19" s="256">
        <f t="shared" ca="1" si="134"/>
        <v>0</v>
      </c>
      <c r="V19" s="256">
        <f t="shared" ca="1" si="134"/>
        <v>0</v>
      </c>
      <c r="W19" s="256">
        <f t="shared" ca="1" si="134"/>
        <v>0</v>
      </c>
      <c r="X19" s="256">
        <f t="shared" ca="1" si="135"/>
        <v>0</v>
      </c>
      <c r="Y19" s="256">
        <f t="shared" ca="1" si="135"/>
        <v>0</v>
      </c>
      <c r="Z19" s="256">
        <f t="shared" ca="1" si="135"/>
        <v>0</v>
      </c>
      <c r="AA19" s="256">
        <f t="shared" ca="1" si="135"/>
        <v>0</v>
      </c>
      <c r="AB19" s="256">
        <f t="shared" ca="1" si="135"/>
        <v>0</v>
      </c>
      <c r="AC19" s="256">
        <f t="shared" ca="1" si="135"/>
        <v>0</v>
      </c>
      <c r="AD19" s="256">
        <f t="shared" ca="1" si="135"/>
        <v>0</v>
      </c>
      <c r="AE19" s="256">
        <f t="shared" ca="1" si="135"/>
        <v>0</v>
      </c>
      <c r="AF19" s="256">
        <f t="shared" ca="1" si="135"/>
        <v>0</v>
      </c>
      <c r="AG19" s="256">
        <f t="shared" ca="1" si="135"/>
        <v>0</v>
      </c>
      <c r="AH19" s="256">
        <f t="shared" ca="1" si="135"/>
        <v>0</v>
      </c>
      <c r="AI19" s="256">
        <f t="shared" ca="1" si="135"/>
        <v>0</v>
      </c>
      <c r="AJ19" s="256">
        <f t="shared" ca="1" si="135"/>
        <v>0</v>
      </c>
      <c r="AK19" s="256">
        <f t="shared" ca="1" si="135"/>
        <v>0</v>
      </c>
      <c r="AL19" s="256">
        <f t="shared" ca="1" si="135"/>
        <v>0</v>
      </c>
      <c r="AM19" s="256">
        <f t="shared" ca="1" si="135"/>
        <v>0</v>
      </c>
      <c r="AN19" s="256">
        <f t="shared" ca="1" si="135"/>
        <v>0</v>
      </c>
      <c r="AO19" s="256">
        <f t="shared" ca="1" si="135"/>
        <v>0</v>
      </c>
      <c r="AP19" s="256">
        <f t="shared" ca="1" si="135"/>
        <v>0</v>
      </c>
      <c r="AQ19" s="256">
        <f t="shared" ca="1" si="135"/>
        <v>0</v>
      </c>
      <c r="AR19" s="256">
        <f t="shared" ca="1" si="135"/>
        <v>0</v>
      </c>
      <c r="AS19" s="256">
        <f t="shared" ca="1" si="135"/>
        <v>0</v>
      </c>
      <c r="AT19" s="256">
        <f t="shared" ca="1" si="135"/>
        <v>0</v>
      </c>
      <c r="AU19" s="256">
        <f t="shared" ca="1" si="136"/>
        <v>0</v>
      </c>
      <c r="AV19" s="256">
        <f t="shared" ca="1" si="136"/>
        <v>0</v>
      </c>
      <c r="AW19" s="256">
        <f t="shared" ca="1" si="136"/>
        <v>0</v>
      </c>
      <c r="AX19" s="256">
        <f t="shared" ca="1" si="136"/>
        <v>0</v>
      </c>
      <c r="AY19" s="256">
        <f t="shared" ca="1" si="136"/>
        <v>0</v>
      </c>
      <c r="AZ19" s="256">
        <f t="shared" ca="1" si="141"/>
        <v>0</v>
      </c>
      <c r="BA19" s="256">
        <f t="shared" ca="1" si="141"/>
        <v>0</v>
      </c>
      <c r="BB19" s="256">
        <f t="shared" ca="1" si="141"/>
        <v>0</v>
      </c>
      <c r="BC19" s="256">
        <f t="shared" ca="1" si="141"/>
        <v>0</v>
      </c>
      <c r="BD19" s="256">
        <f t="shared" ca="1" si="141"/>
        <v>0</v>
      </c>
      <c r="BE19" s="256">
        <f t="shared" ca="1" si="141"/>
        <v>0</v>
      </c>
      <c r="BF19" s="256">
        <f t="shared" ca="1" si="141"/>
        <v>0</v>
      </c>
      <c r="BG19" s="256">
        <f t="shared" ca="1" si="141"/>
        <v>0</v>
      </c>
      <c r="BH19" s="256">
        <f t="shared" ca="1" si="141"/>
        <v>0</v>
      </c>
      <c r="BI19" s="256">
        <f t="shared" ca="1" si="141"/>
        <v>0</v>
      </c>
      <c r="BJ19" s="256">
        <f t="shared" ca="1" si="141"/>
        <v>0</v>
      </c>
      <c r="BK19" s="256">
        <f t="shared" ca="1" si="141"/>
        <v>0</v>
      </c>
      <c r="BL19" s="256">
        <f t="shared" ca="1" si="141"/>
        <v>0</v>
      </c>
      <c r="BM19" s="256">
        <f t="shared" ca="1" si="141"/>
        <v>0</v>
      </c>
      <c r="BN19" s="256">
        <f t="shared" ca="1" si="141"/>
        <v>0</v>
      </c>
      <c r="BO19" s="256">
        <f t="shared" ca="1" si="141"/>
        <v>0</v>
      </c>
      <c r="BP19" s="256">
        <f t="shared" ca="1" si="141"/>
        <v>0</v>
      </c>
      <c r="BQ19" s="256">
        <f t="shared" ca="1" si="141"/>
        <v>0</v>
      </c>
      <c r="BR19" s="256">
        <f t="shared" ca="1" si="141"/>
        <v>0</v>
      </c>
      <c r="BS19" s="256">
        <f t="shared" ca="1" si="141"/>
        <v>0</v>
      </c>
      <c r="BT19" s="256">
        <f t="shared" ca="1" si="141"/>
        <v>0</v>
      </c>
      <c r="BU19" s="256">
        <f t="shared" ca="1" si="141"/>
        <v>0</v>
      </c>
      <c r="BV19" s="256">
        <f t="shared" ca="1" si="141"/>
        <v>0</v>
      </c>
      <c r="BW19" s="256">
        <f t="shared" ca="1" si="141"/>
        <v>0</v>
      </c>
      <c r="BX19" s="256">
        <f t="shared" ca="1" si="141"/>
        <v>0</v>
      </c>
      <c r="BY19" s="256">
        <f t="shared" ca="1" si="141"/>
        <v>0</v>
      </c>
      <c r="BZ19" s="256">
        <f t="shared" ca="1" si="141"/>
        <v>0</v>
      </c>
      <c r="CA19" s="256">
        <f t="shared" ca="1" si="141"/>
        <v>0</v>
      </c>
      <c r="CB19" s="256">
        <f t="shared" ca="1" si="141"/>
        <v>0</v>
      </c>
      <c r="CC19" s="256">
        <f t="shared" ca="1" si="141"/>
        <v>0</v>
      </c>
      <c r="CD19" s="256">
        <f t="shared" ca="1" si="141"/>
        <v>0</v>
      </c>
      <c r="CE19" s="256">
        <f t="shared" ca="1" si="141"/>
        <v>0</v>
      </c>
      <c r="CF19" s="256">
        <f t="shared" ca="1" si="141"/>
        <v>0</v>
      </c>
      <c r="CG19" s="256">
        <f t="shared" ca="1" si="141"/>
        <v>0</v>
      </c>
      <c r="CH19" s="256">
        <f t="shared" ca="1" si="141"/>
        <v>0</v>
      </c>
      <c r="CI19" s="256">
        <f t="shared" ca="1" si="141"/>
        <v>0</v>
      </c>
      <c r="CJ19" s="256">
        <f t="shared" ca="1" si="141"/>
        <v>0</v>
      </c>
      <c r="CK19" s="256">
        <f t="shared" ca="1" si="141"/>
        <v>0</v>
      </c>
      <c r="CL19" s="256">
        <f t="shared" ca="1" si="141"/>
        <v>0</v>
      </c>
      <c r="CM19" s="256">
        <f t="shared" ca="1" si="141"/>
        <v>0</v>
      </c>
      <c r="CN19" s="256">
        <f t="shared" ca="1" si="141"/>
        <v>0</v>
      </c>
      <c r="CO19" s="256">
        <f t="shared" ca="1" si="141"/>
        <v>0</v>
      </c>
      <c r="CP19" s="256">
        <f t="shared" ca="1" si="141"/>
        <v>0</v>
      </c>
      <c r="CQ19" s="256">
        <f t="shared" ca="1" si="141"/>
        <v>0</v>
      </c>
      <c r="CR19" s="256">
        <f t="shared" ca="1" si="141"/>
        <v>0</v>
      </c>
      <c r="CS19" s="256">
        <f t="shared" ca="1" si="141"/>
        <v>0</v>
      </c>
      <c r="CT19" s="256">
        <f t="shared" ca="1" si="141"/>
        <v>0</v>
      </c>
      <c r="CU19" s="256">
        <f t="shared" ca="1" si="141"/>
        <v>0</v>
      </c>
      <c r="CV19" s="256">
        <f t="shared" ca="1" si="141"/>
        <v>0</v>
      </c>
      <c r="CW19" s="256">
        <f t="shared" ca="1" si="141"/>
        <v>0</v>
      </c>
      <c r="CX19" s="256">
        <f t="shared" ca="1" si="141"/>
        <v>0</v>
      </c>
      <c r="CY19" s="256">
        <f t="shared" ca="1" si="140"/>
        <v>0</v>
      </c>
    </row>
    <row r="20" spans="1:103">
      <c r="A20" s="241">
        <f t="shared" si="138"/>
        <v>9</v>
      </c>
      <c r="B20" s="249">
        <f ca="1">IF(K5=$G$2,SUM($C6:K6),IF(K5&gt;$G$2,K6,0))</f>
        <v>0</v>
      </c>
      <c r="C20" s="256"/>
      <c r="D20" s="256"/>
      <c r="E20" s="256"/>
      <c r="F20" s="256"/>
      <c r="G20" s="256"/>
      <c r="H20" s="256"/>
      <c r="I20" s="256"/>
      <c r="J20" s="256"/>
      <c r="K20" s="256">
        <f ca="1">($B20/$C$1)/2</f>
        <v>0</v>
      </c>
      <c r="L20" s="256">
        <f ca="1">IF(L$11&lt;$C$1+$A20,$B20/$C$1,IF(L$11=$C$1+$A20,($B20/$C$1)/2,0))</f>
        <v>0</v>
      </c>
      <c r="M20" s="256">
        <f t="shared" ca="1" si="134"/>
        <v>0</v>
      </c>
      <c r="N20" s="256">
        <f t="shared" ca="1" si="134"/>
        <v>0</v>
      </c>
      <c r="O20" s="256">
        <f t="shared" ca="1" si="134"/>
        <v>0</v>
      </c>
      <c r="P20" s="256">
        <f t="shared" ca="1" si="134"/>
        <v>0</v>
      </c>
      <c r="Q20" s="256">
        <f t="shared" ca="1" si="134"/>
        <v>0</v>
      </c>
      <c r="R20" s="256">
        <f t="shared" ca="1" si="134"/>
        <v>0</v>
      </c>
      <c r="S20" s="256">
        <f t="shared" ca="1" si="134"/>
        <v>0</v>
      </c>
      <c r="T20" s="256">
        <f t="shared" ca="1" si="134"/>
        <v>0</v>
      </c>
      <c r="U20" s="256">
        <f t="shared" ca="1" si="134"/>
        <v>0</v>
      </c>
      <c r="V20" s="256">
        <f t="shared" ca="1" si="134"/>
        <v>0</v>
      </c>
      <c r="W20" s="256">
        <f t="shared" ca="1" si="134"/>
        <v>0</v>
      </c>
      <c r="X20" s="256">
        <f t="shared" ca="1" si="135"/>
        <v>0</v>
      </c>
      <c r="Y20" s="256">
        <f t="shared" ca="1" si="135"/>
        <v>0</v>
      </c>
      <c r="Z20" s="256">
        <f t="shared" ca="1" si="135"/>
        <v>0</v>
      </c>
      <c r="AA20" s="256">
        <f t="shared" ca="1" si="135"/>
        <v>0</v>
      </c>
      <c r="AB20" s="256">
        <f t="shared" ca="1" si="135"/>
        <v>0</v>
      </c>
      <c r="AC20" s="256">
        <f t="shared" ca="1" si="135"/>
        <v>0</v>
      </c>
      <c r="AD20" s="256">
        <f t="shared" ca="1" si="135"/>
        <v>0</v>
      </c>
      <c r="AE20" s="256">
        <f t="shared" ca="1" si="135"/>
        <v>0</v>
      </c>
      <c r="AF20" s="256">
        <f t="shared" ca="1" si="135"/>
        <v>0</v>
      </c>
      <c r="AG20" s="256">
        <f t="shared" ca="1" si="135"/>
        <v>0</v>
      </c>
      <c r="AH20" s="256">
        <f t="shared" ca="1" si="135"/>
        <v>0</v>
      </c>
      <c r="AI20" s="256">
        <f t="shared" ca="1" si="135"/>
        <v>0</v>
      </c>
      <c r="AJ20" s="256">
        <f t="shared" ca="1" si="135"/>
        <v>0</v>
      </c>
      <c r="AK20" s="256">
        <f t="shared" ca="1" si="135"/>
        <v>0</v>
      </c>
      <c r="AL20" s="256">
        <f t="shared" ca="1" si="135"/>
        <v>0</v>
      </c>
      <c r="AM20" s="256">
        <f t="shared" ca="1" si="135"/>
        <v>0</v>
      </c>
      <c r="AN20" s="256">
        <f t="shared" ca="1" si="135"/>
        <v>0</v>
      </c>
      <c r="AO20" s="256">
        <f t="shared" ca="1" si="135"/>
        <v>0</v>
      </c>
      <c r="AP20" s="256">
        <f t="shared" ca="1" si="135"/>
        <v>0</v>
      </c>
      <c r="AQ20" s="256">
        <f t="shared" ca="1" si="135"/>
        <v>0</v>
      </c>
      <c r="AR20" s="256">
        <f t="shared" ca="1" si="135"/>
        <v>0</v>
      </c>
      <c r="AS20" s="256">
        <f t="shared" ca="1" si="135"/>
        <v>0</v>
      </c>
      <c r="AT20" s="256">
        <f t="shared" ca="1" si="135"/>
        <v>0</v>
      </c>
      <c r="AU20" s="256">
        <f t="shared" ca="1" si="136"/>
        <v>0</v>
      </c>
      <c r="AV20" s="256">
        <f t="shared" ca="1" si="136"/>
        <v>0</v>
      </c>
      <c r="AW20" s="256">
        <f t="shared" ca="1" si="136"/>
        <v>0</v>
      </c>
      <c r="AX20" s="256">
        <f t="shared" ca="1" si="136"/>
        <v>0</v>
      </c>
      <c r="AY20" s="256">
        <f t="shared" ca="1" si="136"/>
        <v>0</v>
      </c>
      <c r="AZ20" s="256">
        <f t="shared" ca="1" si="141"/>
        <v>0</v>
      </c>
      <c r="BA20" s="256">
        <f t="shared" ca="1" si="141"/>
        <v>0</v>
      </c>
      <c r="BB20" s="256">
        <f t="shared" ca="1" si="141"/>
        <v>0</v>
      </c>
      <c r="BC20" s="256">
        <f t="shared" ca="1" si="141"/>
        <v>0</v>
      </c>
      <c r="BD20" s="256">
        <f t="shared" ca="1" si="141"/>
        <v>0</v>
      </c>
      <c r="BE20" s="256">
        <f t="shared" ca="1" si="141"/>
        <v>0</v>
      </c>
      <c r="BF20" s="256">
        <f t="shared" ca="1" si="141"/>
        <v>0</v>
      </c>
      <c r="BG20" s="256">
        <f t="shared" ca="1" si="141"/>
        <v>0</v>
      </c>
      <c r="BH20" s="256">
        <f t="shared" ca="1" si="141"/>
        <v>0</v>
      </c>
      <c r="BI20" s="256">
        <f t="shared" ca="1" si="141"/>
        <v>0</v>
      </c>
      <c r="BJ20" s="256">
        <f t="shared" ca="1" si="141"/>
        <v>0</v>
      </c>
      <c r="BK20" s="256">
        <f t="shared" ca="1" si="141"/>
        <v>0</v>
      </c>
      <c r="BL20" s="256">
        <f t="shared" ca="1" si="141"/>
        <v>0</v>
      </c>
      <c r="BM20" s="256">
        <f t="shared" ca="1" si="141"/>
        <v>0</v>
      </c>
      <c r="BN20" s="256">
        <f t="shared" ca="1" si="141"/>
        <v>0</v>
      </c>
      <c r="BO20" s="256">
        <f t="shared" ca="1" si="141"/>
        <v>0</v>
      </c>
      <c r="BP20" s="256">
        <f t="shared" ca="1" si="141"/>
        <v>0</v>
      </c>
      <c r="BQ20" s="256">
        <f t="shared" ca="1" si="141"/>
        <v>0</v>
      </c>
      <c r="BR20" s="256">
        <f t="shared" ca="1" si="141"/>
        <v>0</v>
      </c>
      <c r="BS20" s="256">
        <f t="shared" ca="1" si="141"/>
        <v>0</v>
      </c>
      <c r="BT20" s="256">
        <f t="shared" ca="1" si="141"/>
        <v>0</v>
      </c>
      <c r="BU20" s="256">
        <f t="shared" ca="1" si="141"/>
        <v>0</v>
      </c>
      <c r="BV20" s="256">
        <f t="shared" ca="1" si="141"/>
        <v>0</v>
      </c>
      <c r="BW20" s="256">
        <f t="shared" ca="1" si="141"/>
        <v>0</v>
      </c>
      <c r="BX20" s="256">
        <f t="shared" ca="1" si="141"/>
        <v>0</v>
      </c>
      <c r="BY20" s="256">
        <f t="shared" ca="1" si="141"/>
        <v>0</v>
      </c>
      <c r="BZ20" s="256">
        <f t="shared" ca="1" si="141"/>
        <v>0</v>
      </c>
      <c r="CA20" s="256">
        <f t="shared" ca="1" si="141"/>
        <v>0</v>
      </c>
      <c r="CB20" s="256">
        <f t="shared" ca="1" si="141"/>
        <v>0</v>
      </c>
      <c r="CC20" s="256">
        <f t="shared" ca="1" si="141"/>
        <v>0</v>
      </c>
      <c r="CD20" s="256">
        <f t="shared" ca="1" si="141"/>
        <v>0</v>
      </c>
      <c r="CE20" s="256">
        <f t="shared" ca="1" si="141"/>
        <v>0</v>
      </c>
      <c r="CF20" s="256">
        <f t="shared" ca="1" si="141"/>
        <v>0</v>
      </c>
      <c r="CG20" s="256">
        <f t="shared" ca="1" si="141"/>
        <v>0</v>
      </c>
      <c r="CH20" s="256">
        <f t="shared" ca="1" si="141"/>
        <v>0</v>
      </c>
      <c r="CI20" s="256">
        <f t="shared" ca="1" si="141"/>
        <v>0</v>
      </c>
      <c r="CJ20" s="256">
        <f t="shared" ca="1" si="141"/>
        <v>0</v>
      </c>
      <c r="CK20" s="256">
        <f t="shared" ca="1" si="141"/>
        <v>0</v>
      </c>
      <c r="CL20" s="256">
        <f t="shared" ca="1" si="141"/>
        <v>0</v>
      </c>
      <c r="CM20" s="256">
        <f t="shared" ca="1" si="141"/>
        <v>0</v>
      </c>
      <c r="CN20" s="256">
        <f t="shared" ca="1" si="141"/>
        <v>0</v>
      </c>
      <c r="CO20" s="256">
        <f t="shared" ca="1" si="141"/>
        <v>0</v>
      </c>
      <c r="CP20" s="256">
        <f t="shared" ca="1" si="141"/>
        <v>0</v>
      </c>
      <c r="CQ20" s="256">
        <f t="shared" ca="1" si="141"/>
        <v>0</v>
      </c>
      <c r="CR20" s="256">
        <f t="shared" ca="1" si="141"/>
        <v>0</v>
      </c>
      <c r="CS20" s="256">
        <f t="shared" ca="1" si="141"/>
        <v>0</v>
      </c>
      <c r="CT20" s="256">
        <f t="shared" ca="1" si="141"/>
        <v>0</v>
      </c>
      <c r="CU20" s="256">
        <f t="shared" ca="1" si="141"/>
        <v>0</v>
      </c>
      <c r="CV20" s="256">
        <f t="shared" ca="1" si="141"/>
        <v>0</v>
      </c>
      <c r="CW20" s="256">
        <f t="shared" ca="1" si="141"/>
        <v>0</v>
      </c>
      <c r="CX20" s="256">
        <f t="shared" ca="1" si="141"/>
        <v>0</v>
      </c>
      <c r="CY20" s="256">
        <f t="shared" ca="1" si="140"/>
        <v>0</v>
      </c>
    </row>
    <row r="21" spans="1:103">
      <c r="A21" s="241">
        <f t="shared" si="138"/>
        <v>10</v>
      </c>
      <c r="B21" s="249">
        <f ca="1">IF(L5=$G$2,SUM($C6:L6),IF(L5&gt;$G$2,L6,0))</f>
        <v>0</v>
      </c>
      <c r="C21" s="256"/>
      <c r="D21" s="256"/>
      <c r="E21" s="256"/>
      <c r="F21" s="256"/>
      <c r="G21" s="256"/>
      <c r="H21" s="256"/>
      <c r="I21" s="256"/>
      <c r="J21" s="256"/>
      <c r="K21" s="256"/>
      <c r="L21" s="256">
        <f ca="1">($B21/$C$1)/2</f>
        <v>0</v>
      </c>
      <c r="M21" s="256">
        <f ca="1">IF(M$11&lt;$C$1+$A21,$B21/$C$1,IF(M$11=$C$1+$A21,($B21/$C$1)/2,0))</f>
        <v>0</v>
      </c>
      <c r="N21" s="256">
        <f t="shared" ca="1" si="134"/>
        <v>0</v>
      </c>
      <c r="O21" s="256">
        <f t="shared" ca="1" si="134"/>
        <v>0</v>
      </c>
      <c r="P21" s="256">
        <f t="shared" ca="1" si="134"/>
        <v>0</v>
      </c>
      <c r="Q21" s="256">
        <f t="shared" ca="1" si="134"/>
        <v>0</v>
      </c>
      <c r="R21" s="256">
        <f t="shared" ca="1" si="134"/>
        <v>0</v>
      </c>
      <c r="S21" s="256">
        <f t="shared" ca="1" si="134"/>
        <v>0</v>
      </c>
      <c r="T21" s="256">
        <f t="shared" ca="1" si="134"/>
        <v>0</v>
      </c>
      <c r="U21" s="256">
        <f t="shared" ca="1" si="134"/>
        <v>0</v>
      </c>
      <c r="V21" s="256">
        <f t="shared" ca="1" si="134"/>
        <v>0</v>
      </c>
      <c r="W21" s="256">
        <f t="shared" ca="1" si="134"/>
        <v>0</v>
      </c>
      <c r="X21" s="256">
        <f t="shared" ca="1" si="135"/>
        <v>0</v>
      </c>
      <c r="Y21" s="256">
        <f t="shared" ca="1" si="135"/>
        <v>0</v>
      </c>
      <c r="Z21" s="256">
        <f t="shared" ca="1" si="135"/>
        <v>0</v>
      </c>
      <c r="AA21" s="256">
        <f t="shared" ca="1" si="135"/>
        <v>0</v>
      </c>
      <c r="AB21" s="256">
        <f t="shared" ca="1" si="135"/>
        <v>0</v>
      </c>
      <c r="AC21" s="256">
        <f t="shared" ca="1" si="135"/>
        <v>0</v>
      </c>
      <c r="AD21" s="256">
        <f t="shared" ca="1" si="135"/>
        <v>0</v>
      </c>
      <c r="AE21" s="256">
        <f t="shared" ca="1" si="135"/>
        <v>0</v>
      </c>
      <c r="AF21" s="256">
        <f t="shared" ca="1" si="135"/>
        <v>0</v>
      </c>
      <c r="AG21" s="256">
        <f t="shared" ca="1" si="135"/>
        <v>0</v>
      </c>
      <c r="AH21" s="256">
        <f t="shared" ca="1" si="135"/>
        <v>0</v>
      </c>
      <c r="AI21" s="256">
        <f t="shared" ca="1" si="135"/>
        <v>0</v>
      </c>
      <c r="AJ21" s="256">
        <f t="shared" ca="1" si="135"/>
        <v>0</v>
      </c>
      <c r="AK21" s="256">
        <f t="shared" ca="1" si="135"/>
        <v>0</v>
      </c>
      <c r="AL21" s="256">
        <f t="shared" ca="1" si="135"/>
        <v>0</v>
      </c>
      <c r="AM21" s="256">
        <f t="shared" ca="1" si="135"/>
        <v>0</v>
      </c>
      <c r="AN21" s="256">
        <f t="shared" ca="1" si="135"/>
        <v>0</v>
      </c>
      <c r="AO21" s="256">
        <f t="shared" ca="1" si="135"/>
        <v>0</v>
      </c>
      <c r="AP21" s="256">
        <f t="shared" ca="1" si="135"/>
        <v>0</v>
      </c>
      <c r="AQ21" s="256">
        <f t="shared" ca="1" si="135"/>
        <v>0</v>
      </c>
      <c r="AR21" s="256">
        <f t="shared" ca="1" si="135"/>
        <v>0</v>
      </c>
      <c r="AS21" s="256">
        <f t="shared" ca="1" si="135"/>
        <v>0</v>
      </c>
      <c r="AT21" s="256">
        <f t="shared" ca="1" si="135"/>
        <v>0</v>
      </c>
      <c r="AU21" s="256">
        <f t="shared" ca="1" si="136"/>
        <v>0</v>
      </c>
      <c r="AV21" s="256">
        <f t="shared" ca="1" si="136"/>
        <v>0</v>
      </c>
      <c r="AW21" s="256">
        <f t="shared" ca="1" si="136"/>
        <v>0</v>
      </c>
      <c r="AX21" s="256">
        <f t="shared" ca="1" si="136"/>
        <v>0</v>
      </c>
      <c r="AY21" s="256">
        <f t="shared" ca="1" si="136"/>
        <v>0</v>
      </c>
      <c r="AZ21" s="256">
        <f t="shared" ca="1" si="141"/>
        <v>0</v>
      </c>
      <c r="BA21" s="256">
        <f t="shared" ca="1" si="141"/>
        <v>0</v>
      </c>
      <c r="BB21" s="256">
        <f t="shared" ca="1" si="141"/>
        <v>0</v>
      </c>
      <c r="BC21" s="256">
        <f t="shared" ca="1" si="141"/>
        <v>0</v>
      </c>
      <c r="BD21" s="256">
        <f t="shared" ca="1" si="141"/>
        <v>0</v>
      </c>
      <c r="BE21" s="256">
        <f t="shared" ca="1" si="141"/>
        <v>0</v>
      </c>
      <c r="BF21" s="256">
        <f t="shared" ca="1" si="141"/>
        <v>0</v>
      </c>
      <c r="BG21" s="256">
        <f t="shared" ca="1" si="141"/>
        <v>0</v>
      </c>
      <c r="BH21" s="256">
        <f t="shared" ca="1" si="141"/>
        <v>0</v>
      </c>
      <c r="BI21" s="256">
        <f t="shared" ca="1" si="141"/>
        <v>0</v>
      </c>
      <c r="BJ21" s="256">
        <f t="shared" ca="1" si="141"/>
        <v>0</v>
      </c>
      <c r="BK21" s="256">
        <f t="shared" ca="1" si="141"/>
        <v>0</v>
      </c>
      <c r="BL21" s="256">
        <f t="shared" ca="1" si="141"/>
        <v>0</v>
      </c>
      <c r="BM21" s="256">
        <f t="shared" ca="1" si="141"/>
        <v>0</v>
      </c>
      <c r="BN21" s="256">
        <f t="shared" ca="1" si="141"/>
        <v>0</v>
      </c>
      <c r="BO21" s="256">
        <f t="shared" ca="1" si="141"/>
        <v>0</v>
      </c>
      <c r="BP21" s="256">
        <f t="shared" ca="1" si="141"/>
        <v>0</v>
      </c>
      <c r="BQ21" s="256">
        <f t="shared" ca="1" si="141"/>
        <v>0</v>
      </c>
      <c r="BR21" s="256">
        <f t="shared" ca="1" si="141"/>
        <v>0</v>
      </c>
      <c r="BS21" s="256">
        <f t="shared" ca="1" si="141"/>
        <v>0</v>
      </c>
      <c r="BT21" s="256">
        <f t="shared" ca="1" si="141"/>
        <v>0</v>
      </c>
      <c r="BU21" s="256">
        <f t="shared" ca="1" si="141"/>
        <v>0</v>
      </c>
      <c r="BV21" s="256">
        <f t="shared" ca="1" si="141"/>
        <v>0</v>
      </c>
      <c r="BW21" s="256">
        <f t="shared" ca="1" si="141"/>
        <v>0</v>
      </c>
      <c r="BX21" s="256">
        <f t="shared" ca="1" si="141"/>
        <v>0</v>
      </c>
      <c r="BY21" s="256">
        <f t="shared" ca="1" si="141"/>
        <v>0</v>
      </c>
      <c r="BZ21" s="256">
        <f t="shared" ca="1" si="141"/>
        <v>0</v>
      </c>
      <c r="CA21" s="256">
        <f t="shared" ca="1" si="141"/>
        <v>0</v>
      </c>
      <c r="CB21" s="256">
        <f t="shared" ca="1" si="141"/>
        <v>0</v>
      </c>
      <c r="CC21" s="256">
        <f t="shared" ca="1" si="141"/>
        <v>0</v>
      </c>
      <c r="CD21" s="256">
        <f t="shared" ca="1" si="141"/>
        <v>0</v>
      </c>
      <c r="CE21" s="256">
        <f t="shared" ca="1" si="141"/>
        <v>0</v>
      </c>
      <c r="CF21" s="256">
        <f t="shared" ca="1" si="141"/>
        <v>0</v>
      </c>
      <c r="CG21" s="256">
        <f t="shared" ca="1" si="141"/>
        <v>0</v>
      </c>
      <c r="CH21" s="256">
        <f t="shared" ca="1" si="141"/>
        <v>0</v>
      </c>
      <c r="CI21" s="256">
        <f t="shared" ca="1" si="141"/>
        <v>0</v>
      </c>
      <c r="CJ21" s="256">
        <f t="shared" ca="1" si="141"/>
        <v>0</v>
      </c>
      <c r="CK21" s="256">
        <f t="shared" ca="1" si="141"/>
        <v>0</v>
      </c>
      <c r="CL21" s="256">
        <f t="shared" ca="1" si="141"/>
        <v>0</v>
      </c>
      <c r="CM21" s="256">
        <f t="shared" ca="1" si="141"/>
        <v>0</v>
      </c>
      <c r="CN21" s="256">
        <f t="shared" ca="1" si="141"/>
        <v>0</v>
      </c>
      <c r="CO21" s="256">
        <f t="shared" ca="1" si="141"/>
        <v>0</v>
      </c>
      <c r="CP21" s="256">
        <f t="shared" ca="1" si="141"/>
        <v>0</v>
      </c>
      <c r="CQ21" s="256">
        <f t="shared" ca="1" si="141"/>
        <v>0</v>
      </c>
      <c r="CR21" s="256">
        <f t="shared" ca="1" si="141"/>
        <v>0</v>
      </c>
      <c r="CS21" s="256">
        <f t="shared" ca="1" si="141"/>
        <v>0</v>
      </c>
      <c r="CT21" s="256">
        <f t="shared" ca="1" si="141"/>
        <v>0</v>
      </c>
      <c r="CU21" s="256">
        <f t="shared" ca="1" si="141"/>
        <v>0</v>
      </c>
      <c r="CV21" s="256">
        <f t="shared" ca="1" si="141"/>
        <v>0</v>
      </c>
      <c r="CW21" s="256">
        <f t="shared" ca="1" si="141"/>
        <v>0</v>
      </c>
      <c r="CX21" s="256">
        <f t="shared" ca="1" si="141"/>
        <v>0</v>
      </c>
      <c r="CY21" s="256">
        <f t="shared" ca="1" si="140"/>
        <v>0</v>
      </c>
    </row>
    <row r="22" spans="1:103">
      <c r="A22" s="241">
        <f t="shared" si="138"/>
        <v>11</v>
      </c>
      <c r="B22" s="249">
        <f ca="1">IF(M5=$G$2,SUM($C6:M6),IF(M5&gt;$G$2,M6,0))</f>
        <v>0</v>
      </c>
      <c r="C22" s="256"/>
      <c r="D22" s="256"/>
      <c r="E22" s="256"/>
      <c r="F22" s="256"/>
      <c r="G22" s="256"/>
      <c r="H22" s="256"/>
      <c r="I22" s="256"/>
      <c r="J22" s="256"/>
      <c r="K22" s="256"/>
      <c r="L22" s="256"/>
      <c r="M22" s="256">
        <f ca="1">($B22/$C$1)/2</f>
        <v>0</v>
      </c>
      <c r="N22" s="256">
        <f ca="1">IF(N$11&lt;$C$1+$A22,$B22/$C$1,IF(N$11=$C$1+$A22,($B22/$C$1)/2,0))</f>
        <v>0</v>
      </c>
      <c r="O22" s="256">
        <f t="shared" ca="1" si="134"/>
        <v>0</v>
      </c>
      <c r="P22" s="256">
        <f t="shared" ca="1" si="134"/>
        <v>0</v>
      </c>
      <c r="Q22" s="256">
        <f t="shared" ca="1" si="134"/>
        <v>0</v>
      </c>
      <c r="R22" s="256">
        <f t="shared" ca="1" si="134"/>
        <v>0</v>
      </c>
      <c r="S22" s="256">
        <f t="shared" ca="1" si="134"/>
        <v>0</v>
      </c>
      <c r="T22" s="256">
        <f t="shared" ca="1" si="134"/>
        <v>0</v>
      </c>
      <c r="U22" s="256">
        <f t="shared" ca="1" si="134"/>
        <v>0</v>
      </c>
      <c r="V22" s="256">
        <f t="shared" ca="1" si="134"/>
        <v>0</v>
      </c>
      <c r="W22" s="256">
        <f t="shared" ca="1" si="134"/>
        <v>0</v>
      </c>
      <c r="X22" s="256">
        <f t="shared" ca="1" si="135"/>
        <v>0</v>
      </c>
      <c r="Y22" s="256">
        <f t="shared" ca="1" si="135"/>
        <v>0</v>
      </c>
      <c r="Z22" s="256">
        <f t="shared" ca="1" si="135"/>
        <v>0</v>
      </c>
      <c r="AA22" s="256">
        <f t="shared" ca="1" si="135"/>
        <v>0</v>
      </c>
      <c r="AB22" s="256">
        <f t="shared" ca="1" si="135"/>
        <v>0</v>
      </c>
      <c r="AC22" s="256">
        <f t="shared" ca="1" si="135"/>
        <v>0</v>
      </c>
      <c r="AD22" s="256">
        <f t="shared" ca="1" si="135"/>
        <v>0</v>
      </c>
      <c r="AE22" s="256">
        <f t="shared" ca="1" si="135"/>
        <v>0</v>
      </c>
      <c r="AF22" s="256">
        <f t="shared" ca="1" si="135"/>
        <v>0</v>
      </c>
      <c r="AG22" s="256">
        <f t="shared" ca="1" si="135"/>
        <v>0</v>
      </c>
      <c r="AH22" s="256">
        <f t="shared" ca="1" si="135"/>
        <v>0</v>
      </c>
      <c r="AI22" s="256">
        <f t="shared" ca="1" si="135"/>
        <v>0</v>
      </c>
      <c r="AJ22" s="256">
        <f t="shared" ca="1" si="135"/>
        <v>0</v>
      </c>
      <c r="AK22" s="256">
        <f t="shared" ca="1" si="135"/>
        <v>0</v>
      </c>
      <c r="AL22" s="256">
        <f t="shared" ca="1" si="135"/>
        <v>0</v>
      </c>
      <c r="AM22" s="256">
        <f t="shared" ca="1" si="135"/>
        <v>0</v>
      </c>
      <c r="AN22" s="256">
        <f t="shared" ca="1" si="135"/>
        <v>0</v>
      </c>
      <c r="AO22" s="256">
        <f t="shared" ca="1" si="135"/>
        <v>0</v>
      </c>
      <c r="AP22" s="256">
        <f t="shared" ca="1" si="135"/>
        <v>0</v>
      </c>
      <c r="AQ22" s="256">
        <f t="shared" ca="1" si="135"/>
        <v>0</v>
      </c>
      <c r="AR22" s="256">
        <f t="shared" ca="1" si="135"/>
        <v>0</v>
      </c>
      <c r="AS22" s="256">
        <f t="shared" ca="1" si="135"/>
        <v>0</v>
      </c>
      <c r="AT22" s="256">
        <f t="shared" ca="1" si="135"/>
        <v>0</v>
      </c>
      <c r="AU22" s="256">
        <f t="shared" ca="1" si="136"/>
        <v>0</v>
      </c>
      <c r="AV22" s="256">
        <f t="shared" ca="1" si="136"/>
        <v>0</v>
      </c>
      <c r="AW22" s="256">
        <f t="shared" ca="1" si="136"/>
        <v>0</v>
      </c>
      <c r="AX22" s="256">
        <f t="shared" ca="1" si="136"/>
        <v>0</v>
      </c>
      <c r="AY22" s="256">
        <f t="shared" ca="1" si="136"/>
        <v>0</v>
      </c>
      <c r="AZ22" s="256">
        <f t="shared" ca="1" si="141"/>
        <v>0</v>
      </c>
      <c r="BA22" s="256">
        <f t="shared" ca="1" si="141"/>
        <v>0</v>
      </c>
      <c r="BB22" s="256">
        <f t="shared" ca="1" si="141"/>
        <v>0</v>
      </c>
      <c r="BC22" s="256">
        <f t="shared" ca="1" si="141"/>
        <v>0</v>
      </c>
      <c r="BD22" s="256">
        <f t="shared" ca="1" si="141"/>
        <v>0</v>
      </c>
      <c r="BE22" s="256">
        <f t="shared" ca="1" si="141"/>
        <v>0</v>
      </c>
      <c r="BF22" s="256">
        <f t="shared" ca="1" si="141"/>
        <v>0</v>
      </c>
      <c r="BG22" s="256">
        <f t="shared" ca="1" si="141"/>
        <v>0</v>
      </c>
      <c r="BH22" s="256">
        <f t="shared" ca="1" si="141"/>
        <v>0</v>
      </c>
      <c r="BI22" s="256">
        <f t="shared" ca="1" si="141"/>
        <v>0</v>
      </c>
      <c r="BJ22" s="256">
        <f t="shared" ca="1" si="141"/>
        <v>0</v>
      </c>
      <c r="BK22" s="256">
        <f t="shared" ref="AZ22:CX27" ca="1" si="142">IF(BK$11&lt;$C$1+$A22,$B22/$C$1,IF(BK$11=$C$1+$A22,($B22/$C$1)/2,0))</f>
        <v>0</v>
      </c>
      <c r="BL22" s="256">
        <f t="shared" ca="1" si="142"/>
        <v>0</v>
      </c>
      <c r="BM22" s="256">
        <f t="shared" ca="1" si="142"/>
        <v>0</v>
      </c>
      <c r="BN22" s="256">
        <f t="shared" ca="1" si="142"/>
        <v>0</v>
      </c>
      <c r="BO22" s="256">
        <f t="shared" ca="1" si="142"/>
        <v>0</v>
      </c>
      <c r="BP22" s="256">
        <f t="shared" ca="1" si="142"/>
        <v>0</v>
      </c>
      <c r="BQ22" s="256">
        <f t="shared" ca="1" si="142"/>
        <v>0</v>
      </c>
      <c r="BR22" s="256">
        <f t="shared" ca="1" si="142"/>
        <v>0</v>
      </c>
      <c r="BS22" s="256">
        <f t="shared" ca="1" si="142"/>
        <v>0</v>
      </c>
      <c r="BT22" s="256">
        <f t="shared" ca="1" si="142"/>
        <v>0</v>
      </c>
      <c r="BU22" s="256">
        <f t="shared" ca="1" si="142"/>
        <v>0</v>
      </c>
      <c r="BV22" s="256">
        <f t="shared" ca="1" si="142"/>
        <v>0</v>
      </c>
      <c r="BW22" s="256">
        <f t="shared" ca="1" si="142"/>
        <v>0</v>
      </c>
      <c r="BX22" s="256">
        <f t="shared" ca="1" si="142"/>
        <v>0</v>
      </c>
      <c r="BY22" s="256">
        <f t="shared" ca="1" si="142"/>
        <v>0</v>
      </c>
      <c r="BZ22" s="256">
        <f t="shared" ca="1" si="142"/>
        <v>0</v>
      </c>
      <c r="CA22" s="256">
        <f t="shared" ca="1" si="142"/>
        <v>0</v>
      </c>
      <c r="CB22" s="256">
        <f t="shared" ca="1" si="142"/>
        <v>0</v>
      </c>
      <c r="CC22" s="256">
        <f t="shared" ca="1" si="142"/>
        <v>0</v>
      </c>
      <c r="CD22" s="256">
        <f t="shared" ca="1" si="142"/>
        <v>0</v>
      </c>
      <c r="CE22" s="256">
        <f t="shared" ca="1" si="142"/>
        <v>0</v>
      </c>
      <c r="CF22" s="256">
        <f t="shared" ca="1" si="142"/>
        <v>0</v>
      </c>
      <c r="CG22" s="256">
        <f t="shared" ca="1" si="142"/>
        <v>0</v>
      </c>
      <c r="CH22" s="256">
        <f t="shared" ca="1" si="142"/>
        <v>0</v>
      </c>
      <c r="CI22" s="256">
        <f t="shared" ca="1" si="142"/>
        <v>0</v>
      </c>
      <c r="CJ22" s="256">
        <f t="shared" ca="1" si="142"/>
        <v>0</v>
      </c>
      <c r="CK22" s="256">
        <f t="shared" ca="1" si="142"/>
        <v>0</v>
      </c>
      <c r="CL22" s="256">
        <f t="shared" ca="1" si="142"/>
        <v>0</v>
      </c>
      <c r="CM22" s="256">
        <f t="shared" ca="1" si="142"/>
        <v>0</v>
      </c>
      <c r="CN22" s="256">
        <f t="shared" ca="1" si="142"/>
        <v>0</v>
      </c>
      <c r="CO22" s="256">
        <f t="shared" ca="1" si="142"/>
        <v>0</v>
      </c>
      <c r="CP22" s="256">
        <f t="shared" ca="1" si="142"/>
        <v>0</v>
      </c>
      <c r="CQ22" s="256">
        <f t="shared" ca="1" si="142"/>
        <v>0</v>
      </c>
      <c r="CR22" s="256">
        <f t="shared" ca="1" si="142"/>
        <v>0</v>
      </c>
      <c r="CS22" s="256">
        <f t="shared" ca="1" si="142"/>
        <v>0</v>
      </c>
      <c r="CT22" s="256">
        <f t="shared" ca="1" si="142"/>
        <v>0</v>
      </c>
      <c r="CU22" s="256">
        <f t="shared" ca="1" si="142"/>
        <v>0</v>
      </c>
      <c r="CV22" s="256">
        <f t="shared" ca="1" si="142"/>
        <v>0</v>
      </c>
      <c r="CW22" s="256">
        <f t="shared" ca="1" si="142"/>
        <v>0</v>
      </c>
      <c r="CX22" s="256">
        <f t="shared" ca="1" si="142"/>
        <v>0</v>
      </c>
      <c r="CY22" s="256">
        <f t="shared" ca="1" si="140"/>
        <v>0</v>
      </c>
    </row>
    <row r="23" spans="1:103">
      <c r="A23" s="241">
        <f t="shared" si="138"/>
        <v>12</v>
      </c>
      <c r="B23" s="249">
        <f ca="1">IF(N5=$G$2,SUM($C6:N6),IF(N5&gt;$G$2,N6,0))</f>
        <v>0</v>
      </c>
      <c r="C23" s="256"/>
      <c r="D23" s="256"/>
      <c r="E23" s="256"/>
      <c r="F23" s="256"/>
      <c r="G23" s="256"/>
      <c r="H23" s="256"/>
      <c r="I23" s="256"/>
      <c r="J23" s="256"/>
      <c r="K23" s="256"/>
      <c r="L23" s="256"/>
      <c r="M23" s="256"/>
      <c r="N23" s="256">
        <f ca="1">($B23/$C$1)/2</f>
        <v>0</v>
      </c>
      <c r="O23" s="256">
        <f ca="1">IF(O$11&lt;$C$1+$A23,$B23/$C$1,IF(O$11=$C$1+$A23,($B23/$C$1)/2,0))</f>
        <v>0</v>
      </c>
      <c r="P23" s="256">
        <f t="shared" ca="1" si="134"/>
        <v>0</v>
      </c>
      <c r="Q23" s="256">
        <f t="shared" ca="1" si="134"/>
        <v>0</v>
      </c>
      <c r="R23" s="256">
        <f t="shared" ca="1" si="134"/>
        <v>0</v>
      </c>
      <c r="S23" s="256">
        <f t="shared" ca="1" si="134"/>
        <v>0</v>
      </c>
      <c r="T23" s="256">
        <f t="shared" ca="1" si="134"/>
        <v>0</v>
      </c>
      <c r="U23" s="256">
        <f t="shared" ca="1" si="134"/>
        <v>0</v>
      </c>
      <c r="V23" s="256">
        <f t="shared" ca="1" si="134"/>
        <v>0</v>
      </c>
      <c r="W23" s="256">
        <f t="shared" ca="1" si="134"/>
        <v>0</v>
      </c>
      <c r="X23" s="256">
        <f t="shared" ca="1" si="135"/>
        <v>0</v>
      </c>
      <c r="Y23" s="256">
        <f t="shared" ca="1" si="135"/>
        <v>0</v>
      </c>
      <c r="Z23" s="256">
        <f t="shared" ca="1" si="135"/>
        <v>0</v>
      </c>
      <c r="AA23" s="256">
        <f t="shared" ref="X23:AU31" ca="1" si="143">IF(AA$11&lt;$C$1+$A23,$B23/$C$1,IF(AA$11=$C$1+$A23,($B23/$C$1)/2,0))</f>
        <v>0</v>
      </c>
      <c r="AB23" s="256">
        <f t="shared" ca="1" si="143"/>
        <v>0</v>
      </c>
      <c r="AC23" s="256">
        <f t="shared" ca="1" si="143"/>
        <v>0</v>
      </c>
      <c r="AD23" s="256">
        <f t="shared" ca="1" si="143"/>
        <v>0</v>
      </c>
      <c r="AE23" s="256">
        <f t="shared" ca="1" si="143"/>
        <v>0</v>
      </c>
      <c r="AF23" s="256">
        <f t="shared" ca="1" si="143"/>
        <v>0</v>
      </c>
      <c r="AG23" s="256">
        <f t="shared" ca="1" si="143"/>
        <v>0</v>
      </c>
      <c r="AH23" s="256">
        <f t="shared" ca="1" si="143"/>
        <v>0</v>
      </c>
      <c r="AI23" s="256">
        <f t="shared" ca="1" si="143"/>
        <v>0</v>
      </c>
      <c r="AJ23" s="256">
        <f t="shared" ca="1" si="143"/>
        <v>0</v>
      </c>
      <c r="AK23" s="256">
        <f t="shared" ca="1" si="143"/>
        <v>0</v>
      </c>
      <c r="AL23" s="256">
        <f t="shared" ca="1" si="143"/>
        <v>0</v>
      </c>
      <c r="AM23" s="256">
        <f t="shared" ca="1" si="143"/>
        <v>0</v>
      </c>
      <c r="AN23" s="256">
        <f t="shared" ca="1" si="143"/>
        <v>0</v>
      </c>
      <c r="AO23" s="256">
        <f t="shared" ca="1" si="143"/>
        <v>0</v>
      </c>
      <c r="AP23" s="256">
        <f t="shared" ca="1" si="143"/>
        <v>0</v>
      </c>
      <c r="AQ23" s="256">
        <f t="shared" ca="1" si="143"/>
        <v>0</v>
      </c>
      <c r="AR23" s="256">
        <f t="shared" ca="1" si="143"/>
        <v>0</v>
      </c>
      <c r="AS23" s="256">
        <f t="shared" ca="1" si="143"/>
        <v>0</v>
      </c>
      <c r="AT23" s="256">
        <f t="shared" ca="1" si="143"/>
        <v>0</v>
      </c>
      <c r="AU23" s="256">
        <f t="shared" ca="1" si="143"/>
        <v>0</v>
      </c>
      <c r="AV23" s="256">
        <f t="shared" ca="1" si="136"/>
        <v>0</v>
      </c>
      <c r="AW23" s="256">
        <f t="shared" ca="1" si="136"/>
        <v>0</v>
      </c>
      <c r="AX23" s="256">
        <f t="shared" ca="1" si="136"/>
        <v>0</v>
      </c>
      <c r="AY23" s="256">
        <f t="shared" ca="1" si="136"/>
        <v>0</v>
      </c>
      <c r="AZ23" s="256">
        <f t="shared" ca="1" si="142"/>
        <v>0</v>
      </c>
      <c r="BA23" s="256">
        <f t="shared" ca="1" si="142"/>
        <v>0</v>
      </c>
      <c r="BB23" s="256">
        <f t="shared" ca="1" si="142"/>
        <v>0</v>
      </c>
      <c r="BC23" s="256">
        <f t="shared" ca="1" si="142"/>
        <v>0</v>
      </c>
      <c r="BD23" s="256">
        <f t="shared" ca="1" si="142"/>
        <v>0</v>
      </c>
      <c r="BE23" s="256">
        <f t="shared" ca="1" si="142"/>
        <v>0</v>
      </c>
      <c r="BF23" s="256">
        <f t="shared" ca="1" si="142"/>
        <v>0</v>
      </c>
      <c r="BG23" s="256">
        <f t="shared" ca="1" si="142"/>
        <v>0</v>
      </c>
      <c r="BH23" s="256">
        <f t="shared" ca="1" si="142"/>
        <v>0</v>
      </c>
      <c r="BI23" s="256">
        <f t="shared" ca="1" si="142"/>
        <v>0</v>
      </c>
      <c r="BJ23" s="256">
        <f t="shared" ca="1" si="142"/>
        <v>0</v>
      </c>
      <c r="BK23" s="256">
        <f t="shared" ca="1" si="142"/>
        <v>0</v>
      </c>
      <c r="BL23" s="256">
        <f t="shared" ca="1" si="142"/>
        <v>0</v>
      </c>
      <c r="BM23" s="256">
        <f t="shared" ca="1" si="142"/>
        <v>0</v>
      </c>
      <c r="BN23" s="256">
        <f t="shared" ca="1" si="142"/>
        <v>0</v>
      </c>
      <c r="BO23" s="256">
        <f t="shared" ca="1" si="142"/>
        <v>0</v>
      </c>
      <c r="BP23" s="256">
        <f t="shared" ca="1" si="142"/>
        <v>0</v>
      </c>
      <c r="BQ23" s="256">
        <f t="shared" ca="1" si="142"/>
        <v>0</v>
      </c>
      <c r="BR23" s="256">
        <f t="shared" ca="1" si="142"/>
        <v>0</v>
      </c>
      <c r="BS23" s="256">
        <f t="shared" ca="1" si="142"/>
        <v>0</v>
      </c>
      <c r="BT23" s="256">
        <f t="shared" ca="1" si="142"/>
        <v>0</v>
      </c>
      <c r="BU23" s="256">
        <f t="shared" ca="1" si="142"/>
        <v>0</v>
      </c>
      <c r="BV23" s="256">
        <f t="shared" ca="1" si="142"/>
        <v>0</v>
      </c>
      <c r="BW23" s="256">
        <f t="shared" ca="1" si="142"/>
        <v>0</v>
      </c>
      <c r="BX23" s="256">
        <f t="shared" ca="1" si="142"/>
        <v>0</v>
      </c>
      <c r="BY23" s="256">
        <f t="shared" ca="1" si="142"/>
        <v>0</v>
      </c>
      <c r="BZ23" s="256">
        <f t="shared" ca="1" si="142"/>
        <v>0</v>
      </c>
      <c r="CA23" s="256">
        <f t="shared" ca="1" si="142"/>
        <v>0</v>
      </c>
      <c r="CB23" s="256">
        <f t="shared" ca="1" si="142"/>
        <v>0</v>
      </c>
      <c r="CC23" s="256">
        <f t="shared" ca="1" si="142"/>
        <v>0</v>
      </c>
      <c r="CD23" s="256">
        <f t="shared" ca="1" si="142"/>
        <v>0</v>
      </c>
      <c r="CE23" s="256">
        <f t="shared" ca="1" si="142"/>
        <v>0</v>
      </c>
      <c r="CF23" s="256">
        <f t="shared" ca="1" si="142"/>
        <v>0</v>
      </c>
      <c r="CG23" s="256">
        <f t="shared" ca="1" si="142"/>
        <v>0</v>
      </c>
      <c r="CH23" s="256">
        <f t="shared" ca="1" si="142"/>
        <v>0</v>
      </c>
      <c r="CI23" s="256">
        <f t="shared" ca="1" si="142"/>
        <v>0</v>
      </c>
      <c r="CJ23" s="256">
        <f t="shared" ca="1" si="142"/>
        <v>0</v>
      </c>
      <c r="CK23" s="256">
        <f t="shared" ca="1" si="142"/>
        <v>0</v>
      </c>
      <c r="CL23" s="256">
        <f t="shared" ca="1" si="142"/>
        <v>0</v>
      </c>
      <c r="CM23" s="256">
        <f t="shared" ca="1" si="142"/>
        <v>0</v>
      </c>
      <c r="CN23" s="256">
        <f t="shared" ca="1" si="142"/>
        <v>0</v>
      </c>
      <c r="CO23" s="256">
        <f t="shared" ca="1" si="142"/>
        <v>0</v>
      </c>
      <c r="CP23" s="256">
        <f t="shared" ca="1" si="142"/>
        <v>0</v>
      </c>
      <c r="CQ23" s="256">
        <f t="shared" ca="1" si="142"/>
        <v>0</v>
      </c>
      <c r="CR23" s="256">
        <f t="shared" ca="1" si="142"/>
        <v>0</v>
      </c>
      <c r="CS23" s="256">
        <f t="shared" ca="1" si="142"/>
        <v>0</v>
      </c>
      <c r="CT23" s="256">
        <f t="shared" ca="1" si="142"/>
        <v>0</v>
      </c>
      <c r="CU23" s="256">
        <f t="shared" ca="1" si="142"/>
        <v>0</v>
      </c>
      <c r="CV23" s="256">
        <f t="shared" ca="1" si="142"/>
        <v>0</v>
      </c>
      <c r="CW23" s="256">
        <f t="shared" ca="1" si="142"/>
        <v>0</v>
      </c>
      <c r="CX23" s="256">
        <f t="shared" ca="1" si="142"/>
        <v>0</v>
      </c>
      <c r="CY23" s="256">
        <f t="shared" ca="1" si="140"/>
        <v>0</v>
      </c>
    </row>
    <row r="24" spans="1:103">
      <c r="A24" s="241">
        <f t="shared" si="138"/>
        <v>13</v>
      </c>
      <c r="B24" s="249">
        <f ca="1">IF(O5=$G$2,SUM($C6:O6),IF(O5&gt;$G$2,O6,0))</f>
        <v>0</v>
      </c>
      <c r="C24" s="256"/>
      <c r="D24" s="256"/>
      <c r="E24" s="256"/>
      <c r="F24" s="256"/>
      <c r="G24" s="256"/>
      <c r="H24" s="256"/>
      <c r="I24" s="256"/>
      <c r="J24" s="256"/>
      <c r="K24" s="256"/>
      <c r="L24" s="256"/>
      <c r="M24" s="256"/>
      <c r="N24" s="256"/>
      <c r="O24" s="256">
        <f ca="1">($B24/$C$1)/2</f>
        <v>0</v>
      </c>
      <c r="P24" s="256">
        <f ca="1">IF(P$11&lt;$C$1+$A24,$B24/$C$1,IF(P$11=$C$1+$A24,($B24/$C$1)/2,0))</f>
        <v>0</v>
      </c>
      <c r="Q24" s="256">
        <f ca="1">IF(Q$11&lt;$C$1+$A24,$B24/$C$1,IF(Q$11=$C$1+$A24,($B24/$C$1)/2,0))</f>
        <v>0</v>
      </c>
      <c r="R24" s="256">
        <f t="shared" ca="1" si="134"/>
        <v>0</v>
      </c>
      <c r="S24" s="256">
        <f t="shared" ca="1" si="134"/>
        <v>0</v>
      </c>
      <c r="T24" s="256">
        <f t="shared" ca="1" si="134"/>
        <v>0</v>
      </c>
      <c r="U24" s="256">
        <f t="shared" ca="1" si="134"/>
        <v>0</v>
      </c>
      <c r="V24" s="256">
        <f t="shared" ca="1" si="134"/>
        <v>0</v>
      </c>
      <c r="W24" s="256">
        <f t="shared" ca="1" si="134"/>
        <v>0</v>
      </c>
      <c r="X24" s="256">
        <f t="shared" ca="1" si="143"/>
        <v>0</v>
      </c>
      <c r="Y24" s="256">
        <f t="shared" ca="1" si="143"/>
        <v>0</v>
      </c>
      <c r="Z24" s="256">
        <f t="shared" ca="1" si="143"/>
        <v>0</v>
      </c>
      <c r="AA24" s="256">
        <f t="shared" ca="1" si="143"/>
        <v>0</v>
      </c>
      <c r="AB24" s="256">
        <f t="shared" ca="1" si="143"/>
        <v>0</v>
      </c>
      <c r="AC24" s="256">
        <f t="shared" ca="1" si="143"/>
        <v>0</v>
      </c>
      <c r="AD24" s="256">
        <f t="shared" ca="1" si="143"/>
        <v>0</v>
      </c>
      <c r="AE24" s="256">
        <f t="shared" ca="1" si="143"/>
        <v>0</v>
      </c>
      <c r="AF24" s="256">
        <f t="shared" ca="1" si="143"/>
        <v>0</v>
      </c>
      <c r="AG24" s="256">
        <f t="shared" ca="1" si="143"/>
        <v>0</v>
      </c>
      <c r="AH24" s="256">
        <f t="shared" ca="1" si="143"/>
        <v>0</v>
      </c>
      <c r="AI24" s="256">
        <f t="shared" ca="1" si="143"/>
        <v>0</v>
      </c>
      <c r="AJ24" s="256">
        <f t="shared" ca="1" si="143"/>
        <v>0</v>
      </c>
      <c r="AK24" s="256">
        <f t="shared" ca="1" si="143"/>
        <v>0</v>
      </c>
      <c r="AL24" s="256">
        <f t="shared" ca="1" si="143"/>
        <v>0</v>
      </c>
      <c r="AM24" s="256">
        <f t="shared" ca="1" si="143"/>
        <v>0</v>
      </c>
      <c r="AN24" s="256">
        <f t="shared" ca="1" si="143"/>
        <v>0</v>
      </c>
      <c r="AO24" s="256">
        <f t="shared" ca="1" si="143"/>
        <v>0</v>
      </c>
      <c r="AP24" s="256">
        <f t="shared" ca="1" si="143"/>
        <v>0</v>
      </c>
      <c r="AQ24" s="256">
        <f t="shared" ca="1" si="143"/>
        <v>0</v>
      </c>
      <c r="AR24" s="256">
        <f t="shared" ca="1" si="143"/>
        <v>0</v>
      </c>
      <c r="AS24" s="256">
        <f t="shared" ca="1" si="143"/>
        <v>0</v>
      </c>
      <c r="AT24" s="256">
        <f t="shared" ca="1" si="143"/>
        <v>0</v>
      </c>
      <c r="AU24" s="256">
        <f t="shared" ca="1" si="136"/>
        <v>0</v>
      </c>
      <c r="AV24" s="256">
        <f t="shared" ca="1" si="136"/>
        <v>0</v>
      </c>
      <c r="AW24" s="256">
        <f t="shared" ca="1" si="136"/>
        <v>0</v>
      </c>
      <c r="AX24" s="256">
        <f t="shared" ca="1" si="136"/>
        <v>0</v>
      </c>
      <c r="AY24" s="256">
        <f t="shared" ca="1" si="136"/>
        <v>0</v>
      </c>
      <c r="AZ24" s="256">
        <f t="shared" ca="1" si="142"/>
        <v>0</v>
      </c>
      <c r="BA24" s="256">
        <f t="shared" ca="1" si="142"/>
        <v>0</v>
      </c>
      <c r="BB24" s="256">
        <f t="shared" ca="1" si="142"/>
        <v>0</v>
      </c>
      <c r="BC24" s="256">
        <f t="shared" ca="1" si="142"/>
        <v>0</v>
      </c>
      <c r="BD24" s="256">
        <f t="shared" ca="1" si="142"/>
        <v>0</v>
      </c>
      <c r="BE24" s="256">
        <f t="shared" ca="1" si="142"/>
        <v>0</v>
      </c>
      <c r="BF24" s="256">
        <f t="shared" ca="1" si="142"/>
        <v>0</v>
      </c>
      <c r="BG24" s="256">
        <f t="shared" ca="1" si="142"/>
        <v>0</v>
      </c>
      <c r="BH24" s="256">
        <f t="shared" ca="1" si="142"/>
        <v>0</v>
      </c>
      <c r="BI24" s="256">
        <f t="shared" ca="1" si="142"/>
        <v>0</v>
      </c>
      <c r="BJ24" s="256">
        <f t="shared" ca="1" si="142"/>
        <v>0</v>
      </c>
      <c r="BK24" s="256">
        <f t="shared" ca="1" si="142"/>
        <v>0</v>
      </c>
      <c r="BL24" s="256">
        <f t="shared" ca="1" si="142"/>
        <v>0</v>
      </c>
      <c r="BM24" s="256">
        <f t="shared" ca="1" si="142"/>
        <v>0</v>
      </c>
      <c r="BN24" s="256">
        <f t="shared" ca="1" si="142"/>
        <v>0</v>
      </c>
      <c r="BO24" s="256">
        <f t="shared" ca="1" si="142"/>
        <v>0</v>
      </c>
      <c r="BP24" s="256">
        <f t="shared" ca="1" si="142"/>
        <v>0</v>
      </c>
      <c r="BQ24" s="256">
        <f t="shared" ca="1" si="142"/>
        <v>0</v>
      </c>
      <c r="BR24" s="256">
        <f t="shared" ca="1" si="142"/>
        <v>0</v>
      </c>
      <c r="BS24" s="256">
        <f t="shared" ca="1" si="142"/>
        <v>0</v>
      </c>
      <c r="BT24" s="256">
        <f t="shared" ca="1" si="142"/>
        <v>0</v>
      </c>
      <c r="BU24" s="256">
        <f t="shared" ca="1" si="142"/>
        <v>0</v>
      </c>
      <c r="BV24" s="256">
        <f t="shared" ca="1" si="142"/>
        <v>0</v>
      </c>
      <c r="BW24" s="256">
        <f t="shared" ca="1" si="142"/>
        <v>0</v>
      </c>
      <c r="BX24" s="256">
        <f t="shared" ca="1" si="142"/>
        <v>0</v>
      </c>
      <c r="BY24" s="256">
        <f t="shared" ca="1" si="142"/>
        <v>0</v>
      </c>
      <c r="BZ24" s="256">
        <f t="shared" ca="1" si="142"/>
        <v>0</v>
      </c>
      <c r="CA24" s="256">
        <f t="shared" ca="1" si="142"/>
        <v>0</v>
      </c>
      <c r="CB24" s="256">
        <f t="shared" ca="1" si="142"/>
        <v>0</v>
      </c>
      <c r="CC24" s="256">
        <f t="shared" ca="1" si="142"/>
        <v>0</v>
      </c>
      <c r="CD24" s="256">
        <f t="shared" ca="1" si="142"/>
        <v>0</v>
      </c>
      <c r="CE24" s="256">
        <f t="shared" ca="1" si="142"/>
        <v>0</v>
      </c>
      <c r="CF24" s="256">
        <f t="shared" ca="1" si="142"/>
        <v>0</v>
      </c>
      <c r="CG24" s="256">
        <f t="shared" ca="1" si="142"/>
        <v>0</v>
      </c>
      <c r="CH24" s="256">
        <f t="shared" ca="1" si="142"/>
        <v>0</v>
      </c>
      <c r="CI24" s="256">
        <f t="shared" ca="1" si="142"/>
        <v>0</v>
      </c>
      <c r="CJ24" s="256">
        <f t="shared" ca="1" si="142"/>
        <v>0</v>
      </c>
      <c r="CK24" s="256">
        <f t="shared" ca="1" si="142"/>
        <v>0</v>
      </c>
      <c r="CL24" s="256">
        <f t="shared" ca="1" si="142"/>
        <v>0</v>
      </c>
      <c r="CM24" s="256">
        <f t="shared" ca="1" si="142"/>
        <v>0</v>
      </c>
      <c r="CN24" s="256">
        <f t="shared" ca="1" si="142"/>
        <v>0</v>
      </c>
      <c r="CO24" s="256">
        <f t="shared" ca="1" si="142"/>
        <v>0</v>
      </c>
      <c r="CP24" s="256">
        <f t="shared" ca="1" si="142"/>
        <v>0</v>
      </c>
      <c r="CQ24" s="256">
        <f t="shared" ca="1" si="142"/>
        <v>0</v>
      </c>
      <c r="CR24" s="256">
        <f t="shared" ca="1" si="142"/>
        <v>0</v>
      </c>
      <c r="CS24" s="256">
        <f t="shared" ca="1" si="142"/>
        <v>0</v>
      </c>
      <c r="CT24" s="256">
        <f t="shared" ca="1" si="142"/>
        <v>0</v>
      </c>
      <c r="CU24" s="256">
        <f t="shared" ca="1" si="142"/>
        <v>0</v>
      </c>
      <c r="CV24" s="256">
        <f t="shared" ca="1" si="142"/>
        <v>0</v>
      </c>
      <c r="CW24" s="256">
        <f t="shared" ca="1" si="142"/>
        <v>0</v>
      </c>
      <c r="CX24" s="256">
        <f t="shared" ca="1" si="142"/>
        <v>0</v>
      </c>
      <c r="CY24" s="256">
        <f t="shared" ca="1" si="140"/>
        <v>0</v>
      </c>
    </row>
    <row r="25" spans="1:103">
      <c r="A25" s="241">
        <f t="shared" si="138"/>
        <v>14</v>
      </c>
      <c r="B25" s="249">
        <f ca="1">IF(P5=$G$2,SUM($C6:P6),IF(P5&gt;$G$2,P6,0))</f>
        <v>0</v>
      </c>
      <c r="C25" s="256"/>
      <c r="D25" s="256"/>
      <c r="E25" s="256"/>
      <c r="F25" s="256"/>
      <c r="G25" s="256"/>
      <c r="H25" s="256"/>
      <c r="I25" s="256"/>
      <c r="J25" s="256"/>
      <c r="K25" s="256"/>
      <c r="L25" s="256"/>
      <c r="M25" s="256"/>
      <c r="N25" s="256"/>
      <c r="O25" s="256"/>
      <c r="P25" s="256">
        <f ca="1">($B25/$C$1)/2</f>
        <v>0</v>
      </c>
      <c r="Q25" s="256">
        <f ca="1">IF(Q$11&lt;$C$1+$A25,$B25/$C$1,IF(Q$11=$C$1+$A25,($B25/$C$1)/2,0))</f>
        <v>0</v>
      </c>
      <c r="R25" s="256">
        <f t="shared" ca="1" si="134"/>
        <v>0</v>
      </c>
      <c r="S25" s="256">
        <f t="shared" ca="1" si="134"/>
        <v>0</v>
      </c>
      <c r="T25" s="256">
        <f t="shared" ca="1" si="134"/>
        <v>0</v>
      </c>
      <c r="U25" s="256">
        <f t="shared" ca="1" si="134"/>
        <v>0</v>
      </c>
      <c r="V25" s="256">
        <f t="shared" ca="1" si="134"/>
        <v>0</v>
      </c>
      <c r="W25" s="256">
        <f t="shared" ca="1" si="134"/>
        <v>0</v>
      </c>
      <c r="X25" s="256">
        <f t="shared" ca="1" si="143"/>
        <v>0</v>
      </c>
      <c r="Y25" s="256">
        <f t="shared" ca="1" si="143"/>
        <v>0</v>
      </c>
      <c r="Z25" s="256">
        <f t="shared" ca="1" si="143"/>
        <v>0</v>
      </c>
      <c r="AA25" s="256">
        <f t="shared" ca="1" si="143"/>
        <v>0</v>
      </c>
      <c r="AB25" s="256">
        <f t="shared" ca="1" si="143"/>
        <v>0</v>
      </c>
      <c r="AC25" s="256">
        <f t="shared" ca="1" si="143"/>
        <v>0</v>
      </c>
      <c r="AD25" s="256">
        <f t="shared" ca="1" si="143"/>
        <v>0</v>
      </c>
      <c r="AE25" s="256">
        <f t="shared" ca="1" si="143"/>
        <v>0</v>
      </c>
      <c r="AF25" s="256">
        <f t="shared" ca="1" si="143"/>
        <v>0</v>
      </c>
      <c r="AG25" s="256">
        <f t="shared" ca="1" si="143"/>
        <v>0</v>
      </c>
      <c r="AH25" s="256">
        <f t="shared" ca="1" si="143"/>
        <v>0</v>
      </c>
      <c r="AI25" s="256">
        <f t="shared" ca="1" si="143"/>
        <v>0</v>
      </c>
      <c r="AJ25" s="256">
        <f t="shared" ca="1" si="143"/>
        <v>0</v>
      </c>
      <c r="AK25" s="256">
        <f t="shared" ca="1" si="143"/>
        <v>0</v>
      </c>
      <c r="AL25" s="256">
        <f t="shared" ca="1" si="143"/>
        <v>0</v>
      </c>
      <c r="AM25" s="256">
        <f t="shared" ca="1" si="143"/>
        <v>0</v>
      </c>
      <c r="AN25" s="256">
        <f t="shared" ca="1" si="143"/>
        <v>0</v>
      </c>
      <c r="AO25" s="256">
        <f t="shared" ca="1" si="143"/>
        <v>0</v>
      </c>
      <c r="AP25" s="256">
        <f t="shared" ca="1" si="143"/>
        <v>0</v>
      </c>
      <c r="AQ25" s="256">
        <f t="shared" ca="1" si="143"/>
        <v>0</v>
      </c>
      <c r="AR25" s="256">
        <f t="shared" ca="1" si="143"/>
        <v>0</v>
      </c>
      <c r="AS25" s="256">
        <f t="shared" ca="1" si="143"/>
        <v>0</v>
      </c>
      <c r="AT25" s="256">
        <f t="shared" ca="1" si="143"/>
        <v>0</v>
      </c>
      <c r="AU25" s="256">
        <f t="shared" ca="1" si="136"/>
        <v>0</v>
      </c>
      <c r="AV25" s="256">
        <f t="shared" ca="1" si="136"/>
        <v>0</v>
      </c>
      <c r="AW25" s="256">
        <f t="shared" ca="1" si="136"/>
        <v>0</v>
      </c>
      <c r="AX25" s="256">
        <f t="shared" ca="1" si="136"/>
        <v>0</v>
      </c>
      <c r="AY25" s="256">
        <f t="shared" ca="1" si="136"/>
        <v>0</v>
      </c>
      <c r="AZ25" s="256">
        <f t="shared" ca="1" si="142"/>
        <v>0</v>
      </c>
      <c r="BA25" s="256">
        <f t="shared" ca="1" si="142"/>
        <v>0</v>
      </c>
      <c r="BB25" s="256">
        <f t="shared" ca="1" si="142"/>
        <v>0</v>
      </c>
      <c r="BC25" s="256">
        <f t="shared" ca="1" si="142"/>
        <v>0</v>
      </c>
      <c r="BD25" s="256">
        <f t="shared" ca="1" si="142"/>
        <v>0</v>
      </c>
      <c r="BE25" s="256">
        <f t="shared" ca="1" si="142"/>
        <v>0</v>
      </c>
      <c r="BF25" s="256">
        <f t="shared" ca="1" si="142"/>
        <v>0</v>
      </c>
      <c r="BG25" s="256">
        <f t="shared" ca="1" si="142"/>
        <v>0</v>
      </c>
      <c r="BH25" s="256">
        <f t="shared" ca="1" si="142"/>
        <v>0</v>
      </c>
      <c r="BI25" s="256">
        <f t="shared" ca="1" si="142"/>
        <v>0</v>
      </c>
      <c r="BJ25" s="256">
        <f t="shared" ca="1" si="142"/>
        <v>0</v>
      </c>
      <c r="BK25" s="256">
        <f t="shared" ca="1" si="142"/>
        <v>0</v>
      </c>
      <c r="BL25" s="256">
        <f t="shared" ca="1" si="142"/>
        <v>0</v>
      </c>
      <c r="BM25" s="256">
        <f t="shared" ca="1" si="142"/>
        <v>0</v>
      </c>
      <c r="BN25" s="256">
        <f t="shared" ca="1" si="142"/>
        <v>0</v>
      </c>
      <c r="BO25" s="256">
        <f t="shared" ca="1" si="142"/>
        <v>0</v>
      </c>
      <c r="BP25" s="256">
        <f t="shared" ca="1" si="142"/>
        <v>0</v>
      </c>
      <c r="BQ25" s="256">
        <f t="shared" ca="1" si="142"/>
        <v>0</v>
      </c>
      <c r="BR25" s="256">
        <f t="shared" ca="1" si="142"/>
        <v>0</v>
      </c>
      <c r="BS25" s="256">
        <f t="shared" ca="1" si="142"/>
        <v>0</v>
      </c>
      <c r="BT25" s="256">
        <f t="shared" ca="1" si="142"/>
        <v>0</v>
      </c>
      <c r="BU25" s="256">
        <f t="shared" ca="1" si="142"/>
        <v>0</v>
      </c>
      <c r="BV25" s="256">
        <f t="shared" ca="1" si="142"/>
        <v>0</v>
      </c>
      <c r="BW25" s="256">
        <f t="shared" ca="1" si="142"/>
        <v>0</v>
      </c>
      <c r="BX25" s="256">
        <f t="shared" ca="1" si="142"/>
        <v>0</v>
      </c>
      <c r="BY25" s="256">
        <f t="shared" ca="1" si="142"/>
        <v>0</v>
      </c>
      <c r="BZ25" s="256">
        <f t="shared" ca="1" si="142"/>
        <v>0</v>
      </c>
      <c r="CA25" s="256">
        <f t="shared" ca="1" si="142"/>
        <v>0</v>
      </c>
      <c r="CB25" s="256">
        <f t="shared" ca="1" si="142"/>
        <v>0</v>
      </c>
      <c r="CC25" s="256">
        <f t="shared" ca="1" si="142"/>
        <v>0</v>
      </c>
      <c r="CD25" s="256">
        <f t="shared" ca="1" si="142"/>
        <v>0</v>
      </c>
      <c r="CE25" s="256">
        <f t="shared" ca="1" si="142"/>
        <v>0</v>
      </c>
      <c r="CF25" s="256">
        <f t="shared" ca="1" si="142"/>
        <v>0</v>
      </c>
      <c r="CG25" s="256">
        <f t="shared" ca="1" si="142"/>
        <v>0</v>
      </c>
      <c r="CH25" s="256">
        <f t="shared" ca="1" si="142"/>
        <v>0</v>
      </c>
      <c r="CI25" s="256">
        <f t="shared" ca="1" si="142"/>
        <v>0</v>
      </c>
      <c r="CJ25" s="256">
        <f t="shared" ca="1" si="142"/>
        <v>0</v>
      </c>
      <c r="CK25" s="256">
        <f t="shared" ca="1" si="142"/>
        <v>0</v>
      </c>
      <c r="CL25" s="256">
        <f t="shared" ca="1" si="142"/>
        <v>0</v>
      </c>
      <c r="CM25" s="256">
        <f t="shared" ca="1" si="142"/>
        <v>0</v>
      </c>
      <c r="CN25" s="256">
        <f t="shared" ca="1" si="142"/>
        <v>0</v>
      </c>
      <c r="CO25" s="256">
        <f t="shared" ca="1" si="142"/>
        <v>0</v>
      </c>
      <c r="CP25" s="256">
        <f t="shared" ca="1" si="142"/>
        <v>0</v>
      </c>
      <c r="CQ25" s="256">
        <f t="shared" ca="1" si="142"/>
        <v>0</v>
      </c>
      <c r="CR25" s="256">
        <f t="shared" ca="1" si="142"/>
        <v>0</v>
      </c>
      <c r="CS25" s="256">
        <f t="shared" ca="1" si="142"/>
        <v>0</v>
      </c>
      <c r="CT25" s="256">
        <f t="shared" ca="1" si="142"/>
        <v>0</v>
      </c>
      <c r="CU25" s="256">
        <f t="shared" ca="1" si="142"/>
        <v>0</v>
      </c>
      <c r="CV25" s="256">
        <f t="shared" ca="1" si="142"/>
        <v>0</v>
      </c>
      <c r="CW25" s="256">
        <f t="shared" ca="1" si="142"/>
        <v>0</v>
      </c>
      <c r="CX25" s="256">
        <f t="shared" ca="1" si="142"/>
        <v>0</v>
      </c>
      <c r="CY25" s="256">
        <f t="shared" ca="1" si="140"/>
        <v>0</v>
      </c>
    </row>
    <row r="26" spans="1:103">
      <c r="A26" s="241">
        <f t="shared" si="138"/>
        <v>15</v>
      </c>
      <c r="B26" s="249">
        <f ca="1">IF(Q5=$G$2,SUM($C6:Q6),IF(Q5&gt;$G$2,Q6,0))</f>
        <v>0</v>
      </c>
      <c r="C26" s="256"/>
      <c r="D26" s="256"/>
      <c r="E26" s="256"/>
      <c r="F26" s="256"/>
      <c r="G26" s="256"/>
      <c r="H26" s="256"/>
      <c r="I26" s="256"/>
      <c r="J26" s="256"/>
      <c r="K26" s="256"/>
      <c r="L26" s="256"/>
      <c r="M26" s="256"/>
      <c r="N26" s="256"/>
      <c r="O26" s="256"/>
      <c r="P26" s="256"/>
      <c r="Q26" s="256">
        <f ca="1">($B26/$C$1)/2</f>
        <v>0</v>
      </c>
      <c r="R26" s="256">
        <f ca="1">IF(R$11&lt;$C$1+$A26,$B26/$C$1,IF(R$11=$C$1+$A26,($B26/$C$1)/2,0))</f>
        <v>0</v>
      </c>
      <c r="S26" s="256">
        <f t="shared" ca="1" si="134"/>
        <v>0</v>
      </c>
      <c r="T26" s="256">
        <f t="shared" ca="1" si="134"/>
        <v>0</v>
      </c>
      <c r="U26" s="256">
        <f t="shared" ca="1" si="134"/>
        <v>0</v>
      </c>
      <c r="V26" s="256">
        <f t="shared" ca="1" si="134"/>
        <v>0</v>
      </c>
      <c r="W26" s="256">
        <f t="shared" ca="1" si="134"/>
        <v>0</v>
      </c>
      <c r="X26" s="256">
        <f t="shared" ca="1" si="143"/>
        <v>0</v>
      </c>
      <c r="Y26" s="256">
        <f t="shared" ca="1" si="143"/>
        <v>0</v>
      </c>
      <c r="Z26" s="256">
        <f t="shared" ca="1" si="143"/>
        <v>0</v>
      </c>
      <c r="AA26" s="256">
        <f t="shared" ca="1" si="143"/>
        <v>0</v>
      </c>
      <c r="AB26" s="256">
        <f t="shared" ca="1" si="143"/>
        <v>0</v>
      </c>
      <c r="AC26" s="256">
        <f t="shared" ca="1" si="143"/>
        <v>0</v>
      </c>
      <c r="AD26" s="256">
        <f t="shared" ca="1" si="143"/>
        <v>0</v>
      </c>
      <c r="AE26" s="256">
        <f t="shared" ca="1" si="143"/>
        <v>0</v>
      </c>
      <c r="AF26" s="256">
        <f t="shared" ca="1" si="143"/>
        <v>0</v>
      </c>
      <c r="AG26" s="256">
        <f t="shared" ca="1" si="143"/>
        <v>0</v>
      </c>
      <c r="AH26" s="256">
        <f t="shared" ca="1" si="143"/>
        <v>0</v>
      </c>
      <c r="AI26" s="256">
        <f t="shared" ca="1" si="143"/>
        <v>0</v>
      </c>
      <c r="AJ26" s="256">
        <f t="shared" ca="1" si="143"/>
        <v>0</v>
      </c>
      <c r="AK26" s="256">
        <f t="shared" ca="1" si="143"/>
        <v>0</v>
      </c>
      <c r="AL26" s="256">
        <f t="shared" ca="1" si="143"/>
        <v>0</v>
      </c>
      <c r="AM26" s="256">
        <f t="shared" ca="1" si="143"/>
        <v>0</v>
      </c>
      <c r="AN26" s="256">
        <f t="shared" ca="1" si="143"/>
        <v>0</v>
      </c>
      <c r="AO26" s="256">
        <f t="shared" ca="1" si="143"/>
        <v>0</v>
      </c>
      <c r="AP26" s="256">
        <f t="shared" ca="1" si="143"/>
        <v>0</v>
      </c>
      <c r="AQ26" s="256">
        <f t="shared" ca="1" si="143"/>
        <v>0</v>
      </c>
      <c r="AR26" s="256">
        <f t="shared" ca="1" si="143"/>
        <v>0</v>
      </c>
      <c r="AS26" s="256">
        <f t="shared" ca="1" si="143"/>
        <v>0</v>
      </c>
      <c r="AT26" s="256">
        <f t="shared" ca="1" si="143"/>
        <v>0</v>
      </c>
      <c r="AU26" s="256">
        <f t="shared" ca="1" si="136"/>
        <v>0</v>
      </c>
      <c r="AV26" s="256">
        <f t="shared" ca="1" si="136"/>
        <v>0</v>
      </c>
      <c r="AW26" s="256">
        <f t="shared" ca="1" si="136"/>
        <v>0</v>
      </c>
      <c r="AX26" s="256">
        <f t="shared" ca="1" si="136"/>
        <v>0</v>
      </c>
      <c r="AY26" s="256">
        <f t="shared" ca="1" si="136"/>
        <v>0</v>
      </c>
      <c r="AZ26" s="256">
        <f t="shared" ca="1" si="142"/>
        <v>0</v>
      </c>
      <c r="BA26" s="256">
        <f t="shared" ca="1" si="142"/>
        <v>0</v>
      </c>
      <c r="BB26" s="256">
        <f t="shared" ca="1" si="142"/>
        <v>0</v>
      </c>
      <c r="BC26" s="256">
        <f t="shared" ca="1" si="142"/>
        <v>0</v>
      </c>
      <c r="BD26" s="256">
        <f t="shared" ca="1" si="142"/>
        <v>0</v>
      </c>
      <c r="BE26" s="256">
        <f t="shared" ca="1" si="142"/>
        <v>0</v>
      </c>
      <c r="BF26" s="256">
        <f t="shared" ca="1" si="142"/>
        <v>0</v>
      </c>
      <c r="BG26" s="256">
        <f t="shared" ca="1" si="142"/>
        <v>0</v>
      </c>
      <c r="BH26" s="256">
        <f t="shared" ca="1" si="142"/>
        <v>0</v>
      </c>
      <c r="BI26" s="256">
        <f t="shared" ca="1" si="142"/>
        <v>0</v>
      </c>
      <c r="BJ26" s="256">
        <f t="shared" ca="1" si="142"/>
        <v>0</v>
      </c>
      <c r="BK26" s="256">
        <f t="shared" ca="1" si="142"/>
        <v>0</v>
      </c>
      <c r="BL26" s="256">
        <f t="shared" ca="1" si="142"/>
        <v>0</v>
      </c>
      <c r="BM26" s="256">
        <f t="shared" ca="1" si="142"/>
        <v>0</v>
      </c>
      <c r="BN26" s="256">
        <f t="shared" ca="1" si="142"/>
        <v>0</v>
      </c>
      <c r="BO26" s="256">
        <f t="shared" ca="1" si="142"/>
        <v>0</v>
      </c>
      <c r="BP26" s="256">
        <f t="shared" ca="1" si="142"/>
        <v>0</v>
      </c>
      <c r="BQ26" s="256">
        <f t="shared" ca="1" si="142"/>
        <v>0</v>
      </c>
      <c r="BR26" s="256">
        <f t="shared" ca="1" si="142"/>
        <v>0</v>
      </c>
      <c r="BS26" s="256">
        <f t="shared" ca="1" si="142"/>
        <v>0</v>
      </c>
      <c r="BT26" s="256">
        <f t="shared" ca="1" si="142"/>
        <v>0</v>
      </c>
      <c r="BU26" s="256">
        <f t="shared" ca="1" si="142"/>
        <v>0</v>
      </c>
      <c r="BV26" s="256">
        <f t="shared" ca="1" si="142"/>
        <v>0</v>
      </c>
      <c r="BW26" s="256">
        <f t="shared" ca="1" si="142"/>
        <v>0</v>
      </c>
      <c r="BX26" s="256">
        <f t="shared" ca="1" si="142"/>
        <v>0</v>
      </c>
      <c r="BY26" s="256">
        <f t="shared" ca="1" si="142"/>
        <v>0</v>
      </c>
      <c r="BZ26" s="256">
        <f t="shared" ca="1" si="142"/>
        <v>0</v>
      </c>
      <c r="CA26" s="256">
        <f t="shared" ca="1" si="142"/>
        <v>0</v>
      </c>
      <c r="CB26" s="256">
        <f t="shared" ca="1" si="142"/>
        <v>0</v>
      </c>
      <c r="CC26" s="256">
        <f t="shared" ca="1" si="142"/>
        <v>0</v>
      </c>
      <c r="CD26" s="256">
        <f t="shared" ca="1" si="142"/>
        <v>0</v>
      </c>
      <c r="CE26" s="256">
        <f t="shared" ca="1" si="142"/>
        <v>0</v>
      </c>
      <c r="CF26" s="256">
        <f t="shared" ca="1" si="142"/>
        <v>0</v>
      </c>
      <c r="CG26" s="256">
        <f t="shared" ca="1" si="142"/>
        <v>0</v>
      </c>
      <c r="CH26" s="256">
        <f t="shared" ca="1" si="142"/>
        <v>0</v>
      </c>
      <c r="CI26" s="256">
        <f t="shared" ca="1" si="142"/>
        <v>0</v>
      </c>
      <c r="CJ26" s="256">
        <f t="shared" ca="1" si="142"/>
        <v>0</v>
      </c>
      <c r="CK26" s="256">
        <f t="shared" ca="1" si="142"/>
        <v>0</v>
      </c>
      <c r="CL26" s="256">
        <f t="shared" ca="1" si="142"/>
        <v>0</v>
      </c>
      <c r="CM26" s="256">
        <f t="shared" ca="1" si="142"/>
        <v>0</v>
      </c>
      <c r="CN26" s="256">
        <f t="shared" ca="1" si="142"/>
        <v>0</v>
      </c>
      <c r="CO26" s="256">
        <f t="shared" ca="1" si="142"/>
        <v>0</v>
      </c>
      <c r="CP26" s="256">
        <f t="shared" ca="1" si="142"/>
        <v>0</v>
      </c>
      <c r="CQ26" s="256">
        <f t="shared" ca="1" si="142"/>
        <v>0</v>
      </c>
      <c r="CR26" s="256">
        <f t="shared" ca="1" si="142"/>
        <v>0</v>
      </c>
      <c r="CS26" s="256">
        <f t="shared" ca="1" si="142"/>
        <v>0</v>
      </c>
      <c r="CT26" s="256">
        <f t="shared" ca="1" si="142"/>
        <v>0</v>
      </c>
      <c r="CU26" s="256">
        <f t="shared" ca="1" si="142"/>
        <v>0</v>
      </c>
      <c r="CV26" s="256">
        <f t="shared" ca="1" si="142"/>
        <v>0</v>
      </c>
      <c r="CW26" s="256">
        <f t="shared" ca="1" si="142"/>
        <v>0</v>
      </c>
      <c r="CX26" s="256">
        <f t="shared" ca="1" si="142"/>
        <v>0</v>
      </c>
      <c r="CY26" s="256">
        <f t="shared" ca="1" si="140"/>
        <v>0</v>
      </c>
    </row>
    <row r="27" spans="1:103">
      <c r="A27" s="241">
        <f t="shared" si="138"/>
        <v>16</v>
      </c>
      <c r="B27" s="249">
        <f ca="1">IF(R5=$G$2,SUM($C6:R6),IF(R5&gt;$G$2,R6,0))</f>
        <v>0</v>
      </c>
      <c r="C27" s="256"/>
      <c r="D27" s="256"/>
      <c r="E27" s="256"/>
      <c r="F27" s="256"/>
      <c r="G27" s="256"/>
      <c r="H27" s="256"/>
      <c r="I27" s="256"/>
      <c r="J27" s="256"/>
      <c r="K27" s="256"/>
      <c r="L27" s="256"/>
      <c r="M27" s="256"/>
      <c r="N27" s="256"/>
      <c r="O27" s="256"/>
      <c r="P27" s="256"/>
      <c r="Q27" s="256"/>
      <c r="R27" s="256">
        <f ca="1">($B27/$C$1)/2</f>
        <v>0</v>
      </c>
      <c r="S27" s="256">
        <f ca="1">IF(S$11&lt;$C$1+$A27,$B27/$C$1,IF(S$11=$C$1+$A27,($B27/$C$1)/2,0))</f>
        <v>0</v>
      </c>
      <c r="T27" s="256">
        <f t="shared" ca="1" si="134"/>
        <v>0</v>
      </c>
      <c r="U27" s="256">
        <f t="shared" ca="1" si="134"/>
        <v>0</v>
      </c>
      <c r="V27" s="256">
        <f t="shared" ca="1" si="134"/>
        <v>0</v>
      </c>
      <c r="W27" s="256">
        <f t="shared" ca="1" si="134"/>
        <v>0</v>
      </c>
      <c r="X27" s="256">
        <f t="shared" ca="1" si="143"/>
        <v>0</v>
      </c>
      <c r="Y27" s="256">
        <f t="shared" ca="1" si="143"/>
        <v>0</v>
      </c>
      <c r="Z27" s="256">
        <f t="shared" ca="1" si="143"/>
        <v>0</v>
      </c>
      <c r="AA27" s="256">
        <f t="shared" ca="1" si="143"/>
        <v>0</v>
      </c>
      <c r="AB27" s="256">
        <f t="shared" ca="1" si="143"/>
        <v>0</v>
      </c>
      <c r="AC27" s="256">
        <f t="shared" ca="1" si="143"/>
        <v>0</v>
      </c>
      <c r="AD27" s="256">
        <f t="shared" ca="1" si="143"/>
        <v>0</v>
      </c>
      <c r="AE27" s="256">
        <f t="shared" ca="1" si="143"/>
        <v>0</v>
      </c>
      <c r="AF27" s="256">
        <f t="shared" ca="1" si="143"/>
        <v>0</v>
      </c>
      <c r="AG27" s="256">
        <f t="shared" ca="1" si="143"/>
        <v>0</v>
      </c>
      <c r="AH27" s="256">
        <f t="shared" ca="1" si="143"/>
        <v>0</v>
      </c>
      <c r="AI27" s="256">
        <f t="shared" ca="1" si="143"/>
        <v>0</v>
      </c>
      <c r="AJ27" s="256">
        <f t="shared" ca="1" si="143"/>
        <v>0</v>
      </c>
      <c r="AK27" s="256">
        <f t="shared" ca="1" si="143"/>
        <v>0</v>
      </c>
      <c r="AL27" s="256">
        <f t="shared" ca="1" si="143"/>
        <v>0</v>
      </c>
      <c r="AM27" s="256">
        <f t="shared" ca="1" si="143"/>
        <v>0</v>
      </c>
      <c r="AN27" s="256">
        <f t="shared" ca="1" si="143"/>
        <v>0</v>
      </c>
      <c r="AO27" s="256">
        <f t="shared" ca="1" si="143"/>
        <v>0</v>
      </c>
      <c r="AP27" s="256">
        <f t="shared" ca="1" si="143"/>
        <v>0</v>
      </c>
      <c r="AQ27" s="256">
        <f t="shared" ca="1" si="143"/>
        <v>0</v>
      </c>
      <c r="AR27" s="256">
        <f t="shared" ca="1" si="143"/>
        <v>0</v>
      </c>
      <c r="AS27" s="256">
        <f t="shared" ca="1" si="143"/>
        <v>0</v>
      </c>
      <c r="AT27" s="256">
        <f t="shared" ca="1" si="143"/>
        <v>0</v>
      </c>
      <c r="AU27" s="256">
        <f t="shared" ca="1" si="136"/>
        <v>0</v>
      </c>
      <c r="AV27" s="256">
        <f t="shared" ca="1" si="136"/>
        <v>0</v>
      </c>
      <c r="AW27" s="256">
        <f t="shared" ca="1" si="136"/>
        <v>0</v>
      </c>
      <c r="AX27" s="256">
        <f t="shared" ca="1" si="136"/>
        <v>0</v>
      </c>
      <c r="AY27" s="256">
        <f t="shared" ca="1" si="136"/>
        <v>0</v>
      </c>
      <c r="AZ27" s="256">
        <f t="shared" ca="1" si="142"/>
        <v>0</v>
      </c>
      <c r="BA27" s="256">
        <f t="shared" ca="1" si="142"/>
        <v>0</v>
      </c>
      <c r="BB27" s="256">
        <f t="shared" ca="1" si="142"/>
        <v>0</v>
      </c>
      <c r="BC27" s="256">
        <f t="shared" ca="1" si="142"/>
        <v>0</v>
      </c>
      <c r="BD27" s="256">
        <f t="shared" ca="1" si="142"/>
        <v>0</v>
      </c>
      <c r="BE27" s="256">
        <f t="shared" ca="1" si="142"/>
        <v>0</v>
      </c>
      <c r="BF27" s="256">
        <f t="shared" ca="1" si="142"/>
        <v>0</v>
      </c>
      <c r="BG27" s="256">
        <f t="shared" ca="1" si="142"/>
        <v>0</v>
      </c>
      <c r="BH27" s="256">
        <f t="shared" ca="1" si="142"/>
        <v>0</v>
      </c>
      <c r="BI27" s="256">
        <f t="shared" ca="1" si="142"/>
        <v>0</v>
      </c>
      <c r="BJ27" s="256">
        <f t="shared" ca="1" si="142"/>
        <v>0</v>
      </c>
      <c r="BK27" s="256">
        <f t="shared" ref="BK27:CX28" ca="1" si="144">IF(BK$11&lt;$C$1+$A27,$B27/$C$1,IF(BK$11=$C$1+$A27,($B27/$C$1)/2,0))</f>
        <v>0</v>
      </c>
      <c r="BL27" s="256">
        <f t="shared" ca="1" si="144"/>
        <v>0</v>
      </c>
      <c r="BM27" s="256">
        <f t="shared" ca="1" si="144"/>
        <v>0</v>
      </c>
      <c r="BN27" s="256">
        <f t="shared" ca="1" si="144"/>
        <v>0</v>
      </c>
      <c r="BO27" s="256">
        <f t="shared" ca="1" si="144"/>
        <v>0</v>
      </c>
      <c r="BP27" s="256">
        <f t="shared" ca="1" si="144"/>
        <v>0</v>
      </c>
      <c r="BQ27" s="256">
        <f t="shared" ca="1" si="144"/>
        <v>0</v>
      </c>
      <c r="BR27" s="256">
        <f t="shared" ca="1" si="144"/>
        <v>0</v>
      </c>
      <c r="BS27" s="256">
        <f t="shared" ca="1" si="144"/>
        <v>0</v>
      </c>
      <c r="BT27" s="256">
        <f t="shared" ca="1" si="144"/>
        <v>0</v>
      </c>
      <c r="BU27" s="256">
        <f t="shared" ca="1" si="144"/>
        <v>0</v>
      </c>
      <c r="BV27" s="256">
        <f t="shared" ca="1" si="144"/>
        <v>0</v>
      </c>
      <c r="BW27" s="256">
        <f t="shared" ca="1" si="144"/>
        <v>0</v>
      </c>
      <c r="BX27" s="256">
        <f t="shared" ca="1" si="144"/>
        <v>0</v>
      </c>
      <c r="BY27" s="256">
        <f t="shared" ca="1" si="144"/>
        <v>0</v>
      </c>
      <c r="BZ27" s="256">
        <f t="shared" ca="1" si="144"/>
        <v>0</v>
      </c>
      <c r="CA27" s="256">
        <f t="shared" ca="1" si="144"/>
        <v>0</v>
      </c>
      <c r="CB27" s="256">
        <f t="shared" ca="1" si="144"/>
        <v>0</v>
      </c>
      <c r="CC27" s="256">
        <f t="shared" ca="1" si="144"/>
        <v>0</v>
      </c>
      <c r="CD27" s="256">
        <f t="shared" ca="1" si="144"/>
        <v>0</v>
      </c>
      <c r="CE27" s="256">
        <f t="shared" ca="1" si="144"/>
        <v>0</v>
      </c>
      <c r="CF27" s="256">
        <f t="shared" ca="1" si="144"/>
        <v>0</v>
      </c>
      <c r="CG27" s="256">
        <f t="shared" ca="1" si="144"/>
        <v>0</v>
      </c>
      <c r="CH27" s="256">
        <f t="shared" ca="1" si="144"/>
        <v>0</v>
      </c>
      <c r="CI27" s="256">
        <f t="shared" ca="1" si="144"/>
        <v>0</v>
      </c>
      <c r="CJ27" s="256">
        <f t="shared" ca="1" si="144"/>
        <v>0</v>
      </c>
      <c r="CK27" s="256">
        <f t="shared" ca="1" si="144"/>
        <v>0</v>
      </c>
      <c r="CL27" s="256">
        <f t="shared" ca="1" si="144"/>
        <v>0</v>
      </c>
      <c r="CM27" s="256">
        <f t="shared" ca="1" si="144"/>
        <v>0</v>
      </c>
      <c r="CN27" s="256">
        <f t="shared" ca="1" si="144"/>
        <v>0</v>
      </c>
      <c r="CO27" s="256">
        <f t="shared" ca="1" si="144"/>
        <v>0</v>
      </c>
      <c r="CP27" s="256">
        <f t="shared" ca="1" si="144"/>
        <v>0</v>
      </c>
      <c r="CQ27" s="256">
        <f t="shared" ca="1" si="144"/>
        <v>0</v>
      </c>
      <c r="CR27" s="256">
        <f t="shared" ca="1" si="144"/>
        <v>0</v>
      </c>
      <c r="CS27" s="256">
        <f t="shared" ca="1" si="144"/>
        <v>0</v>
      </c>
      <c r="CT27" s="256">
        <f t="shared" ca="1" si="144"/>
        <v>0</v>
      </c>
      <c r="CU27" s="256">
        <f t="shared" ca="1" si="144"/>
        <v>0</v>
      </c>
      <c r="CV27" s="256">
        <f t="shared" ca="1" si="144"/>
        <v>0</v>
      </c>
      <c r="CW27" s="256">
        <f t="shared" ca="1" si="144"/>
        <v>0</v>
      </c>
      <c r="CX27" s="256">
        <f t="shared" ca="1" si="144"/>
        <v>0</v>
      </c>
      <c r="CY27" s="256">
        <f t="shared" ca="1" si="140"/>
        <v>0</v>
      </c>
    </row>
    <row r="28" spans="1:103">
      <c r="A28" s="241">
        <f t="shared" si="138"/>
        <v>17</v>
      </c>
      <c r="B28" s="249">
        <f ca="1">IF(S5=$G$2,SUM($C6:S6),IF(S5&gt;$G$2,S6,0))</f>
        <v>0</v>
      </c>
      <c r="C28" s="256"/>
      <c r="D28" s="256"/>
      <c r="E28" s="256"/>
      <c r="F28" s="256"/>
      <c r="G28" s="256"/>
      <c r="H28" s="256"/>
      <c r="I28" s="256"/>
      <c r="J28" s="256"/>
      <c r="K28" s="256"/>
      <c r="L28" s="256"/>
      <c r="M28" s="256"/>
      <c r="N28" s="256"/>
      <c r="O28" s="256"/>
      <c r="P28" s="256"/>
      <c r="Q28" s="256"/>
      <c r="R28" s="256"/>
      <c r="S28" s="256">
        <f ca="1">($B28/$C$1)/2</f>
        <v>0</v>
      </c>
      <c r="T28" s="256">
        <f ca="1">IF(T$11&lt;$C$1+$A28,$B28/$C$1,IF(T$11=$C$1+$A28,($B28/$C$1)/2,0))</f>
        <v>0</v>
      </c>
      <c r="U28" s="256">
        <f t="shared" ref="U28:AJ29" ca="1" si="145">IF(U$11&lt;$C$1+$A28,$B28/$C$1,IF(U$11=$C$1+$A28,($B28/$C$1)/2,0))</f>
        <v>0</v>
      </c>
      <c r="V28" s="256">
        <f t="shared" ca="1" si="145"/>
        <v>0</v>
      </c>
      <c r="W28" s="256">
        <f t="shared" ca="1" si="145"/>
        <v>0</v>
      </c>
      <c r="X28" s="256">
        <f t="shared" ca="1" si="145"/>
        <v>0</v>
      </c>
      <c r="Y28" s="256">
        <f t="shared" ca="1" si="145"/>
        <v>0</v>
      </c>
      <c r="Z28" s="256">
        <f t="shared" ca="1" si="145"/>
        <v>0</v>
      </c>
      <c r="AA28" s="256">
        <f t="shared" ca="1" si="145"/>
        <v>0</v>
      </c>
      <c r="AB28" s="256">
        <f t="shared" ca="1" si="145"/>
        <v>0</v>
      </c>
      <c r="AC28" s="256">
        <f t="shared" ca="1" si="145"/>
        <v>0</v>
      </c>
      <c r="AD28" s="256">
        <f t="shared" ca="1" si="145"/>
        <v>0</v>
      </c>
      <c r="AE28" s="256">
        <f t="shared" ca="1" si="145"/>
        <v>0</v>
      </c>
      <c r="AF28" s="256">
        <f t="shared" ca="1" si="145"/>
        <v>0</v>
      </c>
      <c r="AG28" s="256">
        <f t="shared" ca="1" si="145"/>
        <v>0</v>
      </c>
      <c r="AH28" s="256">
        <f t="shared" ca="1" si="145"/>
        <v>0</v>
      </c>
      <c r="AI28" s="256">
        <f t="shared" ca="1" si="145"/>
        <v>0</v>
      </c>
      <c r="AJ28" s="256">
        <f t="shared" ca="1" si="145"/>
        <v>0</v>
      </c>
      <c r="AK28" s="256">
        <f t="shared" ca="1" si="143"/>
        <v>0</v>
      </c>
      <c r="AL28" s="256">
        <f t="shared" ca="1" si="143"/>
        <v>0</v>
      </c>
      <c r="AM28" s="256">
        <f t="shared" ca="1" si="143"/>
        <v>0</v>
      </c>
      <c r="AN28" s="256">
        <f t="shared" ca="1" si="143"/>
        <v>0</v>
      </c>
      <c r="AO28" s="256">
        <f t="shared" ca="1" si="143"/>
        <v>0</v>
      </c>
      <c r="AP28" s="256">
        <f t="shared" ca="1" si="143"/>
        <v>0</v>
      </c>
      <c r="AQ28" s="256">
        <f t="shared" ca="1" si="143"/>
        <v>0</v>
      </c>
      <c r="AR28" s="256">
        <f t="shared" ca="1" si="143"/>
        <v>0</v>
      </c>
      <c r="AS28" s="256">
        <f t="shared" ca="1" si="143"/>
        <v>0</v>
      </c>
      <c r="AT28" s="256">
        <f t="shared" ca="1" si="143"/>
        <v>0</v>
      </c>
      <c r="AU28" s="256">
        <f t="shared" ref="AU28:BJ31" ca="1" si="146">IF(AU$11&lt;$C$1+$A28,$B28/$C$1,IF(AU$11=$C$1+$A28,($B28/$C$1)/2,0))</f>
        <v>0</v>
      </c>
      <c r="AV28" s="256">
        <f t="shared" ca="1" si="146"/>
        <v>0</v>
      </c>
      <c r="AW28" s="256">
        <f t="shared" ca="1" si="146"/>
        <v>0</v>
      </c>
      <c r="AX28" s="256">
        <f t="shared" ca="1" si="146"/>
        <v>0</v>
      </c>
      <c r="AY28" s="256">
        <f t="shared" ca="1" si="146"/>
        <v>0</v>
      </c>
      <c r="AZ28" s="256">
        <f t="shared" ca="1" si="146"/>
        <v>0</v>
      </c>
      <c r="BA28" s="256">
        <f t="shared" ca="1" si="146"/>
        <v>0</v>
      </c>
      <c r="BB28" s="256">
        <f t="shared" ca="1" si="146"/>
        <v>0</v>
      </c>
      <c r="BC28" s="256">
        <f t="shared" ca="1" si="146"/>
        <v>0</v>
      </c>
      <c r="BD28" s="256">
        <f t="shared" ca="1" si="146"/>
        <v>0</v>
      </c>
      <c r="BE28" s="256">
        <f t="shared" ca="1" si="146"/>
        <v>0</v>
      </c>
      <c r="BF28" s="256">
        <f t="shared" ca="1" si="146"/>
        <v>0</v>
      </c>
      <c r="BG28" s="256">
        <f t="shared" ca="1" si="146"/>
        <v>0</v>
      </c>
      <c r="BH28" s="256">
        <f t="shared" ca="1" si="146"/>
        <v>0</v>
      </c>
      <c r="BI28" s="256">
        <f t="shared" ca="1" si="146"/>
        <v>0</v>
      </c>
      <c r="BJ28" s="256">
        <f t="shared" ca="1" si="146"/>
        <v>0</v>
      </c>
      <c r="BK28" s="256">
        <f t="shared" ca="1" si="144"/>
        <v>0</v>
      </c>
      <c r="BL28" s="256">
        <f t="shared" ca="1" si="144"/>
        <v>0</v>
      </c>
      <c r="BM28" s="256">
        <f t="shared" ca="1" si="144"/>
        <v>0</v>
      </c>
      <c r="BN28" s="256">
        <f t="shared" ca="1" si="144"/>
        <v>0</v>
      </c>
      <c r="BO28" s="256">
        <f t="shared" ca="1" si="144"/>
        <v>0</v>
      </c>
      <c r="BP28" s="256">
        <f t="shared" ca="1" si="144"/>
        <v>0</v>
      </c>
      <c r="BQ28" s="256">
        <f t="shared" ca="1" si="144"/>
        <v>0</v>
      </c>
      <c r="BR28" s="256">
        <f t="shared" ca="1" si="144"/>
        <v>0</v>
      </c>
      <c r="BS28" s="256">
        <f t="shared" ca="1" si="144"/>
        <v>0</v>
      </c>
      <c r="BT28" s="256">
        <f t="shared" ca="1" si="144"/>
        <v>0</v>
      </c>
      <c r="BU28" s="256">
        <f t="shared" ca="1" si="144"/>
        <v>0</v>
      </c>
      <c r="BV28" s="256">
        <f t="shared" ca="1" si="144"/>
        <v>0</v>
      </c>
      <c r="BW28" s="256">
        <f t="shared" ca="1" si="144"/>
        <v>0</v>
      </c>
      <c r="BX28" s="256">
        <f t="shared" ca="1" si="144"/>
        <v>0</v>
      </c>
      <c r="BY28" s="256">
        <f t="shared" ca="1" si="144"/>
        <v>0</v>
      </c>
      <c r="BZ28" s="256">
        <f t="shared" ca="1" si="144"/>
        <v>0</v>
      </c>
      <c r="CA28" s="256">
        <f t="shared" ca="1" si="144"/>
        <v>0</v>
      </c>
      <c r="CB28" s="256">
        <f t="shared" ca="1" si="144"/>
        <v>0</v>
      </c>
      <c r="CC28" s="256">
        <f t="shared" ca="1" si="144"/>
        <v>0</v>
      </c>
      <c r="CD28" s="256">
        <f t="shared" ca="1" si="144"/>
        <v>0</v>
      </c>
      <c r="CE28" s="256">
        <f t="shared" ca="1" si="144"/>
        <v>0</v>
      </c>
      <c r="CF28" s="256">
        <f t="shared" ca="1" si="144"/>
        <v>0</v>
      </c>
      <c r="CG28" s="256">
        <f t="shared" ca="1" si="144"/>
        <v>0</v>
      </c>
      <c r="CH28" s="256">
        <f t="shared" ca="1" si="144"/>
        <v>0</v>
      </c>
      <c r="CI28" s="256">
        <f t="shared" ca="1" si="144"/>
        <v>0</v>
      </c>
      <c r="CJ28" s="256">
        <f t="shared" ca="1" si="144"/>
        <v>0</v>
      </c>
      <c r="CK28" s="256">
        <f t="shared" ca="1" si="144"/>
        <v>0</v>
      </c>
      <c r="CL28" s="256">
        <f t="shared" ca="1" si="144"/>
        <v>0</v>
      </c>
      <c r="CM28" s="256">
        <f t="shared" ca="1" si="144"/>
        <v>0</v>
      </c>
      <c r="CN28" s="256">
        <f t="shared" ca="1" si="144"/>
        <v>0</v>
      </c>
      <c r="CO28" s="256">
        <f t="shared" ca="1" si="144"/>
        <v>0</v>
      </c>
      <c r="CP28" s="256">
        <f t="shared" ca="1" si="144"/>
        <v>0</v>
      </c>
      <c r="CQ28" s="256">
        <f t="shared" ca="1" si="144"/>
        <v>0</v>
      </c>
      <c r="CR28" s="256">
        <f t="shared" ca="1" si="144"/>
        <v>0</v>
      </c>
      <c r="CS28" s="256">
        <f t="shared" ca="1" si="144"/>
        <v>0</v>
      </c>
      <c r="CT28" s="256">
        <f t="shared" ca="1" si="144"/>
        <v>0</v>
      </c>
      <c r="CU28" s="256">
        <f t="shared" ca="1" si="144"/>
        <v>0</v>
      </c>
      <c r="CV28" s="256">
        <f t="shared" ca="1" si="144"/>
        <v>0</v>
      </c>
      <c r="CW28" s="256">
        <f t="shared" ca="1" si="144"/>
        <v>0</v>
      </c>
      <c r="CX28" s="256">
        <f t="shared" ca="1" si="144"/>
        <v>0</v>
      </c>
      <c r="CY28" s="256">
        <f t="shared" ca="1" si="140"/>
        <v>0</v>
      </c>
    </row>
    <row r="29" spans="1:103">
      <c r="A29" s="241">
        <f t="shared" si="138"/>
        <v>18</v>
      </c>
      <c r="B29" s="249">
        <f ca="1">IF(T5=$G$2,SUM($C6:T6),IF(T5&gt;$G$2,T6,0))</f>
        <v>0</v>
      </c>
      <c r="C29" s="256"/>
      <c r="D29" s="256"/>
      <c r="E29" s="256"/>
      <c r="F29" s="256"/>
      <c r="G29" s="256"/>
      <c r="H29" s="256"/>
      <c r="I29" s="256"/>
      <c r="J29" s="256"/>
      <c r="K29" s="256"/>
      <c r="L29" s="256"/>
      <c r="M29" s="256"/>
      <c r="N29" s="256"/>
      <c r="O29" s="256"/>
      <c r="P29" s="256"/>
      <c r="Q29" s="256"/>
      <c r="R29" s="256"/>
      <c r="S29" s="256"/>
      <c r="T29" s="256">
        <f ca="1">($B29/$C$1)/2</f>
        <v>0</v>
      </c>
      <c r="U29" s="256">
        <f ca="1">IF(U$11&lt;$C$1+$A29,$B29/$C$1,IF(U$11=$C$1+$A29,($B29/$C$1)/2,0))</f>
        <v>0</v>
      </c>
      <c r="V29" s="256">
        <f t="shared" ca="1" si="145"/>
        <v>0</v>
      </c>
      <c r="W29" s="256">
        <f t="shared" ca="1" si="145"/>
        <v>0</v>
      </c>
      <c r="X29" s="256">
        <f t="shared" ca="1" si="143"/>
        <v>0</v>
      </c>
      <c r="Y29" s="256">
        <f t="shared" ca="1" si="143"/>
        <v>0</v>
      </c>
      <c r="Z29" s="256">
        <f t="shared" ca="1" si="143"/>
        <v>0</v>
      </c>
      <c r="AA29" s="256">
        <f t="shared" ca="1" si="143"/>
        <v>0</v>
      </c>
      <c r="AB29" s="256">
        <f t="shared" ca="1" si="143"/>
        <v>0</v>
      </c>
      <c r="AC29" s="256">
        <f t="shared" ca="1" si="143"/>
        <v>0</v>
      </c>
      <c r="AD29" s="256">
        <f t="shared" ca="1" si="143"/>
        <v>0</v>
      </c>
      <c r="AE29" s="256">
        <f t="shared" ca="1" si="143"/>
        <v>0</v>
      </c>
      <c r="AF29" s="256">
        <f t="shared" ca="1" si="143"/>
        <v>0</v>
      </c>
      <c r="AG29" s="256">
        <f t="shared" ca="1" si="143"/>
        <v>0</v>
      </c>
      <c r="AH29" s="256">
        <f t="shared" ca="1" si="143"/>
        <v>0</v>
      </c>
      <c r="AI29" s="256">
        <f t="shared" ca="1" si="143"/>
        <v>0</v>
      </c>
      <c r="AJ29" s="256">
        <f t="shared" ca="1" si="143"/>
        <v>0</v>
      </c>
      <c r="AK29" s="256">
        <f t="shared" ca="1" si="143"/>
        <v>0</v>
      </c>
      <c r="AL29" s="256">
        <f t="shared" ca="1" si="143"/>
        <v>0</v>
      </c>
      <c r="AM29" s="256">
        <f t="shared" ca="1" si="143"/>
        <v>0</v>
      </c>
      <c r="AN29" s="256">
        <f t="shared" ca="1" si="143"/>
        <v>0</v>
      </c>
      <c r="AO29" s="256">
        <f t="shared" ca="1" si="143"/>
        <v>0</v>
      </c>
      <c r="AP29" s="256">
        <f t="shared" ca="1" si="143"/>
        <v>0</v>
      </c>
      <c r="AQ29" s="256">
        <f t="shared" ca="1" si="143"/>
        <v>0</v>
      </c>
      <c r="AR29" s="256">
        <f t="shared" ca="1" si="143"/>
        <v>0</v>
      </c>
      <c r="AS29" s="256">
        <f t="shared" ca="1" si="143"/>
        <v>0</v>
      </c>
      <c r="AT29" s="256">
        <f t="shared" ca="1" si="143"/>
        <v>0</v>
      </c>
      <c r="AU29" s="256">
        <f t="shared" ca="1" si="146"/>
        <v>0</v>
      </c>
      <c r="AV29" s="256">
        <f t="shared" ca="1" si="146"/>
        <v>0</v>
      </c>
      <c r="AW29" s="256">
        <f t="shared" ca="1" si="146"/>
        <v>0</v>
      </c>
      <c r="AX29" s="256">
        <f t="shared" ca="1" si="146"/>
        <v>0</v>
      </c>
      <c r="AY29" s="256">
        <f t="shared" ca="1" si="146"/>
        <v>0</v>
      </c>
      <c r="AZ29" s="256">
        <f t="shared" ref="AZ29:CX31" ca="1" si="147">IF(AZ$11&lt;$C$1+$A29,$B29/$C$1,IF(AZ$11=$C$1+$A29,($B29/$C$1)/2,0))</f>
        <v>0</v>
      </c>
      <c r="BA29" s="256">
        <f t="shared" ca="1" si="147"/>
        <v>0</v>
      </c>
      <c r="BB29" s="256">
        <f t="shared" ca="1" si="147"/>
        <v>0</v>
      </c>
      <c r="BC29" s="256">
        <f t="shared" ca="1" si="147"/>
        <v>0</v>
      </c>
      <c r="BD29" s="256">
        <f t="shared" ca="1" si="147"/>
        <v>0</v>
      </c>
      <c r="BE29" s="256">
        <f t="shared" ca="1" si="147"/>
        <v>0</v>
      </c>
      <c r="BF29" s="256">
        <f t="shared" ca="1" si="147"/>
        <v>0</v>
      </c>
      <c r="BG29" s="256">
        <f t="shared" ca="1" si="147"/>
        <v>0</v>
      </c>
      <c r="BH29" s="256">
        <f t="shared" ca="1" si="147"/>
        <v>0</v>
      </c>
      <c r="BI29" s="256">
        <f t="shared" ca="1" si="147"/>
        <v>0</v>
      </c>
      <c r="BJ29" s="256">
        <f t="shared" ca="1" si="147"/>
        <v>0</v>
      </c>
      <c r="BK29" s="256">
        <f t="shared" ca="1" si="147"/>
        <v>0</v>
      </c>
      <c r="BL29" s="256">
        <f t="shared" ca="1" si="147"/>
        <v>0</v>
      </c>
      <c r="BM29" s="256">
        <f t="shared" ca="1" si="147"/>
        <v>0</v>
      </c>
      <c r="BN29" s="256">
        <f t="shared" ca="1" si="147"/>
        <v>0</v>
      </c>
      <c r="BO29" s="256">
        <f t="shared" ca="1" si="147"/>
        <v>0</v>
      </c>
      <c r="BP29" s="256">
        <f t="shared" ca="1" si="147"/>
        <v>0</v>
      </c>
      <c r="BQ29" s="256">
        <f t="shared" ca="1" si="147"/>
        <v>0</v>
      </c>
      <c r="BR29" s="256">
        <f t="shared" ca="1" si="147"/>
        <v>0</v>
      </c>
      <c r="BS29" s="256">
        <f t="shared" ca="1" si="147"/>
        <v>0</v>
      </c>
      <c r="BT29" s="256">
        <f t="shared" ca="1" si="147"/>
        <v>0</v>
      </c>
      <c r="BU29" s="256">
        <f t="shared" ca="1" si="147"/>
        <v>0</v>
      </c>
      <c r="BV29" s="256">
        <f t="shared" ca="1" si="147"/>
        <v>0</v>
      </c>
      <c r="BW29" s="256">
        <f t="shared" ca="1" si="147"/>
        <v>0</v>
      </c>
      <c r="BX29" s="256">
        <f t="shared" ca="1" si="147"/>
        <v>0</v>
      </c>
      <c r="BY29" s="256">
        <f t="shared" ca="1" si="147"/>
        <v>0</v>
      </c>
      <c r="BZ29" s="256">
        <f t="shared" ca="1" si="147"/>
        <v>0</v>
      </c>
      <c r="CA29" s="256">
        <f t="shared" ca="1" si="147"/>
        <v>0</v>
      </c>
      <c r="CB29" s="256">
        <f t="shared" ca="1" si="147"/>
        <v>0</v>
      </c>
      <c r="CC29" s="256">
        <f t="shared" ca="1" si="147"/>
        <v>0</v>
      </c>
      <c r="CD29" s="256">
        <f t="shared" ca="1" si="147"/>
        <v>0</v>
      </c>
      <c r="CE29" s="256">
        <f t="shared" ca="1" si="147"/>
        <v>0</v>
      </c>
      <c r="CF29" s="256">
        <f t="shared" ca="1" si="147"/>
        <v>0</v>
      </c>
      <c r="CG29" s="256">
        <f t="shared" ca="1" si="147"/>
        <v>0</v>
      </c>
      <c r="CH29" s="256">
        <f t="shared" ca="1" si="147"/>
        <v>0</v>
      </c>
      <c r="CI29" s="256">
        <f t="shared" ca="1" si="147"/>
        <v>0</v>
      </c>
      <c r="CJ29" s="256">
        <f t="shared" ca="1" si="147"/>
        <v>0</v>
      </c>
      <c r="CK29" s="256">
        <f t="shared" ca="1" si="147"/>
        <v>0</v>
      </c>
      <c r="CL29" s="256">
        <f t="shared" ca="1" si="147"/>
        <v>0</v>
      </c>
      <c r="CM29" s="256">
        <f t="shared" ca="1" si="147"/>
        <v>0</v>
      </c>
      <c r="CN29" s="256">
        <f t="shared" ca="1" si="147"/>
        <v>0</v>
      </c>
      <c r="CO29" s="256">
        <f t="shared" ca="1" si="147"/>
        <v>0</v>
      </c>
      <c r="CP29" s="256">
        <f t="shared" ca="1" si="147"/>
        <v>0</v>
      </c>
      <c r="CQ29" s="256">
        <f t="shared" ca="1" si="147"/>
        <v>0</v>
      </c>
      <c r="CR29" s="256">
        <f t="shared" ca="1" si="147"/>
        <v>0</v>
      </c>
      <c r="CS29" s="256">
        <f t="shared" ca="1" si="147"/>
        <v>0</v>
      </c>
      <c r="CT29" s="256">
        <f t="shared" ca="1" si="147"/>
        <v>0</v>
      </c>
      <c r="CU29" s="256">
        <f t="shared" ca="1" si="147"/>
        <v>0</v>
      </c>
      <c r="CV29" s="256">
        <f t="shared" ca="1" si="147"/>
        <v>0</v>
      </c>
      <c r="CW29" s="256">
        <f t="shared" ca="1" si="147"/>
        <v>0</v>
      </c>
      <c r="CX29" s="256">
        <f t="shared" ca="1" si="147"/>
        <v>0</v>
      </c>
      <c r="CY29" s="256">
        <f t="shared" ca="1" si="140"/>
        <v>0</v>
      </c>
    </row>
    <row r="30" spans="1:103">
      <c r="A30" s="241">
        <f t="shared" si="138"/>
        <v>19</v>
      </c>
      <c r="B30" s="249">
        <f ca="1">IF(U5=$G$2,SUM($C6:U6),IF(U5&gt;$G$2,U6,0))</f>
        <v>0</v>
      </c>
      <c r="C30" s="256"/>
      <c r="D30" s="256"/>
      <c r="E30" s="256"/>
      <c r="F30" s="256"/>
      <c r="G30" s="256"/>
      <c r="H30" s="256"/>
      <c r="I30" s="256"/>
      <c r="J30" s="256"/>
      <c r="K30" s="256"/>
      <c r="L30" s="256"/>
      <c r="M30" s="256"/>
      <c r="N30" s="256"/>
      <c r="O30" s="256"/>
      <c r="P30" s="256"/>
      <c r="Q30" s="256"/>
      <c r="R30" s="256"/>
      <c r="S30" s="257"/>
      <c r="T30" s="256"/>
      <c r="U30" s="256">
        <f ca="1">($B30/$C$1)/2</f>
        <v>0</v>
      </c>
      <c r="V30" s="256">
        <f ca="1">IF(V$11&lt;$C$1+$A30,$B30/$C$1,IF(V$11=$C$1+$A30,($B30/$C$1)/2,0))</f>
        <v>0</v>
      </c>
      <c r="W30" s="256">
        <f ca="1">IF(W$11&lt;$C$1+$A30,$B30/$C$1,IF(W$11=$C$1+$A30,($B30/$C$1)/2,0))</f>
        <v>0</v>
      </c>
      <c r="X30" s="256">
        <f t="shared" ca="1" si="143"/>
        <v>0</v>
      </c>
      <c r="Y30" s="256">
        <f t="shared" ca="1" si="143"/>
        <v>0</v>
      </c>
      <c r="Z30" s="256">
        <f t="shared" ca="1" si="143"/>
        <v>0</v>
      </c>
      <c r="AA30" s="256">
        <f t="shared" ca="1" si="143"/>
        <v>0</v>
      </c>
      <c r="AB30" s="256">
        <f t="shared" ca="1" si="143"/>
        <v>0</v>
      </c>
      <c r="AC30" s="256">
        <f t="shared" ca="1" si="143"/>
        <v>0</v>
      </c>
      <c r="AD30" s="256">
        <f t="shared" ca="1" si="143"/>
        <v>0</v>
      </c>
      <c r="AE30" s="256">
        <f t="shared" ca="1" si="143"/>
        <v>0</v>
      </c>
      <c r="AF30" s="256">
        <f t="shared" ca="1" si="143"/>
        <v>0</v>
      </c>
      <c r="AG30" s="256">
        <f t="shared" ca="1" si="143"/>
        <v>0</v>
      </c>
      <c r="AH30" s="256">
        <f t="shared" ca="1" si="143"/>
        <v>0</v>
      </c>
      <c r="AI30" s="256">
        <f t="shared" ca="1" si="143"/>
        <v>0</v>
      </c>
      <c r="AJ30" s="256">
        <f t="shared" ca="1" si="143"/>
        <v>0</v>
      </c>
      <c r="AK30" s="256">
        <f t="shared" ca="1" si="143"/>
        <v>0</v>
      </c>
      <c r="AL30" s="256">
        <f t="shared" ca="1" si="143"/>
        <v>0</v>
      </c>
      <c r="AM30" s="256">
        <f t="shared" ca="1" si="143"/>
        <v>0</v>
      </c>
      <c r="AN30" s="256">
        <f t="shared" ca="1" si="143"/>
        <v>0</v>
      </c>
      <c r="AO30" s="256">
        <f t="shared" ca="1" si="143"/>
        <v>0</v>
      </c>
      <c r="AP30" s="256">
        <f t="shared" ca="1" si="143"/>
        <v>0</v>
      </c>
      <c r="AQ30" s="256">
        <f t="shared" ca="1" si="143"/>
        <v>0</v>
      </c>
      <c r="AR30" s="256">
        <f t="shared" ca="1" si="143"/>
        <v>0</v>
      </c>
      <c r="AS30" s="256">
        <f t="shared" ca="1" si="143"/>
        <v>0</v>
      </c>
      <c r="AT30" s="256">
        <f t="shared" ca="1" si="143"/>
        <v>0</v>
      </c>
      <c r="AU30" s="256">
        <f t="shared" ca="1" si="146"/>
        <v>0</v>
      </c>
      <c r="AV30" s="256">
        <f t="shared" ca="1" si="146"/>
        <v>0</v>
      </c>
      <c r="AW30" s="256">
        <f t="shared" ca="1" si="146"/>
        <v>0</v>
      </c>
      <c r="AX30" s="256">
        <f t="shared" ca="1" si="146"/>
        <v>0</v>
      </c>
      <c r="AY30" s="256">
        <f t="shared" ca="1" si="146"/>
        <v>0</v>
      </c>
      <c r="AZ30" s="256">
        <f t="shared" ca="1" si="147"/>
        <v>0</v>
      </c>
      <c r="BA30" s="256">
        <f t="shared" ca="1" si="147"/>
        <v>0</v>
      </c>
      <c r="BB30" s="256">
        <f t="shared" ca="1" si="147"/>
        <v>0</v>
      </c>
      <c r="BC30" s="256">
        <f t="shared" ca="1" si="147"/>
        <v>0</v>
      </c>
      <c r="BD30" s="256">
        <f t="shared" ca="1" si="147"/>
        <v>0</v>
      </c>
      <c r="BE30" s="256">
        <f t="shared" ca="1" si="147"/>
        <v>0</v>
      </c>
      <c r="BF30" s="256">
        <f t="shared" ca="1" si="147"/>
        <v>0</v>
      </c>
      <c r="BG30" s="256">
        <f t="shared" ca="1" si="147"/>
        <v>0</v>
      </c>
      <c r="BH30" s="256">
        <f t="shared" ca="1" si="147"/>
        <v>0</v>
      </c>
      <c r="BI30" s="256">
        <f t="shared" ca="1" si="147"/>
        <v>0</v>
      </c>
      <c r="BJ30" s="256">
        <f t="shared" ca="1" si="147"/>
        <v>0</v>
      </c>
      <c r="BK30" s="256">
        <f t="shared" ca="1" si="147"/>
        <v>0</v>
      </c>
      <c r="BL30" s="256">
        <f t="shared" ca="1" si="147"/>
        <v>0</v>
      </c>
      <c r="BM30" s="256">
        <f t="shared" ca="1" si="147"/>
        <v>0</v>
      </c>
      <c r="BN30" s="256">
        <f t="shared" ca="1" si="147"/>
        <v>0</v>
      </c>
      <c r="BO30" s="256">
        <f t="shared" ca="1" si="147"/>
        <v>0</v>
      </c>
      <c r="BP30" s="256">
        <f t="shared" ca="1" si="147"/>
        <v>0</v>
      </c>
      <c r="BQ30" s="256">
        <f t="shared" ca="1" si="147"/>
        <v>0</v>
      </c>
      <c r="BR30" s="256">
        <f t="shared" ca="1" si="147"/>
        <v>0</v>
      </c>
      <c r="BS30" s="256">
        <f t="shared" ca="1" si="147"/>
        <v>0</v>
      </c>
      <c r="BT30" s="256">
        <f t="shared" ca="1" si="147"/>
        <v>0</v>
      </c>
      <c r="BU30" s="256">
        <f t="shared" ca="1" si="147"/>
        <v>0</v>
      </c>
      <c r="BV30" s="256">
        <f t="shared" ca="1" si="147"/>
        <v>0</v>
      </c>
      <c r="BW30" s="256">
        <f t="shared" ca="1" si="147"/>
        <v>0</v>
      </c>
      <c r="BX30" s="256">
        <f t="shared" ca="1" si="147"/>
        <v>0</v>
      </c>
      <c r="BY30" s="256">
        <f t="shared" ca="1" si="147"/>
        <v>0</v>
      </c>
      <c r="BZ30" s="256">
        <f t="shared" ca="1" si="147"/>
        <v>0</v>
      </c>
      <c r="CA30" s="256">
        <f t="shared" ca="1" si="147"/>
        <v>0</v>
      </c>
      <c r="CB30" s="256">
        <f t="shared" ca="1" si="147"/>
        <v>0</v>
      </c>
      <c r="CC30" s="256">
        <f t="shared" ca="1" si="147"/>
        <v>0</v>
      </c>
      <c r="CD30" s="256">
        <f t="shared" ca="1" si="147"/>
        <v>0</v>
      </c>
      <c r="CE30" s="256">
        <f t="shared" ca="1" si="147"/>
        <v>0</v>
      </c>
      <c r="CF30" s="256">
        <f t="shared" ca="1" si="147"/>
        <v>0</v>
      </c>
      <c r="CG30" s="256">
        <f t="shared" ca="1" si="147"/>
        <v>0</v>
      </c>
      <c r="CH30" s="256">
        <f t="shared" ca="1" si="147"/>
        <v>0</v>
      </c>
      <c r="CI30" s="256">
        <f t="shared" ca="1" si="147"/>
        <v>0</v>
      </c>
      <c r="CJ30" s="256">
        <f t="shared" ca="1" si="147"/>
        <v>0</v>
      </c>
      <c r="CK30" s="256">
        <f t="shared" ca="1" si="147"/>
        <v>0</v>
      </c>
      <c r="CL30" s="256">
        <f t="shared" ca="1" si="147"/>
        <v>0</v>
      </c>
      <c r="CM30" s="256">
        <f t="shared" ca="1" si="147"/>
        <v>0</v>
      </c>
      <c r="CN30" s="256">
        <f t="shared" ca="1" si="147"/>
        <v>0</v>
      </c>
      <c r="CO30" s="256">
        <f t="shared" ca="1" si="147"/>
        <v>0</v>
      </c>
      <c r="CP30" s="256">
        <f t="shared" ca="1" si="147"/>
        <v>0</v>
      </c>
      <c r="CQ30" s="256">
        <f t="shared" ca="1" si="147"/>
        <v>0</v>
      </c>
      <c r="CR30" s="256">
        <f t="shared" ca="1" si="147"/>
        <v>0</v>
      </c>
      <c r="CS30" s="256">
        <f t="shared" ca="1" si="147"/>
        <v>0</v>
      </c>
      <c r="CT30" s="256">
        <f t="shared" ca="1" si="147"/>
        <v>0</v>
      </c>
      <c r="CU30" s="256">
        <f t="shared" ca="1" si="147"/>
        <v>0</v>
      </c>
      <c r="CV30" s="256">
        <f t="shared" ca="1" si="147"/>
        <v>0</v>
      </c>
      <c r="CW30" s="256">
        <f t="shared" ca="1" si="147"/>
        <v>0</v>
      </c>
      <c r="CX30" s="256">
        <f t="shared" ca="1" si="147"/>
        <v>0</v>
      </c>
      <c r="CY30" s="256">
        <f t="shared" ca="1" si="140"/>
        <v>0</v>
      </c>
    </row>
    <row r="31" spans="1:103">
      <c r="A31" s="241">
        <f t="shared" si="138"/>
        <v>20</v>
      </c>
      <c r="B31" s="249">
        <f ca="1">IF(V5=$G$2,SUM($C6:V6),IF(V5&gt;$G$2,V6,0))</f>
        <v>0</v>
      </c>
      <c r="C31" s="256"/>
      <c r="D31" s="256"/>
      <c r="E31" s="256"/>
      <c r="F31" s="256"/>
      <c r="G31" s="256"/>
      <c r="H31" s="256"/>
      <c r="I31" s="256"/>
      <c r="J31" s="256"/>
      <c r="K31" s="256"/>
      <c r="L31" s="256"/>
      <c r="M31" s="256"/>
      <c r="N31" s="256"/>
      <c r="O31" s="256"/>
      <c r="P31" s="256"/>
      <c r="Q31" s="256"/>
      <c r="R31" s="256"/>
      <c r="S31" s="257"/>
      <c r="T31" s="257"/>
      <c r="U31" s="256"/>
      <c r="V31" s="256">
        <f ca="1">($B31/$C$1)/2</f>
        <v>0</v>
      </c>
      <c r="W31" s="256">
        <f ca="1">IF(W$11&lt;$C$1+$A31,$B31/$C$1,IF(W$11=$C$1+$A31,($B31/$C$1)/2,0))</f>
        <v>0</v>
      </c>
      <c r="X31" s="256">
        <f t="shared" ca="1" si="143"/>
        <v>0</v>
      </c>
      <c r="Y31" s="256">
        <f t="shared" ca="1" si="143"/>
        <v>0</v>
      </c>
      <c r="Z31" s="256">
        <f t="shared" ca="1" si="143"/>
        <v>0</v>
      </c>
      <c r="AA31" s="256">
        <f t="shared" ca="1" si="143"/>
        <v>0</v>
      </c>
      <c r="AB31" s="256">
        <f t="shared" ca="1" si="143"/>
        <v>0</v>
      </c>
      <c r="AC31" s="256">
        <f t="shared" ca="1" si="143"/>
        <v>0</v>
      </c>
      <c r="AD31" s="256">
        <f t="shared" ca="1" si="143"/>
        <v>0</v>
      </c>
      <c r="AE31" s="256">
        <f t="shared" ca="1" si="143"/>
        <v>0</v>
      </c>
      <c r="AF31" s="256">
        <f t="shared" ca="1" si="143"/>
        <v>0</v>
      </c>
      <c r="AG31" s="256">
        <f t="shared" ca="1" si="143"/>
        <v>0</v>
      </c>
      <c r="AH31" s="256">
        <f t="shared" ca="1" si="143"/>
        <v>0</v>
      </c>
      <c r="AI31" s="256">
        <f t="shared" ca="1" si="143"/>
        <v>0</v>
      </c>
      <c r="AJ31" s="256">
        <f t="shared" ca="1" si="143"/>
        <v>0</v>
      </c>
      <c r="AK31" s="256">
        <f t="shared" ca="1" si="143"/>
        <v>0</v>
      </c>
      <c r="AL31" s="256">
        <f t="shared" ca="1" si="143"/>
        <v>0</v>
      </c>
      <c r="AM31" s="256">
        <f t="shared" ca="1" si="143"/>
        <v>0</v>
      </c>
      <c r="AN31" s="256">
        <f t="shared" ca="1" si="143"/>
        <v>0</v>
      </c>
      <c r="AO31" s="256">
        <f t="shared" ca="1" si="143"/>
        <v>0</v>
      </c>
      <c r="AP31" s="256">
        <f t="shared" ca="1" si="143"/>
        <v>0</v>
      </c>
      <c r="AQ31" s="256">
        <f t="shared" ca="1" si="143"/>
        <v>0</v>
      </c>
      <c r="AR31" s="256">
        <f t="shared" ca="1" si="143"/>
        <v>0</v>
      </c>
      <c r="AS31" s="256">
        <f t="shared" ca="1" si="143"/>
        <v>0</v>
      </c>
      <c r="AT31" s="256">
        <f t="shared" ca="1" si="143"/>
        <v>0</v>
      </c>
      <c r="AU31" s="256">
        <f t="shared" ca="1" si="146"/>
        <v>0</v>
      </c>
      <c r="AV31" s="256">
        <f t="shared" ca="1" si="146"/>
        <v>0</v>
      </c>
      <c r="AW31" s="256">
        <f t="shared" ca="1" si="146"/>
        <v>0</v>
      </c>
      <c r="AX31" s="256">
        <f t="shared" ca="1" si="146"/>
        <v>0</v>
      </c>
      <c r="AY31" s="256">
        <f t="shared" ca="1" si="146"/>
        <v>0</v>
      </c>
      <c r="AZ31" s="256">
        <f t="shared" ca="1" si="147"/>
        <v>0</v>
      </c>
      <c r="BA31" s="256">
        <f t="shared" ca="1" si="147"/>
        <v>0</v>
      </c>
      <c r="BB31" s="256">
        <f t="shared" ca="1" si="147"/>
        <v>0</v>
      </c>
      <c r="BC31" s="256">
        <f t="shared" ca="1" si="147"/>
        <v>0</v>
      </c>
      <c r="BD31" s="256">
        <f t="shared" ca="1" si="147"/>
        <v>0</v>
      </c>
      <c r="BE31" s="256">
        <f t="shared" ca="1" si="147"/>
        <v>0</v>
      </c>
      <c r="BF31" s="256">
        <f t="shared" ca="1" si="147"/>
        <v>0</v>
      </c>
      <c r="BG31" s="256">
        <f t="shared" ca="1" si="147"/>
        <v>0</v>
      </c>
      <c r="BH31" s="256">
        <f t="shared" ca="1" si="147"/>
        <v>0</v>
      </c>
      <c r="BI31" s="256">
        <f t="shared" ca="1" si="147"/>
        <v>0</v>
      </c>
      <c r="BJ31" s="256">
        <f t="shared" ca="1" si="147"/>
        <v>0</v>
      </c>
      <c r="BK31" s="256">
        <f t="shared" ca="1" si="147"/>
        <v>0</v>
      </c>
      <c r="BL31" s="256">
        <f t="shared" ca="1" si="147"/>
        <v>0</v>
      </c>
      <c r="BM31" s="256">
        <f t="shared" ca="1" si="147"/>
        <v>0</v>
      </c>
      <c r="BN31" s="256">
        <f t="shared" ca="1" si="147"/>
        <v>0</v>
      </c>
      <c r="BO31" s="256">
        <f t="shared" ca="1" si="147"/>
        <v>0</v>
      </c>
      <c r="BP31" s="256">
        <f t="shared" ca="1" si="147"/>
        <v>0</v>
      </c>
      <c r="BQ31" s="256">
        <f t="shared" ca="1" si="147"/>
        <v>0</v>
      </c>
      <c r="BR31" s="256">
        <f t="shared" ca="1" si="147"/>
        <v>0</v>
      </c>
      <c r="BS31" s="256">
        <f t="shared" ca="1" si="147"/>
        <v>0</v>
      </c>
      <c r="BT31" s="256">
        <f t="shared" ca="1" si="147"/>
        <v>0</v>
      </c>
      <c r="BU31" s="256">
        <f t="shared" ca="1" si="147"/>
        <v>0</v>
      </c>
      <c r="BV31" s="256">
        <f t="shared" ca="1" si="147"/>
        <v>0</v>
      </c>
      <c r="BW31" s="256">
        <f t="shared" ca="1" si="147"/>
        <v>0</v>
      </c>
      <c r="BX31" s="256">
        <f t="shared" ca="1" si="147"/>
        <v>0</v>
      </c>
      <c r="BY31" s="256">
        <f t="shared" ca="1" si="147"/>
        <v>0</v>
      </c>
      <c r="BZ31" s="256">
        <f t="shared" ca="1" si="147"/>
        <v>0</v>
      </c>
      <c r="CA31" s="256">
        <f t="shared" ca="1" si="147"/>
        <v>0</v>
      </c>
      <c r="CB31" s="256">
        <f t="shared" ca="1" si="147"/>
        <v>0</v>
      </c>
      <c r="CC31" s="256">
        <f t="shared" ca="1" si="147"/>
        <v>0</v>
      </c>
      <c r="CD31" s="256">
        <f t="shared" ca="1" si="147"/>
        <v>0</v>
      </c>
      <c r="CE31" s="256">
        <f t="shared" ca="1" si="147"/>
        <v>0</v>
      </c>
      <c r="CF31" s="256">
        <f t="shared" ca="1" si="147"/>
        <v>0</v>
      </c>
      <c r="CG31" s="256">
        <f t="shared" ca="1" si="147"/>
        <v>0</v>
      </c>
      <c r="CH31" s="256">
        <f t="shared" ca="1" si="147"/>
        <v>0</v>
      </c>
      <c r="CI31" s="256">
        <f t="shared" ca="1" si="147"/>
        <v>0</v>
      </c>
      <c r="CJ31" s="256">
        <f t="shared" ca="1" si="147"/>
        <v>0</v>
      </c>
      <c r="CK31" s="256">
        <f t="shared" ca="1" si="147"/>
        <v>0</v>
      </c>
      <c r="CL31" s="256">
        <f t="shared" ca="1" si="147"/>
        <v>0</v>
      </c>
      <c r="CM31" s="256">
        <f t="shared" ca="1" si="147"/>
        <v>0</v>
      </c>
      <c r="CN31" s="256">
        <f t="shared" ca="1" si="147"/>
        <v>0</v>
      </c>
      <c r="CO31" s="256">
        <f t="shared" ca="1" si="147"/>
        <v>0</v>
      </c>
      <c r="CP31" s="256">
        <f t="shared" ca="1" si="147"/>
        <v>0</v>
      </c>
      <c r="CQ31" s="256">
        <f t="shared" ca="1" si="147"/>
        <v>0</v>
      </c>
      <c r="CR31" s="256">
        <f t="shared" ca="1" si="147"/>
        <v>0</v>
      </c>
      <c r="CS31" s="256">
        <f t="shared" ca="1" si="147"/>
        <v>0</v>
      </c>
      <c r="CT31" s="256">
        <f t="shared" ca="1" si="147"/>
        <v>0</v>
      </c>
      <c r="CU31" s="256">
        <f t="shared" ca="1" si="147"/>
        <v>0</v>
      </c>
      <c r="CV31" s="256">
        <f t="shared" ca="1" si="147"/>
        <v>0</v>
      </c>
      <c r="CW31" s="256">
        <f t="shared" ca="1" si="147"/>
        <v>0</v>
      </c>
      <c r="CX31" s="256">
        <f t="shared" ca="1" si="147"/>
        <v>0</v>
      </c>
      <c r="CY31" s="256">
        <f t="shared" ca="1" si="140"/>
        <v>0</v>
      </c>
    </row>
    <row r="32" spans="1:103">
      <c r="A32" s="241">
        <f t="shared" si="138"/>
        <v>21</v>
      </c>
      <c r="B32" s="249">
        <f ca="1">IF(W5=$G$2,SUM($C6:W6),IF(W5&gt;$G$2,W6,0))</f>
        <v>0</v>
      </c>
      <c r="C32" s="258"/>
      <c r="D32" s="258"/>
      <c r="E32" s="258"/>
      <c r="F32" s="258"/>
      <c r="G32" s="258"/>
      <c r="H32" s="258"/>
      <c r="I32" s="258"/>
      <c r="J32" s="258"/>
      <c r="K32" s="258"/>
      <c r="L32" s="258"/>
      <c r="M32" s="258"/>
      <c r="N32" s="258"/>
      <c r="O32" s="258"/>
      <c r="P32" s="258"/>
      <c r="Q32" s="258"/>
      <c r="R32" s="258"/>
      <c r="S32" s="259"/>
      <c r="T32" s="259"/>
      <c r="U32" s="259"/>
      <c r="V32" s="256"/>
      <c r="W32" s="256">
        <f ca="1">($B32/$C$1)/2</f>
        <v>0</v>
      </c>
      <c r="X32" s="256">
        <f t="shared" ref="X32:CI32" ca="1" si="148">($B32/$C$1)/2</f>
        <v>0</v>
      </c>
      <c r="Y32" s="256">
        <f t="shared" ca="1" si="148"/>
        <v>0</v>
      </c>
      <c r="Z32" s="256">
        <f t="shared" ca="1" si="148"/>
        <v>0</v>
      </c>
      <c r="AA32" s="256">
        <f t="shared" ca="1" si="148"/>
        <v>0</v>
      </c>
      <c r="AB32" s="256">
        <f t="shared" ca="1" si="148"/>
        <v>0</v>
      </c>
      <c r="AC32" s="256">
        <f t="shared" ca="1" si="148"/>
        <v>0</v>
      </c>
      <c r="AD32" s="256">
        <f t="shared" ca="1" si="148"/>
        <v>0</v>
      </c>
      <c r="AE32" s="256">
        <f t="shared" ca="1" si="148"/>
        <v>0</v>
      </c>
      <c r="AF32" s="256">
        <f t="shared" ca="1" si="148"/>
        <v>0</v>
      </c>
      <c r="AG32" s="256">
        <f t="shared" ca="1" si="148"/>
        <v>0</v>
      </c>
      <c r="AH32" s="256">
        <f t="shared" ca="1" si="148"/>
        <v>0</v>
      </c>
      <c r="AI32" s="256">
        <f t="shared" ca="1" si="148"/>
        <v>0</v>
      </c>
      <c r="AJ32" s="256">
        <f t="shared" ca="1" si="148"/>
        <v>0</v>
      </c>
      <c r="AK32" s="256">
        <f t="shared" ca="1" si="148"/>
        <v>0</v>
      </c>
      <c r="AL32" s="256">
        <f t="shared" ca="1" si="148"/>
        <v>0</v>
      </c>
      <c r="AM32" s="256">
        <f t="shared" ca="1" si="148"/>
        <v>0</v>
      </c>
      <c r="AN32" s="256">
        <f t="shared" ca="1" si="148"/>
        <v>0</v>
      </c>
      <c r="AO32" s="256">
        <f t="shared" ca="1" si="148"/>
        <v>0</v>
      </c>
      <c r="AP32" s="256">
        <f t="shared" ca="1" si="148"/>
        <v>0</v>
      </c>
      <c r="AQ32" s="256">
        <f t="shared" ca="1" si="148"/>
        <v>0</v>
      </c>
      <c r="AR32" s="256">
        <f t="shared" ca="1" si="148"/>
        <v>0</v>
      </c>
      <c r="AS32" s="256">
        <f t="shared" ca="1" si="148"/>
        <v>0</v>
      </c>
      <c r="AT32" s="256">
        <f t="shared" ca="1" si="148"/>
        <v>0</v>
      </c>
      <c r="AU32" s="256">
        <f t="shared" ca="1" si="148"/>
        <v>0</v>
      </c>
      <c r="AV32" s="256">
        <f t="shared" ca="1" si="148"/>
        <v>0</v>
      </c>
      <c r="AW32" s="256">
        <f t="shared" ca="1" si="148"/>
        <v>0</v>
      </c>
      <c r="AX32" s="256">
        <f t="shared" ca="1" si="148"/>
        <v>0</v>
      </c>
      <c r="AY32" s="256">
        <f t="shared" ca="1" si="148"/>
        <v>0</v>
      </c>
      <c r="AZ32" s="256">
        <f t="shared" ca="1" si="148"/>
        <v>0</v>
      </c>
      <c r="BA32" s="256">
        <f t="shared" ca="1" si="148"/>
        <v>0</v>
      </c>
      <c r="BB32" s="256">
        <f t="shared" ca="1" si="148"/>
        <v>0</v>
      </c>
      <c r="BC32" s="256">
        <f t="shared" ca="1" si="148"/>
        <v>0</v>
      </c>
      <c r="BD32" s="256">
        <f t="shared" ca="1" si="148"/>
        <v>0</v>
      </c>
      <c r="BE32" s="256">
        <f t="shared" ca="1" si="148"/>
        <v>0</v>
      </c>
      <c r="BF32" s="256">
        <f t="shared" ca="1" si="148"/>
        <v>0</v>
      </c>
      <c r="BG32" s="256">
        <f t="shared" ca="1" si="148"/>
        <v>0</v>
      </c>
      <c r="BH32" s="256">
        <f t="shared" ca="1" si="148"/>
        <v>0</v>
      </c>
      <c r="BI32" s="256">
        <f t="shared" ca="1" si="148"/>
        <v>0</v>
      </c>
      <c r="BJ32" s="256">
        <f t="shared" ca="1" si="148"/>
        <v>0</v>
      </c>
      <c r="BK32" s="256">
        <f t="shared" ca="1" si="148"/>
        <v>0</v>
      </c>
      <c r="BL32" s="256">
        <f t="shared" ca="1" si="148"/>
        <v>0</v>
      </c>
      <c r="BM32" s="256">
        <f t="shared" ca="1" si="148"/>
        <v>0</v>
      </c>
      <c r="BN32" s="256">
        <f t="shared" ca="1" si="148"/>
        <v>0</v>
      </c>
      <c r="BO32" s="256">
        <f t="shared" ca="1" si="148"/>
        <v>0</v>
      </c>
      <c r="BP32" s="256">
        <f t="shared" ca="1" si="148"/>
        <v>0</v>
      </c>
      <c r="BQ32" s="256">
        <f t="shared" ca="1" si="148"/>
        <v>0</v>
      </c>
      <c r="BR32" s="256">
        <f t="shared" ca="1" si="148"/>
        <v>0</v>
      </c>
      <c r="BS32" s="256">
        <f t="shared" ca="1" si="148"/>
        <v>0</v>
      </c>
      <c r="BT32" s="256">
        <f t="shared" ca="1" si="148"/>
        <v>0</v>
      </c>
      <c r="BU32" s="256">
        <f t="shared" ca="1" si="148"/>
        <v>0</v>
      </c>
      <c r="BV32" s="256">
        <f t="shared" ca="1" si="148"/>
        <v>0</v>
      </c>
      <c r="BW32" s="256">
        <f t="shared" ca="1" si="148"/>
        <v>0</v>
      </c>
      <c r="BX32" s="256">
        <f t="shared" ca="1" si="148"/>
        <v>0</v>
      </c>
      <c r="BY32" s="256">
        <f t="shared" ca="1" si="148"/>
        <v>0</v>
      </c>
      <c r="BZ32" s="256">
        <f t="shared" ca="1" si="148"/>
        <v>0</v>
      </c>
      <c r="CA32" s="256">
        <f t="shared" ca="1" si="148"/>
        <v>0</v>
      </c>
      <c r="CB32" s="256">
        <f t="shared" ca="1" si="148"/>
        <v>0</v>
      </c>
      <c r="CC32" s="256">
        <f t="shared" ca="1" si="148"/>
        <v>0</v>
      </c>
      <c r="CD32" s="256">
        <f t="shared" ca="1" si="148"/>
        <v>0</v>
      </c>
      <c r="CE32" s="256">
        <f t="shared" ca="1" si="148"/>
        <v>0</v>
      </c>
      <c r="CF32" s="256">
        <f t="shared" ca="1" si="148"/>
        <v>0</v>
      </c>
      <c r="CG32" s="256">
        <f t="shared" ca="1" si="148"/>
        <v>0</v>
      </c>
      <c r="CH32" s="256">
        <f t="shared" ca="1" si="148"/>
        <v>0</v>
      </c>
      <c r="CI32" s="256">
        <f t="shared" ca="1" si="148"/>
        <v>0</v>
      </c>
      <c r="CJ32" s="256">
        <f t="shared" ref="CJ32:CX32" ca="1" si="149">($B32/$C$1)/2</f>
        <v>0</v>
      </c>
      <c r="CK32" s="256">
        <f t="shared" ca="1" si="149"/>
        <v>0</v>
      </c>
      <c r="CL32" s="256">
        <f t="shared" ca="1" si="149"/>
        <v>0</v>
      </c>
      <c r="CM32" s="256">
        <f t="shared" ca="1" si="149"/>
        <v>0</v>
      </c>
      <c r="CN32" s="256">
        <f t="shared" ca="1" si="149"/>
        <v>0</v>
      </c>
      <c r="CO32" s="256">
        <f t="shared" ca="1" si="149"/>
        <v>0</v>
      </c>
      <c r="CP32" s="256">
        <f t="shared" ca="1" si="149"/>
        <v>0</v>
      </c>
      <c r="CQ32" s="256">
        <f t="shared" ca="1" si="149"/>
        <v>0</v>
      </c>
      <c r="CR32" s="256">
        <f t="shared" ca="1" si="149"/>
        <v>0</v>
      </c>
      <c r="CS32" s="256">
        <f t="shared" ca="1" si="149"/>
        <v>0</v>
      </c>
      <c r="CT32" s="256">
        <f t="shared" ca="1" si="149"/>
        <v>0</v>
      </c>
      <c r="CU32" s="256">
        <f t="shared" ca="1" si="149"/>
        <v>0</v>
      </c>
      <c r="CV32" s="256">
        <f t="shared" ca="1" si="149"/>
        <v>0</v>
      </c>
      <c r="CW32" s="256">
        <f t="shared" ca="1" si="149"/>
        <v>0</v>
      </c>
      <c r="CX32" s="256">
        <f t="shared" ca="1" si="149"/>
        <v>0</v>
      </c>
      <c r="CY32" s="256">
        <f t="shared" ca="1" si="140"/>
        <v>0</v>
      </c>
    </row>
    <row r="33" spans="1:103">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c r="CU33" s="258"/>
      <c r="CV33" s="258"/>
      <c r="CW33" s="258"/>
      <c r="CX33" s="258"/>
      <c r="CY33" s="256"/>
    </row>
    <row r="34" spans="1:103" s="248" customFormat="1" ht="15" customHeight="1">
      <c r="A34" s="242" t="s">
        <v>200</v>
      </c>
      <c r="B34" s="242"/>
      <c r="C34" s="260">
        <f t="shared" ref="C34:CY34" ca="1" si="150">SUM(C12:C33)</f>
        <v>-12.746614285714287</v>
      </c>
      <c r="D34" s="260">
        <f t="shared" ca="1" si="150"/>
        <v>-25.493228571428574</v>
      </c>
      <c r="E34" s="260">
        <f t="shared" ca="1" si="150"/>
        <v>-25.493228571428574</v>
      </c>
      <c r="F34" s="260">
        <f t="shared" ca="1" si="150"/>
        <v>-25.493228571428574</v>
      </c>
      <c r="G34" s="260">
        <f t="shared" ca="1" si="150"/>
        <v>-25.493228571428574</v>
      </c>
      <c r="H34" s="260">
        <f t="shared" ca="1" si="150"/>
        <v>-25.493228571428574</v>
      </c>
      <c r="I34" s="260">
        <f t="shared" ca="1" si="150"/>
        <v>-25.493228571428574</v>
      </c>
      <c r="J34" s="260">
        <f t="shared" ca="1" si="150"/>
        <v>-25.493228571428574</v>
      </c>
      <c r="K34" s="260">
        <f t="shared" ca="1" si="150"/>
        <v>-25.493228571428574</v>
      </c>
      <c r="L34" s="260">
        <f t="shared" ca="1" si="150"/>
        <v>-25.493228571428574</v>
      </c>
      <c r="M34" s="260">
        <f t="shared" ca="1" si="150"/>
        <v>-25.493228571428574</v>
      </c>
      <c r="N34" s="260">
        <f t="shared" ca="1" si="150"/>
        <v>-25.493228571428574</v>
      </c>
      <c r="O34" s="260">
        <f t="shared" ca="1" si="150"/>
        <v>-25.493228571428574</v>
      </c>
      <c r="P34" s="260">
        <f t="shared" ca="1" si="150"/>
        <v>-25.493228571428574</v>
      </c>
      <c r="Q34" s="260">
        <f t="shared" ca="1" si="150"/>
        <v>-25.493228571428574</v>
      </c>
      <c r="R34" s="260">
        <f t="shared" ca="1" si="150"/>
        <v>-25.493228571428574</v>
      </c>
      <c r="S34" s="260">
        <f t="shared" ca="1" si="150"/>
        <v>-25.493228571428574</v>
      </c>
      <c r="T34" s="260">
        <f t="shared" ca="1" si="150"/>
        <v>-25.493228571428574</v>
      </c>
      <c r="U34" s="260">
        <f t="shared" ca="1" si="150"/>
        <v>-25.493228571428574</v>
      </c>
      <c r="V34" s="260">
        <f t="shared" ca="1" si="150"/>
        <v>-25.493228571428574</v>
      </c>
      <c r="W34" s="260">
        <f t="shared" ca="1" si="150"/>
        <v>-25.493228571428574</v>
      </c>
      <c r="X34" s="260">
        <f t="shared" ref="X34:AT34" ca="1" si="151">SUM(X12:X33)</f>
        <v>-25.493228571428574</v>
      </c>
      <c r="Y34" s="260">
        <f t="shared" ca="1" si="151"/>
        <v>-25.493228571428574</v>
      </c>
      <c r="Z34" s="260">
        <f t="shared" ca="1" si="151"/>
        <v>-25.493228571428574</v>
      </c>
      <c r="AA34" s="260">
        <f t="shared" ca="1" si="151"/>
        <v>-25.493228571428574</v>
      </c>
      <c r="AB34" s="260">
        <f t="shared" ca="1" si="151"/>
        <v>-25.493228571428574</v>
      </c>
      <c r="AC34" s="260">
        <f t="shared" ca="1" si="151"/>
        <v>-25.493228571428574</v>
      </c>
      <c r="AD34" s="260">
        <f t="shared" ca="1" si="151"/>
        <v>-25.493228571428574</v>
      </c>
      <c r="AE34" s="260">
        <f t="shared" ca="1" si="151"/>
        <v>-25.493228571428574</v>
      </c>
      <c r="AF34" s="260">
        <f t="shared" ca="1" si="151"/>
        <v>-25.493228571428574</v>
      </c>
      <c r="AG34" s="260">
        <f t="shared" ca="1" si="151"/>
        <v>-25.493228571428574</v>
      </c>
      <c r="AH34" s="260">
        <f t="shared" ca="1" si="151"/>
        <v>-25.493228571428574</v>
      </c>
      <c r="AI34" s="260">
        <f t="shared" ca="1" si="151"/>
        <v>-25.493228571428574</v>
      </c>
      <c r="AJ34" s="260">
        <f t="shared" ca="1" si="151"/>
        <v>-25.493228571428574</v>
      </c>
      <c r="AK34" s="260">
        <f t="shared" ca="1" si="151"/>
        <v>-25.493228571428574</v>
      </c>
      <c r="AL34" s="260">
        <f t="shared" ca="1" si="151"/>
        <v>-12.746614285714287</v>
      </c>
      <c r="AM34" s="260">
        <f t="shared" ca="1" si="151"/>
        <v>0</v>
      </c>
      <c r="AN34" s="260">
        <f t="shared" ca="1" si="151"/>
        <v>0</v>
      </c>
      <c r="AO34" s="260">
        <f t="shared" ca="1" si="151"/>
        <v>0</v>
      </c>
      <c r="AP34" s="260">
        <f t="shared" ca="1" si="151"/>
        <v>0</v>
      </c>
      <c r="AQ34" s="260">
        <f t="shared" ca="1" si="151"/>
        <v>0</v>
      </c>
      <c r="AR34" s="260">
        <f t="shared" ca="1" si="151"/>
        <v>0</v>
      </c>
      <c r="AS34" s="260">
        <f t="shared" ca="1" si="151"/>
        <v>0</v>
      </c>
      <c r="AT34" s="260">
        <f t="shared" ca="1" si="151"/>
        <v>0</v>
      </c>
      <c r="AU34" s="260">
        <f t="shared" ref="AU34:AY34" ca="1" si="152">SUM(AU12:AU33)</f>
        <v>0</v>
      </c>
      <c r="AV34" s="260">
        <f t="shared" ca="1" si="152"/>
        <v>0</v>
      </c>
      <c r="AW34" s="260">
        <f t="shared" ca="1" si="152"/>
        <v>0</v>
      </c>
      <c r="AX34" s="260">
        <f t="shared" ca="1" si="152"/>
        <v>0</v>
      </c>
      <c r="AY34" s="260">
        <f t="shared" ca="1" si="152"/>
        <v>0</v>
      </c>
      <c r="AZ34" s="260">
        <f t="shared" ref="AZ34:CX34" ca="1" si="153">SUM(AZ12:AZ33)</f>
        <v>0</v>
      </c>
      <c r="BA34" s="260">
        <f t="shared" ca="1" si="153"/>
        <v>0</v>
      </c>
      <c r="BB34" s="260">
        <f t="shared" ca="1" si="153"/>
        <v>0</v>
      </c>
      <c r="BC34" s="260">
        <f t="shared" ca="1" si="153"/>
        <v>0</v>
      </c>
      <c r="BD34" s="260">
        <f t="shared" ca="1" si="153"/>
        <v>0</v>
      </c>
      <c r="BE34" s="260">
        <f t="shared" ca="1" si="153"/>
        <v>0</v>
      </c>
      <c r="BF34" s="260">
        <f t="shared" ca="1" si="153"/>
        <v>0</v>
      </c>
      <c r="BG34" s="260">
        <f t="shared" ca="1" si="153"/>
        <v>0</v>
      </c>
      <c r="BH34" s="260">
        <f t="shared" ca="1" si="153"/>
        <v>0</v>
      </c>
      <c r="BI34" s="260">
        <f t="shared" ca="1" si="153"/>
        <v>0</v>
      </c>
      <c r="BJ34" s="260">
        <f t="shared" ca="1" si="153"/>
        <v>0</v>
      </c>
      <c r="BK34" s="260">
        <f t="shared" ca="1" si="153"/>
        <v>0</v>
      </c>
      <c r="BL34" s="260">
        <f t="shared" ca="1" si="153"/>
        <v>0</v>
      </c>
      <c r="BM34" s="260">
        <f t="shared" ca="1" si="153"/>
        <v>0</v>
      </c>
      <c r="BN34" s="260">
        <f t="shared" ca="1" si="153"/>
        <v>0</v>
      </c>
      <c r="BO34" s="260">
        <f t="shared" ca="1" si="153"/>
        <v>0</v>
      </c>
      <c r="BP34" s="260">
        <f t="shared" ca="1" si="153"/>
        <v>0</v>
      </c>
      <c r="BQ34" s="260">
        <f t="shared" ca="1" si="153"/>
        <v>0</v>
      </c>
      <c r="BR34" s="260">
        <f t="shared" ca="1" si="153"/>
        <v>0</v>
      </c>
      <c r="BS34" s="260">
        <f t="shared" ca="1" si="153"/>
        <v>0</v>
      </c>
      <c r="BT34" s="260">
        <f t="shared" ca="1" si="153"/>
        <v>0</v>
      </c>
      <c r="BU34" s="260">
        <f t="shared" ca="1" si="153"/>
        <v>0</v>
      </c>
      <c r="BV34" s="260">
        <f t="shared" ca="1" si="153"/>
        <v>0</v>
      </c>
      <c r="BW34" s="260">
        <f t="shared" ca="1" si="153"/>
        <v>0</v>
      </c>
      <c r="BX34" s="260">
        <f t="shared" ca="1" si="153"/>
        <v>0</v>
      </c>
      <c r="BY34" s="260">
        <f t="shared" ca="1" si="153"/>
        <v>0</v>
      </c>
      <c r="BZ34" s="260">
        <f t="shared" ca="1" si="153"/>
        <v>0</v>
      </c>
      <c r="CA34" s="260">
        <f t="shared" ca="1" si="153"/>
        <v>0</v>
      </c>
      <c r="CB34" s="260">
        <f t="shared" ca="1" si="153"/>
        <v>0</v>
      </c>
      <c r="CC34" s="260">
        <f t="shared" ca="1" si="153"/>
        <v>0</v>
      </c>
      <c r="CD34" s="260">
        <f t="shared" ca="1" si="153"/>
        <v>0</v>
      </c>
      <c r="CE34" s="260">
        <f t="shared" ca="1" si="153"/>
        <v>0</v>
      </c>
      <c r="CF34" s="260">
        <f t="shared" ca="1" si="153"/>
        <v>0</v>
      </c>
      <c r="CG34" s="260">
        <f t="shared" ca="1" si="153"/>
        <v>0</v>
      </c>
      <c r="CH34" s="260">
        <f t="shared" ca="1" si="153"/>
        <v>0</v>
      </c>
      <c r="CI34" s="260">
        <f t="shared" ca="1" si="153"/>
        <v>0</v>
      </c>
      <c r="CJ34" s="260">
        <f t="shared" ca="1" si="153"/>
        <v>0</v>
      </c>
      <c r="CK34" s="260">
        <f t="shared" ca="1" si="153"/>
        <v>0</v>
      </c>
      <c r="CL34" s="260">
        <f t="shared" ca="1" si="153"/>
        <v>0</v>
      </c>
      <c r="CM34" s="260">
        <f t="shared" ca="1" si="153"/>
        <v>0</v>
      </c>
      <c r="CN34" s="260">
        <f t="shared" ca="1" si="153"/>
        <v>0</v>
      </c>
      <c r="CO34" s="260">
        <f t="shared" ca="1" si="153"/>
        <v>0</v>
      </c>
      <c r="CP34" s="260">
        <f t="shared" ca="1" si="153"/>
        <v>0</v>
      </c>
      <c r="CQ34" s="260">
        <f t="shared" ca="1" si="153"/>
        <v>0</v>
      </c>
      <c r="CR34" s="260">
        <f t="shared" ca="1" si="153"/>
        <v>0</v>
      </c>
      <c r="CS34" s="260">
        <f t="shared" ca="1" si="153"/>
        <v>0</v>
      </c>
      <c r="CT34" s="260">
        <f t="shared" ca="1" si="153"/>
        <v>0</v>
      </c>
      <c r="CU34" s="260">
        <f t="shared" ca="1" si="153"/>
        <v>0</v>
      </c>
      <c r="CV34" s="260">
        <f t="shared" ca="1" si="153"/>
        <v>0</v>
      </c>
      <c r="CW34" s="260">
        <f t="shared" ca="1" si="153"/>
        <v>0</v>
      </c>
      <c r="CX34" s="260">
        <f t="shared" ca="1" si="153"/>
        <v>0</v>
      </c>
      <c r="CY34" s="260">
        <f t="shared" ca="1" si="150"/>
        <v>-892.26299999999924</v>
      </c>
    </row>
    <row r="37" spans="1:103">
      <c r="A37" s="243" t="s">
        <v>203</v>
      </c>
      <c r="B37" s="243"/>
      <c r="C37" s="243"/>
      <c r="D37" s="243"/>
      <c r="E37" s="243"/>
      <c r="F37" s="243"/>
      <c r="G37" s="243"/>
      <c r="H37" s="243"/>
      <c r="I37" s="243"/>
      <c r="R37" s="252"/>
    </row>
    <row r="38" spans="1:103" s="255" customFormat="1">
      <c r="A38" s="244" t="s">
        <v>202</v>
      </c>
      <c r="B38" s="244"/>
      <c r="C38" s="253">
        <v>1</v>
      </c>
      <c r="D38" s="253">
        <f t="shared" ref="D38:W38" si="154">C38+1</f>
        <v>2</v>
      </c>
      <c r="E38" s="253">
        <f t="shared" si="154"/>
        <v>3</v>
      </c>
      <c r="F38" s="253">
        <f t="shared" si="154"/>
        <v>4</v>
      </c>
      <c r="G38" s="253">
        <f t="shared" si="154"/>
        <v>5</v>
      </c>
      <c r="H38" s="253">
        <f t="shared" si="154"/>
        <v>6</v>
      </c>
      <c r="I38" s="253">
        <f t="shared" si="154"/>
        <v>7</v>
      </c>
      <c r="J38" s="253">
        <f t="shared" si="154"/>
        <v>8</v>
      </c>
      <c r="K38" s="253">
        <f t="shared" si="154"/>
        <v>9</v>
      </c>
      <c r="L38" s="253">
        <f t="shared" si="154"/>
        <v>10</v>
      </c>
      <c r="M38" s="253">
        <f t="shared" si="154"/>
        <v>11</v>
      </c>
      <c r="N38" s="253">
        <f t="shared" si="154"/>
        <v>12</v>
      </c>
      <c r="O38" s="253">
        <f t="shared" si="154"/>
        <v>13</v>
      </c>
      <c r="P38" s="253">
        <f t="shared" si="154"/>
        <v>14</v>
      </c>
      <c r="Q38" s="253">
        <f t="shared" si="154"/>
        <v>15</v>
      </c>
      <c r="R38" s="253">
        <f t="shared" si="154"/>
        <v>16</v>
      </c>
      <c r="S38" s="253">
        <f t="shared" si="154"/>
        <v>17</v>
      </c>
      <c r="T38" s="253">
        <f t="shared" si="154"/>
        <v>18</v>
      </c>
      <c r="U38" s="253">
        <f t="shared" si="154"/>
        <v>19</v>
      </c>
      <c r="V38" s="253">
        <f t="shared" si="154"/>
        <v>20</v>
      </c>
      <c r="W38" s="253">
        <f t="shared" si="154"/>
        <v>21</v>
      </c>
      <c r="X38" s="253">
        <f t="shared" ref="X38" si="155">W38+1</f>
        <v>22</v>
      </c>
      <c r="Y38" s="253">
        <f t="shared" ref="Y38" si="156">X38+1</f>
        <v>23</v>
      </c>
      <c r="Z38" s="253">
        <f t="shared" ref="Z38" si="157">Y38+1</f>
        <v>24</v>
      </c>
      <c r="AA38" s="253">
        <f t="shared" ref="AA38" si="158">Z38+1</f>
        <v>25</v>
      </c>
      <c r="AB38" s="253">
        <f t="shared" ref="AB38" si="159">AA38+1</f>
        <v>26</v>
      </c>
      <c r="AC38" s="253">
        <f t="shared" ref="AC38" si="160">AB38+1</f>
        <v>27</v>
      </c>
      <c r="AD38" s="253">
        <f t="shared" ref="AD38" si="161">AC38+1</f>
        <v>28</v>
      </c>
      <c r="AE38" s="253">
        <f t="shared" ref="AE38" si="162">AD38+1</f>
        <v>29</v>
      </c>
      <c r="AF38" s="253">
        <f t="shared" ref="AF38" si="163">AE38+1</f>
        <v>30</v>
      </c>
      <c r="AG38" s="253">
        <f t="shared" ref="AG38" si="164">AF38+1</f>
        <v>31</v>
      </c>
      <c r="AH38" s="253">
        <f t="shared" ref="AH38" si="165">AG38+1</f>
        <v>32</v>
      </c>
      <c r="AI38" s="253">
        <f t="shared" ref="AI38" si="166">AH38+1</f>
        <v>33</v>
      </c>
      <c r="AJ38" s="253">
        <f t="shared" ref="AJ38" si="167">AI38+1</f>
        <v>34</v>
      </c>
      <c r="AK38" s="253">
        <f t="shared" ref="AK38" si="168">AJ38+1</f>
        <v>35</v>
      </c>
      <c r="AL38" s="253">
        <f t="shared" ref="AL38" si="169">AK38+1</f>
        <v>36</v>
      </c>
      <c r="AM38" s="253">
        <f t="shared" ref="AM38" si="170">AL38+1</f>
        <v>37</v>
      </c>
      <c r="AN38" s="253">
        <f t="shared" ref="AN38" si="171">AM38+1</f>
        <v>38</v>
      </c>
      <c r="AO38" s="253">
        <f t="shared" ref="AO38" si="172">AN38+1</f>
        <v>39</v>
      </c>
      <c r="AP38" s="253">
        <f t="shared" ref="AP38" si="173">AO38+1</f>
        <v>40</v>
      </c>
      <c r="AQ38" s="253">
        <f t="shared" ref="AQ38" si="174">AP38+1</f>
        <v>41</v>
      </c>
      <c r="AR38" s="253">
        <f t="shared" ref="AR38" si="175">AQ38+1</f>
        <v>42</v>
      </c>
      <c r="AS38" s="253">
        <f t="shared" ref="AS38" si="176">AR38+1</f>
        <v>43</v>
      </c>
      <c r="AT38" s="253">
        <f t="shared" ref="AT38" si="177">AS38+1</f>
        <v>44</v>
      </c>
      <c r="AU38" s="253">
        <f t="shared" ref="AU38" si="178">AT38+1</f>
        <v>45</v>
      </c>
      <c r="AV38" s="253">
        <f t="shared" ref="AV38" si="179">AU38+1</f>
        <v>46</v>
      </c>
      <c r="AW38" s="253">
        <f t="shared" ref="AW38" si="180">AV38+1</f>
        <v>47</v>
      </c>
      <c r="AX38" s="253">
        <f t="shared" ref="AX38" si="181">AW38+1</f>
        <v>48</v>
      </c>
      <c r="AY38" s="253">
        <f t="shared" ref="AY38" si="182">AX38+1</f>
        <v>49</v>
      </c>
      <c r="AZ38" s="253">
        <f t="shared" ref="AZ38" si="183">AY38+1</f>
        <v>50</v>
      </c>
      <c r="BA38" s="253">
        <f t="shared" ref="BA38" si="184">AZ38+1</f>
        <v>51</v>
      </c>
      <c r="BB38" s="253">
        <f t="shared" ref="BB38" si="185">BA38+1</f>
        <v>52</v>
      </c>
      <c r="BC38" s="253">
        <f t="shared" ref="BC38" si="186">BB38+1</f>
        <v>53</v>
      </c>
      <c r="BD38" s="253">
        <f t="shared" ref="BD38" si="187">BC38+1</f>
        <v>54</v>
      </c>
      <c r="BE38" s="253">
        <f t="shared" ref="BE38" si="188">BD38+1</f>
        <v>55</v>
      </c>
      <c r="BF38" s="253">
        <f t="shared" ref="BF38" si="189">BE38+1</f>
        <v>56</v>
      </c>
      <c r="BG38" s="253">
        <f t="shared" ref="BG38" si="190">BF38+1</f>
        <v>57</v>
      </c>
      <c r="BH38" s="253">
        <f t="shared" ref="BH38" si="191">BG38+1</f>
        <v>58</v>
      </c>
      <c r="BI38" s="253">
        <f t="shared" ref="BI38" si="192">BH38+1</f>
        <v>59</v>
      </c>
      <c r="BJ38" s="253">
        <f t="shared" ref="BJ38" si="193">BI38+1</f>
        <v>60</v>
      </c>
      <c r="BK38" s="253">
        <f t="shared" ref="BK38" si="194">BJ38+1</f>
        <v>61</v>
      </c>
      <c r="BL38" s="253">
        <f t="shared" ref="BL38" si="195">BK38+1</f>
        <v>62</v>
      </c>
      <c r="BM38" s="253">
        <f t="shared" ref="BM38" si="196">BL38+1</f>
        <v>63</v>
      </c>
      <c r="BN38" s="253">
        <f t="shared" ref="BN38" si="197">BM38+1</f>
        <v>64</v>
      </c>
      <c r="BO38" s="253">
        <f t="shared" ref="BO38" si="198">BN38+1</f>
        <v>65</v>
      </c>
      <c r="BP38" s="253">
        <f t="shared" ref="BP38" si="199">BO38+1</f>
        <v>66</v>
      </c>
      <c r="BQ38" s="253">
        <f t="shared" ref="BQ38" si="200">BP38+1</f>
        <v>67</v>
      </c>
      <c r="BR38" s="253">
        <f t="shared" ref="BR38" si="201">BQ38+1</f>
        <v>68</v>
      </c>
      <c r="BS38" s="253">
        <f t="shared" ref="BS38" si="202">BR38+1</f>
        <v>69</v>
      </c>
      <c r="BT38" s="253">
        <f t="shared" ref="BT38" si="203">BS38+1</f>
        <v>70</v>
      </c>
      <c r="BU38" s="253">
        <f t="shared" ref="BU38" si="204">BT38+1</f>
        <v>71</v>
      </c>
      <c r="BV38" s="253">
        <f t="shared" ref="BV38" si="205">BU38+1</f>
        <v>72</v>
      </c>
      <c r="BW38" s="253">
        <f t="shared" ref="BW38" si="206">BV38+1</f>
        <v>73</v>
      </c>
      <c r="BX38" s="253">
        <f t="shared" ref="BX38" si="207">BW38+1</f>
        <v>74</v>
      </c>
      <c r="BY38" s="253">
        <f t="shared" ref="BY38" si="208">BX38+1</f>
        <v>75</v>
      </c>
      <c r="BZ38" s="253">
        <f t="shared" ref="BZ38" si="209">BY38+1</f>
        <v>76</v>
      </c>
      <c r="CA38" s="253">
        <f t="shared" ref="CA38" si="210">BZ38+1</f>
        <v>77</v>
      </c>
      <c r="CB38" s="253">
        <f t="shared" ref="CB38" si="211">CA38+1</f>
        <v>78</v>
      </c>
      <c r="CC38" s="253">
        <f t="shared" ref="CC38" si="212">CB38+1</f>
        <v>79</v>
      </c>
      <c r="CD38" s="253">
        <f t="shared" ref="CD38" si="213">CC38+1</f>
        <v>80</v>
      </c>
      <c r="CE38" s="253">
        <f t="shared" ref="CE38" si="214">CD38+1</f>
        <v>81</v>
      </c>
      <c r="CF38" s="253">
        <f t="shared" ref="CF38" si="215">CE38+1</f>
        <v>82</v>
      </c>
      <c r="CG38" s="253">
        <f t="shared" ref="CG38" si="216">CF38+1</f>
        <v>83</v>
      </c>
      <c r="CH38" s="253">
        <f t="shared" ref="CH38" si="217">CG38+1</f>
        <v>84</v>
      </c>
      <c r="CI38" s="253">
        <f t="shared" ref="CI38" si="218">CH38+1</f>
        <v>85</v>
      </c>
      <c r="CJ38" s="253">
        <f t="shared" ref="CJ38" si="219">CI38+1</f>
        <v>86</v>
      </c>
      <c r="CK38" s="253">
        <f t="shared" ref="CK38" si="220">CJ38+1</f>
        <v>87</v>
      </c>
      <c r="CL38" s="253">
        <f t="shared" ref="CL38" si="221">CK38+1</f>
        <v>88</v>
      </c>
      <c r="CM38" s="253">
        <f t="shared" ref="CM38" si="222">CL38+1</f>
        <v>89</v>
      </c>
      <c r="CN38" s="253">
        <f t="shared" ref="CN38" si="223">CM38+1</f>
        <v>90</v>
      </c>
      <c r="CO38" s="253">
        <f t="shared" ref="CO38" si="224">CN38+1</f>
        <v>91</v>
      </c>
      <c r="CP38" s="253">
        <f t="shared" ref="CP38" si="225">CO38+1</f>
        <v>92</v>
      </c>
      <c r="CQ38" s="253">
        <f t="shared" ref="CQ38" si="226">CP38+1</f>
        <v>93</v>
      </c>
      <c r="CR38" s="253">
        <f t="shared" ref="CR38" si="227">CQ38+1</f>
        <v>94</v>
      </c>
      <c r="CS38" s="253">
        <f t="shared" ref="CS38" si="228">CR38+1</f>
        <v>95</v>
      </c>
      <c r="CT38" s="253">
        <f t="shared" ref="CT38" si="229">CS38+1</f>
        <v>96</v>
      </c>
      <c r="CU38" s="253">
        <f t="shared" ref="CU38" si="230">CT38+1</f>
        <v>97</v>
      </c>
      <c r="CV38" s="253">
        <f t="shared" ref="CV38" si="231">CU38+1</f>
        <v>98</v>
      </c>
      <c r="CW38" s="253">
        <f t="shared" ref="CW38" si="232">CV38+1</f>
        <v>99</v>
      </c>
      <c r="CX38" s="253">
        <f t="shared" ref="CX38" si="233">CW38+1</f>
        <v>100</v>
      </c>
      <c r="CY38" s="254">
        <v>101</v>
      </c>
    </row>
    <row r="39" spans="1:103">
      <c r="A39" s="241">
        <v>1</v>
      </c>
      <c r="B39" s="249">
        <f ca="1">B12</f>
        <v>-892.26300000000003</v>
      </c>
      <c r="C39" s="257">
        <f ca="1">IF(AND(Welcome!$C$22="100%",C$5=Inservice),$B39,IF(AND(Welcome!$C$22="50%",C$5=Inservice),VLOOKUP($C$2,'LookUp Ranges'!$A$73:$CY$78,D$38)*$B39,VLOOKUP($C$2,'LookUp Ranges'!$A$65:$CY$71,D$38)*$B39))</f>
        <v>-33.4598625</v>
      </c>
      <c r="D39" s="257">
        <f ca="1">IF($C39=$B39,0,IF(AND(Welcome!$C$22="50%",$C$5=Inservice),VLOOKUP($C$2,'LookUp Ranges'!$A$73:$CY$78,E$38)*$B39,VLOOKUP($C$2,'LookUp Ranges'!$A$65:$CY$71,E$38)*$B39))</f>
        <v>-64.41246597</v>
      </c>
      <c r="E39" s="257">
        <f ca="1">IF($C39=$B39,0,IF(AND(Welcome!$C$22="50%",$C$5=Inservice),VLOOKUP($C$2,'LookUp Ranges'!$A$73:$CY$78,F$38)*$B39,VLOOKUP($C$2,'LookUp Ranges'!$A$65:$CY$71,F$38)*$B39))</f>
        <v>-59.576400509999999</v>
      </c>
      <c r="F39" s="257">
        <f ca="1">IF($C39=$B39,0,IF(AND(Welcome!$C$22="50%",$C$5=Inservice),VLOOKUP($C$2,'LookUp Ranges'!$A$73:$CY$78,G$38)*$B39,VLOOKUP($C$2,'LookUp Ranges'!$A$65:$CY$71,G$38)*$B39))</f>
        <v>-55.11508551</v>
      </c>
      <c r="G39" s="257">
        <f ca="1">IF($C39=$B39,0,IF(AND(Welcome!$C$22="50%",$C$5=Inservice),VLOOKUP($C$2,'LookUp Ranges'!$A$73:$CY$78,H$38)*$B39,VLOOKUP($C$2,'LookUp Ranges'!$A$65:$CY$71,H$38)*$B39))</f>
        <v>-50.974985190000005</v>
      </c>
      <c r="H39" s="257">
        <f ca="1">IF($C39=$B39,0,IF(AND(Welcome!$C$22="50%",$C$5=Inservice),VLOOKUP($C$2,'LookUp Ranges'!$A$73:$CY$78,I$38)*$B39,VLOOKUP($C$2,'LookUp Ranges'!$A$65:$CY$71,I$38)*$B39))</f>
        <v>-47.15609955</v>
      </c>
      <c r="I39" s="257">
        <f ca="1">IF($C39=$B39,0,IF(AND(Welcome!$C$22="50%",$C$5=Inservice),VLOOKUP($C$2,'LookUp Ranges'!$A$73:$CY$78,J$38)*$B39,VLOOKUP($C$2,'LookUp Ranges'!$A$65:$CY$71,J$38)*$B39))</f>
        <v>-43.613815440000003</v>
      </c>
      <c r="J39" s="257">
        <f ca="1">IF($C39=$B39,0,IF(AND(Welcome!$C$22="50%",$C$5=Inservice),VLOOKUP($C$2,'LookUp Ranges'!$A$73:$CY$78,K$38)*$B39,VLOOKUP($C$2,'LookUp Ranges'!$A$65:$CY$71,K$38)*$B39))</f>
        <v>-40.348132860000007</v>
      </c>
      <c r="K39" s="257">
        <f ca="1">IF($C39=$B39,0,IF(AND(Welcome!$C$22="50%",$C$5=Inservice),VLOOKUP($C$2,'LookUp Ranges'!$A$73:$CY$78,L$38)*$B39,VLOOKUP($C$2,'LookUp Ranges'!$A$65:$CY$71,L$38)*$B39))</f>
        <v>-39.81277506</v>
      </c>
      <c r="L39" s="257">
        <f ca="1">IF($C39=$B39,0,IF(AND(Welcome!$C$22="50%",$C$5=Inservice),VLOOKUP($C$2,'LookUp Ranges'!$A$73:$CY$78,M$38)*$B39,VLOOKUP($C$2,'LookUp Ranges'!$A$65:$CY$71,M$38)*$B39))</f>
        <v>-39.803852429999999</v>
      </c>
      <c r="M39" s="257">
        <f ca="1">IF($C39=$B39,0,IF(AND(Welcome!$C$22="50%",$C$5=Inservice),VLOOKUP($C$2,'LookUp Ranges'!$A$73:$CY$78,N$38)*$B39,VLOOKUP($C$2,'LookUp Ranges'!$A$65:$CY$71,N$38)*$B39))</f>
        <v>-39.81277506</v>
      </c>
      <c r="N39" s="257">
        <f ca="1">IF($C39=$B39,0,IF(AND(Welcome!$C$22="50%",$C$5=Inservice),VLOOKUP($C$2,'LookUp Ranges'!$A$73:$CY$78,O$38)*$B39,VLOOKUP($C$2,'LookUp Ranges'!$A$65:$CY$71,O$38)*$B39))</f>
        <v>-39.803852429999999</v>
      </c>
      <c r="O39" s="257">
        <f ca="1">IF($C39=$B39,0,IF(AND(Welcome!$C$22="50%",$C$5=Inservice),VLOOKUP($C$2,'LookUp Ranges'!$A$73:$CY$78,P$38)*$B39,VLOOKUP($C$2,'LookUp Ranges'!$A$65:$CY$71,P$38)*$B39))</f>
        <v>-39.81277506</v>
      </c>
      <c r="P39" s="257">
        <f ca="1">IF($C39=$B39,0,IF(AND(Welcome!$C$22="50%",$C$5=Inservice),VLOOKUP($C$2,'LookUp Ranges'!$A$73:$CY$78,Q$38)*$B39,VLOOKUP($C$2,'LookUp Ranges'!$A$65:$CY$71,Q$38)*$B39))</f>
        <v>-39.803852429999999</v>
      </c>
      <c r="Q39" s="257">
        <f ca="1">IF($C39=$B39,0,IF(AND(Welcome!$C$22="50%",$C$5=Inservice),VLOOKUP($C$2,'LookUp Ranges'!$A$73:$CY$78,R$38)*$B39,VLOOKUP($C$2,'LookUp Ranges'!$A$65:$CY$71,R$38)*$B39))</f>
        <v>-39.81277506</v>
      </c>
      <c r="R39" s="257">
        <f ca="1">IF($C39=$B39,0,IF(AND(Welcome!$C$22="50%",$C$5=Inservice),VLOOKUP($C$2,'LookUp Ranges'!$A$73:$CY$78,S$38)*$B39,VLOOKUP($C$2,'LookUp Ranges'!$A$65:$CY$71,S$38)*$B39))</f>
        <v>-39.803852429999999</v>
      </c>
      <c r="S39" s="257">
        <f ca="1">IF($C39=$B39,0,IF(AND(Welcome!$C$22="50%",$C$5=Inservice),VLOOKUP($C$2,'LookUp Ranges'!$A$73:$CY$78,T$38)*$B39,VLOOKUP($C$2,'LookUp Ranges'!$A$65:$CY$71,T$38)*$B39))</f>
        <v>-39.81277506</v>
      </c>
      <c r="T39" s="257">
        <f ca="1">IF($C39=$B39,0,IF(AND(Welcome!$C$22="50%",$C$5=Inservice),VLOOKUP($C$2,'LookUp Ranges'!$A$73:$CY$78,U$38)*$B39,VLOOKUP($C$2,'LookUp Ranges'!$A$65:$CY$71,U$38)*$B39))</f>
        <v>-39.803852429999999</v>
      </c>
      <c r="U39" s="257">
        <f ca="1">IF($C39=$B39,0,IF(AND(Welcome!$C$22="50%",$C$5=Inservice),VLOOKUP($C$2,'LookUp Ranges'!$A$73:$CY$78,V$38)*$B39,VLOOKUP($C$2,'LookUp Ranges'!$A$65:$CY$71,V$38)*$B39))</f>
        <v>-39.81277506</v>
      </c>
      <c r="V39" s="257">
        <f ca="1">IF($C39=$B39,0,IF(AND(Welcome!$C$22="50%",$C$5=Inservice),VLOOKUP($C$2,'LookUp Ranges'!$A$73:$CY$78,W$38)*$B39,VLOOKUP($C$2,'LookUp Ranges'!$A$65:$CY$71,W$38)*$B39))</f>
        <v>-39.803852429999999</v>
      </c>
      <c r="W39" s="257">
        <f ca="1">IF($C39=$B39,0,IF(AND(Welcome!$C$22="50%",$C$5=Inservice),VLOOKUP($C$2,'LookUp Ranges'!$A$73:$CY$78,X$38)*$B39,VLOOKUP($C$2,'LookUp Ranges'!$A$65:$CY$71,X$38)*$B39))</f>
        <v>-19.90638753</v>
      </c>
      <c r="X39" s="257">
        <f ca="1">IF($C39=$B39,0,IF(AND(Welcome!$C$22="50%",$C$5=Inservice),VLOOKUP($C$2,'LookUp Ranges'!$A$73:$CY$78,Y$38)*$B39,VLOOKUP($C$2,'LookUp Ranges'!$A$65:$CY$71,Y$38)*$B39))</f>
        <v>0</v>
      </c>
      <c r="Y39" s="257">
        <f ca="1">IF($C39=$B39,0,IF(AND(Welcome!$C$22="50%",$C$5=Inservice),VLOOKUP($C$2,'LookUp Ranges'!$A$73:$CY$78,Z$38)*$B39,VLOOKUP($C$2,'LookUp Ranges'!$A$65:$CY$71,Z$38)*$B39))</f>
        <v>0</v>
      </c>
      <c r="Z39" s="256">
        <f ca="1">IF($C39=$B39,0,IF(AND(Welcome!$C$22="50%",$C$5=Inservice),VLOOKUP($C$2,'LookUp Ranges'!$A$73:$CY$78,AA$38)*$B39,VLOOKUP($C$2,'LookUp Ranges'!$A$65:$CY$71,AA$38)*$B39))</f>
        <v>0</v>
      </c>
      <c r="AA39" s="256">
        <f ca="1">IF($C39=$B39,0,IF(AND(Welcome!$C$22="50%",$C$5=Inservice),VLOOKUP($C$2,'LookUp Ranges'!$A$73:$CY$78,AB$38)*$B39,VLOOKUP($C$2,'LookUp Ranges'!$A$65:$CY$71,AB$38)*$B39))</f>
        <v>0</v>
      </c>
      <c r="AB39" s="256">
        <f ca="1">IF($C39=$B39,0,IF(AND(Welcome!$C$22="50%",$C$5=Inservice),VLOOKUP($C$2,'LookUp Ranges'!$A$73:$CY$78,AC$38)*$B39,VLOOKUP($C$2,'LookUp Ranges'!$A$65:$CY$71,AC$38)*$B39))</f>
        <v>0</v>
      </c>
      <c r="AC39" s="256">
        <f ca="1">IF($C39=$B39,0,IF(AND(Welcome!$C$22="50%",$C$5=Inservice),VLOOKUP($C$2,'LookUp Ranges'!$A$73:$CY$78,AD$38)*$B39,VLOOKUP($C$2,'LookUp Ranges'!$A$65:$CY$71,AD$38)*$B39))</f>
        <v>0</v>
      </c>
      <c r="AD39" s="256">
        <f ca="1">IF($C39=$B39,0,IF(AND(Welcome!$C$22="50%",$C$5=Inservice),VLOOKUP($C$2,'LookUp Ranges'!$A$73:$CY$78,AE$38)*$B39,VLOOKUP($C$2,'LookUp Ranges'!$A$65:$CY$71,AE$38)*$B39))</f>
        <v>0</v>
      </c>
      <c r="AE39" s="256">
        <f ca="1">IF($C39=$B39,0,IF(AND(Welcome!$C$22="50%",$C$5=Inservice),VLOOKUP($C$2,'LookUp Ranges'!$A$73:$CY$78,AF$38)*$B39,VLOOKUP($C$2,'LookUp Ranges'!$A$65:$CY$71,AF$38)*$B39))</f>
        <v>0</v>
      </c>
      <c r="AF39" s="256">
        <f ca="1">IF($C39=$B39,0,IF(AND(Welcome!$C$22="50%",$C$5=Inservice),VLOOKUP($C$2,'LookUp Ranges'!$A$73:$CY$78,AG$38)*$B39,VLOOKUP($C$2,'LookUp Ranges'!$A$65:$CY$71,AG$38)*$B39))</f>
        <v>0</v>
      </c>
      <c r="AG39" s="256">
        <f ca="1">IF($C39=$B39,0,IF(AND(Welcome!$C$22="50%",$C$5=Inservice),VLOOKUP($C$2,'LookUp Ranges'!$A$73:$CY$78,AH$38)*$B39,VLOOKUP($C$2,'LookUp Ranges'!$A$65:$CY$71,AH$38)*$B39))</f>
        <v>0</v>
      </c>
      <c r="AH39" s="256">
        <f ca="1">IF($C39=$B39,0,IF(AND(Welcome!$C$22="50%",$C$5=Inservice),VLOOKUP($C$2,'LookUp Ranges'!$A$73:$CY$78,AI$38)*$B39,VLOOKUP($C$2,'LookUp Ranges'!$A$65:$CY$71,AI$38)*$B39))</f>
        <v>0</v>
      </c>
      <c r="AI39" s="256">
        <f ca="1">IF($C39=$B39,0,IF(AND(Welcome!$C$22="50%",$C$5=Inservice),VLOOKUP($C$2,'LookUp Ranges'!$A$73:$CY$78,AJ$38)*$B39,VLOOKUP($C$2,'LookUp Ranges'!$A$65:$CY$71,AJ$38)*$B39))</f>
        <v>0</v>
      </c>
      <c r="AJ39" s="256">
        <f ca="1">IF($C39=$B39,0,IF(AND(Welcome!$C$22="50%",$C$5=Inservice),VLOOKUP($C$2,'LookUp Ranges'!$A$73:$CY$78,AK$38)*$B39,VLOOKUP($C$2,'LookUp Ranges'!$A$65:$CY$71,AK$38)*$B39))</f>
        <v>0</v>
      </c>
      <c r="AK39" s="256">
        <f ca="1">IF($C39=$B39,0,IF(AND(Welcome!$C$22="50%",$C$5=Inservice),VLOOKUP($C$2,'LookUp Ranges'!$A$73:$CY$78,AL$38)*$B39,VLOOKUP($C$2,'LookUp Ranges'!$A$65:$CY$71,AL$38)*$B39))</f>
        <v>0</v>
      </c>
      <c r="AL39" s="256">
        <f ca="1">IF($C39=$B39,0,IF(AND(Welcome!$C$22="50%",$C$5=Inservice),VLOOKUP($C$2,'LookUp Ranges'!$A$73:$CY$78,AM$38)*$B39,VLOOKUP($C$2,'LookUp Ranges'!$A$65:$CY$71,AM$38)*$B39))</f>
        <v>0</v>
      </c>
      <c r="AM39" s="256">
        <f ca="1">IF($C39=$B39,0,IF(AND(Welcome!$C$22="50%",$C$5=Inservice),VLOOKUP($C$2,'LookUp Ranges'!$A$73:$CY$78,AN$38)*$B39,VLOOKUP($C$2,'LookUp Ranges'!$A$65:$CY$71,AN$38)*$B39))</f>
        <v>0</v>
      </c>
      <c r="AN39" s="256">
        <f ca="1">IF($C39=$B39,0,IF(AND(Welcome!$C$22="50%",$C$5=Inservice),VLOOKUP($C$2,'LookUp Ranges'!$A$73:$CY$78,AO$38)*$B39,VLOOKUP($C$2,'LookUp Ranges'!$A$65:$CY$71,AO$38)*$B39))</f>
        <v>0</v>
      </c>
      <c r="AO39" s="256">
        <f ca="1">IF($C39=$B39,0,IF(AND(Welcome!$C$22="50%",$C$5=Inservice),VLOOKUP($C$2,'LookUp Ranges'!$A$73:$CY$78,AP$38)*$B39,VLOOKUP($C$2,'LookUp Ranges'!$A$65:$CY$71,AP$38)*$B39))</f>
        <v>0</v>
      </c>
      <c r="AP39" s="256">
        <f ca="1">IF($C39=$B39,0,IF(AND(Welcome!$C$22="50%",$C$5=Inservice),VLOOKUP($C$2,'LookUp Ranges'!$A$73:$CY$78,AQ$38)*$B39,VLOOKUP($C$2,'LookUp Ranges'!$A$65:$CY$71,AQ$38)*$B39))</f>
        <v>0</v>
      </c>
      <c r="AQ39" s="256">
        <f ca="1">IF($C39=$B39,0,IF(AND(Welcome!$C$22="50%",$C$5=Inservice),VLOOKUP($C$2,'LookUp Ranges'!$A$73:$CY$78,AR$38)*$B39,VLOOKUP($C$2,'LookUp Ranges'!$A$65:$CY$71,AR$38)*$B39))</f>
        <v>0</v>
      </c>
      <c r="AR39" s="256">
        <f ca="1">IF($C39=$B39,0,IF(AND(Welcome!$C$22="50%",$C$5=Inservice),VLOOKUP($C$2,'LookUp Ranges'!$A$73:$CY$78,AS$38)*$B39,VLOOKUP($C$2,'LookUp Ranges'!$A$65:$CY$71,AS$38)*$B39))</f>
        <v>0</v>
      </c>
      <c r="AS39" s="256">
        <f ca="1">IF($C39=$B39,0,IF(AND(Welcome!$C$22="50%",$C$5=Inservice),VLOOKUP($C$2,'LookUp Ranges'!$A$73:$CY$78,AT$38)*$B39,VLOOKUP($C$2,'LookUp Ranges'!$A$65:$CY$71,AT$38)*$B39))</f>
        <v>0</v>
      </c>
      <c r="AT39" s="256">
        <f ca="1">IF($C39=$B39,0,IF(AND(Welcome!$C$22="50%",$C$5=Inservice),VLOOKUP($C$2,'LookUp Ranges'!$A$73:$CY$78,AU$38)*$B39,VLOOKUP($C$2,'LookUp Ranges'!$A$65:$CY$71,AU$38)*$B39))</f>
        <v>0</v>
      </c>
      <c r="AU39" s="256">
        <f ca="1">IF($C39=$B39,0,IF(AND(Welcome!$C$22="50%",$C$5=Inservice),VLOOKUP($C$2,'LookUp Ranges'!$A$73:$CY$78,AV$38)*$B39,VLOOKUP($C$2,'LookUp Ranges'!$A$65:$CY$71,AV$38)*$B39))</f>
        <v>0</v>
      </c>
      <c r="AV39" s="256">
        <f ca="1">IF($C39=$B39,0,IF(AND(Welcome!$C$22="50%",$C$5=Inservice),VLOOKUP($C$2,'LookUp Ranges'!$A$73:$CY$78,AW$38)*$B39,VLOOKUP($C$2,'LookUp Ranges'!$A$65:$CY$71,AW$38)*$B39))</f>
        <v>0</v>
      </c>
      <c r="AW39" s="256">
        <f ca="1">IF($C39=$B39,0,IF(AND(Welcome!$C$22="50%",$C$5=Inservice),VLOOKUP($C$2,'LookUp Ranges'!$A$73:$CY$78,AX$38)*$B39,VLOOKUP($C$2,'LookUp Ranges'!$A$65:$CY$71,AX$38)*$B39))</f>
        <v>0</v>
      </c>
      <c r="AX39" s="256">
        <f ca="1">IF($C39=$B39,0,IF(AND(Welcome!$C$22="50%",$C$5=Inservice),VLOOKUP($C$2,'LookUp Ranges'!$A$73:$CY$78,AY$38)*$B39,VLOOKUP($C$2,'LookUp Ranges'!$A$65:$CY$71,AY$38)*$B39))</f>
        <v>0</v>
      </c>
      <c r="AY39" s="256">
        <f ca="1">IF($C39=$B39,0,IF(AND(Welcome!$C$22="50%",$C$5=Inservice),VLOOKUP($C$2,'LookUp Ranges'!$A$73:$CY$78,AZ$38)*$B39,VLOOKUP($C$2,'LookUp Ranges'!$A$65:$CY$71,AZ$38)*$B39))</f>
        <v>0</v>
      </c>
      <c r="AZ39" s="256">
        <f ca="1">IF($C39=$B39,0,IF(AND(Welcome!$C$22="50%",$C$5=Inservice),VLOOKUP($C$2,'LookUp Ranges'!$A$73:$CY$78,BA$38)*$B39,VLOOKUP($C$2,'LookUp Ranges'!$A$65:$CY$71,BA$38)*$B39))</f>
        <v>0</v>
      </c>
      <c r="BA39" s="256">
        <f ca="1">IF($C39=$B39,0,IF(AND(Welcome!$C$22="50%",$C$5=Inservice),VLOOKUP($C$2,'LookUp Ranges'!$A$73:$CY$78,BB$38)*$B39,VLOOKUP($C$2,'LookUp Ranges'!$A$65:$CY$71,BB$38)*$B39))</f>
        <v>0</v>
      </c>
      <c r="BB39" s="256">
        <f ca="1">IF($C39=$B39,0,IF(AND(Welcome!$C$22="50%",$C$5=Inservice),VLOOKUP($C$2,'LookUp Ranges'!$A$73:$CY$78,BC$38)*$B39,VLOOKUP($C$2,'LookUp Ranges'!$A$65:$CY$71,BC$38)*$B39))</f>
        <v>0</v>
      </c>
      <c r="BC39" s="256">
        <f ca="1">IF($C39=$B39,0,IF(AND(Welcome!$C$22="50%",$C$5=Inservice),VLOOKUP($C$2,'LookUp Ranges'!$A$73:$CY$78,BD$38)*$B39,VLOOKUP($C$2,'LookUp Ranges'!$A$65:$CY$71,BD$38)*$B39))</f>
        <v>0</v>
      </c>
      <c r="BD39" s="256">
        <f ca="1">IF($C39=$B39,0,IF(AND(Welcome!$C$22="50%",$C$5=Inservice),VLOOKUP($C$2,'LookUp Ranges'!$A$73:$CY$78,BE$38)*$B39,VLOOKUP($C$2,'LookUp Ranges'!$A$65:$CY$71,BE$38)*$B39))</f>
        <v>0</v>
      </c>
      <c r="BE39" s="256">
        <f ca="1">IF($C39=$B39,0,IF(AND(Welcome!$C$22="50%",$C$5=Inservice),VLOOKUP($C$2,'LookUp Ranges'!$A$73:$CY$78,BF$38)*$B39,VLOOKUP($C$2,'LookUp Ranges'!$A$65:$CY$71,BF$38)*$B39))</f>
        <v>0</v>
      </c>
      <c r="BF39" s="256">
        <f ca="1">IF($C39=$B39,0,IF(AND(Welcome!$C$22="50%",$C$5=Inservice),VLOOKUP($C$2,'LookUp Ranges'!$A$73:$CY$78,BG$38)*$B39,VLOOKUP($C$2,'LookUp Ranges'!$A$65:$CY$71,BG$38)*$B39))</f>
        <v>0</v>
      </c>
      <c r="BG39" s="256">
        <f ca="1">IF($C39=$B39,0,IF(AND(Welcome!$C$22="50%",$C$5=Inservice),VLOOKUP($C$2,'LookUp Ranges'!$A$73:$CY$78,BH$38)*$B39,VLOOKUP($C$2,'LookUp Ranges'!$A$65:$CY$71,BH$38)*$B39))</f>
        <v>0</v>
      </c>
      <c r="BH39" s="256">
        <f ca="1">IF($C39=$B39,0,IF(AND(Welcome!$C$22="50%",$C$5=Inservice),VLOOKUP($C$2,'LookUp Ranges'!$A$73:$CY$78,BI$38)*$B39,VLOOKUP($C$2,'LookUp Ranges'!$A$65:$CY$71,BI$38)*$B39))</f>
        <v>0</v>
      </c>
      <c r="BI39" s="256">
        <f ca="1">IF($C39=$B39,0,IF(AND(Welcome!$C$22="50%",$C$5=Inservice),VLOOKUP($C$2,'LookUp Ranges'!$A$73:$CY$78,BJ$38)*$B39,VLOOKUP($C$2,'LookUp Ranges'!$A$65:$CY$71,BJ$38)*$B39))</f>
        <v>0</v>
      </c>
      <c r="BJ39" s="256">
        <f ca="1">IF($C39=$B39,0,IF(AND(Welcome!$C$22="50%",$C$5=Inservice),VLOOKUP($C$2,'LookUp Ranges'!$A$73:$CY$78,BK$38)*$B39,VLOOKUP($C$2,'LookUp Ranges'!$A$65:$CY$71,BK$38)*$B39))</f>
        <v>0</v>
      </c>
      <c r="BK39" s="256">
        <f ca="1">IF($C39=$B39,0,IF(AND(Welcome!$C$22="50%",$C$5=Inservice),VLOOKUP($C$2,'LookUp Ranges'!$A$73:$CY$78,BL$38)*$B39,VLOOKUP($C$2,'LookUp Ranges'!$A$65:$CY$71,BL$38)*$B39))</f>
        <v>0</v>
      </c>
      <c r="BL39" s="256">
        <f ca="1">IF($C39=$B39,0,IF(AND(Welcome!$C$22="50%",$C$5=Inservice),VLOOKUP($C$2,'LookUp Ranges'!$A$73:$CY$78,BM$38)*$B39,VLOOKUP($C$2,'LookUp Ranges'!$A$65:$CY$71,BM$38)*$B39))</f>
        <v>0</v>
      </c>
      <c r="BM39" s="256">
        <f ca="1">IF($C39=$B39,0,IF(AND(Welcome!$C$22="50%",$C$5=Inservice),VLOOKUP($C$2,'LookUp Ranges'!$A$73:$CY$78,BN$38)*$B39,VLOOKUP($C$2,'LookUp Ranges'!$A$65:$CY$71,BN$38)*$B39))</f>
        <v>0</v>
      </c>
      <c r="BN39" s="256">
        <f ca="1">IF($C39=$B39,0,IF(AND(Welcome!$C$22="50%",$C$5=Inservice),VLOOKUP($C$2,'LookUp Ranges'!$A$73:$CY$78,BO$38)*$B39,VLOOKUP($C$2,'LookUp Ranges'!$A$65:$CY$71,BO$38)*$B39))</f>
        <v>0</v>
      </c>
      <c r="BO39" s="256">
        <f ca="1">IF($C39=$B39,0,IF(AND(Welcome!$C$22="50%",$C$5=Inservice),VLOOKUP($C$2,'LookUp Ranges'!$A$73:$CY$78,BP$38)*$B39,VLOOKUP($C$2,'LookUp Ranges'!$A$65:$CY$71,BP$38)*$B39))</f>
        <v>0</v>
      </c>
      <c r="BP39" s="256">
        <f ca="1">IF($C39=$B39,0,IF(AND(Welcome!$C$22="50%",$C$5=Inservice),VLOOKUP($C$2,'LookUp Ranges'!$A$73:$CY$78,BQ$38)*$B39,VLOOKUP($C$2,'LookUp Ranges'!$A$65:$CY$71,BQ$38)*$B39))</f>
        <v>0</v>
      </c>
      <c r="BQ39" s="256">
        <f ca="1">IF($C39=$B39,0,IF(AND(Welcome!$C$22="50%",$C$5=Inservice),VLOOKUP($C$2,'LookUp Ranges'!$A$73:$CY$78,BR$38)*$B39,VLOOKUP($C$2,'LookUp Ranges'!$A$65:$CY$71,BR$38)*$B39))</f>
        <v>0</v>
      </c>
      <c r="BR39" s="256">
        <f ca="1">IF($C39=$B39,0,IF(AND(Welcome!$C$22="50%",$C$5=Inservice),VLOOKUP($C$2,'LookUp Ranges'!$A$73:$CY$78,BS$38)*$B39,VLOOKUP($C$2,'LookUp Ranges'!$A$65:$CY$71,BS$38)*$B39))</f>
        <v>0</v>
      </c>
      <c r="BS39" s="256">
        <f ca="1">IF($C39=$B39,0,IF(AND(Welcome!$C$22="50%",$C$5=Inservice),VLOOKUP($C$2,'LookUp Ranges'!$A$73:$CY$78,BT$38)*$B39,VLOOKUP($C$2,'LookUp Ranges'!$A$65:$CY$71,BT$38)*$B39))</f>
        <v>0</v>
      </c>
      <c r="BT39" s="256">
        <f ca="1">IF($C39=$B39,0,IF(AND(Welcome!$C$22="50%",$C$5=Inservice),VLOOKUP($C$2,'LookUp Ranges'!$A$73:$CY$78,BU$38)*$B39,VLOOKUP($C$2,'LookUp Ranges'!$A$65:$CY$71,BU$38)*$B39))</f>
        <v>0</v>
      </c>
      <c r="BU39" s="256">
        <f ca="1">IF($C39=$B39,0,IF(AND(Welcome!$C$22="50%",$C$5=Inservice),VLOOKUP($C$2,'LookUp Ranges'!$A$73:$CY$78,BV$38)*$B39,VLOOKUP($C$2,'LookUp Ranges'!$A$65:$CY$71,BV$38)*$B39))</f>
        <v>0</v>
      </c>
      <c r="BV39" s="256">
        <f ca="1">IF($C39=$B39,0,IF(AND(Welcome!$C$22="50%",$C$5=Inservice),VLOOKUP($C$2,'LookUp Ranges'!$A$73:$CY$78,BW$38)*$B39,VLOOKUP($C$2,'LookUp Ranges'!$A$65:$CY$71,BW$38)*$B39))</f>
        <v>0</v>
      </c>
      <c r="BW39" s="256">
        <f ca="1">IF($C39=$B39,0,IF(AND(Welcome!$C$22="50%",$C$5=Inservice),VLOOKUP($C$2,'LookUp Ranges'!$A$73:$CY$78,BX$38)*$B39,VLOOKUP($C$2,'LookUp Ranges'!$A$65:$CY$71,BX$38)*$B39))</f>
        <v>0</v>
      </c>
      <c r="BX39" s="256">
        <f ca="1">IF($C39=$B39,0,IF(AND(Welcome!$C$22="50%",$C$5=Inservice),VLOOKUP($C$2,'LookUp Ranges'!$A$73:$CY$78,BY$38)*$B39,VLOOKUP($C$2,'LookUp Ranges'!$A$65:$CY$71,BY$38)*$B39))</f>
        <v>0</v>
      </c>
      <c r="BY39" s="256">
        <f ca="1">IF($C39=$B39,0,IF(AND(Welcome!$C$22="50%",$C$5=Inservice),VLOOKUP($C$2,'LookUp Ranges'!$A$73:$CY$78,BZ$38)*$B39,VLOOKUP($C$2,'LookUp Ranges'!$A$65:$CY$71,BZ$38)*$B39))</f>
        <v>0</v>
      </c>
      <c r="BZ39" s="256">
        <f ca="1">IF($C39=$B39,0,IF(AND(Welcome!$C$22="50%",$C$5=Inservice),VLOOKUP($C$2,'LookUp Ranges'!$A$73:$CY$78,CA$38)*$B39,VLOOKUP($C$2,'LookUp Ranges'!$A$65:$CY$71,CA$38)*$B39))</f>
        <v>0</v>
      </c>
      <c r="CA39" s="256">
        <f ca="1">IF($C39=$B39,0,IF(AND(Welcome!$C$22="50%",$C$5=Inservice),VLOOKUP($C$2,'LookUp Ranges'!$A$73:$CY$78,CB$38)*$B39,VLOOKUP($C$2,'LookUp Ranges'!$A$65:$CY$71,CB$38)*$B39))</f>
        <v>0</v>
      </c>
      <c r="CB39" s="256">
        <f ca="1">IF($C39=$B39,0,IF(AND(Welcome!$C$22="50%",$C$5=Inservice),VLOOKUP($C$2,'LookUp Ranges'!$A$73:$CY$78,CC$38)*$B39,VLOOKUP($C$2,'LookUp Ranges'!$A$65:$CY$71,CC$38)*$B39))</f>
        <v>0</v>
      </c>
      <c r="CC39" s="256">
        <f ca="1">IF($C39=$B39,0,IF(AND(Welcome!$C$22="50%",$C$5=Inservice),VLOOKUP($C$2,'LookUp Ranges'!$A$73:$CY$78,CD$38)*$B39,VLOOKUP($C$2,'LookUp Ranges'!$A$65:$CY$71,CD$38)*$B39))</f>
        <v>0</v>
      </c>
      <c r="CD39" s="256">
        <f ca="1">IF($C39=$B39,0,IF(AND(Welcome!$C$22="50%",$C$5=Inservice),VLOOKUP($C$2,'LookUp Ranges'!$A$73:$CY$78,CE$38)*$B39,VLOOKUP($C$2,'LookUp Ranges'!$A$65:$CY$71,CE$38)*$B39))</f>
        <v>0</v>
      </c>
      <c r="CE39" s="256">
        <f ca="1">IF($C39=$B39,0,IF(AND(Welcome!$C$22="50%",$C$5=Inservice),VLOOKUP($C$2,'LookUp Ranges'!$A$73:$CY$78,CF$38)*$B39,VLOOKUP($C$2,'LookUp Ranges'!$A$65:$CY$71,CF$38)*$B39))</f>
        <v>0</v>
      </c>
      <c r="CF39" s="256">
        <f ca="1">IF($C39=$B39,0,IF(AND(Welcome!$C$22="50%",$C$5=Inservice),VLOOKUP($C$2,'LookUp Ranges'!$A$73:$CY$78,CG$38)*$B39,VLOOKUP($C$2,'LookUp Ranges'!$A$65:$CY$71,CG$38)*$B39))</f>
        <v>0</v>
      </c>
      <c r="CG39" s="256">
        <f ca="1">IF($C39=$B39,0,IF(AND(Welcome!$C$22="50%",$C$5=Inservice),VLOOKUP($C$2,'LookUp Ranges'!$A$73:$CY$78,CH$38)*$B39,VLOOKUP($C$2,'LookUp Ranges'!$A$65:$CY$71,CH$38)*$B39))</f>
        <v>0</v>
      </c>
      <c r="CH39" s="256">
        <f ca="1">IF($C39=$B39,0,IF(AND(Welcome!$C$22="50%",$C$5=Inservice),VLOOKUP($C$2,'LookUp Ranges'!$A$73:$CY$78,CI$38)*$B39,VLOOKUP($C$2,'LookUp Ranges'!$A$65:$CY$71,CI$38)*$B39))</f>
        <v>0</v>
      </c>
      <c r="CI39" s="256">
        <f ca="1">IF($C39=$B39,0,IF(AND(Welcome!$C$22="50%",$C$5=Inservice),VLOOKUP($C$2,'LookUp Ranges'!$A$73:$CY$78,CJ$38)*$B39,VLOOKUP($C$2,'LookUp Ranges'!$A$65:$CY$71,CJ$38)*$B39))</f>
        <v>0</v>
      </c>
      <c r="CJ39" s="256">
        <f ca="1">IF($C39=$B39,0,IF(AND(Welcome!$C$22="50%",$C$5=Inservice),VLOOKUP($C$2,'LookUp Ranges'!$A$73:$CY$78,CK$38)*$B39,VLOOKUP($C$2,'LookUp Ranges'!$A$65:$CY$71,CK$38)*$B39))</f>
        <v>0</v>
      </c>
      <c r="CK39" s="256">
        <f ca="1">IF($C39=$B39,0,IF(AND(Welcome!$C$22="50%",$C$5=Inservice),VLOOKUP($C$2,'LookUp Ranges'!$A$73:$CY$78,CL$38)*$B39,VLOOKUP($C$2,'LookUp Ranges'!$A$65:$CY$71,CL$38)*$B39))</f>
        <v>0</v>
      </c>
      <c r="CL39" s="256">
        <f ca="1">IF($C39=$B39,0,IF(AND(Welcome!$C$22="50%",$C$5=Inservice),VLOOKUP($C$2,'LookUp Ranges'!$A$73:$CY$78,CM$38)*$B39,VLOOKUP($C$2,'LookUp Ranges'!$A$65:$CY$71,CM$38)*$B39))</f>
        <v>0</v>
      </c>
      <c r="CM39" s="256">
        <f ca="1">IF($C39=$B39,0,IF(AND(Welcome!$C$22="50%",$C$5=Inservice),VLOOKUP($C$2,'LookUp Ranges'!$A$73:$CY$78,CN$38)*$B39,VLOOKUP($C$2,'LookUp Ranges'!$A$65:$CY$71,CN$38)*$B39))</f>
        <v>0</v>
      </c>
      <c r="CN39" s="256">
        <f ca="1">IF($C39=$B39,0,IF(AND(Welcome!$C$22="50%",$C$5=Inservice),VLOOKUP($C$2,'LookUp Ranges'!$A$73:$CY$78,CO$38)*$B39,VLOOKUP($C$2,'LookUp Ranges'!$A$65:$CY$71,CO$38)*$B39))</f>
        <v>0</v>
      </c>
      <c r="CO39" s="256">
        <f ca="1">IF($C39=$B39,0,IF(AND(Welcome!$C$22="50%",$C$5=Inservice),VLOOKUP($C$2,'LookUp Ranges'!$A$73:$CY$78,CP$38)*$B39,VLOOKUP($C$2,'LookUp Ranges'!$A$65:$CY$71,CP$38)*$B39))</f>
        <v>0</v>
      </c>
      <c r="CP39" s="256">
        <f ca="1">IF($C39=$B39,0,IF(AND(Welcome!$C$22="50%",$C$5=Inservice),VLOOKUP($C$2,'LookUp Ranges'!$A$73:$CY$78,CQ$38)*$B39,VLOOKUP($C$2,'LookUp Ranges'!$A$65:$CY$71,CQ$38)*$B39))</f>
        <v>0</v>
      </c>
      <c r="CQ39" s="256">
        <f ca="1">IF($C39=$B39,0,IF(AND(Welcome!$C$22="50%",$C$5=Inservice),VLOOKUP($C$2,'LookUp Ranges'!$A$73:$CY$78,CR$38)*$B39,VLOOKUP($C$2,'LookUp Ranges'!$A$65:$CY$71,CR$38)*$B39))</f>
        <v>0</v>
      </c>
      <c r="CR39" s="256">
        <f ca="1">IF($C39=$B39,0,IF(AND(Welcome!$C$22="50%",$C$5=Inservice),VLOOKUP($C$2,'LookUp Ranges'!$A$73:$CY$78,CS$38)*$B39,VLOOKUP($C$2,'LookUp Ranges'!$A$65:$CY$71,CS$38)*$B39))</f>
        <v>0</v>
      </c>
      <c r="CS39" s="256">
        <f ca="1">IF($C39=$B39,0,IF(AND(Welcome!$C$22="50%",$C$5=Inservice),VLOOKUP($C$2,'LookUp Ranges'!$A$73:$CY$78,CT$38)*$B39,VLOOKUP($C$2,'LookUp Ranges'!$A$65:$CY$71,CT$38)*$B39))</f>
        <v>0</v>
      </c>
      <c r="CT39" s="256">
        <f ca="1">IF($C39=$B39,0,IF(AND(Welcome!$C$22="50%",$C$5=Inservice),VLOOKUP($C$2,'LookUp Ranges'!$A$73:$CY$78,CU$38)*$B39,VLOOKUP($C$2,'LookUp Ranges'!$A$65:$CY$71,CU$38)*$B39))</f>
        <v>0</v>
      </c>
      <c r="CU39" s="256">
        <f ca="1">IF($C39=$B39,0,IF(AND(Welcome!$C$22="50%",$C$5=Inservice),VLOOKUP($C$2,'LookUp Ranges'!$A$73:$CY$78,CV$38)*$B39,VLOOKUP($C$2,'LookUp Ranges'!$A$65:$CY$71,CV$38)*$B39))</f>
        <v>0</v>
      </c>
      <c r="CV39" s="256">
        <f ca="1">IF($C39=$B39,0,IF(AND(Welcome!$C$22="50%",$C$5=Inservice),VLOOKUP($C$2,'LookUp Ranges'!$A$73:$CY$78,CW$38)*$B39,VLOOKUP($C$2,'LookUp Ranges'!$A$65:$CY$71,CW$38)*$B39))</f>
        <v>0</v>
      </c>
      <c r="CW39" s="256">
        <f ca="1">IF($C39=$B39,0,IF(AND(Welcome!$C$22="50%",$C$5=Inservice),VLOOKUP($C$2,'LookUp Ranges'!$A$73:$CY$78,CX$38)*$B39,VLOOKUP($C$2,'LookUp Ranges'!$A$65:$CY$71,CX$38)*$B39))</f>
        <v>0</v>
      </c>
      <c r="CX39" s="256">
        <f ca="1">IF($C39=$B39,0,IF(AND(Welcome!$C$22="50%",$C$5=Inservice),VLOOKUP($C$2,'LookUp Ranges'!$A$73:$CY$78,CY$38)*$B39,VLOOKUP($C$2,'LookUp Ranges'!$A$65:$CY$71,CY$38)*$B39))</f>
        <v>0</v>
      </c>
      <c r="CY39" s="256">
        <f ca="1">SUM(C39:CX39)</f>
        <v>-892.26300000000015</v>
      </c>
    </row>
    <row r="40" spans="1:103">
      <c r="A40" s="241">
        <f t="shared" ref="A40:A59" si="234">A39+1</f>
        <v>2</v>
      </c>
      <c r="B40" s="249">
        <f t="shared" ref="B40:B59" ca="1" si="235">B13</f>
        <v>0</v>
      </c>
      <c r="C40" s="257"/>
      <c r="D40" s="573">
        <f ca="1">IF(AND(Welcome!$C$22="100%",D$5=Inservice),$B40,IF(AND(Welcome!$C$22="50%",D$5=Inservice),VLOOKUP($C$2,'LookUp Ranges'!$A$73:$CY$78,D$38)*$B40,VLOOKUP($C$2,'LookUp Ranges'!$A$65:$CY$71,D$38)*$B40))</f>
        <v>0</v>
      </c>
      <c r="E40" s="573">
        <f ca="1">IF($D40=$B40,0,IF(AND(Welcome!$C$22="50%",$D$5=Inservice),VLOOKUP($C$2,'LookUp Ranges'!$A$73:$CY$78,E$38)*$B40,VLOOKUP($C$2,'LookUp Ranges'!$A$65:$CY$71,E$38)*$B40))</f>
        <v>0</v>
      </c>
      <c r="F40" s="573">
        <f ca="1">IF($D40=$B40,0,IF(AND(Welcome!$C$22="50%",$D$5=Inservice),VLOOKUP($C$2,'LookUp Ranges'!$A$73:$CY$78,F$38)*$B40,VLOOKUP($C$2,'LookUp Ranges'!$A$65:$CY$71,F$38)*$B40))</f>
        <v>0</v>
      </c>
      <c r="G40" s="573">
        <f ca="1">IF($D40=$B40,0,IF(AND(Welcome!$C$22="50%",$D$5=Inservice),VLOOKUP($C$2,'LookUp Ranges'!$A$73:$CY$78,G$38)*$B40,VLOOKUP($C$2,'LookUp Ranges'!$A$65:$CY$71,G$38)*$B40))</f>
        <v>0</v>
      </c>
      <c r="H40" s="573">
        <f ca="1">IF($D40=$B40,0,IF(AND(Welcome!$C$22="50%",$D$5=Inservice),VLOOKUP($C$2,'LookUp Ranges'!$A$73:$CY$78,H$38)*$B40,VLOOKUP($C$2,'LookUp Ranges'!$A$65:$CY$71,H$38)*$B40))</f>
        <v>0</v>
      </c>
      <c r="I40" s="573">
        <f ca="1">IF($D40=$B40,0,IF(AND(Welcome!$C$22="50%",$D$5=Inservice),VLOOKUP($C$2,'LookUp Ranges'!$A$73:$CY$78,I$38)*$B40,VLOOKUP($C$2,'LookUp Ranges'!$A$65:$CY$71,I$38)*$B40))</f>
        <v>0</v>
      </c>
      <c r="J40" s="573">
        <f ca="1">IF($D40=$B40,0,IF(AND(Welcome!$C$22="50%",$D$5=Inservice),VLOOKUP($C$2,'LookUp Ranges'!$A$73:$CY$78,J$38)*$B40,VLOOKUP($C$2,'LookUp Ranges'!$A$65:$CY$71,J$38)*$B40))</f>
        <v>0</v>
      </c>
      <c r="K40" s="573">
        <f ca="1">IF($D40=$B40,0,IF(AND(Welcome!$C$22="50%",$D$5=Inservice),VLOOKUP($C$2,'LookUp Ranges'!$A$73:$CY$78,K$38)*$B40,VLOOKUP($C$2,'LookUp Ranges'!$A$65:$CY$71,K$38)*$B40))</f>
        <v>0</v>
      </c>
      <c r="L40" s="573">
        <f ca="1">IF($D40=$B40,0,IF(AND(Welcome!$C$22="50%",$D$5=Inservice),VLOOKUP($C$2,'LookUp Ranges'!$A$73:$CY$78,L$38)*$B40,VLOOKUP($C$2,'LookUp Ranges'!$A$65:$CY$71,L$38)*$B40))</f>
        <v>0</v>
      </c>
      <c r="M40" s="573">
        <f ca="1">IF($D40=$B40,0,IF(AND(Welcome!$C$22="50%",$D$5=Inservice),VLOOKUP($C$2,'LookUp Ranges'!$A$73:$CY$78,M$38)*$B40,VLOOKUP($C$2,'LookUp Ranges'!$A$65:$CY$71,M$38)*$B40))</f>
        <v>0</v>
      </c>
      <c r="N40" s="573">
        <f ca="1">IF($D40=$B40,0,IF(AND(Welcome!$C$22="50%",$D$5=Inservice),VLOOKUP($C$2,'LookUp Ranges'!$A$73:$CY$78,N$38)*$B40,VLOOKUP($C$2,'LookUp Ranges'!$A$65:$CY$71,N$38)*$B40))</f>
        <v>0</v>
      </c>
      <c r="O40" s="573">
        <f ca="1">IF($D40=$B40,0,IF(AND(Welcome!$C$22="50%",$D$5=Inservice),VLOOKUP($C$2,'LookUp Ranges'!$A$73:$CY$78,O$38)*$B40,VLOOKUP($C$2,'LookUp Ranges'!$A$65:$CY$71,O$38)*$B40))</f>
        <v>0</v>
      </c>
      <c r="P40" s="573">
        <f ca="1">IF($D40=$B40,0,IF(AND(Welcome!$C$22="50%",$D$5=Inservice),VLOOKUP($C$2,'LookUp Ranges'!$A$73:$CY$78,P$38)*$B40,VLOOKUP($C$2,'LookUp Ranges'!$A$65:$CY$71,P$38)*$B40))</f>
        <v>0</v>
      </c>
      <c r="Q40" s="573">
        <f ca="1">IF($D40=$B40,0,IF(AND(Welcome!$C$22="50%",$D$5=Inservice),VLOOKUP($C$2,'LookUp Ranges'!$A$73:$CY$78,Q$38)*$B40,VLOOKUP($C$2,'LookUp Ranges'!$A$65:$CY$71,Q$38)*$B40))</f>
        <v>0</v>
      </c>
      <c r="R40" s="573">
        <f ca="1">IF($D40=$B40,0,IF(AND(Welcome!$C$22="50%",$D$5=Inservice),VLOOKUP($C$2,'LookUp Ranges'!$A$73:$CY$78,R$38)*$B40,VLOOKUP($C$2,'LookUp Ranges'!$A$65:$CY$71,R$38)*$B40))</f>
        <v>0</v>
      </c>
      <c r="S40" s="573">
        <f ca="1">IF($D40=$B40,0,IF(AND(Welcome!$C$22="50%",$D$5=Inservice),VLOOKUP($C$2,'LookUp Ranges'!$A$73:$CY$78,S$38)*$B40,VLOOKUP($C$2,'LookUp Ranges'!$A$65:$CY$71,S$38)*$B40))</f>
        <v>0</v>
      </c>
      <c r="T40" s="573">
        <f ca="1">IF($D40=$B40,0,IF(AND(Welcome!$C$22="50%",$D$5=Inservice),VLOOKUP($C$2,'LookUp Ranges'!$A$73:$CY$78,T$38)*$B40,VLOOKUP($C$2,'LookUp Ranges'!$A$65:$CY$71,T$38)*$B40))</f>
        <v>0</v>
      </c>
      <c r="U40" s="573">
        <f ca="1">IF($D40=$B40,0,IF(AND(Welcome!$C$22="50%",$D$5=Inservice),VLOOKUP($C$2,'LookUp Ranges'!$A$73:$CY$78,U$38)*$B40,VLOOKUP($C$2,'LookUp Ranges'!$A$65:$CY$71,U$38)*$B40))</f>
        <v>0</v>
      </c>
      <c r="V40" s="573">
        <f ca="1">IF($D40=$B40,0,IF(AND(Welcome!$C$22="50%",$D$5=Inservice),VLOOKUP($C$2,'LookUp Ranges'!$A$73:$CY$78,V$38)*$B40,VLOOKUP($C$2,'LookUp Ranges'!$A$65:$CY$71,V$38)*$B40))</f>
        <v>0</v>
      </c>
      <c r="W40" s="573">
        <f ca="1">IF($D40=$B40,0,IF(AND(Welcome!$C$22="50%",$D$5=Inservice),VLOOKUP($C$2,'LookUp Ranges'!$A$73:$CY$78,W$38)*$B40,VLOOKUP($C$2,'LookUp Ranges'!$A$65:$CY$71,W$38)*$B40))</f>
        <v>0</v>
      </c>
      <c r="X40" s="573">
        <f ca="1">IF($D40=$B40,0,IF(AND(Welcome!$C$22="50%",$D$5=Inservice),VLOOKUP($C$2,'LookUp Ranges'!$A$73:$CY$78,X$38)*$B40,VLOOKUP($C$2,'LookUp Ranges'!$A$65:$CY$71,X$38)*$B40))</f>
        <v>0</v>
      </c>
      <c r="Y40" s="573">
        <f ca="1">IF($D40=$B40,0,IF(AND(Welcome!$C$22="50%",$D$5=Inservice),VLOOKUP($C$2,'LookUp Ranges'!$A$73:$CY$78,Y$38)*$B40,VLOOKUP($C$2,'LookUp Ranges'!$A$65:$CY$71,Y$38)*$B40))</f>
        <v>0</v>
      </c>
      <c r="Z40" s="506">
        <f ca="1">IF($D40=$B40,0,IF(AND(Welcome!$C$22="50%",$D$5=Inservice),VLOOKUP($C$2,'LookUp Ranges'!$A$73:$CY$78,Z$38)*$B40,VLOOKUP($C$2,'LookUp Ranges'!$A$65:$CY$71,Z$38)*$B40))</f>
        <v>0</v>
      </c>
      <c r="AA40" s="506">
        <f ca="1">IF($D40=$B40,0,IF(AND(Welcome!$C$22="50%",$D$5=Inservice),VLOOKUP($C$2,'LookUp Ranges'!$A$73:$CY$78,AA$38)*$B40,VLOOKUP($C$2,'LookUp Ranges'!$A$65:$CY$71,AA$38)*$B40))</f>
        <v>0</v>
      </c>
      <c r="AB40" s="506">
        <f ca="1">IF($D40=$B40,0,IF(AND(Welcome!$C$22="50%",$D$5=Inservice),VLOOKUP($C$2,'LookUp Ranges'!$A$73:$CY$78,AB$38)*$B40,VLOOKUP($C$2,'LookUp Ranges'!$A$65:$CY$71,AB$38)*$B40))</f>
        <v>0</v>
      </c>
      <c r="AC40" s="506">
        <f ca="1">IF($D40=$B40,0,IF(AND(Welcome!$C$22="50%",$D$5=Inservice),VLOOKUP($C$2,'LookUp Ranges'!$A$73:$CY$78,AC$38)*$B40,VLOOKUP($C$2,'LookUp Ranges'!$A$65:$CY$71,AC$38)*$B40))</f>
        <v>0</v>
      </c>
      <c r="AD40" s="506">
        <f ca="1">IF($D40=$B40,0,IF(AND(Welcome!$C$22="50%",$D$5=Inservice),VLOOKUP($C$2,'LookUp Ranges'!$A$73:$CY$78,AD$38)*$B40,VLOOKUP($C$2,'LookUp Ranges'!$A$65:$CY$71,AD$38)*$B40))</f>
        <v>0</v>
      </c>
      <c r="AE40" s="506">
        <f ca="1">IF($D40=$B40,0,IF(AND(Welcome!$C$22="50%",$D$5=Inservice),VLOOKUP($C$2,'LookUp Ranges'!$A$73:$CY$78,AE$38)*$B40,VLOOKUP($C$2,'LookUp Ranges'!$A$65:$CY$71,AE$38)*$B40))</f>
        <v>0</v>
      </c>
      <c r="AF40" s="506">
        <f ca="1">IF($D40=$B40,0,IF(AND(Welcome!$C$22="50%",$D$5=Inservice),VLOOKUP($C$2,'LookUp Ranges'!$A$73:$CY$78,AF$38)*$B40,VLOOKUP($C$2,'LookUp Ranges'!$A$65:$CY$71,AF$38)*$B40))</f>
        <v>0</v>
      </c>
      <c r="AG40" s="506">
        <f ca="1">IF($D40=$B40,0,IF(AND(Welcome!$C$22="50%",$D$5=Inservice),VLOOKUP($C$2,'LookUp Ranges'!$A$73:$CY$78,AG$38)*$B40,VLOOKUP($C$2,'LookUp Ranges'!$A$65:$CY$71,AG$38)*$B40))</f>
        <v>0</v>
      </c>
      <c r="AH40" s="506">
        <f ca="1">IF($D40=$B40,0,IF(AND(Welcome!$C$22="50%",$D$5=Inservice),VLOOKUP($C$2,'LookUp Ranges'!$A$73:$CY$78,AH$38)*$B40,VLOOKUP($C$2,'LookUp Ranges'!$A$65:$CY$71,AH$38)*$B40))</f>
        <v>0</v>
      </c>
      <c r="AI40" s="506">
        <f ca="1">IF($D40=$B40,0,IF(AND(Welcome!$C$22="50%",$D$5=Inservice),VLOOKUP($C$2,'LookUp Ranges'!$A$73:$CY$78,AI$38)*$B40,VLOOKUP($C$2,'LookUp Ranges'!$A$65:$CY$71,AI$38)*$B40))</f>
        <v>0</v>
      </c>
      <c r="AJ40" s="506">
        <f ca="1">IF($D40=$B40,0,IF(AND(Welcome!$C$22="50%",$D$5=Inservice),VLOOKUP($C$2,'LookUp Ranges'!$A$73:$CY$78,AJ$38)*$B40,VLOOKUP($C$2,'LookUp Ranges'!$A$65:$CY$71,AJ$38)*$B40))</f>
        <v>0</v>
      </c>
      <c r="AK40" s="506">
        <f ca="1">IF($D40=$B40,0,IF(AND(Welcome!$C$22="50%",$D$5=Inservice),VLOOKUP($C$2,'LookUp Ranges'!$A$73:$CY$78,AK$38)*$B40,VLOOKUP($C$2,'LookUp Ranges'!$A$65:$CY$71,AK$38)*$B40))</f>
        <v>0</v>
      </c>
      <c r="AL40" s="506">
        <f ca="1">IF($D40=$B40,0,IF(AND(Welcome!$C$22="50%",$D$5=Inservice),VLOOKUP($C$2,'LookUp Ranges'!$A$73:$CY$78,AL$38)*$B40,VLOOKUP($C$2,'LookUp Ranges'!$A$65:$CY$71,AL$38)*$B40))</f>
        <v>0</v>
      </c>
      <c r="AM40" s="506">
        <f ca="1">IF($D40=$B40,0,IF(AND(Welcome!$C$22="50%",$D$5=Inservice),VLOOKUP($C$2,'LookUp Ranges'!$A$73:$CY$78,AM$38)*$B40,VLOOKUP($C$2,'LookUp Ranges'!$A$65:$CY$71,AM$38)*$B40))</f>
        <v>0</v>
      </c>
      <c r="AN40" s="506">
        <f ca="1">IF($D40=$B40,0,IF(AND(Welcome!$C$22="50%",$D$5=Inservice),VLOOKUP($C$2,'LookUp Ranges'!$A$73:$CY$78,AN$38)*$B40,VLOOKUP($C$2,'LookUp Ranges'!$A$65:$CY$71,AN$38)*$B40))</f>
        <v>0</v>
      </c>
      <c r="AO40" s="506">
        <f ca="1">IF($D40=$B40,0,IF(AND(Welcome!$C$22="50%",$D$5=Inservice),VLOOKUP($C$2,'LookUp Ranges'!$A$73:$CY$78,AO$38)*$B40,VLOOKUP($C$2,'LookUp Ranges'!$A$65:$CY$71,AO$38)*$B40))</f>
        <v>0</v>
      </c>
      <c r="AP40" s="506">
        <f ca="1">IF($D40=$B40,0,IF(AND(Welcome!$C$22="50%",$D$5=Inservice),VLOOKUP($C$2,'LookUp Ranges'!$A$73:$CY$78,AP$38)*$B40,VLOOKUP($C$2,'LookUp Ranges'!$A$65:$CY$71,AP$38)*$B40))</f>
        <v>0</v>
      </c>
      <c r="AQ40" s="506">
        <f ca="1">IF($D40=$B40,0,IF(AND(Welcome!$C$22="50%",$D$5=Inservice),VLOOKUP($C$2,'LookUp Ranges'!$A$73:$CY$78,AQ$38)*$B40,VLOOKUP($C$2,'LookUp Ranges'!$A$65:$CY$71,AQ$38)*$B40))</f>
        <v>0</v>
      </c>
      <c r="AR40" s="506">
        <f ca="1">IF($D40=$B40,0,IF(AND(Welcome!$C$22="50%",$D$5=Inservice),VLOOKUP($C$2,'LookUp Ranges'!$A$73:$CY$78,AR$38)*$B40,VLOOKUP($C$2,'LookUp Ranges'!$A$65:$CY$71,AR$38)*$B40))</f>
        <v>0</v>
      </c>
      <c r="AS40" s="506">
        <f ca="1">IF($D40=$B40,0,IF(AND(Welcome!$C$22="50%",$D$5=Inservice),VLOOKUP($C$2,'LookUp Ranges'!$A$73:$CY$78,AS$38)*$B40,VLOOKUP($C$2,'LookUp Ranges'!$A$65:$CY$71,AS$38)*$B40))</f>
        <v>0</v>
      </c>
      <c r="AT40" s="506">
        <f ca="1">IF($D40=$B40,0,IF(AND(Welcome!$C$22="50%",$D$5=Inservice),VLOOKUP($C$2,'LookUp Ranges'!$A$73:$CY$78,AT$38)*$B40,VLOOKUP($C$2,'LookUp Ranges'!$A$65:$CY$71,AT$38)*$B40))</f>
        <v>0</v>
      </c>
      <c r="AU40" s="506">
        <f ca="1">IF($D40=$B40,0,IF(AND(Welcome!$C$22="50%",$D$5=Inservice),VLOOKUP($C$2,'LookUp Ranges'!$A$73:$CY$78,AU$38)*$B40,VLOOKUP($C$2,'LookUp Ranges'!$A$65:$CY$71,AU$38)*$B40))</f>
        <v>0</v>
      </c>
      <c r="AV40" s="506">
        <f ca="1">IF($D40=$B40,0,IF(AND(Welcome!$C$22="50%",$D$5=Inservice),VLOOKUP($C$2,'LookUp Ranges'!$A$73:$CY$78,AV$38)*$B40,VLOOKUP($C$2,'LookUp Ranges'!$A$65:$CY$71,AV$38)*$B40))</f>
        <v>0</v>
      </c>
      <c r="AW40" s="506">
        <f ca="1">IF($D40=$B40,0,IF(AND(Welcome!$C$22="50%",$D$5=Inservice),VLOOKUP($C$2,'LookUp Ranges'!$A$73:$CY$78,AW$38)*$B40,VLOOKUP($C$2,'LookUp Ranges'!$A$65:$CY$71,AW$38)*$B40))</f>
        <v>0</v>
      </c>
      <c r="AX40" s="506">
        <f ca="1">IF($D40=$B40,0,IF(AND(Welcome!$C$22="50%",$D$5=Inservice),VLOOKUP($C$2,'LookUp Ranges'!$A$73:$CY$78,AX$38)*$B40,VLOOKUP($C$2,'LookUp Ranges'!$A$65:$CY$71,AX$38)*$B40))</f>
        <v>0</v>
      </c>
      <c r="AY40" s="506">
        <f ca="1">IF($D40=$B40,0,IF(AND(Welcome!$C$22="50%",$D$5=Inservice),VLOOKUP($C$2,'LookUp Ranges'!$A$73:$CY$78,AY$38)*$B40,VLOOKUP($C$2,'LookUp Ranges'!$A$65:$CY$71,AY$38)*$B40))</f>
        <v>0</v>
      </c>
      <c r="AZ40" s="506">
        <f ca="1">IF($D40=$B40,0,IF(AND(Welcome!$C$22="50%",$D$5=Inservice),VLOOKUP($C$2,'LookUp Ranges'!$A$73:$CY$78,AZ$38)*$B40,VLOOKUP($C$2,'LookUp Ranges'!$A$65:$CY$71,AZ$38)*$B40))</f>
        <v>0</v>
      </c>
      <c r="BA40" s="506">
        <f ca="1">IF($D40=$B40,0,IF(AND(Welcome!$C$22="50%",$D$5=Inservice),VLOOKUP($C$2,'LookUp Ranges'!$A$73:$CY$78,BA$38)*$B40,VLOOKUP($C$2,'LookUp Ranges'!$A$65:$CY$71,BA$38)*$B40))</f>
        <v>0</v>
      </c>
      <c r="BB40" s="506">
        <f ca="1">IF($D40=$B40,0,IF(AND(Welcome!$C$22="50%",$D$5=Inservice),VLOOKUP($C$2,'LookUp Ranges'!$A$73:$CY$78,BB$38)*$B40,VLOOKUP($C$2,'LookUp Ranges'!$A$65:$CY$71,BB$38)*$B40))</f>
        <v>0</v>
      </c>
      <c r="BC40" s="506">
        <f ca="1">IF($D40=$B40,0,IF(AND(Welcome!$C$22="50%",$D$5=Inservice),VLOOKUP($C$2,'LookUp Ranges'!$A$73:$CY$78,BC$38)*$B40,VLOOKUP($C$2,'LookUp Ranges'!$A$65:$CY$71,BC$38)*$B40))</f>
        <v>0</v>
      </c>
      <c r="BD40" s="506">
        <f ca="1">IF($D40=$B40,0,IF(AND(Welcome!$C$22="50%",$D$5=Inservice),VLOOKUP($C$2,'LookUp Ranges'!$A$73:$CY$78,BD$38)*$B40,VLOOKUP($C$2,'LookUp Ranges'!$A$65:$CY$71,BD$38)*$B40))</f>
        <v>0</v>
      </c>
      <c r="BE40" s="506">
        <f ca="1">IF($D40=$B40,0,IF(AND(Welcome!$C$22="50%",$D$5=Inservice),VLOOKUP($C$2,'LookUp Ranges'!$A$73:$CY$78,BE$38)*$B40,VLOOKUP($C$2,'LookUp Ranges'!$A$65:$CY$71,BE$38)*$B40))</f>
        <v>0</v>
      </c>
      <c r="BF40" s="506">
        <f ca="1">IF($D40=$B40,0,IF(AND(Welcome!$C$22="50%",$D$5=Inservice),VLOOKUP($C$2,'LookUp Ranges'!$A$73:$CY$78,BF$38)*$B40,VLOOKUP($C$2,'LookUp Ranges'!$A$65:$CY$71,BF$38)*$B40))</f>
        <v>0</v>
      </c>
      <c r="BG40" s="506">
        <f ca="1">IF($D40=$B40,0,IF(AND(Welcome!$C$22="50%",$D$5=Inservice),VLOOKUP($C$2,'LookUp Ranges'!$A$73:$CY$78,BG$38)*$B40,VLOOKUP($C$2,'LookUp Ranges'!$A$65:$CY$71,BG$38)*$B40))</f>
        <v>0</v>
      </c>
      <c r="BH40" s="506">
        <f ca="1">IF($D40=$B40,0,IF(AND(Welcome!$C$22="50%",$D$5=Inservice),VLOOKUP($C$2,'LookUp Ranges'!$A$73:$CY$78,BH$38)*$B40,VLOOKUP($C$2,'LookUp Ranges'!$A$65:$CY$71,BH$38)*$B40))</f>
        <v>0</v>
      </c>
      <c r="BI40" s="506">
        <f ca="1">IF($D40=$B40,0,IF(AND(Welcome!$C$22="50%",$D$5=Inservice),VLOOKUP($C$2,'LookUp Ranges'!$A$73:$CY$78,BI$38)*$B40,VLOOKUP($C$2,'LookUp Ranges'!$A$65:$CY$71,BI$38)*$B40))</f>
        <v>0</v>
      </c>
      <c r="BJ40" s="506">
        <f ca="1">IF($D40=$B40,0,IF(AND(Welcome!$C$22="50%",$D$5=Inservice),VLOOKUP($C$2,'LookUp Ranges'!$A$73:$CY$78,BJ$38)*$B40,VLOOKUP($C$2,'LookUp Ranges'!$A$65:$CY$71,BJ$38)*$B40))</f>
        <v>0</v>
      </c>
      <c r="BK40" s="506">
        <f ca="1">IF($D40=$B40,0,IF(AND(Welcome!$C$22="50%",$D$5=Inservice),VLOOKUP($C$2,'LookUp Ranges'!$A$73:$CY$78,BK$38)*$B40,VLOOKUP($C$2,'LookUp Ranges'!$A$65:$CY$71,BK$38)*$B40))</f>
        <v>0</v>
      </c>
      <c r="BL40" s="506">
        <f ca="1">IF($D40=$B40,0,IF(AND(Welcome!$C$22="50%",$D$5=Inservice),VLOOKUP($C$2,'LookUp Ranges'!$A$73:$CY$78,BL$38)*$B40,VLOOKUP($C$2,'LookUp Ranges'!$A$65:$CY$71,BL$38)*$B40))</f>
        <v>0</v>
      </c>
      <c r="BM40" s="506">
        <f ca="1">IF($D40=$B40,0,IF(AND(Welcome!$C$22="50%",$D$5=Inservice),VLOOKUP($C$2,'LookUp Ranges'!$A$73:$CY$78,BM$38)*$B40,VLOOKUP($C$2,'LookUp Ranges'!$A$65:$CY$71,BM$38)*$B40))</f>
        <v>0</v>
      </c>
      <c r="BN40" s="506">
        <f ca="1">IF($D40=$B40,0,IF(AND(Welcome!$C$22="50%",$D$5=Inservice),VLOOKUP($C$2,'LookUp Ranges'!$A$73:$CY$78,BN$38)*$B40,VLOOKUP($C$2,'LookUp Ranges'!$A$65:$CY$71,BN$38)*$B40))</f>
        <v>0</v>
      </c>
      <c r="BO40" s="506">
        <f ca="1">IF($D40=$B40,0,IF(AND(Welcome!$C$22="50%",$D$5=Inservice),VLOOKUP($C$2,'LookUp Ranges'!$A$73:$CY$78,BO$38)*$B40,VLOOKUP($C$2,'LookUp Ranges'!$A$65:$CY$71,BO$38)*$B40))</f>
        <v>0</v>
      </c>
      <c r="BP40" s="506">
        <f ca="1">IF($D40=$B40,0,IF(AND(Welcome!$C$22="50%",$D$5=Inservice),VLOOKUP($C$2,'LookUp Ranges'!$A$73:$CY$78,BP$38)*$B40,VLOOKUP($C$2,'LookUp Ranges'!$A$65:$CY$71,BP$38)*$B40))</f>
        <v>0</v>
      </c>
      <c r="BQ40" s="506">
        <f ca="1">IF($D40=$B40,0,IF(AND(Welcome!$C$22="50%",$D$5=Inservice),VLOOKUP($C$2,'LookUp Ranges'!$A$73:$CY$78,BQ$38)*$B40,VLOOKUP($C$2,'LookUp Ranges'!$A$65:$CY$71,BQ$38)*$B40))</f>
        <v>0</v>
      </c>
      <c r="BR40" s="506">
        <f ca="1">IF($D40=$B40,0,IF(AND(Welcome!$C$22="50%",$D$5=Inservice),VLOOKUP($C$2,'LookUp Ranges'!$A$73:$CY$78,BR$38)*$B40,VLOOKUP($C$2,'LookUp Ranges'!$A$65:$CY$71,BR$38)*$B40))</f>
        <v>0</v>
      </c>
      <c r="BS40" s="506">
        <f ca="1">IF($D40=$B40,0,IF(AND(Welcome!$C$22="50%",$D$5=Inservice),VLOOKUP($C$2,'LookUp Ranges'!$A$73:$CY$78,BS$38)*$B40,VLOOKUP($C$2,'LookUp Ranges'!$A$65:$CY$71,BS$38)*$B40))</f>
        <v>0</v>
      </c>
      <c r="BT40" s="506">
        <f ca="1">IF($D40=$B40,0,IF(AND(Welcome!$C$22="50%",$D$5=Inservice),VLOOKUP($C$2,'LookUp Ranges'!$A$73:$CY$78,BT$38)*$B40,VLOOKUP($C$2,'LookUp Ranges'!$A$65:$CY$71,BT$38)*$B40))</f>
        <v>0</v>
      </c>
      <c r="BU40" s="506">
        <f ca="1">IF($D40=$B40,0,IF(AND(Welcome!$C$22="50%",$D$5=Inservice),VLOOKUP($C$2,'LookUp Ranges'!$A$73:$CY$78,BU$38)*$B40,VLOOKUP($C$2,'LookUp Ranges'!$A$65:$CY$71,BU$38)*$B40))</f>
        <v>0</v>
      </c>
      <c r="BV40" s="506">
        <f ca="1">IF($D40=$B40,0,IF(AND(Welcome!$C$22="50%",$D$5=Inservice),VLOOKUP($C$2,'LookUp Ranges'!$A$73:$CY$78,BV$38)*$B40,VLOOKUP($C$2,'LookUp Ranges'!$A$65:$CY$71,BV$38)*$B40))</f>
        <v>0</v>
      </c>
      <c r="BW40" s="506">
        <f ca="1">IF($D40=$B40,0,IF(AND(Welcome!$C$22="50%",$D$5=Inservice),VLOOKUP($C$2,'LookUp Ranges'!$A$73:$CY$78,BW$38)*$B40,VLOOKUP($C$2,'LookUp Ranges'!$A$65:$CY$71,BW$38)*$B40))</f>
        <v>0</v>
      </c>
      <c r="BX40" s="506">
        <f ca="1">IF($D40=$B40,0,IF(AND(Welcome!$C$22="50%",$D$5=Inservice),VLOOKUP($C$2,'LookUp Ranges'!$A$73:$CY$78,BX$38)*$B40,VLOOKUP($C$2,'LookUp Ranges'!$A$65:$CY$71,BX$38)*$B40))</f>
        <v>0</v>
      </c>
      <c r="BY40" s="506">
        <f ca="1">IF($D40=$B40,0,IF(AND(Welcome!$C$22="50%",$D$5=Inservice),VLOOKUP($C$2,'LookUp Ranges'!$A$73:$CY$78,BY$38)*$B40,VLOOKUP($C$2,'LookUp Ranges'!$A$65:$CY$71,BY$38)*$B40))</f>
        <v>0</v>
      </c>
      <c r="BZ40" s="506">
        <f ca="1">IF($D40=$B40,0,IF(AND(Welcome!$C$22="50%",$D$5=Inservice),VLOOKUP($C$2,'LookUp Ranges'!$A$73:$CY$78,BZ$38)*$B40,VLOOKUP($C$2,'LookUp Ranges'!$A$65:$CY$71,BZ$38)*$B40))</f>
        <v>0</v>
      </c>
      <c r="CA40" s="506">
        <f ca="1">IF($D40=$B40,0,IF(AND(Welcome!$C$22="50%",$D$5=Inservice),VLOOKUP($C$2,'LookUp Ranges'!$A$73:$CY$78,CA$38)*$B40,VLOOKUP($C$2,'LookUp Ranges'!$A$65:$CY$71,CA$38)*$B40))</f>
        <v>0</v>
      </c>
      <c r="CB40" s="506">
        <f ca="1">IF($D40=$B40,0,IF(AND(Welcome!$C$22="50%",$D$5=Inservice),VLOOKUP($C$2,'LookUp Ranges'!$A$73:$CY$78,CB$38)*$B40,VLOOKUP($C$2,'LookUp Ranges'!$A$65:$CY$71,CB$38)*$B40))</f>
        <v>0</v>
      </c>
      <c r="CC40" s="506">
        <f ca="1">IF($D40=$B40,0,IF(AND(Welcome!$C$22="50%",$D$5=Inservice),VLOOKUP($C$2,'LookUp Ranges'!$A$73:$CY$78,CC$38)*$B40,VLOOKUP($C$2,'LookUp Ranges'!$A$65:$CY$71,CC$38)*$B40))</f>
        <v>0</v>
      </c>
      <c r="CD40" s="506">
        <f ca="1">IF($D40=$B40,0,IF(AND(Welcome!$C$22="50%",$D$5=Inservice),VLOOKUP($C$2,'LookUp Ranges'!$A$73:$CY$78,CD$38)*$B40,VLOOKUP($C$2,'LookUp Ranges'!$A$65:$CY$71,CD$38)*$B40))</f>
        <v>0</v>
      </c>
      <c r="CE40" s="506">
        <f ca="1">IF($D40=$B40,0,IF(AND(Welcome!$C$22="50%",$D$5=Inservice),VLOOKUP($C$2,'LookUp Ranges'!$A$73:$CY$78,CE$38)*$B40,VLOOKUP($C$2,'LookUp Ranges'!$A$65:$CY$71,CE$38)*$B40))</f>
        <v>0</v>
      </c>
      <c r="CF40" s="506">
        <f ca="1">IF($D40=$B40,0,IF(AND(Welcome!$C$22="50%",$D$5=Inservice),VLOOKUP($C$2,'LookUp Ranges'!$A$73:$CY$78,CF$38)*$B40,VLOOKUP($C$2,'LookUp Ranges'!$A$65:$CY$71,CF$38)*$B40))</f>
        <v>0</v>
      </c>
      <c r="CG40" s="506">
        <f ca="1">IF($D40=$B40,0,IF(AND(Welcome!$C$22="50%",$D$5=Inservice),VLOOKUP($C$2,'LookUp Ranges'!$A$73:$CY$78,CG$38)*$B40,VLOOKUP($C$2,'LookUp Ranges'!$A$65:$CY$71,CG$38)*$B40))</f>
        <v>0</v>
      </c>
      <c r="CH40" s="506">
        <f ca="1">IF($D40=$B40,0,IF(AND(Welcome!$C$22="50%",$D$5=Inservice),VLOOKUP($C$2,'LookUp Ranges'!$A$73:$CY$78,CH$38)*$B40,VLOOKUP($C$2,'LookUp Ranges'!$A$65:$CY$71,CH$38)*$B40))</f>
        <v>0</v>
      </c>
      <c r="CI40" s="506">
        <f ca="1">IF($D40=$B40,0,IF(AND(Welcome!$C$22="50%",$D$5=Inservice),VLOOKUP($C$2,'LookUp Ranges'!$A$73:$CY$78,CI$38)*$B40,VLOOKUP($C$2,'LookUp Ranges'!$A$65:$CY$71,CI$38)*$B40))</f>
        <v>0</v>
      </c>
      <c r="CJ40" s="506">
        <f ca="1">IF($D40=$B40,0,IF(AND(Welcome!$C$22="50%",$D$5=Inservice),VLOOKUP($C$2,'LookUp Ranges'!$A$73:$CY$78,CJ$38)*$B40,VLOOKUP($C$2,'LookUp Ranges'!$A$65:$CY$71,CJ$38)*$B40))</f>
        <v>0</v>
      </c>
      <c r="CK40" s="506">
        <f ca="1">IF($D40=$B40,0,IF(AND(Welcome!$C$22="50%",$D$5=Inservice),VLOOKUP($C$2,'LookUp Ranges'!$A$73:$CY$78,CK$38)*$B40,VLOOKUP($C$2,'LookUp Ranges'!$A$65:$CY$71,CK$38)*$B40))</f>
        <v>0</v>
      </c>
      <c r="CL40" s="506">
        <f ca="1">IF($D40=$B40,0,IF(AND(Welcome!$C$22="50%",$D$5=Inservice),VLOOKUP($C$2,'LookUp Ranges'!$A$73:$CY$78,CL$38)*$B40,VLOOKUP($C$2,'LookUp Ranges'!$A$65:$CY$71,CL$38)*$B40))</f>
        <v>0</v>
      </c>
      <c r="CM40" s="506">
        <f ca="1">IF($D40=$B40,0,IF(AND(Welcome!$C$22="50%",$D$5=Inservice),VLOOKUP($C$2,'LookUp Ranges'!$A$73:$CY$78,CM$38)*$B40,VLOOKUP($C$2,'LookUp Ranges'!$A$65:$CY$71,CM$38)*$B40))</f>
        <v>0</v>
      </c>
      <c r="CN40" s="506">
        <f ca="1">IF($D40=$B40,0,IF(AND(Welcome!$C$22="50%",$D$5=Inservice),VLOOKUP($C$2,'LookUp Ranges'!$A$73:$CY$78,CN$38)*$B40,VLOOKUP($C$2,'LookUp Ranges'!$A$65:$CY$71,CN$38)*$B40))</f>
        <v>0</v>
      </c>
      <c r="CO40" s="506">
        <f ca="1">IF($D40=$B40,0,IF(AND(Welcome!$C$22="50%",$D$5=Inservice),VLOOKUP($C$2,'LookUp Ranges'!$A$73:$CY$78,CO$38)*$B40,VLOOKUP($C$2,'LookUp Ranges'!$A$65:$CY$71,CO$38)*$B40))</f>
        <v>0</v>
      </c>
      <c r="CP40" s="506">
        <f ca="1">IF($D40=$B40,0,IF(AND(Welcome!$C$22="50%",$D$5=Inservice),VLOOKUP($C$2,'LookUp Ranges'!$A$73:$CY$78,CP$38)*$B40,VLOOKUP($C$2,'LookUp Ranges'!$A$65:$CY$71,CP$38)*$B40))</f>
        <v>0</v>
      </c>
      <c r="CQ40" s="506">
        <f ca="1">IF($D40=$B40,0,IF(AND(Welcome!$C$22="50%",$D$5=Inservice),VLOOKUP($C$2,'LookUp Ranges'!$A$73:$CY$78,CQ$38)*$B40,VLOOKUP($C$2,'LookUp Ranges'!$A$65:$CY$71,CQ$38)*$B40))</f>
        <v>0</v>
      </c>
      <c r="CR40" s="506">
        <f ca="1">IF($D40=$B40,0,IF(AND(Welcome!$C$22="50%",$D$5=Inservice),VLOOKUP($C$2,'LookUp Ranges'!$A$73:$CY$78,CR$38)*$B40,VLOOKUP($C$2,'LookUp Ranges'!$A$65:$CY$71,CR$38)*$B40))</f>
        <v>0</v>
      </c>
      <c r="CS40" s="506">
        <f ca="1">IF($D40=$B40,0,IF(AND(Welcome!$C$22="50%",$D$5=Inservice),VLOOKUP($C$2,'LookUp Ranges'!$A$73:$CY$78,CS$38)*$B40,VLOOKUP($C$2,'LookUp Ranges'!$A$65:$CY$71,CS$38)*$B40))</f>
        <v>0</v>
      </c>
      <c r="CT40" s="506">
        <f ca="1">IF($D40=$B40,0,IF(AND(Welcome!$C$22="50%",$D$5=Inservice),VLOOKUP($C$2,'LookUp Ranges'!$A$73:$CY$78,CT$38)*$B40,VLOOKUP($C$2,'LookUp Ranges'!$A$65:$CY$71,CT$38)*$B40))</f>
        <v>0</v>
      </c>
      <c r="CU40" s="506">
        <f ca="1">IF($D40=$B40,0,IF(AND(Welcome!$C$22="50%",$D$5=Inservice),VLOOKUP($C$2,'LookUp Ranges'!$A$73:$CY$78,CU$38)*$B40,VLOOKUP($C$2,'LookUp Ranges'!$A$65:$CY$71,CU$38)*$B40))</f>
        <v>0</v>
      </c>
      <c r="CV40" s="506">
        <f ca="1">IF($D40=$B40,0,IF(AND(Welcome!$C$22="50%",$D$5=Inservice),VLOOKUP($C$2,'LookUp Ranges'!$A$73:$CY$78,CV$38)*$B40,VLOOKUP($C$2,'LookUp Ranges'!$A$65:$CY$71,CV$38)*$B40))</f>
        <v>0</v>
      </c>
      <c r="CW40" s="506">
        <f ca="1">IF($D40=$B40,0,IF(AND(Welcome!$C$22="50%",$D$5=Inservice),VLOOKUP($C$2,'LookUp Ranges'!$A$73:$CY$78,CW$38)*$B40,VLOOKUP($C$2,'LookUp Ranges'!$A$65:$CY$71,CW$38)*$B40))</f>
        <v>0</v>
      </c>
      <c r="CX40" s="506">
        <f ca="1">IF($D40=$B40,0,IF(AND(Welcome!$C$22="50%",$D$5=Inservice),VLOOKUP($C$2,'LookUp Ranges'!$A$73:$CY$78,CX$38)*$B40,VLOOKUP($C$2,'LookUp Ranges'!$A$65:$CY$71,CX$38)*$B40))</f>
        <v>0</v>
      </c>
      <c r="CY40" s="256">
        <f t="shared" ref="CY40:CY59" ca="1" si="236">SUM(C40:CX40)</f>
        <v>0</v>
      </c>
    </row>
    <row r="41" spans="1:103">
      <c r="A41" s="241">
        <f t="shared" si="234"/>
        <v>3</v>
      </c>
      <c r="B41" s="249">
        <f t="shared" ca="1" si="235"/>
        <v>0</v>
      </c>
      <c r="C41" s="257"/>
      <c r="D41" s="257"/>
      <c r="E41" s="573">
        <f ca="1">IF(AND(Welcome!$C$22="100%",E$5=Inservice),$B41,IF(AND(Welcome!$C$22="50%",E$5=Inservice),VLOOKUP($C$2,'LookUp Ranges'!$A$73:$CY$78,D$38)*$B41,VLOOKUP($C$2,'LookUp Ranges'!$A$65:$CY$71,D$38)*$B41))</f>
        <v>0</v>
      </c>
      <c r="F41" s="573">
        <f ca="1">IF($E41=$B41,0,IF(AND(Welcome!$C$22="50%",$E$5=Inservice),VLOOKUP($C$2,'LookUp Ranges'!$A$73:$CY$78,E$38)*$B41,VLOOKUP($C$2,'LookUp Ranges'!$A$65:$CY$71,E$38)*$B41))</f>
        <v>0</v>
      </c>
      <c r="G41" s="573">
        <f ca="1">IF($E41=$B41,0,IF(AND(Welcome!$C$22="50%",$E$5=Inservice),VLOOKUP($C$2,'LookUp Ranges'!$A$73:$CY$78,F$38)*$B41,VLOOKUP($C$2,'LookUp Ranges'!$A$65:$CY$71,F$38)*$B41))</f>
        <v>0</v>
      </c>
      <c r="H41" s="573">
        <f ca="1">IF($E41=$B41,0,IF(AND(Welcome!$C$22="50%",$E$5=Inservice),VLOOKUP($C$2,'LookUp Ranges'!$A$73:$CY$78,G$38)*$B41,VLOOKUP($C$2,'LookUp Ranges'!$A$65:$CY$71,G$38)*$B41))</f>
        <v>0</v>
      </c>
      <c r="I41" s="573">
        <f ca="1">IF($E41=$B41,0,IF(AND(Welcome!$C$22="50%",$E$5=Inservice),VLOOKUP($C$2,'LookUp Ranges'!$A$73:$CY$78,H$38)*$B41,VLOOKUP($C$2,'LookUp Ranges'!$A$65:$CY$71,H$38)*$B41))</f>
        <v>0</v>
      </c>
      <c r="J41" s="573">
        <f ca="1">IF($E41=$B41,0,IF(AND(Welcome!$C$22="50%",$E$5=Inservice),VLOOKUP($C$2,'LookUp Ranges'!$A$73:$CY$78,I$38)*$B41,VLOOKUP($C$2,'LookUp Ranges'!$A$65:$CY$71,I$38)*$B41))</f>
        <v>0</v>
      </c>
      <c r="K41" s="573">
        <f ca="1">IF($E41=$B41,0,IF(AND(Welcome!$C$22="50%",$E$5=Inservice),VLOOKUP($C$2,'LookUp Ranges'!$A$73:$CY$78,J$38)*$B41,VLOOKUP($C$2,'LookUp Ranges'!$A$65:$CY$71,J$38)*$B41))</f>
        <v>0</v>
      </c>
      <c r="L41" s="573">
        <f ca="1">IF($E41=$B41,0,IF(AND(Welcome!$C$22="50%",$E$5=Inservice),VLOOKUP($C$2,'LookUp Ranges'!$A$73:$CY$78,K$38)*$B41,VLOOKUP($C$2,'LookUp Ranges'!$A$65:$CY$71,K$38)*$B41))</f>
        <v>0</v>
      </c>
      <c r="M41" s="573">
        <f ca="1">IF($E41=$B41,0,IF(AND(Welcome!$C$22="50%",$E$5=Inservice),VLOOKUP($C$2,'LookUp Ranges'!$A$73:$CY$78,L$38)*$B41,VLOOKUP($C$2,'LookUp Ranges'!$A$65:$CY$71,L$38)*$B41))</f>
        <v>0</v>
      </c>
      <c r="N41" s="573">
        <f ca="1">IF($E41=$B41,0,IF(AND(Welcome!$C$22="50%",$E$5=Inservice),VLOOKUP($C$2,'LookUp Ranges'!$A$73:$CY$78,M$38)*$B41,VLOOKUP($C$2,'LookUp Ranges'!$A$65:$CY$71,M$38)*$B41))</f>
        <v>0</v>
      </c>
      <c r="O41" s="573">
        <f ca="1">IF($E41=$B41,0,IF(AND(Welcome!$C$22="50%",$E$5=Inservice),VLOOKUP($C$2,'LookUp Ranges'!$A$73:$CY$78,N$38)*$B41,VLOOKUP($C$2,'LookUp Ranges'!$A$65:$CY$71,N$38)*$B41))</f>
        <v>0</v>
      </c>
      <c r="P41" s="573">
        <f ca="1">IF($E41=$B41,0,IF(AND(Welcome!$C$22="50%",$E$5=Inservice),VLOOKUP($C$2,'LookUp Ranges'!$A$73:$CY$78,O$38)*$B41,VLOOKUP($C$2,'LookUp Ranges'!$A$65:$CY$71,O$38)*$B41))</f>
        <v>0</v>
      </c>
      <c r="Q41" s="573">
        <f ca="1">IF($E41=$B41,0,IF(AND(Welcome!$C$22="50%",$E$5=Inservice),VLOOKUP($C$2,'LookUp Ranges'!$A$73:$CY$78,P$38)*$B41,VLOOKUP($C$2,'LookUp Ranges'!$A$65:$CY$71,P$38)*$B41))</f>
        <v>0</v>
      </c>
      <c r="R41" s="573">
        <f ca="1">IF($E41=$B41,0,IF(AND(Welcome!$C$22="50%",$E$5=Inservice),VLOOKUP($C$2,'LookUp Ranges'!$A$73:$CY$78,Q$38)*$B41,VLOOKUP($C$2,'LookUp Ranges'!$A$65:$CY$71,Q$38)*$B41))</f>
        <v>0</v>
      </c>
      <c r="S41" s="573">
        <f ca="1">IF($E41=$B41,0,IF(AND(Welcome!$C$22="50%",$E$5=Inservice),VLOOKUP($C$2,'LookUp Ranges'!$A$73:$CY$78,R$38)*$B41,VLOOKUP($C$2,'LookUp Ranges'!$A$65:$CY$71,R$38)*$B41))</f>
        <v>0</v>
      </c>
      <c r="T41" s="573">
        <f ca="1">IF($E41=$B41,0,IF(AND(Welcome!$C$22="50%",$E$5=Inservice),VLOOKUP($C$2,'LookUp Ranges'!$A$73:$CY$78,S$38)*$B41,VLOOKUP($C$2,'LookUp Ranges'!$A$65:$CY$71,S$38)*$B41))</f>
        <v>0</v>
      </c>
      <c r="U41" s="573">
        <f ca="1">IF($E41=$B41,0,IF(AND(Welcome!$C$22="50%",$E$5=Inservice),VLOOKUP($C$2,'LookUp Ranges'!$A$73:$CY$78,T$38)*$B41,VLOOKUP($C$2,'LookUp Ranges'!$A$65:$CY$71,T$38)*$B41))</f>
        <v>0</v>
      </c>
      <c r="V41" s="573">
        <f ca="1">IF($E41=$B41,0,IF(AND(Welcome!$C$22="50%",$E$5=Inservice),VLOOKUP($C$2,'LookUp Ranges'!$A$73:$CY$78,U$38)*$B41,VLOOKUP($C$2,'LookUp Ranges'!$A$65:$CY$71,U$38)*$B41))</f>
        <v>0</v>
      </c>
      <c r="W41" s="573">
        <f ca="1">IF($E41=$B41,0,IF(AND(Welcome!$C$22="50%",$E$5=Inservice),VLOOKUP($C$2,'LookUp Ranges'!$A$73:$CY$78,V$38)*$B41,VLOOKUP($C$2,'LookUp Ranges'!$A$65:$CY$71,V$38)*$B41))</f>
        <v>0</v>
      </c>
      <c r="X41" s="573">
        <f ca="1">IF($E41=$B41,0,IF(AND(Welcome!$C$22="50%",$E$5=Inservice),VLOOKUP($C$2,'LookUp Ranges'!$A$73:$CY$78,W$38)*$B41,VLOOKUP($C$2,'LookUp Ranges'!$A$65:$CY$71,W$38)*$B41))</f>
        <v>0</v>
      </c>
      <c r="Y41" s="573">
        <f ca="1">IF($E41=$B41,0,IF(AND(Welcome!$C$22="50%",$E$5=Inservice),VLOOKUP($C$2,'LookUp Ranges'!$A$73:$CY$78,X$38)*$B41,VLOOKUP($C$2,'LookUp Ranges'!$A$65:$CY$71,X$38)*$B41))</f>
        <v>0</v>
      </c>
      <c r="Z41" s="506">
        <f ca="1">IF($E41=$B41,0,IF(AND(Welcome!$C$22="50%",$E$5=Inservice),VLOOKUP($C$2,'LookUp Ranges'!$A$73:$CY$78,Y$38)*$B41,VLOOKUP($C$2,'LookUp Ranges'!$A$65:$CY$71,Y$38)*$B41))</f>
        <v>0</v>
      </c>
      <c r="AA41" s="506">
        <f ca="1">IF($E41=$B41,0,IF(AND(Welcome!$C$22="50%",$E$5=Inservice),VLOOKUP($C$2,'LookUp Ranges'!$A$73:$CY$78,Z$38)*$B41,VLOOKUP($C$2,'LookUp Ranges'!$A$65:$CY$71,Z$38)*$B41))</f>
        <v>0</v>
      </c>
      <c r="AB41" s="506">
        <f ca="1">IF($E41=$B41,0,IF(AND(Welcome!$C$22="50%",$E$5=Inservice),VLOOKUP($C$2,'LookUp Ranges'!$A$73:$CY$78,AA$38)*$B41,VLOOKUP($C$2,'LookUp Ranges'!$A$65:$CY$71,AA$38)*$B41))</f>
        <v>0</v>
      </c>
      <c r="AC41" s="506">
        <f ca="1">IF($E41=$B41,0,IF(AND(Welcome!$C$22="50%",$E$5=Inservice),VLOOKUP($C$2,'LookUp Ranges'!$A$73:$CY$78,AB$38)*$B41,VLOOKUP($C$2,'LookUp Ranges'!$A$65:$CY$71,AB$38)*$B41))</f>
        <v>0</v>
      </c>
      <c r="AD41" s="506">
        <f ca="1">IF($E41=$B41,0,IF(AND(Welcome!$C$22="50%",$E$5=Inservice),VLOOKUP($C$2,'LookUp Ranges'!$A$73:$CY$78,AC$38)*$B41,VLOOKUP($C$2,'LookUp Ranges'!$A$65:$CY$71,AC$38)*$B41))</f>
        <v>0</v>
      </c>
      <c r="AE41" s="506">
        <f ca="1">IF($E41=$B41,0,IF(AND(Welcome!$C$22="50%",$E$5=Inservice),VLOOKUP($C$2,'LookUp Ranges'!$A$73:$CY$78,AD$38)*$B41,VLOOKUP($C$2,'LookUp Ranges'!$A$65:$CY$71,AD$38)*$B41))</f>
        <v>0</v>
      </c>
      <c r="AF41" s="506">
        <f ca="1">IF($E41=$B41,0,IF(AND(Welcome!$C$22="50%",$E$5=Inservice),VLOOKUP($C$2,'LookUp Ranges'!$A$73:$CY$78,AE$38)*$B41,VLOOKUP($C$2,'LookUp Ranges'!$A$65:$CY$71,AE$38)*$B41))</f>
        <v>0</v>
      </c>
      <c r="AG41" s="506">
        <f ca="1">IF($E41=$B41,0,IF(AND(Welcome!$C$22="50%",$E$5=Inservice),VLOOKUP($C$2,'LookUp Ranges'!$A$73:$CY$78,AF$38)*$B41,VLOOKUP($C$2,'LookUp Ranges'!$A$65:$CY$71,AF$38)*$B41))</f>
        <v>0</v>
      </c>
      <c r="AH41" s="506">
        <f ca="1">IF($E41=$B41,0,IF(AND(Welcome!$C$22="50%",$E$5=Inservice),VLOOKUP($C$2,'LookUp Ranges'!$A$73:$CY$78,AG$38)*$B41,VLOOKUP($C$2,'LookUp Ranges'!$A$65:$CY$71,AG$38)*$B41))</f>
        <v>0</v>
      </c>
      <c r="AI41" s="506">
        <f ca="1">IF($E41=$B41,0,IF(AND(Welcome!$C$22="50%",$E$5=Inservice),VLOOKUP($C$2,'LookUp Ranges'!$A$73:$CY$78,AH$38)*$B41,VLOOKUP($C$2,'LookUp Ranges'!$A$65:$CY$71,AH$38)*$B41))</f>
        <v>0</v>
      </c>
      <c r="AJ41" s="506">
        <f ca="1">IF($E41=$B41,0,IF(AND(Welcome!$C$22="50%",$E$5=Inservice),VLOOKUP($C$2,'LookUp Ranges'!$A$73:$CY$78,AI$38)*$B41,VLOOKUP($C$2,'LookUp Ranges'!$A$65:$CY$71,AI$38)*$B41))</f>
        <v>0</v>
      </c>
      <c r="AK41" s="506">
        <f ca="1">IF($E41=$B41,0,IF(AND(Welcome!$C$22="50%",$E$5=Inservice),VLOOKUP($C$2,'LookUp Ranges'!$A$73:$CY$78,AJ$38)*$B41,VLOOKUP($C$2,'LookUp Ranges'!$A$65:$CY$71,AJ$38)*$B41))</f>
        <v>0</v>
      </c>
      <c r="AL41" s="506">
        <f ca="1">IF($E41=$B41,0,IF(AND(Welcome!$C$22="50%",$E$5=Inservice),VLOOKUP($C$2,'LookUp Ranges'!$A$73:$CY$78,AK$38)*$B41,VLOOKUP($C$2,'LookUp Ranges'!$A$65:$CY$71,AK$38)*$B41))</f>
        <v>0</v>
      </c>
      <c r="AM41" s="506">
        <f ca="1">IF($E41=$B41,0,IF(AND(Welcome!$C$22="50%",$E$5=Inservice),VLOOKUP($C$2,'LookUp Ranges'!$A$73:$CY$78,AL$38)*$B41,VLOOKUP($C$2,'LookUp Ranges'!$A$65:$CY$71,AL$38)*$B41))</f>
        <v>0</v>
      </c>
      <c r="AN41" s="506">
        <f ca="1">IF($E41=$B41,0,IF(AND(Welcome!$C$22="50%",$E$5=Inservice),VLOOKUP($C$2,'LookUp Ranges'!$A$73:$CY$78,AM$38)*$B41,VLOOKUP($C$2,'LookUp Ranges'!$A$65:$CY$71,AM$38)*$B41))</f>
        <v>0</v>
      </c>
      <c r="AO41" s="506">
        <f ca="1">IF($E41=$B41,0,IF(AND(Welcome!$C$22="50%",$E$5=Inservice),VLOOKUP($C$2,'LookUp Ranges'!$A$73:$CY$78,AN$38)*$B41,VLOOKUP($C$2,'LookUp Ranges'!$A$65:$CY$71,AN$38)*$B41))</f>
        <v>0</v>
      </c>
      <c r="AP41" s="506">
        <f ca="1">IF($E41=$B41,0,IF(AND(Welcome!$C$22="50%",$E$5=Inservice),VLOOKUP($C$2,'LookUp Ranges'!$A$73:$CY$78,AO$38)*$B41,VLOOKUP($C$2,'LookUp Ranges'!$A$65:$CY$71,AO$38)*$B41))</f>
        <v>0</v>
      </c>
      <c r="AQ41" s="506">
        <f ca="1">IF($E41=$B41,0,IF(AND(Welcome!$C$22="50%",$E$5=Inservice),VLOOKUP($C$2,'LookUp Ranges'!$A$73:$CY$78,AP$38)*$B41,VLOOKUP($C$2,'LookUp Ranges'!$A$65:$CY$71,AP$38)*$B41))</f>
        <v>0</v>
      </c>
      <c r="AR41" s="506">
        <f ca="1">IF($E41=$B41,0,IF(AND(Welcome!$C$22="50%",$E$5=Inservice),VLOOKUP($C$2,'LookUp Ranges'!$A$73:$CY$78,AQ$38)*$B41,VLOOKUP($C$2,'LookUp Ranges'!$A$65:$CY$71,AQ$38)*$B41))</f>
        <v>0</v>
      </c>
      <c r="AS41" s="506">
        <f ca="1">IF($E41=$B41,0,IF(AND(Welcome!$C$22="50%",$E$5=Inservice),VLOOKUP($C$2,'LookUp Ranges'!$A$73:$CY$78,AR$38)*$B41,VLOOKUP($C$2,'LookUp Ranges'!$A$65:$CY$71,AR$38)*$B41))</f>
        <v>0</v>
      </c>
      <c r="AT41" s="506">
        <f ca="1">IF($E41=$B41,0,IF(AND(Welcome!$C$22="50%",$E$5=Inservice),VLOOKUP($C$2,'LookUp Ranges'!$A$73:$CY$78,AS$38)*$B41,VLOOKUP($C$2,'LookUp Ranges'!$A$65:$CY$71,AS$38)*$B41))</f>
        <v>0</v>
      </c>
      <c r="AU41" s="506">
        <f ca="1">IF($E41=$B41,0,IF(AND(Welcome!$C$22="50%",$E$5=Inservice),VLOOKUP($C$2,'LookUp Ranges'!$A$73:$CY$78,AT$38)*$B41,VLOOKUP($C$2,'LookUp Ranges'!$A$65:$CY$71,AT$38)*$B41))</f>
        <v>0</v>
      </c>
      <c r="AV41" s="506">
        <f ca="1">IF($E41=$B41,0,IF(AND(Welcome!$C$22="50%",$E$5=Inservice),VLOOKUP($C$2,'LookUp Ranges'!$A$73:$CY$78,AU$38)*$B41,VLOOKUP($C$2,'LookUp Ranges'!$A$65:$CY$71,AU$38)*$B41))</f>
        <v>0</v>
      </c>
      <c r="AW41" s="506">
        <f ca="1">IF($E41=$B41,0,IF(AND(Welcome!$C$22="50%",$E$5=Inservice),VLOOKUP($C$2,'LookUp Ranges'!$A$73:$CY$78,AV$38)*$B41,VLOOKUP($C$2,'LookUp Ranges'!$A$65:$CY$71,AV$38)*$B41))</f>
        <v>0</v>
      </c>
      <c r="AX41" s="506">
        <f ca="1">IF($E41=$B41,0,IF(AND(Welcome!$C$22="50%",$E$5=Inservice),VLOOKUP($C$2,'LookUp Ranges'!$A$73:$CY$78,AW$38)*$B41,VLOOKUP($C$2,'LookUp Ranges'!$A$65:$CY$71,AW$38)*$B41))</f>
        <v>0</v>
      </c>
      <c r="AY41" s="506">
        <f ca="1">IF($E41=$B41,0,IF(AND(Welcome!$C$22="50%",$E$5=Inservice),VLOOKUP($C$2,'LookUp Ranges'!$A$73:$CY$78,AX$38)*$B41,VLOOKUP($C$2,'LookUp Ranges'!$A$65:$CY$71,AX$38)*$B41))</f>
        <v>0</v>
      </c>
      <c r="AZ41" s="506">
        <f ca="1">IF($E41=$B41,0,IF(AND(Welcome!$C$22="50%",$E$5=Inservice),VLOOKUP($C$2,'LookUp Ranges'!$A$73:$CY$78,AY$38)*$B41,VLOOKUP($C$2,'LookUp Ranges'!$A$65:$CY$71,AY$38)*$B41))</f>
        <v>0</v>
      </c>
      <c r="BA41" s="506">
        <f ca="1">IF($E41=$B41,0,IF(AND(Welcome!$C$22="50%",$E$5=Inservice),VLOOKUP($C$2,'LookUp Ranges'!$A$73:$CY$78,AZ$38)*$B41,VLOOKUP($C$2,'LookUp Ranges'!$A$65:$CY$71,AZ$38)*$B41))</f>
        <v>0</v>
      </c>
      <c r="BB41" s="506">
        <f ca="1">IF($E41=$B41,0,IF(AND(Welcome!$C$22="50%",$E$5=Inservice),VLOOKUP($C$2,'LookUp Ranges'!$A$73:$CY$78,BA$38)*$B41,VLOOKUP($C$2,'LookUp Ranges'!$A$65:$CY$71,BA$38)*$B41))</f>
        <v>0</v>
      </c>
      <c r="BC41" s="506">
        <f ca="1">IF($E41=$B41,0,IF(AND(Welcome!$C$22="50%",$E$5=Inservice),VLOOKUP($C$2,'LookUp Ranges'!$A$73:$CY$78,BB$38)*$B41,VLOOKUP($C$2,'LookUp Ranges'!$A$65:$CY$71,BB$38)*$B41))</f>
        <v>0</v>
      </c>
      <c r="BD41" s="506">
        <f ca="1">IF($E41=$B41,0,IF(AND(Welcome!$C$22="50%",$E$5=Inservice),VLOOKUP($C$2,'LookUp Ranges'!$A$73:$CY$78,BC$38)*$B41,VLOOKUP($C$2,'LookUp Ranges'!$A$65:$CY$71,BC$38)*$B41))</f>
        <v>0</v>
      </c>
      <c r="BE41" s="506">
        <f ca="1">IF($E41=$B41,0,IF(AND(Welcome!$C$22="50%",$E$5=Inservice),VLOOKUP($C$2,'LookUp Ranges'!$A$73:$CY$78,BD$38)*$B41,VLOOKUP($C$2,'LookUp Ranges'!$A$65:$CY$71,BD$38)*$B41))</f>
        <v>0</v>
      </c>
      <c r="BF41" s="506">
        <f ca="1">IF($E41=$B41,0,IF(AND(Welcome!$C$22="50%",$E$5=Inservice),VLOOKUP($C$2,'LookUp Ranges'!$A$73:$CY$78,BE$38)*$B41,VLOOKUP($C$2,'LookUp Ranges'!$A$65:$CY$71,BE$38)*$B41))</f>
        <v>0</v>
      </c>
      <c r="BG41" s="506">
        <f ca="1">IF($E41=$B41,0,IF(AND(Welcome!$C$22="50%",$E$5=Inservice),VLOOKUP($C$2,'LookUp Ranges'!$A$73:$CY$78,BF$38)*$B41,VLOOKUP($C$2,'LookUp Ranges'!$A$65:$CY$71,BF$38)*$B41))</f>
        <v>0</v>
      </c>
      <c r="BH41" s="506">
        <f ca="1">IF($E41=$B41,0,IF(AND(Welcome!$C$22="50%",$E$5=Inservice),VLOOKUP($C$2,'LookUp Ranges'!$A$73:$CY$78,BG$38)*$B41,VLOOKUP($C$2,'LookUp Ranges'!$A$65:$CY$71,BG$38)*$B41))</f>
        <v>0</v>
      </c>
      <c r="BI41" s="506">
        <f ca="1">IF($E41=$B41,0,IF(AND(Welcome!$C$22="50%",$E$5=Inservice),VLOOKUP($C$2,'LookUp Ranges'!$A$73:$CY$78,BH$38)*$B41,VLOOKUP($C$2,'LookUp Ranges'!$A$65:$CY$71,BH$38)*$B41))</f>
        <v>0</v>
      </c>
      <c r="BJ41" s="506">
        <f ca="1">IF($E41=$B41,0,IF(AND(Welcome!$C$22="50%",$E$5=Inservice),VLOOKUP($C$2,'LookUp Ranges'!$A$73:$CY$78,BI$38)*$B41,VLOOKUP($C$2,'LookUp Ranges'!$A$65:$CY$71,BI$38)*$B41))</f>
        <v>0</v>
      </c>
      <c r="BK41" s="506">
        <f ca="1">IF($E41=$B41,0,IF(AND(Welcome!$C$22="50%",$E$5=Inservice),VLOOKUP($C$2,'LookUp Ranges'!$A$73:$CY$78,BJ$38)*$B41,VLOOKUP($C$2,'LookUp Ranges'!$A$65:$CY$71,BJ$38)*$B41))</f>
        <v>0</v>
      </c>
      <c r="BL41" s="506">
        <f ca="1">IF($E41=$B41,0,IF(AND(Welcome!$C$22="50%",$E$5=Inservice),VLOOKUP($C$2,'LookUp Ranges'!$A$73:$CY$78,BK$38)*$B41,VLOOKUP($C$2,'LookUp Ranges'!$A$65:$CY$71,BK$38)*$B41))</f>
        <v>0</v>
      </c>
      <c r="BM41" s="506">
        <f ca="1">IF($E41=$B41,0,IF(AND(Welcome!$C$22="50%",$E$5=Inservice),VLOOKUP($C$2,'LookUp Ranges'!$A$73:$CY$78,BL$38)*$B41,VLOOKUP($C$2,'LookUp Ranges'!$A$65:$CY$71,BL$38)*$B41))</f>
        <v>0</v>
      </c>
      <c r="BN41" s="506">
        <f ca="1">IF($E41=$B41,0,IF(AND(Welcome!$C$22="50%",$E$5=Inservice),VLOOKUP($C$2,'LookUp Ranges'!$A$73:$CY$78,BM$38)*$B41,VLOOKUP($C$2,'LookUp Ranges'!$A$65:$CY$71,BM$38)*$B41))</f>
        <v>0</v>
      </c>
      <c r="BO41" s="506">
        <f ca="1">IF($E41=$B41,0,IF(AND(Welcome!$C$22="50%",$E$5=Inservice),VLOOKUP($C$2,'LookUp Ranges'!$A$73:$CY$78,BN$38)*$B41,VLOOKUP($C$2,'LookUp Ranges'!$A$65:$CY$71,BN$38)*$B41))</f>
        <v>0</v>
      </c>
      <c r="BP41" s="506">
        <f ca="1">IF($E41=$B41,0,IF(AND(Welcome!$C$22="50%",$E$5=Inservice),VLOOKUP($C$2,'LookUp Ranges'!$A$73:$CY$78,BO$38)*$B41,VLOOKUP($C$2,'LookUp Ranges'!$A$65:$CY$71,BO$38)*$B41))</f>
        <v>0</v>
      </c>
      <c r="BQ41" s="506">
        <f ca="1">IF($E41=$B41,0,IF(AND(Welcome!$C$22="50%",$E$5=Inservice),VLOOKUP($C$2,'LookUp Ranges'!$A$73:$CY$78,BP$38)*$B41,VLOOKUP($C$2,'LookUp Ranges'!$A$65:$CY$71,BP$38)*$B41))</f>
        <v>0</v>
      </c>
      <c r="BR41" s="506">
        <f ca="1">IF($E41=$B41,0,IF(AND(Welcome!$C$22="50%",$E$5=Inservice),VLOOKUP($C$2,'LookUp Ranges'!$A$73:$CY$78,BQ$38)*$B41,VLOOKUP($C$2,'LookUp Ranges'!$A$65:$CY$71,BQ$38)*$B41))</f>
        <v>0</v>
      </c>
      <c r="BS41" s="506">
        <f ca="1">IF($E41=$B41,0,IF(AND(Welcome!$C$22="50%",$E$5=Inservice),VLOOKUP($C$2,'LookUp Ranges'!$A$73:$CY$78,BR$38)*$B41,VLOOKUP($C$2,'LookUp Ranges'!$A$65:$CY$71,BR$38)*$B41))</f>
        <v>0</v>
      </c>
      <c r="BT41" s="506">
        <f ca="1">IF($E41=$B41,0,IF(AND(Welcome!$C$22="50%",$E$5=Inservice),VLOOKUP($C$2,'LookUp Ranges'!$A$73:$CY$78,BS$38)*$B41,VLOOKUP($C$2,'LookUp Ranges'!$A$65:$CY$71,BS$38)*$B41))</f>
        <v>0</v>
      </c>
      <c r="BU41" s="506">
        <f ca="1">IF($E41=$B41,0,IF(AND(Welcome!$C$22="50%",$E$5=Inservice),VLOOKUP($C$2,'LookUp Ranges'!$A$73:$CY$78,BT$38)*$B41,VLOOKUP($C$2,'LookUp Ranges'!$A$65:$CY$71,BT$38)*$B41))</f>
        <v>0</v>
      </c>
      <c r="BV41" s="506">
        <f ca="1">IF($E41=$B41,0,IF(AND(Welcome!$C$22="50%",$E$5=Inservice),VLOOKUP($C$2,'LookUp Ranges'!$A$73:$CY$78,BU$38)*$B41,VLOOKUP($C$2,'LookUp Ranges'!$A$65:$CY$71,BU$38)*$B41))</f>
        <v>0</v>
      </c>
      <c r="BW41" s="506">
        <f ca="1">IF($E41=$B41,0,IF(AND(Welcome!$C$22="50%",$E$5=Inservice),VLOOKUP($C$2,'LookUp Ranges'!$A$73:$CY$78,BV$38)*$B41,VLOOKUP($C$2,'LookUp Ranges'!$A$65:$CY$71,BV$38)*$B41))</f>
        <v>0</v>
      </c>
      <c r="BX41" s="506">
        <f ca="1">IF($E41=$B41,0,IF(AND(Welcome!$C$22="50%",$E$5=Inservice),VLOOKUP($C$2,'LookUp Ranges'!$A$73:$CY$78,BW$38)*$B41,VLOOKUP($C$2,'LookUp Ranges'!$A$65:$CY$71,BW$38)*$B41))</f>
        <v>0</v>
      </c>
      <c r="BY41" s="506">
        <f ca="1">IF($E41=$B41,0,IF(AND(Welcome!$C$22="50%",$E$5=Inservice),VLOOKUP($C$2,'LookUp Ranges'!$A$73:$CY$78,BX$38)*$B41,VLOOKUP($C$2,'LookUp Ranges'!$A$65:$CY$71,BX$38)*$B41))</f>
        <v>0</v>
      </c>
      <c r="BZ41" s="506">
        <f ca="1">IF($E41=$B41,0,IF(AND(Welcome!$C$22="50%",$E$5=Inservice),VLOOKUP($C$2,'LookUp Ranges'!$A$73:$CY$78,BY$38)*$B41,VLOOKUP($C$2,'LookUp Ranges'!$A$65:$CY$71,BY$38)*$B41))</f>
        <v>0</v>
      </c>
      <c r="CA41" s="506">
        <f ca="1">IF($E41=$B41,0,IF(AND(Welcome!$C$22="50%",$E$5=Inservice),VLOOKUP($C$2,'LookUp Ranges'!$A$73:$CY$78,BZ$38)*$B41,VLOOKUP($C$2,'LookUp Ranges'!$A$65:$CY$71,BZ$38)*$B41))</f>
        <v>0</v>
      </c>
      <c r="CB41" s="506">
        <f ca="1">IF($E41=$B41,0,IF(AND(Welcome!$C$22="50%",$E$5=Inservice),VLOOKUP($C$2,'LookUp Ranges'!$A$73:$CY$78,CA$38)*$B41,VLOOKUP($C$2,'LookUp Ranges'!$A$65:$CY$71,CA$38)*$B41))</f>
        <v>0</v>
      </c>
      <c r="CC41" s="506">
        <f ca="1">IF($E41=$B41,0,IF(AND(Welcome!$C$22="50%",$E$5=Inservice),VLOOKUP($C$2,'LookUp Ranges'!$A$73:$CY$78,CB$38)*$B41,VLOOKUP($C$2,'LookUp Ranges'!$A$65:$CY$71,CB$38)*$B41))</f>
        <v>0</v>
      </c>
      <c r="CD41" s="506">
        <f ca="1">IF($E41=$B41,0,IF(AND(Welcome!$C$22="50%",$E$5=Inservice),VLOOKUP($C$2,'LookUp Ranges'!$A$73:$CY$78,CC$38)*$B41,VLOOKUP($C$2,'LookUp Ranges'!$A$65:$CY$71,CC$38)*$B41))</f>
        <v>0</v>
      </c>
      <c r="CE41" s="506">
        <f ca="1">IF($E41=$B41,0,IF(AND(Welcome!$C$22="50%",$E$5=Inservice),VLOOKUP($C$2,'LookUp Ranges'!$A$73:$CY$78,CD$38)*$B41,VLOOKUP($C$2,'LookUp Ranges'!$A$65:$CY$71,CD$38)*$B41))</f>
        <v>0</v>
      </c>
      <c r="CF41" s="506">
        <f ca="1">IF($E41=$B41,0,IF(AND(Welcome!$C$22="50%",$E$5=Inservice),VLOOKUP($C$2,'LookUp Ranges'!$A$73:$CY$78,CE$38)*$B41,VLOOKUP($C$2,'LookUp Ranges'!$A$65:$CY$71,CE$38)*$B41))</f>
        <v>0</v>
      </c>
      <c r="CG41" s="506">
        <f ca="1">IF($E41=$B41,0,IF(AND(Welcome!$C$22="50%",$E$5=Inservice),VLOOKUP($C$2,'LookUp Ranges'!$A$73:$CY$78,CF$38)*$B41,VLOOKUP($C$2,'LookUp Ranges'!$A$65:$CY$71,CF$38)*$B41))</f>
        <v>0</v>
      </c>
      <c r="CH41" s="506">
        <f ca="1">IF($E41=$B41,0,IF(AND(Welcome!$C$22="50%",$E$5=Inservice),VLOOKUP($C$2,'LookUp Ranges'!$A$73:$CY$78,CG$38)*$B41,VLOOKUP($C$2,'LookUp Ranges'!$A$65:$CY$71,CG$38)*$B41))</f>
        <v>0</v>
      </c>
      <c r="CI41" s="506">
        <f ca="1">IF($E41=$B41,0,IF(AND(Welcome!$C$22="50%",$E$5=Inservice),VLOOKUP($C$2,'LookUp Ranges'!$A$73:$CY$78,CH$38)*$B41,VLOOKUP($C$2,'LookUp Ranges'!$A$65:$CY$71,CH$38)*$B41))</f>
        <v>0</v>
      </c>
      <c r="CJ41" s="506">
        <f ca="1">IF($E41=$B41,0,IF(AND(Welcome!$C$22="50%",$E$5=Inservice),VLOOKUP($C$2,'LookUp Ranges'!$A$73:$CY$78,CI$38)*$B41,VLOOKUP($C$2,'LookUp Ranges'!$A$65:$CY$71,CI$38)*$B41))</f>
        <v>0</v>
      </c>
      <c r="CK41" s="506">
        <f ca="1">IF($E41=$B41,0,IF(AND(Welcome!$C$22="50%",$E$5=Inservice),VLOOKUP($C$2,'LookUp Ranges'!$A$73:$CY$78,CJ$38)*$B41,VLOOKUP($C$2,'LookUp Ranges'!$A$65:$CY$71,CJ$38)*$B41))</f>
        <v>0</v>
      </c>
      <c r="CL41" s="506">
        <f ca="1">IF($E41=$B41,0,IF(AND(Welcome!$C$22="50%",$E$5=Inservice),VLOOKUP($C$2,'LookUp Ranges'!$A$73:$CY$78,CK$38)*$B41,VLOOKUP($C$2,'LookUp Ranges'!$A$65:$CY$71,CK$38)*$B41))</f>
        <v>0</v>
      </c>
      <c r="CM41" s="506">
        <f ca="1">IF($E41=$B41,0,IF(AND(Welcome!$C$22="50%",$E$5=Inservice),VLOOKUP($C$2,'LookUp Ranges'!$A$73:$CY$78,CL$38)*$B41,VLOOKUP($C$2,'LookUp Ranges'!$A$65:$CY$71,CL$38)*$B41))</f>
        <v>0</v>
      </c>
      <c r="CN41" s="506">
        <f ca="1">IF($E41=$B41,0,IF(AND(Welcome!$C$22="50%",$E$5=Inservice),VLOOKUP($C$2,'LookUp Ranges'!$A$73:$CY$78,CM$38)*$B41,VLOOKUP($C$2,'LookUp Ranges'!$A$65:$CY$71,CM$38)*$B41))</f>
        <v>0</v>
      </c>
      <c r="CO41" s="506">
        <f ca="1">IF($E41=$B41,0,IF(AND(Welcome!$C$22="50%",$E$5=Inservice),VLOOKUP($C$2,'LookUp Ranges'!$A$73:$CY$78,CN$38)*$B41,VLOOKUP($C$2,'LookUp Ranges'!$A$65:$CY$71,CN$38)*$B41))</f>
        <v>0</v>
      </c>
      <c r="CP41" s="506">
        <f ca="1">IF($E41=$B41,0,IF(AND(Welcome!$C$22="50%",$E$5=Inservice),VLOOKUP($C$2,'LookUp Ranges'!$A$73:$CY$78,CO$38)*$B41,VLOOKUP($C$2,'LookUp Ranges'!$A$65:$CY$71,CO$38)*$B41))</f>
        <v>0</v>
      </c>
      <c r="CQ41" s="506">
        <f ca="1">IF($E41=$B41,0,IF(AND(Welcome!$C$22="50%",$E$5=Inservice),VLOOKUP($C$2,'LookUp Ranges'!$A$73:$CY$78,CP$38)*$B41,VLOOKUP($C$2,'LookUp Ranges'!$A$65:$CY$71,CP$38)*$B41))</f>
        <v>0</v>
      </c>
      <c r="CR41" s="506">
        <f ca="1">IF($E41=$B41,0,IF(AND(Welcome!$C$22="50%",$E$5=Inservice),VLOOKUP($C$2,'LookUp Ranges'!$A$73:$CY$78,CQ$38)*$B41,VLOOKUP($C$2,'LookUp Ranges'!$A$65:$CY$71,CQ$38)*$B41))</f>
        <v>0</v>
      </c>
      <c r="CS41" s="506">
        <f ca="1">IF($E41=$B41,0,IF(AND(Welcome!$C$22="50%",$E$5=Inservice),VLOOKUP($C$2,'LookUp Ranges'!$A$73:$CY$78,CR$38)*$B41,VLOOKUP($C$2,'LookUp Ranges'!$A$65:$CY$71,CR$38)*$B41))</f>
        <v>0</v>
      </c>
      <c r="CT41" s="506">
        <f ca="1">IF($E41=$B41,0,IF(AND(Welcome!$C$22="50%",$E$5=Inservice),VLOOKUP($C$2,'LookUp Ranges'!$A$73:$CY$78,CS$38)*$B41,VLOOKUP($C$2,'LookUp Ranges'!$A$65:$CY$71,CS$38)*$B41))</f>
        <v>0</v>
      </c>
      <c r="CU41" s="506">
        <f ca="1">IF($E41=$B41,0,IF(AND(Welcome!$C$22="50%",$E$5=Inservice),VLOOKUP($C$2,'LookUp Ranges'!$A$73:$CY$78,CT$38)*$B41,VLOOKUP($C$2,'LookUp Ranges'!$A$65:$CY$71,CT$38)*$B41))</f>
        <v>0</v>
      </c>
      <c r="CV41" s="506">
        <f ca="1">IF($E41=$B41,0,IF(AND(Welcome!$C$22="50%",$E$5=Inservice),VLOOKUP($C$2,'LookUp Ranges'!$A$73:$CY$78,CU$38)*$B41,VLOOKUP($C$2,'LookUp Ranges'!$A$65:$CY$71,CU$38)*$B41))</f>
        <v>0</v>
      </c>
      <c r="CW41" s="506">
        <f ca="1">IF($E41=$B41,0,IF(AND(Welcome!$C$22="50%",$E$5=Inservice),VLOOKUP($C$2,'LookUp Ranges'!$A$73:$CY$78,CV$38)*$B41,VLOOKUP($C$2,'LookUp Ranges'!$A$65:$CY$71,CV$38)*$B41))</f>
        <v>0</v>
      </c>
      <c r="CX41" s="506">
        <f ca="1">IF($E41=$B41,0,IF(AND(Welcome!$C$22="50%",$E$5=Inservice),VLOOKUP($C$2,'LookUp Ranges'!$A$73:$CY$78,CW$38)*$B41,VLOOKUP($C$2,'LookUp Ranges'!$A$65:$CY$71,CW$38)*$B41))</f>
        <v>0</v>
      </c>
      <c r="CY41" s="256">
        <f t="shared" ca="1" si="236"/>
        <v>0</v>
      </c>
    </row>
    <row r="42" spans="1:103">
      <c r="A42" s="241">
        <f t="shared" si="234"/>
        <v>4</v>
      </c>
      <c r="B42" s="249">
        <f t="shared" ca="1" si="235"/>
        <v>0</v>
      </c>
      <c r="C42" s="257"/>
      <c r="D42" s="257"/>
      <c r="E42" s="257"/>
      <c r="F42" s="573">
        <f ca="1">IF(AND(Welcome!$C$22="100%",F$5=Inservice),$B42,IF(AND(Welcome!$C$22="50%",F$5=Inservice),VLOOKUP($C$2,'LookUp Ranges'!$A$73:$CY$78,D$38)*$B42,VLOOKUP($C$2,'LookUp Ranges'!$A$65:$CY$71,D$38)*$B42))</f>
        <v>0</v>
      </c>
      <c r="G42" s="573">
        <f ca="1">IF($F42=$B42,0,IF(AND(Welcome!$C$22="50%",$F$5=Inservice),VLOOKUP($C$2,'LookUp Ranges'!$A$73:$CY$78,E$38)*$B42,VLOOKUP($C$2,'LookUp Ranges'!$A$65:$CY$71,E$38)*$B42))</f>
        <v>0</v>
      </c>
      <c r="H42" s="573">
        <f ca="1">IF($F42=$B42,0,IF(AND(Welcome!$C$22="50%",$F$5=Inservice),VLOOKUP($C$2,'LookUp Ranges'!$A$73:$CY$78,F$38)*$B42,VLOOKUP($C$2,'LookUp Ranges'!$A$65:$CY$71,F$38)*$B42))</f>
        <v>0</v>
      </c>
      <c r="I42" s="573">
        <f ca="1">IF($F42=$B42,0,IF(AND(Welcome!$C$22="50%",$F$5=Inservice),VLOOKUP($C$2,'LookUp Ranges'!$A$73:$CY$78,G$38)*$B42,VLOOKUP($C$2,'LookUp Ranges'!$A$65:$CY$71,G$38)*$B42))</f>
        <v>0</v>
      </c>
      <c r="J42" s="573">
        <f ca="1">IF($F42=$B42,0,IF(AND(Welcome!$C$22="50%",$F$5=Inservice),VLOOKUP($C$2,'LookUp Ranges'!$A$73:$CY$78,H$38)*$B42,VLOOKUP($C$2,'LookUp Ranges'!$A$65:$CY$71,H$38)*$B42))</f>
        <v>0</v>
      </c>
      <c r="K42" s="573">
        <f ca="1">IF($F42=$B42,0,IF(AND(Welcome!$C$22="50%",$F$5=Inservice),VLOOKUP($C$2,'LookUp Ranges'!$A$73:$CY$78,I$38)*$B42,VLOOKUP($C$2,'LookUp Ranges'!$A$65:$CY$71,I$38)*$B42))</f>
        <v>0</v>
      </c>
      <c r="L42" s="573">
        <f ca="1">IF($F42=$B42,0,IF(AND(Welcome!$C$22="50%",$F$5=Inservice),VLOOKUP($C$2,'LookUp Ranges'!$A$73:$CY$78,J$38)*$B42,VLOOKUP($C$2,'LookUp Ranges'!$A$65:$CY$71,J$38)*$B42))</f>
        <v>0</v>
      </c>
      <c r="M42" s="573">
        <f ca="1">IF($F42=$B42,0,IF(AND(Welcome!$C$22="50%",$F$5=Inservice),VLOOKUP($C$2,'LookUp Ranges'!$A$73:$CY$78,K$38)*$B42,VLOOKUP($C$2,'LookUp Ranges'!$A$65:$CY$71,K$38)*$B42))</f>
        <v>0</v>
      </c>
      <c r="N42" s="573">
        <f ca="1">IF($F42=$B42,0,IF(AND(Welcome!$C$22="50%",$F$5=Inservice),VLOOKUP($C$2,'LookUp Ranges'!$A$73:$CY$78,L$38)*$B42,VLOOKUP($C$2,'LookUp Ranges'!$A$65:$CY$71,L$38)*$B42))</f>
        <v>0</v>
      </c>
      <c r="O42" s="573">
        <f ca="1">IF($F42=$B42,0,IF(AND(Welcome!$C$22="50%",$F$5=Inservice),VLOOKUP($C$2,'LookUp Ranges'!$A$73:$CY$78,M$38)*$B42,VLOOKUP($C$2,'LookUp Ranges'!$A$65:$CY$71,M$38)*$B42))</f>
        <v>0</v>
      </c>
      <c r="P42" s="573">
        <f ca="1">IF($F42=$B42,0,IF(AND(Welcome!$C$22="50%",$F$5=Inservice),VLOOKUP($C$2,'LookUp Ranges'!$A$73:$CY$78,N$38)*$B42,VLOOKUP($C$2,'LookUp Ranges'!$A$65:$CY$71,N$38)*$B42))</f>
        <v>0</v>
      </c>
      <c r="Q42" s="573">
        <f ca="1">IF($F42=$B42,0,IF(AND(Welcome!$C$22="50%",$F$5=Inservice),VLOOKUP($C$2,'LookUp Ranges'!$A$73:$CY$78,O$38)*$B42,VLOOKUP($C$2,'LookUp Ranges'!$A$65:$CY$71,O$38)*$B42))</f>
        <v>0</v>
      </c>
      <c r="R42" s="573">
        <f ca="1">IF($F42=$B42,0,IF(AND(Welcome!$C$22="50%",$F$5=Inservice),VLOOKUP($C$2,'LookUp Ranges'!$A$73:$CY$78,P$38)*$B42,VLOOKUP($C$2,'LookUp Ranges'!$A$65:$CY$71,P$38)*$B42))</f>
        <v>0</v>
      </c>
      <c r="S42" s="573">
        <f ca="1">IF($F42=$B42,0,IF(AND(Welcome!$C$22="50%",$F$5=Inservice),VLOOKUP($C$2,'LookUp Ranges'!$A$73:$CY$78,Q$38)*$B42,VLOOKUP($C$2,'LookUp Ranges'!$A$65:$CY$71,Q$38)*$B42))</f>
        <v>0</v>
      </c>
      <c r="T42" s="573">
        <f ca="1">IF($F42=$B42,0,IF(AND(Welcome!$C$22="50%",$F$5=Inservice),VLOOKUP($C$2,'LookUp Ranges'!$A$73:$CY$78,R$38)*$B42,VLOOKUP($C$2,'LookUp Ranges'!$A$65:$CY$71,R$38)*$B42))</f>
        <v>0</v>
      </c>
      <c r="U42" s="573">
        <f ca="1">IF($F42=$B42,0,IF(AND(Welcome!$C$22="50%",$F$5=Inservice),VLOOKUP($C$2,'LookUp Ranges'!$A$73:$CY$78,S$38)*$B42,VLOOKUP($C$2,'LookUp Ranges'!$A$65:$CY$71,S$38)*$B42))</f>
        <v>0</v>
      </c>
      <c r="V42" s="573">
        <f ca="1">IF($F42=$B42,0,IF(AND(Welcome!$C$22="50%",$F$5=Inservice),VLOOKUP($C$2,'LookUp Ranges'!$A$73:$CY$78,T$38)*$B42,VLOOKUP($C$2,'LookUp Ranges'!$A$65:$CY$71,T$38)*$B42))</f>
        <v>0</v>
      </c>
      <c r="W42" s="573">
        <f ca="1">IF($F42=$B42,0,IF(AND(Welcome!$C$22="50%",$F$5=Inservice),VLOOKUP($C$2,'LookUp Ranges'!$A$73:$CY$78,U$38)*$B42,VLOOKUP($C$2,'LookUp Ranges'!$A$65:$CY$71,U$38)*$B42))</f>
        <v>0</v>
      </c>
      <c r="X42" s="573">
        <f ca="1">IF($F42=$B42,0,IF(AND(Welcome!$C$22="50%",$F$5=Inservice),VLOOKUP($C$2,'LookUp Ranges'!$A$73:$CY$78,V$38)*$B42,VLOOKUP($C$2,'LookUp Ranges'!$A$65:$CY$71,V$38)*$B42))</f>
        <v>0</v>
      </c>
      <c r="Y42" s="573">
        <f ca="1">IF($F42=$B42,0,IF(AND(Welcome!$C$22="50%",$F$5=Inservice),VLOOKUP($C$2,'LookUp Ranges'!$A$73:$CY$78,W$38)*$B42,VLOOKUP($C$2,'LookUp Ranges'!$A$65:$CY$71,W$38)*$B42))</f>
        <v>0</v>
      </c>
      <c r="Z42" s="506">
        <f ca="1">IF($F42=$B42,0,IF(AND(Welcome!$C$22="50%",$F$5=Inservice),VLOOKUP($C$2,'LookUp Ranges'!$A$73:$CY$78,X$38)*$B42,VLOOKUP($C$2,'LookUp Ranges'!$A$65:$CY$71,X$38)*$B42))</f>
        <v>0</v>
      </c>
      <c r="AA42" s="506">
        <f ca="1">IF($F42=$B42,0,IF(AND(Welcome!$C$22="50%",$F$5=Inservice),VLOOKUP($C$2,'LookUp Ranges'!$A$73:$CY$78,Y$38)*$B42,VLOOKUP($C$2,'LookUp Ranges'!$A$65:$CY$71,Y$38)*$B42))</f>
        <v>0</v>
      </c>
      <c r="AB42" s="506">
        <f ca="1">IF($F42=$B42,0,IF(AND(Welcome!$C$22="50%",$F$5=Inservice),VLOOKUP($C$2,'LookUp Ranges'!$A$73:$CY$78,Z$38)*$B42,VLOOKUP($C$2,'LookUp Ranges'!$A$65:$CY$71,Z$38)*$B42))</f>
        <v>0</v>
      </c>
      <c r="AC42" s="506">
        <f ca="1">IF($F42=$B42,0,IF(AND(Welcome!$C$22="50%",$F$5=Inservice),VLOOKUP($C$2,'LookUp Ranges'!$A$73:$CY$78,AA$38)*$B42,VLOOKUP($C$2,'LookUp Ranges'!$A$65:$CY$71,AA$38)*$B42))</f>
        <v>0</v>
      </c>
      <c r="AD42" s="506">
        <f ca="1">IF($F42=$B42,0,IF(AND(Welcome!$C$22="50%",$F$5=Inservice),VLOOKUP($C$2,'LookUp Ranges'!$A$73:$CY$78,AB$38)*$B42,VLOOKUP($C$2,'LookUp Ranges'!$A$65:$CY$71,AB$38)*$B42))</f>
        <v>0</v>
      </c>
      <c r="AE42" s="506">
        <f ca="1">IF($F42=$B42,0,IF(AND(Welcome!$C$22="50%",$F$5=Inservice),VLOOKUP($C$2,'LookUp Ranges'!$A$73:$CY$78,AC$38)*$B42,VLOOKUP($C$2,'LookUp Ranges'!$A$65:$CY$71,AC$38)*$B42))</f>
        <v>0</v>
      </c>
      <c r="AF42" s="506">
        <f ca="1">IF($F42=$B42,0,IF(AND(Welcome!$C$22="50%",$F$5=Inservice),VLOOKUP($C$2,'LookUp Ranges'!$A$73:$CY$78,AD$38)*$B42,VLOOKUP($C$2,'LookUp Ranges'!$A$65:$CY$71,AD$38)*$B42))</f>
        <v>0</v>
      </c>
      <c r="AG42" s="506">
        <f ca="1">IF($F42=$B42,0,IF(AND(Welcome!$C$22="50%",$F$5=Inservice),VLOOKUP($C$2,'LookUp Ranges'!$A$73:$CY$78,AE$38)*$B42,VLOOKUP($C$2,'LookUp Ranges'!$A$65:$CY$71,AE$38)*$B42))</f>
        <v>0</v>
      </c>
      <c r="AH42" s="506">
        <f ca="1">IF($F42=$B42,0,IF(AND(Welcome!$C$22="50%",$F$5=Inservice),VLOOKUP($C$2,'LookUp Ranges'!$A$73:$CY$78,AF$38)*$B42,VLOOKUP($C$2,'LookUp Ranges'!$A$65:$CY$71,AF$38)*$B42))</f>
        <v>0</v>
      </c>
      <c r="AI42" s="506">
        <f ca="1">IF($F42=$B42,0,IF(AND(Welcome!$C$22="50%",$F$5=Inservice),VLOOKUP($C$2,'LookUp Ranges'!$A$73:$CY$78,AG$38)*$B42,VLOOKUP($C$2,'LookUp Ranges'!$A$65:$CY$71,AG$38)*$B42))</f>
        <v>0</v>
      </c>
      <c r="AJ42" s="506">
        <f ca="1">IF($F42=$B42,0,IF(AND(Welcome!$C$22="50%",$F$5=Inservice),VLOOKUP($C$2,'LookUp Ranges'!$A$73:$CY$78,AH$38)*$B42,VLOOKUP($C$2,'LookUp Ranges'!$A$65:$CY$71,AH$38)*$B42))</f>
        <v>0</v>
      </c>
      <c r="AK42" s="506">
        <f ca="1">IF($F42=$B42,0,IF(AND(Welcome!$C$22="50%",$F$5=Inservice),VLOOKUP($C$2,'LookUp Ranges'!$A$73:$CY$78,AI$38)*$B42,VLOOKUP($C$2,'LookUp Ranges'!$A$65:$CY$71,AI$38)*$B42))</f>
        <v>0</v>
      </c>
      <c r="AL42" s="506">
        <f ca="1">IF($F42=$B42,0,IF(AND(Welcome!$C$22="50%",$F$5=Inservice),VLOOKUP($C$2,'LookUp Ranges'!$A$73:$CY$78,AJ$38)*$B42,VLOOKUP($C$2,'LookUp Ranges'!$A$65:$CY$71,AJ$38)*$B42))</f>
        <v>0</v>
      </c>
      <c r="AM42" s="506">
        <f ca="1">IF($F42=$B42,0,IF(AND(Welcome!$C$22="50%",$F$5=Inservice),VLOOKUP($C$2,'LookUp Ranges'!$A$73:$CY$78,AK$38)*$B42,VLOOKUP($C$2,'LookUp Ranges'!$A$65:$CY$71,AK$38)*$B42))</f>
        <v>0</v>
      </c>
      <c r="AN42" s="506">
        <f ca="1">IF($F42=$B42,0,IF(AND(Welcome!$C$22="50%",$F$5=Inservice),VLOOKUP($C$2,'LookUp Ranges'!$A$73:$CY$78,AL$38)*$B42,VLOOKUP($C$2,'LookUp Ranges'!$A$65:$CY$71,AL$38)*$B42))</f>
        <v>0</v>
      </c>
      <c r="AO42" s="506">
        <f ca="1">IF($F42=$B42,0,IF(AND(Welcome!$C$22="50%",$F$5=Inservice),VLOOKUP($C$2,'LookUp Ranges'!$A$73:$CY$78,AM$38)*$B42,VLOOKUP($C$2,'LookUp Ranges'!$A$65:$CY$71,AM$38)*$B42))</f>
        <v>0</v>
      </c>
      <c r="AP42" s="506">
        <f ca="1">IF($F42=$B42,0,IF(AND(Welcome!$C$22="50%",$F$5=Inservice),VLOOKUP($C$2,'LookUp Ranges'!$A$73:$CY$78,AN$38)*$B42,VLOOKUP($C$2,'LookUp Ranges'!$A$65:$CY$71,AN$38)*$B42))</f>
        <v>0</v>
      </c>
      <c r="AQ42" s="506">
        <f ca="1">IF($F42=$B42,0,IF(AND(Welcome!$C$22="50%",$F$5=Inservice),VLOOKUP($C$2,'LookUp Ranges'!$A$73:$CY$78,AO$38)*$B42,VLOOKUP($C$2,'LookUp Ranges'!$A$65:$CY$71,AO$38)*$B42))</f>
        <v>0</v>
      </c>
      <c r="AR42" s="506">
        <f ca="1">IF($F42=$B42,0,IF(AND(Welcome!$C$22="50%",$F$5=Inservice),VLOOKUP($C$2,'LookUp Ranges'!$A$73:$CY$78,AP$38)*$B42,VLOOKUP($C$2,'LookUp Ranges'!$A$65:$CY$71,AP$38)*$B42))</f>
        <v>0</v>
      </c>
      <c r="AS42" s="506">
        <f ca="1">IF($F42=$B42,0,IF(AND(Welcome!$C$22="50%",$F$5=Inservice),VLOOKUP($C$2,'LookUp Ranges'!$A$73:$CY$78,AQ$38)*$B42,VLOOKUP($C$2,'LookUp Ranges'!$A$65:$CY$71,AQ$38)*$B42))</f>
        <v>0</v>
      </c>
      <c r="AT42" s="506">
        <f ca="1">IF($F42=$B42,0,IF(AND(Welcome!$C$22="50%",$F$5=Inservice),VLOOKUP($C$2,'LookUp Ranges'!$A$73:$CY$78,AR$38)*$B42,VLOOKUP($C$2,'LookUp Ranges'!$A$65:$CY$71,AR$38)*$B42))</f>
        <v>0</v>
      </c>
      <c r="AU42" s="506">
        <f ca="1">IF($F42=$B42,0,IF(AND(Welcome!$C$22="50%",$F$5=Inservice),VLOOKUP($C$2,'LookUp Ranges'!$A$73:$CY$78,AS$38)*$B42,VLOOKUP($C$2,'LookUp Ranges'!$A$65:$CY$71,AS$38)*$B42))</f>
        <v>0</v>
      </c>
      <c r="AV42" s="506">
        <f ca="1">IF($F42=$B42,0,IF(AND(Welcome!$C$22="50%",$F$5=Inservice),VLOOKUP($C$2,'LookUp Ranges'!$A$73:$CY$78,AT$38)*$B42,VLOOKUP($C$2,'LookUp Ranges'!$A$65:$CY$71,AT$38)*$B42))</f>
        <v>0</v>
      </c>
      <c r="AW42" s="506">
        <f ca="1">IF($F42=$B42,0,IF(AND(Welcome!$C$22="50%",$F$5=Inservice),VLOOKUP($C$2,'LookUp Ranges'!$A$73:$CY$78,AU$38)*$B42,VLOOKUP($C$2,'LookUp Ranges'!$A$65:$CY$71,AU$38)*$B42))</f>
        <v>0</v>
      </c>
      <c r="AX42" s="506">
        <f ca="1">IF($F42=$B42,0,IF(AND(Welcome!$C$22="50%",$F$5=Inservice),VLOOKUP($C$2,'LookUp Ranges'!$A$73:$CY$78,AV$38)*$B42,VLOOKUP($C$2,'LookUp Ranges'!$A$65:$CY$71,AV$38)*$B42))</f>
        <v>0</v>
      </c>
      <c r="AY42" s="506">
        <f ca="1">IF($F42=$B42,0,IF(AND(Welcome!$C$22="50%",$F$5=Inservice),VLOOKUP($C$2,'LookUp Ranges'!$A$73:$CY$78,AW$38)*$B42,VLOOKUP($C$2,'LookUp Ranges'!$A$65:$CY$71,AW$38)*$B42))</f>
        <v>0</v>
      </c>
      <c r="AZ42" s="506">
        <f ca="1">IF($F42=$B42,0,IF(AND(Welcome!$C$22="50%",$F$5=Inservice),VLOOKUP($C$2,'LookUp Ranges'!$A$73:$CY$78,AX$38)*$B42,VLOOKUP($C$2,'LookUp Ranges'!$A$65:$CY$71,AX$38)*$B42))</f>
        <v>0</v>
      </c>
      <c r="BA42" s="506">
        <f ca="1">IF($F42=$B42,0,IF(AND(Welcome!$C$22="50%",$F$5=Inservice),VLOOKUP($C$2,'LookUp Ranges'!$A$73:$CY$78,AY$38)*$B42,VLOOKUP($C$2,'LookUp Ranges'!$A$65:$CY$71,AY$38)*$B42))</f>
        <v>0</v>
      </c>
      <c r="BB42" s="506">
        <f ca="1">IF($F42=$B42,0,IF(AND(Welcome!$C$22="50%",$F$5=Inservice),VLOOKUP($C$2,'LookUp Ranges'!$A$73:$CY$78,AZ$38)*$B42,VLOOKUP($C$2,'LookUp Ranges'!$A$65:$CY$71,AZ$38)*$B42))</f>
        <v>0</v>
      </c>
      <c r="BC42" s="506">
        <f ca="1">IF($F42=$B42,0,IF(AND(Welcome!$C$22="50%",$F$5=Inservice),VLOOKUP($C$2,'LookUp Ranges'!$A$73:$CY$78,BA$38)*$B42,VLOOKUP($C$2,'LookUp Ranges'!$A$65:$CY$71,BA$38)*$B42))</f>
        <v>0</v>
      </c>
      <c r="BD42" s="506">
        <f ca="1">IF($F42=$B42,0,IF(AND(Welcome!$C$22="50%",$F$5=Inservice),VLOOKUP($C$2,'LookUp Ranges'!$A$73:$CY$78,BB$38)*$B42,VLOOKUP($C$2,'LookUp Ranges'!$A$65:$CY$71,BB$38)*$B42))</f>
        <v>0</v>
      </c>
      <c r="BE42" s="506">
        <f ca="1">IF($F42=$B42,0,IF(AND(Welcome!$C$22="50%",$F$5=Inservice),VLOOKUP($C$2,'LookUp Ranges'!$A$73:$CY$78,BC$38)*$B42,VLOOKUP($C$2,'LookUp Ranges'!$A$65:$CY$71,BC$38)*$B42))</f>
        <v>0</v>
      </c>
      <c r="BF42" s="506">
        <f ca="1">IF($F42=$B42,0,IF(AND(Welcome!$C$22="50%",$F$5=Inservice),VLOOKUP($C$2,'LookUp Ranges'!$A$73:$CY$78,BD$38)*$B42,VLOOKUP($C$2,'LookUp Ranges'!$A$65:$CY$71,BD$38)*$B42))</f>
        <v>0</v>
      </c>
      <c r="BG42" s="506">
        <f ca="1">IF($F42=$B42,0,IF(AND(Welcome!$C$22="50%",$F$5=Inservice),VLOOKUP($C$2,'LookUp Ranges'!$A$73:$CY$78,BE$38)*$B42,VLOOKUP($C$2,'LookUp Ranges'!$A$65:$CY$71,BE$38)*$B42))</f>
        <v>0</v>
      </c>
      <c r="BH42" s="506">
        <f ca="1">IF($F42=$B42,0,IF(AND(Welcome!$C$22="50%",$F$5=Inservice),VLOOKUP($C$2,'LookUp Ranges'!$A$73:$CY$78,BF$38)*$B42,VLOOKUP($C$2,'LookUp Ranges'!$A$65:$CY$71,BF$38)*$B42))</f>
        <v>0</v>
      </c>
      <c r="BI42" s="506">
        <f ca="1">IF($F42=$B42,0,IF(AND(Welcome!$C$22="50%",$F$5=Inservice),VLOOKUP($C$2,'LookUp Ranges'!$A$73:$CY$78,BG$38)*$B42,VLOOKUP($C$2,'LookUp Ranges'!$A$65:$CY$71,BG$38)*$B42))</f>
        <v>0</v>
      </c>
      <c r="BJ42" s="506">
        <f ca="1">IF($F42=$B42,0,IF(AND(Welcome!$C$22="50%",$F$5=Inservice),VLOOKUP($C$2,'LookUp Ranges'!$A$73:$CY$78,BH$38)*$B42,VLOOKUP($C$2,'LookUp Ranges'!$A$65:$CY$71,BH$38)*$B42))</f>
        <v>0</v>
      </c>
      <c r="BK42" s="506">
        <f ca="1">IF($F42=$B42,0,IF(AND(Welcome!$C$22="50%",$F$5=Inservice),VLOOKUP($C$2,'LookUp Ranges'!$A$73:$CY$78,BI$38)*$B42,VLOOKUP($C$2,'LookUp Ranges'!$A$65:$CY$71,BI$38)*$B42))</f>
        <v>0</v>
      </c>
      <c r="BL42" s="506">
        <f ca="1">IF($F42=$B42,0,IF(AND(Welcome!$C$22="50%",$F$5=Inservice),VLOOKUP($C$2,'LookUp Ranges'!$A$73:$CY$78,BJ$38)*$B42,VLOOKUP($C$2,'LookUp Ranges'!$A$65:$CY$71,BJ$38)*$B42))</f>
        <v>0</v>
      </c>
      <c r="BM42" s="506">
        <f ca="1">IF($F42=$B42,0,IF(AND(Welcome!$C$22="50%",$F$5=Inservice),VLOOKUP($C$2,'LookUp Ranges'!$A$73:$CY$78,BK$38)*$B42,VLOOKUP($C$2,'LookUp Ranges'!$A$65:$CY$71,BK$38)*$B42))</f>
        <v>0</v>
      </c>
      <c r="BN42" s="506">
        <f ca="1">IF($F42=$B42,0,IF(AND(Welcome!$C$22="50%",$F$5=Inservice),VLOOKUP($C$2,'LookUp Ranges'!$A$73:$CY$78,BL$38)*$B42,VLOOKUP($C$2,'LookUp Ranges'!$A$65:$CY$71,BL$38)*$B42))</f>
        <v>0</v>
      </c>
      <c r="BO42" s="506">
        <f ca="1">IF($F42=$B42,0,IF(AND(Welcome!$C$22="50%",$F$5=Inservice),VLOOKUP($C$2,'LookUp Ranges'!$A$73:$CY$78,BM$38)*$B42,VLOOKUP($C$2,'LookUp Ranges'!$A$65:$CY$71,BM$38)*$B42))</f>
        <v>0</v>
      </c>
      <c r="BP42" s="506">
        <f ca="1">IF($F42=$B42,0,IF(AND(Welcome!$C$22="50%",$F$5=Inservice),VLOOKUP($C$2,'LookUp Ranges'!$A$73:$CY$78,BN$38)*$B42,VLOOKUP($C$2,'LookUp Ranges'!$A$65:$CY$71,BN$38)*$B42))</f>
        <v>0</v>
      </c>
      <c r="BQ42" s="506">
        <f ca="1">IF($F42=$B42,0,IF(AND(Welcome!$C$22="50%",$F$5=Inservice),VLOOKUP($C$2,'LookUp Ranges'!$A$73:$CY$78,BO$38)*$B42,VLOOKUP($C$2,'LookUp Ranges'!$A$65:$CY$71,BO$38)*$B42))</f>
        <v>0</v>
      </c>
      <c r="BR42" s="506">
        <f ca="1">IF($F42=$B42,0,IF(AND(Welcome!$C$22="50%",$F$5=Inservice),VLOOKUP($C$2,'LookUp Ranges'!$A$73:$CY$78,BP$38)*$B42,VLOOKUP($C$2,'LookUp Ranges'!$A$65:$CY$71,BP$38)*$B42))</f>
        <v>0</v>
      </c>
      <c r="BS42" s="506">
        <f ca="1">IF($F42=$B42,0,IF(AND(Welcome!$C$22="50%",$F$5=Inservice),VLOOKUP($C$2,'LookUp Ranges'!$A$73:$CY$78,BQ$38)*$B42,VLOOKUP($C$2,'LookUp Ranges'!$A$65:$CY$71,BQ$38)*$B42))</f>
        <v>0</v>
      </c>
      <c r="BT42" s="506">
        <f ca="1">IF($F42=$B42,0,IF(AND(Welcome!$C$22="50%",$F$5=Inservice),VLOOKUP($C$2,'LookUp Ranges'!$A$73:$CY$78,BR$38)*$B42,VLOOKUP($C$2,'LookUp Ranges'!$A$65:$CY$71,BR$38)*$B42))</f>
        <v>0</v>
      </c>
      <c r="BU42" s="506">
        <f ca="1">IF($F42=$B42,0,IF(AND(Welcome!$C$22="50%",$F$5=Inservice),VLOOKUP($C$2,'LookUp Ranges'!$A$73:$CY$78,BS$38)*$B42,VLOOKUP($C$2,'LookUp Ranges'!$A$65:$CY$71,BS$38)*$B42))</f>
        <v>0</v>
      </c>
      <c r="BV42" s="506">
        <f ca="1">IF($F42=$B42,0,IF(AND(Welcome!$C$22="50%",$F$5=Inservice),VLOOKUP($C$2,'LookUp Ranges'!$A$73:$CY$78,BT$38)*$B42,VLOOKUP($C$2,'LookUp Ranges'!$A$65:$CY$71,BT$38)*$B42))</f>
        <v>0</v>
      </c>
      <c r="BW42" s="506">
        <f ca="1">IF($F42=$B42,0,IF(AND(Welcome!$C$22="50%",$F$5=Inservice),VLOOKUP($C$2,'LookUp Ranges'!$A$73:$CY$78,BU$38)*$B42,VLOOKUP($C$2,'LookUp Ranges'!$A$65:$CY$71,BU$38)*$B42))</f>
        <v>0</v>
      </c>
      <c r="BX42" s="506">
        <f ca="1">IF($F42=$B42,0,IF(AND(Welcome!$C$22="50%",$F$5=Inservice),VLOOKUP($C$2,'LookUp Ranges'!$A$73:$CY$78,BV$38)*$B42,VLOOKUP($C$2,'LookUp Ranges'!$A$65:$CY$71,BV$38)*$B42))</f>
        <v>0</v>
      </c>
      <c r="BY42" s="506">
        <f ca="1">IF($F42=$B42,0,IF(AND(Welcome!$C$22="50%",$F$5=Inservice),VLOOKUP($C$2,'LookUp Ranges'!$A$73:$CY$78,BW$38)*$B42,VLOOKUP($C$2,'LookUp Ranges'!$A$65:$CY$71,BW$38)*$B42))</f>
        <v>0</v>
      </c>
      <c r="BZ42" s="506">
        <f ca="1">IF($F42=$B42,0,IF(AND(Welcome!$C$22="50%",$F$5=Inservice),VLOOKUP($C$2,'LookUp Ranges'!$A$73:$CY$78,BX$38)*$B42,VLOOKUP($C$2,'LookUp Ranges'!$A$65:$CY$71,BX$38)*$B42))</f>
        <v>0</v>
      </c>
      <c r="CA42" s="506">
        <f ca="1">IF($F42=$B42,0,IF(AND(Welcome!$C$22="50%",$F$5=Inservice),VLOOKUP($C$2,'LookUp Ranges'!$A$73:$CY$78,BY$38)*$B42,VLOOKUP($C$2,'LookUp Ranges'!$A$65:$CY$71,BY$38)*$B42))</f>
        <v>0</v>
      </c>
      <c r="CB42" s="506">
        <f ca="1">IF($F42=$B42,0,IF(AND(Welcome!$C$22="50%",$F$5=Inservice),VLOOKUP($C$2,'LookUp Ranges'!$A$73:$CY$78,BZ$38)*$B42,VLOOKUP($C$2,'LookUp Ranges'!$A$65:$CY$71,BZ$38)*$B42))</f>
        <v>0</v>
      </c>
      <c r="CC42" s="506">
        <f ca="1">IF($F42=$B42,0,IF(AND(Welcome!$C$22="50%",$F$5=Inservice),VLOOKUP($C$2,'LookUp Ranges'!$A$73:$CY$78,CA$38)*$B42,VLOOKUP($C$2,'LookUp Ranges'!$A$65:$CY$71,CA$38)*$B42))</f>
        <v>0</v>
      </c>
      <c r="CD42" s="506">
        <f ca="1">IF($F42=$B42,0,IF(AND(Welcome!$C$22="50%",$F$5=Inservice),VLOOKUP($C$2,'LookUp Ranges'!$A$73:$CY$78,CB$38)*$B42,VLOOKUP($C$2,'LookUp Ranges'!$A$65:$CY$71,CB$38)*$B42))</f>
        <v>0</v>
      </c>
      <c r="CE42" s="506">
        <f ca="1">IF($F42=$B42,0,IF(AND(Welcome!$C$22="50%",$F$5=Inservice),VLOOKUP($C$2,'LookUp Ranges'!$A$73:$CY$78,CC$38)*$B42,VLOOKUP($C$2,'LookUp Ranges'!$A$65:$CY$71,CC$38)*$B42))</f>
        <v>0</v>
      </c>
      <c r="CF42" s="506">
        <f ca="1">IF($F42=$B42,0,IF(AND(Welcome!$C$22="50%",$F$5=Inservice),VLOOKUP($C$2,'LookUp Ranges'!$A$73:$CY$78,CD$38)*$B42,VLOOKUP($C$2,'LookUp Ranges'!$A$65:$CY$71,CD$38)*$B42))</f>
        <v>0</v>
      </c>
      <c r="CG42" s="506">
        <f ca="1">IF($F42=$B42,0,IF(AND(Welcome!$C$22="50%",$F$5=Inservice),VLOOKUP($C$2,'LookUp Ranges'!$A$73:$CY$78,CE$38)*$B42,VLOOKUP($C$2,'LookUp Ranges'!$A$65:$CY$71,CE$38)*$B42))</f>
        <v>0</v>
      </c>
      <c r="CH42" s="506">
        <f ca="1">IF($F42=$B42,0,IF(AND(Welcome!$C$22="50%",$F$5=Inservice),VLOOKUP($C$2,'LookUp Ranges'!$A$73:$CY$78,CF$38)*$B42,VLOOKUP($C$2,'LookUp Ranges'!$A$65:$CY$71,CF$38)*$B42))</f>
        <v>0</v>
      </c>
      <c r="CI42" s="506">
        <f ca="1">IF($F42=$B42,0,IF(AND(Welcome!$C$22="50%",$F$5=Inservice),VLOOKUP($C$2,'LookUp Ranges'!$A$73:$CY$78,CG$38)*$B42,VLOOKUP($C$2,'LookUp Ranges'!$A$65:$CY$71,CG$38)*$B42))</f>
        <v>0</v>
      </c>
      <c r="CJ42" s="506">
        <f ca="1">IF($F42=$B42,0,IF(AND(Welcome!$C$22="50%",$F$5=Inservice),VLOOKUP($C$2,'LookUp Ranges'!$A$73:$CY$78,CH$38)*$B42,VLOOKUP($C$2,'LookUp Ranges'!$A$65:$CY$71,CH$38)*$B42))</f>
        <v>0</v>
      </c>
      <c r="CK42" s="506">
        <f ca="1">IF($F42=$B42,0,IF(AND(Welcome!$C$22="50%",$F$5=Inservice),VLOOKUP($C$2,'LookUp Ranges'!$A$73:$CY$78,CI$38)*$B42,VLOOKUP($C$2,'LookUp Ranges'!$A$65:$CY$71,CI$38)*$B42))</f>
        <v>0</v>
      </c>
      <c r="CL42" s="506">
        <f ca="1">IF($F42=$B42,0,IF(AND(Welcome!$C$22="50%",$F$5=Inservice),VLOOKUP($C$2,'LookUp Ranges'!$A$73:$CY$78,CJ$38)*$B42,VLOOKUP($C$2,'LookUp Ranges'!$A$65:$CY$71,CJ$38)*$B42))</f>
        <v>0</v>
      </c>
      <c r="CM42" s="506">
        <f ca="1">IF($F42=$B42,0,IF(AND(Welcome!$C$22="50%",$F$5=Inservice),VLOOKUP($C$2,'LookUp Ranges'!$A$73:$CY$78,CK$38)*$B42,VLOOKUP($C$2,'LookUp Ranges'!$A$65:$CY$71,CK$38)*$B42))</f>
        <v>0</v>
      </c>
      <c r="CN42" s="506">
        <f ca="1">IF($F42=$B42,0,IF(AND(Welcome!$C$22="50%",$F$5=Inservice),VLOOKUP($C$2,'LookUp Ranges'!$A$73:$CY$78,CL$38)*$B42,VLOOKUP($C$2,'LookUp Ranges'!$A$65:$CY$71,CL$38)*$B42))</f>
        <v>0</v>
      </c>
      <c r="CO42" s="506">
        <f ca="1">IF($F42=$B42,0,IF(AND(Welcome!$C$22="50%",$F$5=Inservice),VLOOKUP($C$2,'LookUp Ranges'!$A$73:$CY$78,CM$38)*$B42,VLOOKUP($C$2,'LookUp Ranges'!$A$65:$CY$71,CM$38)*$B42))</f>
        <v>0</v>
      </c>
      <c r="CP42" s="506">
        <f ca="1">IF($F42=$B42,0,IF(AND(Welcome!$C$22="50%",$F$5=Inservice),VLOOKUP($C$2,'LookUp Ranges'!$A$73:$CY$78,CN$38)*$B42,VLOOKUP($C$2,'LookUp Ranges'!$A$65:$CY$71,CN$38)*$B42))</f>
        <v>0</v>
      </c>
      <c r="CQ42" s="506">
        <f ca="1">IF($F42=$B42,0,IF(AND(Welcome!$C$22="50%",$F$5=Inservice),VLOOKUP($C$2,'LookUp Ranges'!$A$73:$CY$78,CO$38)*$B42,VLOOKUP($C$2,'LookUp Ranges'!$A$65:$CY$71,CO$38)*$B42))</f>
        <v>0</v>
      </c>
      <c r="CR42" s="506">
        <f ca="1">IF($F42=$B42,0,IF(AND(Welcome!$C$22="50%",$F$5=Inservice),VLOOKUP($C$2,'LookUp Ranges'!$A$73:$CY$78,CP$38)*$B42,VLOOKUP($C$2,'LookUp Ranges'!$A$65:$CY$71,CP$38)*$B42))</f>
        <v>0</v>
      </c>
      <c r="CS42" s="506">
        <f ca="1">IF($F42=$B42,0,IF(AND(Welcome!$C$22="50%",$F$5=Inservice),VLOOKUP($C$2,'LookUp Ranges'!$A$73:$CY$78,CQ$38)*$B42,VLOOKUP($C$2,'LookUp Ranges'!$A$65:$CY$71,CQ$38)*$B42))</f>
        <v>0</v>
      </c>
      <c r="CT42" s="506">
        <f ca="1">IF($F42=$B42,0,IF(AND(Welcome!$C$22="50%",$F$5=Inservice),VLOOKUP($C$2,'LookUp Ranges'!$A$73:$CY$78,CR$38)*$B42,VLOOKUP($C$2,'LookUp Ranges'!$A$65:$CY$71,CR$38)*$B42))</f>
        <v>0</v>
      </c>
      <c r="CU42" s="506">
        <f ca="1">IF($F42=$B42,0,IF(AND(Welcome!$C$22="50%",$F$5=Inservice),VLOOKUP($C$2,'LookUp Ranges'!$A$73:$CY$78,CS$38)*$B42,VLOOKUP($C$2,'LookUp Ranges'!$A$65:$CY$71,CS$38)*$B42))</f>
        <v>0</v>
      </c>
      <c r="CV42" s="506">
        <f ca="1">IF($F42=$B42,0,IF(AND(Welcome!$C$22="50%",$F$5=Inservice),VLOOKUP($C$2,'LookUp Ranges'!$A$73:$CY$78,CT$38)*$B42,VLOOKUP($C$2,'LookUp Ranges'!$A$65:$CY$71,CT$38)*$B42))</f>
        <v>0</v>
      </c>
      <c r="CW42" s="506">
        <f ca="1">IF($F42=$B42,0,IF(AND(Welcome!$C$22="50%",$F$5=Inservice),VLOOKUP($C$2,'LookUp Ranges'!$A$73:$CY$78,CU$38)*$B42,VLOOKUP($C$2,'LookUp Ranges'!$A$65:$CY$71,CU$38)*$B42))</f>
        <v>0</v>
      </c>
      <c r="CX42" s="506">
        <f ca="1">IF($F42=$B42,0,IF(AND(Welcome!$C$22="50%",$F$5=Inservice),VLOOKUP($C$2,'LookUp Ranges'!$A$73:$CY$78,CV$38)*$B42,VLOOKUP($C$2,'LookUp Ranges'!$A$65:$CY$71,CV$38)*$B42))</f>
        <v>0</v>
      </c>
      <c r="CY42" s="256">
        <f t="shared" ca="1" si="236"/>
        <v>0</v>
      </c>
    </row>
    <row r="43" spans="1:103">
      <c r="A43" s="241">
        <f t="shared" si="234"/>
        <v>5</v>
      </c>
      <c r="B43" s="249">
        <f t="shared" ca="1" si="235"/>
        <v>0</v>
      </c>
      <c r="C43" s="257"/>
      <c r="D43" s="257"/>
      <c r="E43" s="257"/>
      <c r="F43" s="257"/>
      <c r="G43" s="573">
        <f ca="1">IF(AND(Welcome!$C$22="100%",G$5=Inservice),$B43,IF(AND(Welcome!$C$22="50%",G$5=Inservice),VLOOKUP($C$2,'LookUp Ranges'!$A$73:$CY$78,D$38)*$B43,VLOOKUP($C$2,'LookUp Ranges'!$A$65:$CY$71,D$38)*$B43))</f>
        <v>0</v>
      </c>
      <c r="H43" s="573">
        <f ca="1">IF($G43=$B43,0,IF(AND(Welcome!$C$22="50%",$G$5=Inservice),VLOOKUP($C$2,'LookUp Ranges'!$A$73:$CY$78,E$38)*$B43,VLOOKUP($C$2,'LookUp Ranges'!$A$65:$CY$71,E$38)*$B43))</f>
        <v>0</v>
      </c>
      <c r="I43" s="573">
        <f ca="1">IF($G43=$B43,0,IF(AND(Welcome!$C$22="50%",$G$5=Inservice),VLOOKUP($C$2,'LookUp Ranges'!$A$73:$CY$78,F$38)*$B43,VLOOKUP($C$2,'LookUp Ranges'!$A$65:$CY$71,F$38)*$B43))</f>
        <v>0</v>
      </c>
      <c r="J43" s="573">
        <f ca="1">IF($G43=$B43,0,IF(AND(Welcome!$C$22="50%",$G$5=Inservice),VLOOKUP($C$2,'LookUp Ranges'!$A$73:$CY$78,G$38)*$B43,VLOOKUP($C$2,'LookUp Ranges'!$A$65:$CY$71,G$38)*$B43))</f>
        <v>0</v>
      </c>
      <c r="K43" s="573">
        <f ca="1">IF($G43=$B43,0,IF(AND(Welcome!$C$22="50%",$G$5=Inservice),VLOOKUP($C$2,'LookUp Ranges'!$A$73:$CY$78,H$38)*$B43,VLOOKUP($C$2,'LookUp Ranges'!$A$65:$CY$71,H$38)*$B43))</f>
        <v>0</v>
      </c>
      <c r="L43" s="573">
        <f ca="1">IF($G43=$B43,0,IF(AND(Welcome!$C$22="50%",$G$5=Inservice),VLOOKUP($C$2,'LookUp Ranges'!$A$73:$CY$78,I$38)*$B43,VLOOKUP($C$2,'LookUp Ranges'!$A$65:$CY$71,I$38)*$B43))</f>
        <v>0</v>
      </c>
      <c r="M43" s="573">
        <f ca="1">IF($G43=$B43,0,IF(AND(Welcome!$C$22="50%",$G$5=Inservice),VLOOKUP($C$2,'LookUp Ranges'!$A$73:$CY$78,J$38)*$B43,VLOOKUP($C$2,'LookUp Ranges'!$A$65:$CY$71,J$38)*$B43))</f>
        <v>0</v>
      </c>
      <c r="N43" s="573">
        <f ca="1">IF($G43=$B43,0,IF(AND(Welcome!$C$22="50%",$G$5=Inservice),VLOOKUP($C$2,'LookUp Ranges'!$A$73:$CY$78,K$38)*$B43,VLOOKUP($C$2,'LookUp Ranges'!$A$65:$CY$71,K$38)*$B43))</f>
        <v>0</v>
      </c>
      <c r="O43" s="573">
        <f ca="1">IF($G43=$B43,0,IF(AND(Welcome!$C$22="50%",$G$5=Inservice),VLOOKUP($C$2,'LookUp Ranges'!$A$73:$CY$78,L$38)*$B43,VLOOKUP($C$2,'LookUp Ranges'!$A$65:$CY$71,L$38)*$B43))</f>
        <v>0</v>
      </c>
      <c r="P43" s="573">
        <f ca="1">IF($G43=$B43,0,IF(AND(Welcome!$C$22="50%",$G$5=Inservice),VLOOKUP($C$2,'LookUp Ranges'!$A$73:$CY$78,M$38)*$B43,VLOOKUP($C$2,'LookUp Ranges'!$A$65:$CY$71,M$38)*$B43))</f>
        <v>0</v>
      </c>
      <c r="Q43" s="573">
        <f ca="1">IF($G43=$B43,0,IF(AND(Welcome!$C$22="50%",$G$5=Inservice),VLOOKUP($C$2,'LookUp Ranges'!$A$73:$CY$78,N$38)*$B43,VLOOKUP($C$2,'LookUp Ranges'!$A$65:$CY$71,N$38)*$B43))</f>
        <v>0</v>
      </c>
      <c r="R43" s="573">
        <f ca="1">IF($G43=$B43,0,IF(AND(Welcome!$C$22="50%",$G$5=Inservice),VLOOKUP($C$2,'LookUp Ranges'!$A$73:$CY$78,O$38)*$B43,VLOOKUP($C$2,'LookUp Ranges'!$A$65:$CY$71,O$38)*$B43))</f>
        <v>0</v>
      </c>
      <c r="S43" s="573">
        <f ca="1">IF($G43=$B43,0,IF(AND(Welcome!$C$22="50%",$G$5=Inservice),VLOOKUP($C$2,'LookUp Ranges'!$A$73:$CY$78,P$38)*$B43,VLOOKUP($C$2,'LookUp Ranges'!$A$65:$CY$71,P$38)*$B43))</f>
        <v>0</v>
      </c>
      <c r="T43" s="573">
        <f ca="1">IF($G43=$B43,0,IF(AND(Welcome!$C$22="50%",$G$5=Inservice),VLOOKUP($C$2,'LookUp Ranges'!$A$73:$CY$78,Q$38)*$B43,VLOOKUP($C$2,'LookUp Ranges'!$A$65:$CY$71,Q$38)*$B43))</f>
        <v>0</v>
      </c>
      <c r="U43" s="573">
        <f ca="1">IF($G43=$B43,0,IF(AND(Welcome!$C$22="50%",$G$5=Inservice),VLOOKUP($C$2,'LookUp Ranges'!$A$73:$CY$78,R$38)*$B43,VLOOKUP($C$2,'LookUp Ranges'!$A$65:$CY$71,R$38)*$B43))</f>
        <v>0</v>
      </c>
      <c r="V43" s="573">
        <f ca="1">IF($G43=$B43,0,IF(AND(Welcome!$C$22="50%",$G$5=Inservice),VLOOKUP($C$2,'LookUp Ranges'!$A$73:$CY$78,S$38)*$B43,VLOOKUP($C$2,'LookUp Ranges'!$A$65:$CY$71,S$38)*$B43))</f>
        <v>0</v>
      </c>
      <c r="W43" s="573">
        <f ca="1">IF($G43=$B43,0,IF(AND(Welcome!$C$22="50%",$G$5=Inservice),VLOOKUP($C$2,'LookUp Ranges'!$A$73:$CY$78,T$38)*$B43,VLOOKUP($C$2,'LookUp Ranges'!$A$65:$CY$71,T$38)*$B43))</f>
        <v>0</v>
      </c>
      <c r="X43" s="573">
        <f ca="1">IF($G43=$B43,0,IF(AND(Welcome!$C$22="50%",$G$5=Inservice),VLOOKUP($C$2,'LookUp Ranges'!$A$73:$CY$78,U$38)*$B43,VLOOKUP($C$2,'LookUp Ranges'!$A$65:$CY$71,U$38)*$B43))</f>
        <v>0</v>
      </c>
      <c r="Y43" s="573">
        <f ca="1">IF($G43=$B43,0,IF(AND(Welcome!$C$22="50%",$G$5=Inservice),VLOOKUP($C$2,'LookUp Ranges'!$A$73:$CY$78,V$38)*$B43,VLOOKUP($C$2,'LookUp Ranges'!$A$65:$CY$71,V$38)*$B43))</f>
        <v>0</v>
      </c>
      <c r="Z43" s="506">
        <f ca="1">IF($G43=$B43,0,IF(AND(Welcome!$C$22="50%",$G$5=Inservice),VLOOKUP($C$2,'LookUp Ranges'!$A$73:$CY$78,W$38)*$B43,VLOOKUP($C$2,'LookUp Ranges'!$A$65:$CY$71,W$38)*$B43))</f>
        <v>0</v>
      </c>
      <c r="AA43" s="506">
        <f ca="1">IF($G43=$B43,0,IF(AND(Welcome!$C$22="50%",$G$5=Inservice),VLOOKUP($C$2,'LookUp Ranges'!$A$73:$CY$78,X$38)*$B43,VLOOKUP($C$2,'LookUp Ranges'!$A$65:$CY$71,X$38)*$B43))</f>
        <v>0</v>
      </c>
      <c r="AB43" s="506">
        <f ca="1">IF($G43=$B43,0,IF(AND(Welcome!$C$22="50%",$G$5=Inservice),VLOOKUP($C$2,'LookUp Ranges'!$A$73:$CY$78,Y$38)*$B43,VLOOKUP($C$2,'LookUp Ranges'!$A$65:$CY$71,Y$38)*$B43))</f>
        <v>0</v>
      </c>
      <c r="AC43" s="506">
        <f ca="1">IF($G43=$B43,0,IF(AND(Welcome!$C$22="50%",$G$5=Inservice),VLOOKUP($C$2,'LookUp Ranges'!$A$73:$CY$78,Z$38)*$B43,VLOOKUP($C$2,'LookUp Ranges'!$A$65:$CY$71,Z$38)*$B43))</f>
        <v>0</v>
      </c>
      <c r="AD43" s="506">
        <f ca="1">IF($G43=$B43,0,IF(AND(Welcome!$C$22="50%",$G$5=Inservice),VLOOKUP($C$2,'LookUp Ranges'!$A$73:$CY$78,AA$38)*$B43,VLOOKUP($C$2,'LookUp Ranges'!$A$65:$CY$71,AA$38)*$B43))</f>
        <v>0</v>
      </c>
      <c r="AE43" s="506">
        <f ca="1">IF($G43=$B43,0,IF(AND(Welcome!$C$22="50%",$G$5=Inservice),VLOOKUP($C$2,'LookUp Ranges'!$A$73:$CY$78,AB$38)*$B43,VLOOKUP($C$2,'LookUp Ranges'!$A$65:$CY$71,AB$38)*$B43))</f>
        <v>0</v>
      </c>
      <c r="AF43" s="506">
        <f ca="1">IF($G43=$B43,0,IF(AND(Welcome!$C$22="50%",$G$5=Inservice),VLOOKUP($C$2,'LookUp Ranges'!$A$73:$CY$78,AC$38)*$B43,VLOOKUP($C$2,'LookUp Ranges'!$A$65:$CY$71,AC$38)*$B43))</f>
        <v>0</v>
      </c>
      <c r="AG43" s="506">
        <f ca="1">IF($G43=$B43,0,IF(AND(Welcome!$C$22="50%",$G$5=Inservice),VLOOKUP($C$2,'LookUp Ranges'!$A$73:$CY$78,AD$38)*$B43,VLOOKUP($C$2,'LookUp Ranges'!$A$65:$CY$71,AD$38)*$B43))</f>
        <v>0</v>
      </c>
      <c r="AH43" s="506">
        <f ca="1">IF($G43=$B43,0,IF(AND(Welcome!$C$22="50%",$G$5=Inservice),VLOOKUP($C$2,'LookUp Ranges'!$A$73:$CY$78,AE$38)*$B43,VLOOKUP($C$2,'LookUp Ranges'!$A$65:$CY$71,AE$38)*$B43))</f>
        <v>0</v>
      </c>
      <c r="AI43" s="506">
        <f ca="1">IF($G43=$B43,0,IF(AND(Welcome!$C$22="50%",$G$5=Inservice),VLOOKUP($C$2,'LookUp Ranges'!$A$73:$CY$78,AF$38)*$B43,VLOOKUP($C$2,'LookUp Ranges'!$A$65:$CY$71,AF$38)*$B43))</f>
        <v>0</v>
      </c>
      <c r="AJ43" s="506">
        <f ca="1">IF($G43=$B43,0,IF(AND(Welcome!$C$22="50%",$G$5=Inservice),VLOOKUP($C$2,'LookUp Ranges'!$A$73:$CY$78,AG$38)*$B43,VLOOKUP($C$2,'LookUp Ranges'!$A$65:$CY$71,AG$38)*$B43))</f>
        <v>0</v>
      </c>
      <c r="AK43" s="506">
        <f ca="1">IF($G43=$B43,0,IF(AND(Welcome!$C$22="50%",$G$5=Inservice),VLOOKUP($C$2,'LookUp Ranges'!$A$73:$CY$78,AH$38)*$B43,VLOOKUP($C$2,'LookUp Ranges'!$A$65:$CY$71,AH$38)*$B43))</f>
        <v>0</v>
      </c>
      <c r="AL43" s="506">
        <f ca="1">IF($G43=$B43,0,IF(AND(Welcome!$C$22="50%",$G$5=Inservice),VLOOKUP($C$2,'LookUp Ranges'!$A$73:$CY$78,AI$38)*$B43,VLOOKUP($C$2,'LookUp Ranges'!$A$65:$CY$71,AI$38)*$B43))</f>
        <v>0</v>
      </c>
      <c r="AM43" s="506">
        <f ca="1">IF($G43=$B43,0,IF(AND(Welcome!$C$22="50%",$G$5=Inservice),VLOOKUP($C$2,'LookUp Ranges'!$A$73:$CY$78,AJ$38)*$B43,VLOOKUP($C$2,'LookUp Ranges'!$A$65:$CY$71,AJ$38)*$B43))</f>
        <v>0</v>
      </c>
      <c r="AN43" s="506">
        <f ca="1">IF($G43=$B43,0,IF(AND(Welcome!$C$22="50%",$G$5=Inservice),VLOOKUP($C$2,'LookUp Ranges'!$A$73:$CY$78,AK$38)*$B43,VLOOKUP($C$2,'LookUp Ranges'!$A$65:$CY$71,AK$38)*$B43))</f>
        <v>0</v>
      </c>
      <c r="AO43" s="506">
        <f ca="1">IF($G43=$B43,0,IF(AND(Welcome!$C$22="50%",$G$5=Inservice),VLOOKUP($C$2,'LookUp Ranges'!$A$73:$CY$78,AL$38)*$B43,VLOOKUP($C$2,'LookUp Ranges'!$A$65:$CY$71,AL$38)*$B43))</f>
        <v>0</v>
      </c>
      <c r="AP43" s="506">
        <f ca="1">IF($G43=$B43,0,IF(AND(Welcome!$C$22="50%",$G$5=Inservice),VLOOKUP($C$2,'LookUp Ranges'!$A$73:$CY$78,AM$38)*$B43,VLOOKUP($C$2,'LookUp Ranges'!$A$65:$CY$71,AM$38)*$B43))</f>
        <v>0</v>
      </c>
      <c r="AQ43" s="506">
        <f ca="1">IF($G43=$B43,0,IF(AND(Welcome!$C$22="50%",$G$5=Inservice),VLOOKUP($C$2,'LookUp Ranges'!$A$73:$CY$78,AN$38)*$B43,VLOOKUP($C$2,'LookUp Ranges'!$A$65:$CY$71,AN$38)*$B43))</f>
        <v>0</v>
      </c>
      <c r="AR43" s="506">
        <f ca="1">IF($G43=$B43,0,IF(AND(Welcome!$C$22="50%",$G$5=Inservice),VLOOKUP($C$2,'LookUp Ranges'!$A$73:$CY$78,AO$38)*$B43,VLOOKUP($C$2,'LookUp Ranges'!$A$65:$CY$71,AO$38)*$B43))</f>
        <v>0</v>
      </c>
      <c r="AS43" s="506">
        <f ca="1">IF($G43=$B43,0,IF(AND(Welcome!$C$22="50%",$G$5=Inservice),VLOOKUP($C$2,'LookUp Ranges'!$A$73:$CY$78,AP$38)*$B43,VLOOKUP($C$2,'LookUp Ranges'!$A$65:$CY$71,AP$38)*$B43))</f>
        <v>0</v>
      </c>
      <c r="AT43" s="506">
        <f ca="1">IF($G43=$B43,0,IF(AND(Welcome!$C$22="50%",$G$5=Inservice),VLOOKUP($C$2,'LookUp Ranges'!$A$73:$CY$78,AQ$38)*$B43,VLOOKUP($C$2,'LookUp Ranges'!$A$65:$CY$71,AQ$38)*$B43))</f>
        <v>0</v>
      </c>
      <c r="AU43" s="506">
        <f ca="1">IF($G43=$B43,0,IF(AND(Welcome!$C$22="50%",$G$5=Inservice),VLOOKUP($C$2,'LookUp Ranges'!$A$73:$CY$78,AR$38)*$B43,VLOOKUP($C$2,'LookUp Ranges'!$A$65:$CY$71,AR$38)*$B43))</f>
        <v>0</v>
      </c>
      <c r="AV43" s="506">
        <f ca="1">IF($G43=$B43,0,IF(AND(Welcome!$C$22="50%",$G$5=Inservice),VLOOKUP($C$2,'LookUp Ranges'!$A$73:$CY$78,AS$38)*$B43,VLOOKUP($C$2,'LookUp Ranges'!$A$65:$CY$71,AS$38)*$B43))</f>
        <v>0</v>
      </c>
      <c r="AW43" s="506">
        <f ca="1">IF($G43=$B43,0,IF(AND(Welcome!$C$22="50%",$G$5=Inservice),VLOOKUP($C$2,'LookUp Ranges'!$A$73:$CY$78,AT$38)*$B43,VLOOKUP($C$2,'LookUp Ranges'!$A$65:$CY$71,AT$38)*$B43))</f>
        <v>0</v>
      </c>
      <c r="AX43" s="506">
        <f ca="1">IF($G43=$B43,0,IF(AND(Welcome!$C$22="50%",$G$5=Inservice),VLOOKUP($C$2,'LookUp Ranges'!$A$73:$CY$78,AU$38)*$B43,VLOOKUP($C$2,'LookUp Ranges'!$A$65:$CY$71,AU$38)*$B43))</f>
        <v>0</v>
      </c>
      <c r="AY43" s="506">
        <f ca="1">IF($G43=$B43,0,IF(AND(Welcome!$C$22="50%",$G$5=Inservice),VLOOKUP($C$2,'LookUp Ranges'!$A$73:$CY$78,AV$38)*$B43,VLOOKUP($C$2,'LookUp Ranges'!$A$65:$CY$71,AV$38)*$B43))</f>
        <v>0</v>
      </c>
      <c r="AZ43" s="506">
        <f ca="1">IF($G43=$B43,0,IF(AND(Welcome!$C$22="50%",$G$5=Inservice),VLOOKUP($C$2,'LookUp Ranges'!$A$73:$CY$78,AW$38)*$B43,VLOOKUP($C$2,'LookUp Ranges'!$A$65:$CY$71,AW$38)*$B43))</f>
        <v>0</v>
      </c>
      <c r="BA43" s="506">
        <f ca="1">IF($G43=$B43,0,IF(AND(Welcome!$C$22="50%",$G$5=Inservice),VLOOKUP($C$2,'LookUp Ranges'!$A$73:$CY$78,AX$38)*$B43,VLOOKUP($C$2,'LookUp Ranges'!$A$65:$CY$71,AX$38)*$B43))</f>
        <v>0</v>
      </c>
      <c r="BB43" s="506">
        <f ca="1">IF($G43=$B43,0,IF(AND(Welcome!$C$22="50%",$G$5=Inservice),VLOOKUP($C$2,'LookUp Ranges'!$A$73:$CY$78,AY$38)*$B43,VLOOKUP($C$2,'LookUp Ranges'!$A$65:$CY$71,AY$38)*$B43))</f>
        <v>0</v>
      </c>
      <c r="BC43" s="506">
        <f ca="1">IF($G43=$B43,0,IF(AND(Welcome!$C$22="50%",$G$5=Inservice),VLOOKUP($C$2,'LookUp Ranges'!$A$73:$CY$78,AZ$38)*$B43,VLOOKUP($C$2,'LookUp Ranges'!$A$65:$CY$71,AZ$38)*$B43))</f>
        <v>0</v>
      </c>
      <c r="BD43" s="506">
        <f ca="1">IF($G43=$B43,0,IF(AND(Welcome!$C$22="50%",$G$5=Inservice),VLOOKUP($C$2,'LookUp Ranges'!$A$73:$CY$78,BA$38)*$B43,VLOOKUP($C$2,'LookUp Ranges'!$A$65:$CY$71,BA$38)*$B43))</f>
        <v>0</v>
      </c>
      <c r="BE43" s="506">
        <f ca="1">IF($G43=$B43,0,IF(AND(Welcome!$C$22="50%",$G$5=Inservice),VLOOKUP($C$2,'LookUp Ranges'!$A$73:$CY$78,BB$38)*$B43,VLOOKUP($C$2,'LookUp Ranges'!$A$65:$CY$71,BB$38)*$B43))</f>
        <v>0</v>
      </c>
      <c r="BF43" s="506">
        <f ca="1">IF($G43=$B43,0,IF(AND(Welcome!$C$22="50%",$G$5=Inservice),VLOOKUP($C$2,'LookUp Ranges'!$A$73:$CY$78,BC$38)*$B43,VLOOKUP($C$2,'LookUp Ranges'!$A$65:$CY$71,BC$38)*$B43))</f>
        <v>0</v>
      </c>
      <c r="BG43" s="506">
        <f ca="1">IF($G43=$B43,0,IF(AND(Welcome!$C$22="50%",$G$5=Inservice),VLOOKUP($C$2,'LookUp Ranges'!$A$73:$CY$78,BD$38)*$B43,VLOOKUP($C$2,'LookUp Ranges'!$A$65:$CY$71,BD$38)*$B43))</f>
        <v>0</v>
      </c>
      <c r="BH43" s="506">
        <f ca="1">IF($G43=$B43,0,IF(AND(Welcome!$C$22="50%",$G$5=Inservice),VLOOKUP($C$2,'LookUp Ranges'!$A$73:$CY$78,BE$38)*$B43,VLOOKUP($C$2,'LookUp Ranges'!$A$65:$CY$71,BE$38)*$B43))</f>
        <v>0</v>
      </c>
      <c r="BI43" s="506">
        <f ca="1">IF($G43=$B43,0,IF(AND(Welcome!$C$22="50%",$G$5=Inservice),VLOOKUP($C$2,'LookUp Ranges'!$A$73:$CY$78,BF$38)*$B43,VLOOKUP($C$2,'LookUp Ranges'!$A$65:$CY$71,BF$38)*$B43))</f>
        <v>0</v>
      </c>
      <c r="BJ43" s="506">
        <f ca="1">IF($G43=$B43,0,IF(AND(Welcome!$C$22="50%",$G$5=Inservice),VLOOKUP($C$2,'LookUp Ranges'!$A$73:$CY$78,BG$38)*$B43,VLOOKUP($C$2,'LookUp Ranges'!$A$65:$CY$71,BG$38)*$B43))</f>
        <v>0</v>
      </c>
      <c r="BK43" s="506">
        <f ca="1">IF($G43=$B43,0,IF(AND(Welcome!$C$22="50%",$G$5=Inservice),VLOOKUP($C$2,'LookUp Ranges'!$A$73:$CY$78,BH$38)*$B43,VLOOKUP($C$2,'LookUp Ranges'!$A$65:$CY$71,BH$38)*$B43))</f>
        <v>0</v>
      </c>
      <c r="BL43" s="506">
        <f ca="1">IF($G43=$B43,0,IF(AND(Welcome!$C$22="50%",$G$5=Inservice),VLOOKUP($C$2,'LookUp Ranges'!$A$73:$CY$78,BI$38)*$B43,VLOOKUP($C$2,'LookUp Ranges'!$A$65:$CY$71,BI$38)*$B43))</f>
        <v>0</v>
      </c>
      <c r="BM43" s="506">
        <f ca="1">IF($G43=$B43,0,IF(AND(Welcome!$C$22="50%",$G$5=Inservice),VLOOKUP($C$2,'LookUp Ranges'!$A$73:$CY$78,BJ$38)*$B43,VLOOKUP($C$2,'LookUp Ranges'!$A$65:$CY$71,BJ$38)*$B43))</f>
        <v>0</v>
      </c>
      <c r="BN43" s="506">
        <f ca="1">IF($G43=$B43,0,IF(AND(Welcome!$C$22="50%",$G$5=Inservice),VLOOKUP($C$2,'LookUp Ranges'!$A$73:$CY$78,BK$38)*$B43,VLOOKUP($C$2,'LookUp Ranges'!$A$65:$CY$71,BK$38)*$B43))</f>
        <v>0</v>
      </c>
      <c r="BO43" s="506">
        <f ca="1">IF($G43=$B43,0,IF(AND(Welcome!$C$22="50%",$G$5=Inservice),VLOOKUP($C$2,'LookUp Ranges'!$A$73:$CY$78,BL$38)*$B43,VLOOKUP($C$2,'LookUp Ranges'!$A$65:$CY$71,BL$38)*$B43))</f>
        <v>0</v>
      </c>
      <c r="BP43" s="506">
        <f ca="1">IF($G43=$B43,0,IF(AND(Welcome!$C$22="50%",$G$5=Inservice),VLOOKUP($C$2,'LookUp Ranges'!$A$73:$CY$78,BM$38)*$B43,VLOOKUP($C$2,'LookUp Ranges'!$A$65:$CY$71,BM$38)*$B43))</f>
        <v>0</v>
      </c>
      <c r="BQ43" s="506">
        <f ca="1">IF($G43=$B43,0,IF(AND(Welcome!$C$22="50%",$G$5=Inservice),VLOOKUP($C$2,'LookUp Ranges'!$A$73:$CY$78,BN$38)*$B43,VLOOKUP($C$2,'LookUp Ranges'!$A$65:$CY$71,BN$38)*$B43))</f>
        <v>0</v>
      </c>
      <c r="BR43" s="506">
        <f ca="1">IF($G43=$B43,0,IF(AND(Welcome!$C$22="50%",$G$5=Inservice),VLOOKUP($C$2,'LookUp Ranges'!$A$73:$CY$78,BO$38)*$B43,VLOOKUP($C$2,'LookUp Ranges'!$A$65:$CY$71,BO$38)*$B43))</f>
        <v>0</v>
      </c>
      <c r="BS43" s="506">
        <f ca="1">IF($G43=$B43,0,IF(AND(Welcome!$C$22="50%",$G$5=Inservice),VLOOKUP($C$2,'LookUp Ranges'!$A$73:$CY$78,BP$38)*$B43,VLOOKUP($C$2,'LookUp Ranges'!$A$65:$CY$71,BP$38)*$B43))</f>
        <v>0</v>
      </c>
      <c r="BT43" s="506">
        <f ca="1">IF($G43=$B43,0,IF(AND(Welcome!$C$22="50%",$G$5=Inservice),VLOOKUP($C$2,'LookUp Ranges'!$A$73:$CY$78,BQ$38)*$B43,VLOOKUP($C$2,'LookUp Ranges'!$A$65:$CY$71,BQ$38)*$B43))</f>
        <v>0</v>
      </c>
      <c r="BU43" s="506">
        <f ca="1">IF($G43=$B43,0,IF(AND(Welcome!$C$22="50%",$G$5=Inservice),VLOOKUP($C$2,'LookUp Ranges'!$A$73:$CY$78,BR$38)*$B43,VLOOKUP($C$2,'LookUp Ranges'!$A$65:$CY$71,BR$38)*$B43))</f>
        <v>0</v>
      </c>
      <c r="BV43" s="506">
        <f ca="1">IF($G43=$B43,0,IF(AND(Welcome!$C$22="50%",$G$5=Inservice),VLOOKUP($C$2,'LookUp Ranges'!$A$73:$CY$78,BS$38)*$B43,VLOOKUP($C$2,'LookUp Ranges'!$A$65:$CY$71,BS$38)*$B43))</f>
        <v>0</v>
      </c>
      <c r="BW43" s="506">
        <f ca="1">IF($G43=$B43,0,IF(AND(Welcome!$C$22="50%",$G$5=Inservice),VLOOKUP($C$2,'LookUp Ranges'!$A$73:$CY$78,BT$38)*$B43,VLOOKUP($C$2,'LookUp Ranges'!$A$65:$CY$71,BT$38)*$B43))</f>
        <v>0</v>
      </c>
      <c r="BX43" s="506">
        <f ca="1">IF($G43=$B43,0,IF(AND(Welcome!$C$22="50%",$G$5=Inservice),VLOOKUP($C$2,'LookUp Ranges'!$A$73:$CY$78,BU$38)*$B43,VLOOKUP($C$2,'LookUp Ranges'!$A$65:$CY$71,BU$38)*$B43))</f>
        <v>0</v>
      </c>
      <c r="BY43" s="506">
        <f ca="1">IF($G43=$B43,0,IF(AND(Welcome!$C$22="50%",$G$5=Inservice),VLOOKUP($C$2,'LookUp Ranges'!$A$73:$CY$78,BV$38)*$B43,VLOOKUP($C$2,'LookUp Ranges'!$A$65:$CY$71,BV$38)*$B43))</f>
        <v>0</v>
      </c>
      <c r="BZ43" s="506">
        <f ca="1">IF($G43=$B43,0,IF(AND(Welcome!$C$22="50%",$G$5=Inservice),VLOOKUP($C$2,'LookUp Ranges'!$A$73:$CY$78,BW$38)*$B43,VLOOKUP($C$2,'LookUp Ranges'!$A$65:$CY$71,BW$38)*$B43))</f>
        <v>0</v>
      </c>
      <c r="CA43" s="506">
        <f ca="1">IF($G43=$B43,0,IF(AND(Welcome!$C$22="50%",$G$5=Inservice),VLOOKUP($C$2,'LookUp Ranges'!$A$73:$CY$78,BX$38)*$B43,VLOOKUP($C$2,'LookUp Ranges'!$A$65:$CY$71,BX$38)*$B43))</f>
        <v>0</v>
      </c>
      <c r="CB43" s="506">
        <f ca="1">IF($G43=$B43,0,IF(AND(Welcome!$C$22="50%",$G$5=Inservice),VLOOKUP($C$2,'LookUp Ranges'!$A$73:$CY$78,BY$38)*$B43,VLOOKUP($C$2,'LookUp Ranges'!$A$65:$CY$71,BY$38)*$B43))</f>
        <v>0</v>
      </c>
      <c r="CC43" s="506">
        <f ca="1">IF($G43=$B43,0,IF(AND(Welcome!$C$22="50%",$G$5=Inservice),VLOOKUP($C$2,'LookUp Ranges'!$A$73:$CY$78,BZ$38)*$B43,VLOOKUP($C$2,'LookUp Ranges'!$A$65:$CY$71,BZ$38)*$B43))</f>
        <v>0</v>
      </c>
      <c r="CD43" s="506">
        <f ca="1">IF($G43=$B43,0,IF(AND(Welcome!$C$22="50%",$G$5=Inservice),VLOOKUP($C$2,'LookUp Ranges'!$A$73:$CY$78,CA$38)*$B43,VLOOKUP($C$2,'LookUp Ranges'!$A$65:$CY$71,CA$38)*$B43))</f>
        <v>0</v>
      </c>
      <c r="CE43" s="506">
        <f ca="1">IF($G43=$B43,0,IF(AND(Welcome!$C$22="50%",$G$5=Inservice),VLOOKUP($C$2,'LookUp Ranges'!$A$73:$CY$78,CB$38)*$B43,VLOOKUP($C$2,'LookUp Ranges'!$A$65:$CY$71,CB$38)*$B43))</f>
        <v>0</v>
      </c>
      <c r="CF43" s="506">
        <f ca="1">IF($G43=$B43,0,IF(AND(Welcome!$C$22="50%",$G$5=Inservice),VLOOKUP($C$2,'LookUp Ranges'!$A$73:$CY$78,CC$38)*$B43,VLOOKUP($C$2,'LookUp Ranges'!$A$65:$CY$71,CC$38)*$B43))</f>
        <v>0</v>
      </c>
      <c r="CG43" s="506">
        <f ca="1">IF($G43=$B43,0,IF(AND(Welcome!$C$22="50%",$G$5=Inservice),VLOOKUP($C$2,'LookUp Ranges'!$A$73:$CY$78,CD$38)*$B43,VLOOKUP($C$2,'LookUp Ranges'!$A$65:$CY$71,CD$38)*$B43))</f>
        <v>0</v>
      </c>
      <c r="CH43" s="506">
        <f ca="1">IF($G43=$B43,0,IF(AND(Welcome!$C$22="50%",$G$5=Inservice),VLOOKUP($C$2,'LookUp Ranges'!$A$73:$CY$78,CE$38)*$B43,VLOOKUP($C$2,'LookUp Ranges'!$A$65:$CY$71,CE$38)*$B43))</f>
        <v>0</v>
      </c>
      <c r="CI43" s="506">
        <f ca="1">IF($G43=$B43,0,IF(AND(Welcome!$C$22="50%",$G$5=Inservice),VLOOKUP($C$2,'LookUp Ranges'!$A$73:$CY$78,CF$38)*$B43,VLOOKUP($C$2,'LookUp Ranges'!$A$65:$CY$71,CF$38)*$B43))</f>
        <v>0</v>
      </c>
      <c r="CJ43" s="506">
        <f ca="1">IF($G43=$B43,0,IF(AND(Welcome!$C$22="50%",$G$5=Inservice),VLOOKUP($C$2,'LookUp Ranges'!$A$73:$CY$78,CG$38)*$B43,VLOOKUP($C$2,'LookUp Ranges'!$A$65:$CY$71,CG$38)*$B43))</f>
        <v>0</v>
      </c>
      <c r="CK43" s="506">
        <f ca="1">IF($G43=$B43,0,IF(AND(Welcome!$C$22="50%",$G$5=Inservice),VLOOKUP($C$2,'LookUp Ranges'!$A$73:$CY$78,CH$38)*$B43,VLOOKUP($C$2,'LookUp Ranges'!$A$65:$CY$71,CH$38)*$B43))</f>
        <v>0</v>
      </c>
      <c r="CL43" s="506">
        <f ca="1">IF($G43=$B43,0,IF(AND(Welcome!$C$22="50%",$G$5=Inservice),VLOOKUP($C$2,'LookUp Ranges'!$A$73:$CY$78,CI$38)*$B43,VLOOKUP($C$2,'LookUp Ranges'!$A$65:$CY$71,CI$38)*$B43))</f>
        <v>0</v>
      </c>
      <c r="CM43" s="506">
        <f ca="1">IF($G43=$B43,0,IF(AND(Welcome!$C$22="50%",$G$5=Inservice),VLOOKUP($C$2,'LookUp Ranges'!$A$73:$CY$78,CJ$38)*$B43,VLOOKUP($C$2,'LookUp Ranges'!$A$65:$CY$71,CJ$38)*$B43))</f>
        <v>0</v>
      </c>
      <c r="CN43" s="506">
        <f ca="1">IF($G43=$B43,0,IF(AND(Welcome!$C$22="50%",$G$5=Inservice),VLOOKUP($C$2,'LookUp Ranges'!$A$73:$CY$78,CK$38)*$B43,VLOOKUP($C$2,'LookUp Ranges'!$A$65:$CY$71,CK$38)*$B43))</f>
        <v>0</v>
      </c>
      <c r="CO43" s="506">
        <f ca="1">IF($G43=$B43,0,IF(AND(Welcome!$C$22="50%",$G$5=Inservice),VLOOKUP($C$2,'LookUp Ranges'!$A$73:$CY$78,CL$38)*$B43,VLOOKUP($C$2,'LookUp Ranges'!$A$65:$CY$71,CL$38)*$B43))</f>
        <v>0</v>
      </c>
      <c r="CP43" s="506">
        <f ca="1">IF($G43=$B43,0,IF(AND(Welcome!$C$22="50%",$G$5=Inservice),VLOOKUP($C$2,'LookUp Ranges'!$A$73:$CY$78,CM$38)*$B43,VLOOKUP($C$2,'LookUp Ranges'!$A$65:$CY$71,CM$38)*$B43))</f>
        <v>0</v>
      </c>
      <c r="CQ43" s="506">
        <f ca="1">IF($G43=$B43,0,IF(AND(Welcome!$C$22="50%",$G$5=Inservice),VLOOKUP($C$2,'LookUp Ranges'!$A$73:$CY$78,CN$38)*$B43,VLOOKUP($C$2,'LookUp Ranges'!$A$65:$CY$71,CN$38)*$B43))</f>
        <v>0</v>
      </c>
      <c r="CR43" s="506">
        <f ca="1">IF($G43=$B43,0,IF(AND(Welcome!$C$22="50%",$G$5=Inservice),VLOOKUP($C$2,'LookUp Ranges'!$A$73:$CY$78,CO$38)*$B43,VLOOKUP($C$2,'LookUp Ranges'!$A$65:$CY$71,CO$38)*$B43))</f>
        <v>0</v>
      </c>
      <c r="CS43" s="506">
        <f ca="1">IF($G43=$B43,0,IF(AND(Welcome!$C$22="50%",$G$5=Inservice),VLOOKUP($C$2,'LookUp Ranges'!$A$73:$CY$78,CP$38)*$B43,VLOOKUP($C$2,'LookUp Ranges'!$A$65:$CY$71,CP$38)*$B43))</f>
        <v>0</v>
      </c>
      <c r="CT43" s="506">
        <f ca="1">IF($G43=$B43,0,IF(AND(Welcome!$C$22="50%",$G$5=Inservice),VLOOKUP($C$2,'LookUp Ranges'!$A$73:$CY$78,CQ$38)*$B43,VLOOKUP($C$2,'LookUp Ranges'!$A$65:$CY$71,CQ$38)*$B43))</f>
        <v>0</v>
      </c>
      <c r="CU43" s="506">
        <f ca="1">IF($G43=$B43,0,IF(AND(Welcome!$C$22="50%",$G$5=Inservice),VLOOKUP($C$2,'LookUp Ranges'!$A$73:$CY$78,CR$38)*$B43,VLOOKUP($C$2,'LookUp Ranges'!$A$65:$CY$71,CR$38)*$B43))</f>
        <v>0</v>
      </c>
      <c r="CV43" s="506">
        <f ca="1">IF($G43=$B43,0,IF(AND(Welcome!$C$22="50%",$G$5=Inservice),VLOOKUP($C$2,'LookUp Ranges'!$A$73:$CY$78,CS$38)*$B43,VLOOKUP($C$2,'LookUp Ranges'!$A$65:$CY$71,CS$38)*$B43))</f>
        <v>0</v>
      </c>
      <c r="CW43" s="506">
        <f ca="1">IF($G43=$B43,0,IF(AND(Welcome!$C$22="50%",$G$5=Inservice),VLOOKUP($C$2,'LookUp Ranges'!$A$73:$CY$78,CT$38)*$B43,VLOOKUP($C$2,'LookUp Ranges'!$A$65:$CY$71,CT$38)*$B43))</f>
        <v>0</v>
      </c>
      <c r="CX43" s="506">
        <f ca="1">IF($G43=$B43,0,IF(AND(Welcome!$C$22="50%",$G$5=Inservice),VLOOKUP($C$2,'LookUp Ranges'!$A$73:$CY$78,CU$38)*$B43,VLOOKUP($C$2,'LookUp Ranges'!$A$65:$CY$71,CU$38)*$B43))</f>
        <v>0</v>
      </c>
      <c r="CY43" s="256">
        <f t="shared" ca="1" si="236"/>
        <v>0</v>
      </c>
    </row>
    <row r="44" spans="1:103">
      <c r="A44" s="241">
        <f t="shared" si="234"/>
        <v>6</v>
      </c>
      <c r="B44" s="249">
        <f t="shared" ca="1" si="235"/>
        <v>0</v>
      </c>
      <c r="C44" s="257"/>
      <c r="D44" s="257"/>
      <c r="E44" s="257"/>
      <c r="F44" s="257"/>
      <c r="G44" s="257"/>
      <c r="H44" s="573">
        <f ca="1">IF(AND(Welcome!$C$22="100%",H$5=Inservice),$B44,IF(AND(Welcome!$C$22="50%",H$5=Inservice),VLOOKUP($C$2,'LookUp Ranges'!$A$73:$CY$78,D$38)*$B44,VLOOKUP($C$2,'LookUp Ranges'!$A$65:$CY$71,D$38)*$B44))</f>
        <v>0</v>
      </c>
      <c r="I44" s="573">
        <f ca="1">IF($H44=$B44,0,IF(AND(Welcome!$C$22="50%",$H$5=Inservice),VLOOKUP($C$2,'LookUp Ranges'!$A$73:$CY$78,E$38)*$B44,VLOOKUP($C$2,'LookUp Ranges'!$A$65:$CY$71,E$38)*$B44))</f>
        <v>0</v>
      </c>
      <c r="J44" s="573">
        <f ca="1">IF($H44=$B44,0,IF(AND(Welcome!$C$22="50%",$H$5=Inservice),VLOOKUP($C$2,'LookUp Ranges'!$A$73:$CY$78,F$38)*$B44,VLOOKUP($C$2,'LookUp Ranges'!$A$65:$CY$71,F$38)*$B44))</f>
        <v>0</v>
      </c>
      <c r="K44" s="573">
        <f ca="1">IF($H44=$B44,0,IF(AND(Welcome!$C$22="50%",$H$5=Inservice),VLOOKUP($C$2,'LookUp Ranges'!$A$73:$CY$78,G$38)*$B44,VLOOKUP($C$2,'LookUp Ranges'!$A$65:$CY$71,G$38)*$B44))</f>
        <v>0</v>
      </c>
      <c r="L44" s="573">
        <f ca="1">IF($H44=$B44,0,IF(AND(Welcome!$C$22="50%",$H$5=Inservice),VLOOKUP($C$2,'LookUp Ranges'!$A$73:$CY$78,H$38)*$B44,VLOOKUP($C$2,'LookUp Ranges'!$A$65:$CY$71,H$38)*$B44))</f>
        <v>0</v>
      </c>
      <c r="M44" s="573">
        <f ca="1">IF($H44=$B44,0,IF(AND(Welcome!$C$22="50%",$H$5=Inservice),VLOOKUP($C$2,'LookUp Ranges'!$A$73:$CY$78,I$38)*$B44,VLOOKUP($C$2,'LookUp Ranges'!$A$65:$CY$71,I$38)*$B44))</f>
        <v>0</v>
      </c>
      <c r="N44" s="573">
        <f ca="1">IF($H44=$B44,0,IF(AND(Welcome!$C$22="50%",$H$5=Inservice),VLOOKUP($C$2,'LookUp Ranges'!$A$73:$CY$78,J$38)*$B44,VLOOKUP($C$2,'LookUp Ranges'!$A$65:$CY$71,J$38)*$B44))</f>
        <v>0</v>
      </c>
      <c r="O44" s="573">
        <f ca="1">IF($H44=$B44,0,IF(AND(Welcome!$C$22="50%",$H$5=Inservice),VLOOKUP($C$2,'LookUp Ranges'!$A$73:$CY$78,K$38)*$B44,VLOOKUP($C$2,'LookUp Ranges'!$A$65:$CY$71,K$38)*$B44))</f>
        <v>0</v>
      </c>
      <c r="P44" s="573">
        <f ca="1">IF($H44=$B44,0,IF(AND(Welcome!$C$22="50%",$H$5=Inservice),VLOOKUP($C$2,'LookUp Ranges'!$A$73:$CY$78,L$38)*$B44,VLOOKUP($C$2,'LookUp Ranges'!$A$65:$CY$71,L$38)*$B44))</f>
        <v>0</v>
      </c>
      <c r="Q44" s="573">
        <f ca="1">IF($H44=$B44,0,IF(AND(Welcome!$C$22="50%",$H$5=Inservice),VLOOKUP($C$2,'LookUp Ranges'!$A$73:$CY$78,M$38)*$B44,VLOOKUP($C$2,'LookUp Ranges'!$A$65:$CY$71,M$38)*$B44))</f>
        <v>0</v>
      </c>
      <c r="R44" s="573">
        <f ca="1">IF($H44=$B44,0,IF(AND(Welcome!$C$22="50%",$H$5=Inservice),VLOOKUP($C$2,'LookUp Ranges'!$A$73:$CY$78,N$38)*$B44,VLOOKUP($C$2,'LookUp Ranges'!$A$65:$CY$71,N$38)*$B44))</f>
        <v>0</v>
      </c>
      <c r="S44" s="573">
        <f ca="1">IF($H44=$B44,0,IF(AND(Welcome!$C$22="50%",$H$5=Inservice),VLOOKUP($C$2,'LookUp Ranges'!$A$73:$CY$78,O$38)*$B44,VLOOKUP($C$2,'LookUp Ranges'!$A$65:$CY$71,O$38)*$B44))</f>
        <v>0</v>
      </c>
      <c r="T44" s="573">
        <f ca="1">IF($H44=$B44,0,IF(AND(Welcome!$C$22="50%",$H$5=Inservice),VLOOKUP($C$2,'LookUp Ranges'!$A$73:$CY$78,P$38)*$B44,VLOOKUP($C$2,'LookUp Ranges'!$A$65:$CY$71,P$38)*$B44))</f>
        <v>0</v>
      </c>
      <c r="U44" s="573">
        <f ca="1">IF($H44=$B44,0,IF(AND(Welcome!$C$22="50%",$H$5=Inservice),VLOOKUP($C$2,'LookUp Ranges'!$A$73:$CY$78,Q$38)*$B44,VLOOKUP($C$2,'LookUp Ranges'!$A$65:$CY$71,Q$38)*$B44))</f>
        <v>0</v>
      </c>
      <c r="V44" s="573">
        <f ca="1">IF($H44=$B44,0,IF(AND(Welcome!$C$22="50%",$H$5=Inservice),VLOOKUP($C$2,'LookUp Ranges'!$A$73:$CY$78,R$38)*$B44,VLOOKUP($C$2,'LookUp Ranges'!$A$65:$CY$71,R$38)*$B44))</f>
        <v>0</v>
      </c>
      <c r="W44" s="573">
        <f ca="1">IF($H44=$B44,0,IF(AND(Welcome!$C$22="50%",$H$5=Inservice),VLOOKUP($C$2,'LookUp Ranges'!$A$73:$CY$78,S$38)*$B44,VLOOKUP($C$2,'LookUp Ranges'!$A$65:$CY$71,S$38)*$B44))</f>
        <v>0</v>
      </c>
      <c r="X44" s="573">
        <f ca="1">IF($H44=$B44,0,IF(AND(Welcome!$C$22="50%",$H$5=Inservice),VLOOKUP($C$2,'LookUp Ranges'!$A$73:$CY$78,T$38)*$B44,VLOOKUP($C$2,'LookUp Ranges'!$A$65:$CY$71,T$38)*$B44))</f>
        <v>0</v>
      </c>
      <c r="Y44" s="573">
        <f ca="1">IF($H44=$B44,0,IF(AND(Welcome!$C$22="50%",$H$5=Inservice),VLOOKUP($C$2,'LookUp Ranges'!$A$73:$CY$78,U$38)*$B44,VLOOKUP($C$2,'LookUp Ranges'!$A$65:$CY$71,U$38)*$B44))</f>
        <v>0</v>
      </c>
      <c r="Z44" s="506">
        <f ca="1">IF($H44=$B44,0,IF(AND(Welcome!$C$22="50%",$H$5=Inservice),VLOOKUP($C$2,'LookUp Ranges'!$A$73:$CY$78,V$38)*$B44,VLOOKUP($C$2,'LookUp Ranges'!$A$65:$CY$71,V$38)*$B44))</f>
        <v>0</v>
      </c>
      <c r="AA44" s="506">
        <f ca="1">IF($H44=$B44,0,IF(AND(Welcome!$C$22="50%",$H$5=Inservice),VLOOKUP($C$2,'LookUp Ranges'!$A$73:$CY$78,W$38)*$B44,VLOOKUP($C$2,'LookUp Ranges'!$A$65:$CY$71,W$38)*$B44))</f>
        <v>0</v>
      </c>
      <c r="AB44" s="506">
        <f ca="1">IF($H44=$B44,0,IF(AND(Welcome!$C$22="50%",$H$5=Inservice),VLOOKUP($C$2,'LookUp Ranges'!$A$73:$CY$78,X$38)*$B44,VLOOKUP($C$2,'LookUp Ranges'!$A$65:$CY$71,X$38)*$B44))</f>
        <v>0</v>
      </c>
      <c r="AC44" s="506">
        <f ca="1">IF($H44=$B44,0,IF(AND(Welcome!$C$22="50%",$H$5=Inservice),VLOOKUP($C$2,'LookUp Ranges'!$A$73:$CY$78,Y$38)*$B44,VLOOKUP($C$2,'LookUp Ranges'!$A$65:$CY$71,Y$38)*$B44))</f>
        <v>0</v>
      </c>
      <c r="AD44" s="506">
        <f ca="1">IF($H44=$B44,0,IF(AND(Welcome!$C$22="50%",$H$5=Inservice),VLOOKUP($C$2,'LookUp Ranges'!$A$73:$CY$78,Z$38)*$B44,VLOOKUP($C$2,'LookUp Ranges'!$A$65:$CY$71,Z$38)*$B44))</f>
        <v>0</v>
      </c>
      <c r="AE44" s="506">
        <f ca="1">IF($H44=$B44,0,IF(AND(Welcome!$C$22="50%",$H$5=Inservice),VLOOKUP($C$2,'LookUp Ranges'!$A$73:$CY$78,AA$38)*$B44,VLOOKUP($C$2,'LookUp Ranges'!$A$65:$CY$71,AA$38)*$B44))</f>
        <v>0</v>
      </c>
      <c r="AF44" s="506">
        <f ca="1">IF($H44=$B44,0,IF(AND(Welcome!$C$22="50%",$H$5=Inservice),VLOOKUP($C$2,'LookUp Ranges'!$A$73:$CY$78,AB$38)*$B44,VLOOKUP($C$2,'LookUp Ranges'!$A$65:$CY$71,AB$38)*$B44))</f>
        <v>0</v>
      </c>
      <c r="AG44" s="506">
        <f ca="1">IF($H44=$B44,0,IF(AND(Welcome!$C$22="50%",$H$5=Inservice),VLOOKUP($C$2,'LookUp Ranges'!$A$73:$CY$78,AC$38)*$B44,VLOOKUP($C$2,'LookUp Ranges'!$A$65:$CY$71,AC$38)*$B44))</f>
        <v>0</v>
      </c>
      <c r="AH44" s="506">
        <f ca="1">IF($H44=$B44,0,IF(AND(Welcome!$C$22="50%",$H$5=Inservice),VLOOKUP($C$2,'LookUp Ranges'!$A$73:$CY$78,AD$38)*$B44,VLOOKUP($C$2,'LookUp Ranges'!$A$65:$CY$71,AD$38)*$B44))</f>
        <v>0</v>
      </c>
      <c r="AI44" s="506">
        <f ca="1">IF($H44=$B44,0,IF(AND(Welcome!$C$22="50%",$H$5=Inservice),VLOOKUP($C$2,'LookUp Ranges'!$A$73:$CY$78,AE$38)*$B44,VLOOKUP($C$2,'LookUp Ranges'!$A$65:$CY$71,AE$38)*$B44))</f>
        <v>0</v>
      </c>
      <c r="AJ44" s="506">
        <f ca="1">IF($H44=$B44,0,IF(AND(Welcome!$C$22="50%",$H$5=Inservice),VLOOKUP($C$2,'LookUp Ranges'!$A$73:$CY$78,AF$38)*$B44,VLOOKUP($C$2,'LookUp Ranges'!$A$65:$CY$71,AF$38)*$B44))</f>
        <v>0</v>
      </c>
      <c r="AK44" s="506">
        <f ca="1">IF($H44=$B44,0,IF(AND(Welcome!$C$22="50%",$H$5=Inservice),VLOOKUP($C$2,'LookUp Ranges'!$A$73:$CY$78,AG$38)*$B44,VLOOKUP($C$2,'LookUp Ranges'!$A$65:$CY$71,AG$38)*$B44))</f>
        <v>0</v>
      </c>
      <c r="AL44" s="506">
        <f ca="1">IF($H44=$B44,0,IF(AND(Welcome!$C$22="50%",$H$5=Inservice),VLOOKUP($C$2,'LookUp Ranges'!$A$73:$CY$78,AH$38)*$B44,VLOOKUP($C$2,'LookUp Ranges'!$A$65:$CY$71,AH$38)*$B44))</f>
        <v>0</v>
      </c>
      <c r="AM44" s="506">
        <f ca="1">IF($H44=$B44,0,IF(AND(Welcome!$C$22="50%",$H$5=Inservice),VLOOKUP($C$2,'LookUp Ranges'!$A$73:$CY$78,AI$38)*$B44,VLOOKUP($C$2,'LookUp Ranges'!$A$65:$CY$71,AI$38)*$B44))</f>
        <v>0</v>
      </c>
      <c r="AN44" s="506">
        <f ca="1">IF($H44=$B44,0,IF(AND(Welcome!$C$22="50%",$H$5=Inservice),VLOOKUP($C$2,'LookUp Ranges'!$A$73:$CY$78,AJ$38)*$B44,VLOOKUP($C$2,'LookUp Ranges'!$A$65:$CY$71,AJ$38)*$B44))</f>
        <v>0</v>
      </c>
      <c r="AO44" s="506">
        <f ca="1">IF($H44=$B44,0,IF(AND(Welcome!$C$22="50%",$H$5=Inservice),VLOOKUP($C$2,'LookUp Ranges'!$A$73:$CY$78,AK$38)*$B44,VLOOKUP($C$2,'LookUp Ranges'!$A$65:$CY$71,AK$38)*$B44))</f>
        <v>0</v>
      </c>
      <c r="AP44" s="506">
        <f ca="1">IF($H44=$B44,0,IF(AND(Welcome!$C$22="50%",$H$5=Inservice),VLOOKUP($C$2,'LookUp Ranges'!$A$73:$CY$78,AL$38)*$B44,VLOOKUP($C$2,'LookUp Ranges'!$A$65:$CY$71,AL$38)*$B44))</f>
        <v>0</v>
      </c>
      <c r="AQ44" s="506">
        <f ca="1">IF($H44=$B44,0,IF(AND(Welcome!$C$22="50%",$H$5=Inservice),VLOOKUP($C$2,'LookUp Ranges'!$A$73:$CY$78,AM$38)*$B44,VLOOKUP($C$2,'LookUp Ranges'!$A$65:$CY$71,AM$38)*$B44))</f>
        <v>0</v>
      </c>
      <c r="AR44" s="506">
        <f ca="1">IF($H44=$B44,0,IF(AND(Welcome!$C$22="50%",$H$5=Inservice),VLOOKUP($C$2,'LookUp Ranges'!$A$73:$CY$78,AN$38)*$B44,VLOOKUP($C$2,'LookUp Ranges'!$A$65:$CY$71,AN$38)*$B44))</f>
        <v>0</v>
      </c>
      <c r="AS44" s="506">
        <f ca="1">IF($H44=$B44,0,IF(AND(Welcome!$C$22="50%",$H$5=Inservice),VLOOKUP($C$2,'LookUp Ranges'!$A$73:$CY$78,AO$38)*$B44,VLOOKUP($C$2,'LookUp Ranges'!$A$65:$CY$71,AO$38)*$B44))</f>
        <v>0</v>
      </c>
      <c r="AT44" s="506">
        <f ca="1">IF($H44=$B44,0,IF(AND(Welcome!$C$22="50%",$H$5=Inservice),VLOOKUP($C$2,'LookUp Ranges'!$A$73:$CY$78,AP$38)*$B44,VLOOKUP($C$2,'LookUp Ranges'!$A$65:$CY$71,AP$38)*$B44))</f>
        <v>0</v>
      </c>
      <c r="AU44" s="506">
        <f ca="1">IF($H44=$B44,0,IF(AND(Welcome!$C$22="50%",$H$5=Inservice),VLOOKUP($C$2,'LookUp Ranges'!$A$73:$CY$78,AQ$38)*$B44,VLOOKUP($C$2,'LookUp Ranges'!$A$65:$CY$71,AQ$38)*$B44))</f>
        <v>0</v>
      </c>
      <c r="AV44" s="506">
        <f ca="1">IF($H44=$B44,0,IF(AND(Welcome!$C$22="50%",$H$5=Inservice),VLOOKUP($C$2,'LookUp Ranges'!$A$73:$CY$78,AR$38)*$B44,VLOOKUP($C$2,'LookUp Ranges'!$A$65:$CY$71,AR$38)*$B44))</f>
        <v>0</v>
      </c>
      <c r="AW44" s="506">
        <f ca="1">IF($H44=$B44,0,IF(AND(Welcome!$C$22="50%",$H$5=Inservice),VLOOKUP($C$2,'LookUp Ranges'!$A$73:$CY$78,AS$38)*$B44,VLOOKUP($C$2,'LookUp Ranges'!$A$65:$CY$71,AS$38)*$B44))</f>
        <v>0</v>
      </c>
      <c r="AX44" s="506">
        <f ca="1">IF($H44=$B44,0,IF(AND(Welcome!$C$22="50%",$H$5=Inservice),VLOOKUP($C$2,'LookUp Ranges'!$A$73:$CY$78,AT$38)*$B44,VLOOKUP($C$2,'LookUp Ranges'!$A$65:$CY$71,AT$38)*$B44))</f>
        <v>0</v>
      </c>
      <c r="AY44" s="506">
        <f ca="1">IF($H44=$B44,0,IF(AND(Welcome!$C$22="50%",$H$5=Inservice),VLOOKUP($C$2,'LookUp Ranges'!$A$73:$CY$78,AU$38)*$B44,VLOOKUP($C$2,'LookUp Ranges'!$A$65:$CY$71,AU$38)*$B44))</f>
        <v>0</v>
      </c>
      <c r="AZ44" s="506">
        <f ca="1">IF($H44=$B44,0,IF(AND(Welcome!$C$22="50%",$H$5=Inservice),VLOOKUP($C$2,'LookUp Ranges'!$A$73:$CY$78,AV$38)*$B44,VLOOKUP($C$2,'LookUp Ranges'!$A$65:$CY$71,AV$38)*$B44))</f>
        <v>0</v>
      </c>
      <c r="BA44" s="506">
        <f ca="1">IF($H44=$B44,0,IF(AND(Welcome!$C$22="50%",$H$5=Inservice),VLOOKUP($C$2,'LookUp Ranges'!$A$73:$CY$78,AW$38)*$B44,VLOOKUP($C$2,'LookUp Ranges'!$A$65:$CY$71,AW$38)*$B44))</f>
        <v>0</v>
      </c>
      <c r="BB44" s="506">
        <f ca="1">IF($H44=$B44,0,IF(AND(Welcome!$C$22="50%",$H$5=Inservice),VLOOKUP($C$2,'LookUp Ranges'!$A$73:$CY$78,AX$38)*$B44,VLOOKUP($C$2,'LookUp Ranges'!$A$65:$CY$71,AX$38)*$B44))</f>
        <v>0</v>
      </c>
      <c r="BC44" s="506">
        <f ca="1">IF($H44=$B44,0,IF(AND(Welcome!$C$22="50%",$H$5=Inservice),VLOOKUP($C$2,'LookUp Ranges'!$A$73:$CY$78,AY$38)*$B44,VLOOKUP($C$2,'LookUp Ranges'!$A$65:$CY$71,AY$38)*$B44))</f>
        <v>0</v>
      </c>
      <c r="BD44" s="506">
        <f ca="1">IF($H44=$B44,0,IF(AND(Welcome!$C$22="50%",$H$5=Inservice),VLOOKUP($C$2,'LookUp Ranges'!$A$73:$CY$78,AZ$38)*$B44,VLOOKUP($C$2,'LookUp Ranges'!$A$65:$CY$71,AZ$38)*$B44))</f>
        <v>0</v>
      </c>
      <c r="BE44" s="506">
        <f ca="1">IF($H44=$B44,0,IF(AND(Welcome!$C$22="50%",$H$5=Inservice),VLOOKUP($C$2,'LookUp Ranges'!$A$73:$CY$78,BA$38)*$B44,VLOOKUP($C$2,'LookUp Ranges'!$A$65:$CY$71,BA$38)*$B44))</f>
        <v>0</v>
      </c>
      <c r="BF44" s="506">
        <f ca="1">IF($H44=$B44,0,IF(AND(Welcome!$C$22="50%",$H$5=Inservice),VLOOKUP($C$2,'LookUp Ranges'!$A$73:$CY$78,BB$38)*$B44,VLOOKUP($C$2,'LookUp Ranges'!$A$65:$CY$71,BB$38)*$B44))</f>
        <v>0</v>
      </c>
      <c r="BG44" s="506">
        <f ca="1">IF($H44=$B44,0,IF(AND(Welcome!$C$22="50%",$H$5=Inservice),VLOOKUP($C$2,'LookUp Ranges'!$A$73:$CY$78,BC$38)*$B44,VLOOKUP($C$2,'LookUp Ranges'!$A$65:$CY$71,BC$38)*$B44))</f>
        <v>0</v>
      </c>
      <c r="BH44" s="506">
        <f ca="1">IF($H44=$B44,0,IF(AND(Welcome!$C$22="50%",$H$5=Inservice),VLOOKUP($C$2,'LookUp Ranges'!$A$73:$CY$78,BD$38)*$B44,VLOOKUP($C$2,'LookUp Ranges'!$A$65:$CY$71,BD$38)*$B44))</f>
        <v>0</v>
      </c>
      <c r="BI44" s="506">
        <f ca="1">IF($H44=$B44,0,IF(AND(Welcome!$C$22="50%",$H$5=Inservice),VLOOKUP($C$2,'LookUp Ranges'!$A$73:$CY$78,BE$38)*$B44,VLOOKUP($C$2,'LookUp Ranges'!$A$65:$CY$71,BE$38)*$B44))</f>
        <v>0</v>
      </c>
      <c r="BJ44" s="506">
        <f ca="1">IF($H44=$B44,0,IF(AND(Welcome!$C$22="50%",$H$5=Inservice),VLOOKUP($C$2,'LookUp Ranges'!$A$73:$CY$78,BF$38)*$B44,VLOOKUP($C$2,'LookUp Ranges'!$A$65:$CY$71,BF$38)*$B44))</f>
        <v>0</v>
      </c>
      <c r="BK44" s="506">
        <f ca="1">IF($H44=$B44,0,IF(AND(Welcome!$C$22="50%",$H$5=Inservice),VLOOKUP($C$2,'LookUp Ranges'!$A$73:$CY$78,BG$38)*$B44,VLOOKUP($C$2,'LookUp Ranges'!$A$65:$CY$71,BG$38)*$B44))</f>
        <v>0</v>
      </c>
      <c r="BL44" s="506">
        <f ca="1">IF($H44=$B44,0,IF(AND(Welcome!$C$22="50%",$H$5=Inservice),VLOOKUP($C$2,'LookUp Ranges'!$A$73:$CY$78,BH$38)*$B44,VLOOKUP($C$2,'LookUp Ranges'!$A$65:$CY$71,BH$38)*$B44))</f>
        <v>0</v>
      </c>
      <c r="BM44" s="506">
        <f ca="1">IF($H44=$B44,0,IF(AND(Welcome!$C$22="50%",$H$5=Inservice),VLOOKUP($C$2,'LookUp Ranges'!$A$73:$CY$78,BI$38)*$B44,VLOOKUP($C$2,'LookUp Ranges'!$A$65:$CY$71,BI$38)*$B44))</f>
        <v>0</v>
      </c>
      <c r="BN44" s="506">
        <f ca="1">IF($H44=$B44,0,IF(AND(Welcome!$C$22="50%",$H$5=Inservice),VLOOKUP($C$2,'LookUp Ranges'!$A$73:$CY$78,BJ$38)*$B44,VLOOKUP($C$2,'LookUp Ranges'!$A$65:$CY$71,BJ$38)*$B44))</f>
        <v>0</v>
      </c>
      <c r="BO44" s="506">
        <f ca="1">IF($H44=$B44,0,IF(AND(Welcome!$C$22="50%",$H$5=Inservice),VLOOKUP($C$2,'LookUp Ranges'!$A$73:$CY$78,BK$38)*$B44,VLOOKUP($C$2,'LookUp Ranges'!$A$65:$CY$71,BK$38)*$B44))</f>
        <v>0</v>
      </c>
      <c r="BP44" s="506">
        <f ca="1">IF($H44=$B44,0,IF(AND(Welcome!$C$22="50%",$H$5=Inservice),VLOOKUP($C$2,'LookUp Ranges'!$A$73:$CY$78,BL$38)*$B44,VLOOKUP($C$2,'LookUp Ranges'!$A$65:$CY$71,BL$38)*$B44))</f>
        <v>0</v>
      </c>
      <c r="BQ44" s="506">
        <f ca="1">IF($H44=$B44,0,IF(AND(Welcome!$C$22="50%",$H$5=Inservice),VLOOKUP($C$2,'LookUp Ranges'!$A$73:$CY$78,BM$38)*$B44,VLOOKUP($C$2,'LookUp Ranges'!$A$65:$CY$71,BM$38)*$B44))</f>
        <v>0</v>
      </c>
      <c r="BR44" s="506">
        <f ca="1">IF($H44=$B44,0,IF(AND(Welcome!$C$22="50%",$H$5=Inservice),VLOOKUP($C$2,'LookUp Ranges'!$A$73:$CY$78,BN$38)*$B44,VLOOKUP($C$2,'LookUp Ranges'!$A$65:$CY$71,BN$38)*$B44))</f>
        <v>0</v>
      </c>
      <c r="BS44" s="506">
        <f ca="1">IF($H44=$B44,0,IF(AND(Welcome!$C$22="50%",$H$5=Inservice),VLOOKUP($C$2,'LookUp Ranges'!$A$73:$CY$78,BO$38)*$B44,VLOOKUP($C$2,'LookUp Ranges'!$A$65:$CY$71,BO$38)*$B44))</f>
        <v>0</v>
      </c>
      <c r="BT44" s="506">
        <f ca="1">IF($H44=$B44,0,IF(AND(Welcome!$C$22="50%",$H$5=Inservice),VLOOKUP($C$2,'LookUp Ranges'!$A$73:$CY$78,BP$38)*$B44,VLOOKUP($C$2,'LookUp Ranges'!$A$65:$CY$71,BP$38)*$B44))</f>
        <v>0</v>
      </c>
      <c r="BU44" s="506">
        <f ca="1">IF($H44=$B44,0,IF(AND(Welcome!$C$22="50%",$H$5=Inservice),VLOOKUP($C$2,'LookUp Ranges'!$A$73:$CY$78,BQ$38)*$B44,VLOOKUP($C$2,'LookUp Ranges'!$A$65:$CY$71,BQ$38)*$B44))</f>
        <v>0</v>
      </c>
      <c r="BV44" s="506">
        <f ca="1">IF($H44=$B44,0,IF(AND(Welcome!$C$22="50%",$H$5=Inservice),VLOOKUP($C$2,'LookUp Ranges'!$A$73:$CY$78,BR$38)*$B44,VLOOKUP($C$2,'LookUp Ranges'!$A$65:$CY$71,BR$38)*$B44))</f>
        <v>0</v>
      </c>
      <c r="BW44" s="506">
        <f ca="1">IF($H44=$B44,0,IF(AND(Welcome!$C$22="50%",$H$5=Inservice),VLOOKUP($C$2,'LookUp Ranges'!$A$73:$CY$78,BS$38)*$B44,VLOOKUP($C$2,'LookUp Ranges'!$A$65:$CY$71,BS$38)*$B44))</f>
        <v>0</v>
      </c>
      <c r="BX44" s="506">
        <f ca="1">IF($H44=$B44,0,IF(AND(Welcome!$C$22="50%",$H$5=Inservice),VLOOKUP($C$2,'LookUp Ranges'!$A$73:$CY$78,BT$38)*$B44,VLOOKUP($C$2,'LookUp Ranges'!$A$65:$CY$71,BT$38)*$B44))</f>
        <v>0</v>
      </c>
      <c r="BY44" s="506">
        <f ca="1">IF($H44=$B44,0,IF(AND(Welcome!$C$22="50%",$H$5=Inservice),VLOOKUP($C$2,'LookUp Ranges'!$A$73:$CY$78,BU$38)*$B44,VLOOKUP($C$2,'LookUp Ranges'!$A$65:$CY$71,BU$38)*$B44))</f>
        <v>0</v>
      </c>
      <c r="BZ44" s="506">
        <f ca="1">IF($H44=$B44,0,IF(AND(Welcome!$C$22="50%",$H$5=Inservice),VLOOKUP($C$2,'LookUp Ranges'!$A$73:$CY$78,BV$38)*$B44,VLOOKUP($C$2,'LookUp Ranges'!$A$65:$CY$71,BV$38)*$B44))</f>
        <v>0</v>
      </c>
      <c r="CA44" s="506">
        <f ca="1">IF($H44=$B44,0,IF(AND(Welcome!$C$22="50%",$H$5=Inservice),VLOOKUP($C$2,'LookUp Ranges'!$A$73:$CY$78,BW$38)*$B44,VLOOKUP($C$2,'LookUp Ranges'!$A$65:$CY$71,BW$38)*$B44))</f>
        <v>0</v>
      </c>
      <c r="CB44" s="506">
        <f ca="1">IF($H44=$B44,0,IF(AND(Welcome!$C$22="50%",$H$5=Inservice),VLOOKUP($C$2,'LookUp Ranges'!$A$73:$CY$78,BX$38)*$B44,VLOOKUP($C$2,'LookUp Ranges'!$A$65:$CY$71,BX$38)*$B44))</f>
        <v>0</v>
      </c>
      <c r="CC44" s="506">
        <f ca="1">IF($H44=$B44,0,IF(AND(Welcome!$C$22="50%",$H$5=Inservice),VLOOKUP($C$2,'LookUp Ranges'!$A$73:$CY$78,BY$38)*$B44,VLOOKUP($C$2,'LookUp Ranges'!$A$65:$CY$71,BY$38)*$B44))</f>
        <v>0</v>
      </c>
      <c r="CD44" s="506">
        <f ca="1">IF($H44=$B44,0,IF(AND(Welcome!$C$22="50%",$H$5=Inservice),VLOOKUP($C$2,'LookUp Ranges'!$A$73:$CY$78,BZ$38)*$B44,VLOOKUP($C$2,'LookUp Ranges'!$A$65:$CY$71,BZ$38)*$B44))</f>
        <v>0</v>
      </c>
      <c r="CE44" s="506">
        <f ca="1">IF($H44=$B44,0,IF(AND(Welcome!$C$22="50%",$H$5=Inservice),VLOOKUP($C$2,'LookUp Ranges'!$A$73:$CY$78,CA$38)*$B44,VLOOKUP($C$2,'LookUp Ranges'!$A$65:$CY$71,CA$38)*$B44))</f>
        <v>0</v>
      </c>
      <c r="CF44" s="506">
        <f ca="1">IF($H44=$B44,0,IF(AND(Welcome!$C$22="50%",$H$5=Inservice),VLOOKUP($C$2,'LookUp Ranges'!$A$73:$CY$78,CB$38)*$B44,VLOOKUP($C$2,'LookUp Ranges'!$A$65:$CY$71,CB$38)*$B44))</f>
        <v>0</v>
      </c>
      <c r="CG44" s="506">
        <f ca="1">IF($H44=$B44,0,IF(AND(Welcome!$C$22="50%",$H$5=Inservice),VLOOKUP($C$2,'LookUp Ranges'!$A$73:$CY$78,CC$38)*$B44,VLOOKUP($C$2,'LookUp Ranges'!$A$65:$CY$71,CC$38)*$B44))</f>
        <v>0</v>
      </c>
      <c r="CH44" s="506">
        <f ca="1">IF($H44=$B44,0,IF(AND(Welcome!$C$22="50%",$H$5=Inservice),VLOOKUP($C$2,'LookUp Ranges'!$A$73:$CY$78,CD$38)*$B44,VLOOKUP($C$2,'LookUp Ranges'!$A$65:$CY$71,CD$38)*$B44))</f>
        <v>0</v>
      </c>
      <c r="CI44" s="506">
        <f ca="1">IF($H44=$B44,0,IF(AND(Welcome!$C$22="50%",$H$5=Inservice),VLOOKUP($C$2,'LookUp Ranges'!$A$73:$CY$78,CE$38)*$B44,VLOOKUP($C$2,'LookUp Ranges'!$A$65:$CY$71,CE$38)*$B44))</f>
        <v>0</v>
      </c>
      <c r="CJ44" s="506">
        <f ca="1">IF($H44=$B44,0,IF(AND(Welcome!$C$22="50%",$H$5=Inservice),VLOOKUP($C$2,'LookUp Ranges'!$A$73:$CY$78,CF$38)*$B44,VLOOKUP($C$2,'LookUp Ranges'!$A$65:$CY$71,CF$38)*$B44))</f>
        <v>0</v>
      </c>
      <c r="CK44" s="506">
        <f ca="1">IF($H44=$B44,0,IF(AND(Welcome!$C$22="50%",$H$5=Inservice),VLOOKUP($C$2,'LookUp Ranges'!$A$73:$CY$78,CG$38)*$B44,VLOOKUP($C$2,'LookUp Ranges'!$A$65:$CY$71,CG$38)*$B44))</f>
        <v>0</v>
      </c>
      <c r="CL44" s="506">
        <f ca="1">IF($H44=$B44,0,IF(AND(Welcome!$C$22="50%",$H$5=Inservice),VLOOKUP($C$2,'LookUp Ranges'!$A$73:$CY$78,CH$38)*$B44,VLOOKUP($C$2,'LookUp Ranges'!$A$65:$CY$71,CH$38)*$B44))</f>
        <v>0</v>
      </c>
      <c r="CM44" s="506">
        <f ca="1">IF($H44=$B44,0,IF(AND(Welcome!$C$22="50%",$H$5=Inservice),VLOOKUP($C$2,'LookUp Ranges'!$A$73:$CY$78,CI$38)*$B44,VLOOKUP($C$2,'LookUp Ranges'!$A$65:$CY$71,CI$38)*$B44))</f>
        <v>0</v>
      </c>
      <c r="CN44" s="506">
        <f ca="1">IF($H44=$B44,0,IF(AND(Welcome!$C$22="50%",$H$5=Inservice),VLOOKUP($C$2,'LookUp Ranges'!$A$73:$CY$78,CJ$38)*$B44,VLOOKUP($C$2,'LookUp Ranges'!$A$65:$CY$71,CJ$38)*$B44))</f>
        <v>0</v>
      </c>
      <c r="CO44" s="506">
        <f ca="1">IF($H44=$B44,0,IF(AND(Welcome!$C$22="50%",$H$5=Inservice),VLOOKUP($C$2,'LookUp Ranges'!$A$73:$CY$78,CK$38)*$B44,VLOOKUP($C$2,'LookUp Ranges'!$A$65:$CY$71,CK$38)*$B44))</f>
        <v>0</v>
      </c>
      <c r="CP44" s="506">
        <f ca="1">IF($H44=$B44,0,IF(AND(Welcome!$C$22="50%",$H$5=Inservice),VLOOKUP($C$2,'LookUp Ranges'!$A$73:$CY$78,CL$38)*$B44,VLOOKUP($C$2,'LookUp Ranges'!$A$65:$CY$71,CL$38)*$B44))</f>
        <v>0</v>
      </c>
      <c r="CQ44" s="506">
        <f ca="1">IF($H44=$B44,0,IF(AND(Welcome!$C$22="50%",$H$5=Inservice),VLOOKUP($C$2,'LookUp Ranges'!$A$73:$CY$78,CM$38)*$B44,VLOOKUP($C$2,'LookUp Ranges'!$A$65:$CY$71,CM$38)*$B44))</f>
        <v>0</v>
      </c>
      <c r="CR44" s="506">
        <f ca="1">IF($H44=$B44,0,IF(AND(Welcome!$C$22="50%",$H$5=Inservice),VLOOKUP($C$2,'LookUp Ranges'!$A$73:$CY$78,CN$38)*$B44,VLOOKUP($C$2,'LookUp Ranges'!$A$65:$CY$71,CN$38)*$B44))</f>
        <v>0</v>
      </c>
      <c r="CS44" s="506">
        <f ca="1">IF($H44=$B44,0,IF(AND(Welcome!$C$22="50%",$H$5=Inservice),VLOOKUP($C$2,'LookUp Ranges'!$A$73:$CY$78,CO$38)*$B44,VLOOKUP($C$2,'LookUp Ranges'!$A$65:$CY$71,CO$38)*$B44))</f>
        <v>0</v>
      </c>
      <c r="CT44" s="506">
        <f ca="1">IF($H44=$B44,0,IF(AND(Welcome!$C$22="50%",$H$5=Inservice),VLOOKUP($C$2,'LookUp Ranges'!$A$73:$CY$78,CP$38)*$B44,VLOOKUP($C$2,'LookUp Ranges'!$A$65:$CY$71,CP$38)*$B44))</f>
        <v>0</v>
      </c>
      <c r="CU44" s="506">
        <f ca="1">IF($H44=$B44,0,IF(AND(Welcome!$C$22="50%",$H$5=Inservice),VLOOKUP($C$2,'LookUp Ranges'!$A$73:$CY$78,CQ$38)*$B44,VLOOKUP($C$2,'LookUp Ranges'!$A$65:$CY$71,CQ$38)*$B44))</f>
        <v>0</v>
      </c>
      <c r="CV44" s="506">
        <f ca="1">IF($H44=$B44,0,IF(AND(Welcome!$C$22="50%",$H$5=Inservice),VLOOKUP($C$2,'LookUp Ranges'!$A$73:$CY$78,CR$38)*$B44,VLOOKUP($C$2,'LookUp Ranges'!$A$65:$CY$71,CR$38)*$B44))</f>
        <v>0</v>
      </c>
      <c r="CW44" s="506">
        <f ca="1">IF($H44=$B44,0,IF(AND(Welcome!$C$22="50%",$H$5=Inservice),VLOOKUP($C$2,'LookUp Ranges'!$A$73:$CY$78,CS$38)*$B44,VLOOKUP($C$2,'LookUp Ranges'!$A$65:$CY$71,CS$38)*$B44))</f>
        <v>0</v>
      </c>
      <c r="CX44" s="506">
        <f ca="1">IF($H44=$B44,0,IF(AND(Welcome!$C$22="50%",$H$5=Inservice),VLOOKUP($C$2,'LookUp Ranges'!$A$73:$CY$78,CT$38)*$B44,VLOOKUP($C$2,'LookUp Ranges'!$A$65:$CY$71,CT$38)*$B44))</f>
        <v>0</v>
      </c>
      <c r="CY44" s="256">
        <f t="shared" ca="1" si="236"/>
        <v>0</v>
      </c>
    </row>
    <row r="45" spans="1:103">
      <c r="A45" s="241">
        <f t="shared" si="234"/>
        <v>7</v>
      </c>
      <c r="B45" s="249">
        <f t="shared" ca="1" si="235"/>
        <v>0</v>
      </c>
      <c r="C45" s="257"/>
      <c r="D45" s="257"/>
      <c r="E45" s="257"/>
      <c r="F45" s="257"/>
      <c r="G45" s="257"/>
      <c r="H45" s="257"/>
      <c r="I45" s="573">
        <f ca="1">IF(AND(Welcome!$C$22="100%",I$5=Inservice),$B45,IF(AND(Welcome!$C$22="50%",I$5=Inservice),VLOOKUP($C$2,'LookUp Ranges'!$A$73:$CY$78,D$38)*$B45,VLOOKUP($C$2,'LookUp Ranges'!$A$65:$CY$71,D$38)*$B45))</f>
        <v>0</v>
      </c>
      <c r="J45" s="573">
        <f ca="1">IF($I45=$B45,0,IF(AND(Welcome!$C$22="50%",$I$5=Inservice),VLOOKUP($C$2,'LookUp Ranges'!$A$73:$CY$78,E$38)*$B45,VLOOKUP($C$2,'LookUp Ranges'!$A$65:$CY$71,E$38)*$B45))</f>
        <v>0</v>
      </c>
      <c r="K45" s="573">
        <f ca="1">IF($I45=$B45,0,IF(AND(Welcome!$C$22="50%",$I$5=Inservice),VLOOKUP($C$2,'LookUp Ranges'!$A$73:$CY$78,F$38)*$B45,VLOOKUP($C$2,'LookUp Ranges'!$A$65:$CY$71,F$38)*$B45))</f>
        <v>0</v>
      </c>
      <c r="L45" s="573">
        <f ca="1">IF($I45=$B45,0,IF(AND(Welcome!$C$22="50%",$I$5=Inservice),VLOOKUP($C$2,'LookUp Ranges'!$A$73:$CY$78,G$38)*$B45,VLOOKUP($C$2,'LookUp Ranges'!$A$65:$CY$71,G$38)*$B45))</f>
        <v>0</v>
      </c>
      <c r="M45" s="573">
        <f ca="1">IF($I45=$B45,0,IF(AND(Welcome!$C$22="50%",$I$5=Inservice),VLOOKUP($C$2,'LookUp Ranges'!$A$73:$CY$78,H$38)*$B45,VLOOKUP($C$2,'LookUp Ranges'!$A$65:$CY$71,H$38)*$B45))</f>
        <v>0</v>
      </c>
      <c r="N45" s="573">
        <f ca="1">IF($I45=$B45,0,IF(AND(Welcome!$C$22="50%",$I$5=Inservice),VLOOKUP($C$2,'LookUp Ranges'!$A$73:$CY$78,I$38)*$B45,VLOOKUP($C$2,'LookUp Ranges'!$A$65:$CY$71,I$38)*$B45))</f>
        <v>0</v>
      </c>
      <c r="O45" s="573">
        <f ca="1">IF($I45=$B45,0,IF(AND(Welcome!$C$22="50%",$I$5=Inservice),VLOOKUP($C$2,'LookUp Ranges'!$A$73:$CY$78,J$38)*$B45,VLOOKUP($C$2,'LookUp Ranges'!$A$65:$CY$71,J$38)*$B45))</f>
        <v>0</v>
      </c>
      <c r="P45" s="573">
        <f ca="1">IF($I45=$B45,0,IF(AND(Welcome!$C$22="50%",$I$5=Inservice),VLOOKUP($C$2,'LookUp Ranges'!$A$73:$CY$78,K$38)*$B45,VLOOKUP($C$2,'LookUp Ranges'!$A$65:$CY$71,K$38)*$B45))</f>
        <v>0</v>
      </c>
      <c r="Q45" s="573">
        <f ca="1">IF($I45=$B45,0,IF(AND(Welcome!$C$22="50%",$I$5=Inservice),VLOOKUP($C$2,'LookUp Ranges'!$A$73:$CY$78,L$38)*$B45,VLOOKUP($C$2,'LookUp Ranges'!$A$65:$CY$71,L$38)*$B45))</f>
        <v>0</v>
      </c>
      <c r="R45" s="573">
        <f ca="1">IF($I45=$B45,0,IF(AND(Welcome!$C$22="50%",$I$5=Inservice),VLOOKUP($C$2,'LookUp Ranges'!$A$73:$CY$78,M$38)*$B45,VLOOKUP($C$2,'LookUp Ranges'!$A$65:$CY$71,M$38)*$B45))</f>
        <v>0</v>
      </c>
      <c r="S45" s="573">
        <f ca="1">IF($I45=$B45,0,IF(AND(Welcome!$C$22="50%",$I$5=Inservice),VLOOKUP($C$2,'LookUp Ranges'!$A$73:$CY$78,N$38)*$B45,VLOOKUP($C$2,'LookUp Ranges'!$A$65:$CY$71,N$38)*$B45))</f>
        <v>0</v>
      </c>
      <c r="T45" s="573">
        <f ca="1">IF($I45=$B45,0,IF(AND(Welcome!$C$22="50%",$I$5=Inservice),VLOOKUP($C$2,'LookUp Ranges'!$A$73:$CY$78,O$38)*$B45,VLOOKUP($C$2,'LookUp Ranges'!$A$65:$CY$71,O$38)*$B45))</f>
        <v>0</v>
      </c>
      <c r="U45" s="573">
        <f ca="1">IF($I45=$B45,0,IF(AND(Welcome!$C$22="50%",$I$5=Inservice),VLOOKUP($C$2,'LookUp Ranges'!$A$73:$CY$78,P$38)*$B45,VLOOKUP($C$2,'LookUp Ranges'!$A$65:$CY$71,P$38)*$B45))</f>
        <v>0</v>
      </c>
      <c r="V45" s="573">
        <f ca="1">IF($I45=$B45,0,IF(AND(Welcome!$C$22="50%",$I$5=Inservice),VLOOKUP($C$2,'LookUp Ranges'!$A$73:$CY$78,Q$38)*$B45,VLOOKUP($C$2,'LookUp Ranges'!$A$65:$CY$71,Q$38)*$B45))</f>
        <v>0</v>
      </c>
      <c r="W45" s="573">
        <f ca="1">IF($I45=$B45,0,IF(AND(Welcome!$C$22="50%",$I$5=Inservice),VLOOKUP($C$2,'LookUp Ranges'!$A$73:$CY$78,R$38)*$B45,VLOOKUP($C$2,'LookUp Ranges'!$A$65:$CY$71,R$38)*$B45))</f>
        <v>0</v>
      </c>
      <c r="X45" s="573">
        <f ca="1">IF($I45=$B45,0,IF(AND(Welcome!$C$22="50%",$I$5=Inservice),VLOOKUP($C$2,'LookUp Ranges'!$A$73:$CY$78,S$38)*$B45,VLOOKUP($C$2,'LookUp Ranges'!$A$65:$CY$71,S$38)*$B45))</f>
        <v>0</v>
      </c>
      <c r="Y45" s="573">
        <f ca="1">IF($I45=$B45,0,IF(AND(Welcome!$C$22="50%",$I$5=Inservice),VLOOKUP($C$2,'LookUp Ranges'!$A$73:$CY$78,T$38)*$B45,VLOOKUP($C$2,'LookUp Ranges'!$A$65:$CY$71,T$38)*$B45))</f>
        <v>0</v>
      </c>
      <c r="Z45" s="506">
        <f ca="1">IF($I45=$B45,0,IF(AND(Welcome!$C$22="50%",$I$5=Inservice),VLOOKUP($C$2,'LookUp Ranges'!$A$73:$CY$78,U$38)*$B45,VLOOKUP($C$2,'LookUp Ranges'!$A$65:$CY$71,U$38)*$B45))</f>
        <v>0</v>
      </c>
      <c r="AA45" s="506">
        <f ca="1">IF($I45=$B45,0,IF(AND(Welcome!$C$22="50%",$I$5=Inservice),VLOOKUP($C$2,'LookUp Ranges'!$A$73:$CY$78,V$38)*$B45,VLOOKUP($C$2,'LookUp Ranges'!$A$65:$CY$71,V$38)*$B45))</f>
        <v>0</v>
      </c>
      <c r="AB45" s="506">
        <f ca="1">IF($I45=$B45,0,IF(AND(Welcome!$C$22="50%",$I$5=Inservice),VLOOKUP($C$2,'LookUp Ranges'!$A$73:$CY$78,W$38)*$B45,VLOOKUP($C$2,'LookUp Ranges'!$A$65:$CY$71,W$38)*$B45))</f>
        <v>0</v>
      </c>
      <c r="AC45" s="506">
        <f ca="1">IF($I45=$B45,0,IF(AND(Welcome!$C$22="50%",$I$5=Inservice),VLOOKUP($C$2,'LookUp Ranges'!$A$73:$CY$78,X$38)*$B45,VLOOKUP($C$2,'LookUp Ranges'!$A$65:$CY$71,X$38)*$B45))</f>
        <v>0</v>
      </c>
      <c r="AD45" s="506">
        <f ca="1">IF($I45=$B45,0,IF(AND(Welcome!$C$22="50%",$I$5=Inservice),VLOOKUP($C$2,'LookUp Ranges'!$A$73:$CY$78,Y$38)*$B45,VLOOKUP($C$2,'LookUp Ranges'!$A$65:$CY$71,Y$38)*$B45))</f>
        <v>0</v>
      </c>
      <c r="AE45" s="506">
        <f ca="1">IF($I45=$B45,0,IF(AND(Welcome!$C$22="50%",$I$5=Inservice),VLOOKUP($C$2,'LookUp Ranges'!$A$73:$CY$78,Z$38)*$B45,VLOOKUP($C$2,'LookUp Ranges'!$A$65:$CY$71,Z$38)*$B45))</f>
        <v>0</v>
      </c>
      <c r="AF45" s="506">
        <f ca="1">IF($I45=$B45,0,IF(AND(Welcome!$C$22="50%",$I$5=Inservice),VLOOKUP($C$2,'LookUp Ranges'!$A$73:$CY$78,AA$38)*$B45,VLOOKUP($C$2,'LookUp Ranges'!$A$65:$CY$71,AA$38)*$B45))</f>
        <v>0</v>
      </c>
      <c r="AG45" s="506">
        <f ca="1">IF($I45=$B45,0,IF(AND(Welcome!$C$22="50%",$I$5=Inservice),VLOOKUP($C$2,'LookUp Ranges'!$A$73:$CY$78,AB$38)*$B45,VLOOKUP($C$2,'LookUp Ranges'!$A$65:$CY$71,AB$38)*$B45))</f>
        <v>0</v>
      </c>
      <c r="AH45" s="506">
        <f ca="1">IF($I45=$B45,0,IF(AND(Welcome!$C$22="50%",$I$5=Inservice),VLOOKUP($C$2,'LookUp Ranges'!$A$73:$CY$78,AC$38)*$B45,VLOOKUP($C$2,'LookUp Ranges'!$A$65:$CY$71,AC$38)*$B45))</f>
        <v>0</v>
      </c>
      <c r="AI45" s="506">
        <f ca="1">IF($I45=$B45,0,IF(AND(Welcome!$C$22="50%",$I$5=Inservice),VLOOKUP($C$2,'LookUp Ranges'!$A$73:$CY$78,AD$38)*$B45,VLOOKUP($C$2,'LookUp Ranges'!$A$65:$CY$71,AD$38)*$B45))</f>
        <v>0</v>
      </c>
      <c r="AJ45" s="506">
        <f ca="1">IF($I45=$B45,0,IF(AND(Welcome!$C$22="50%",$I$5=Inservice),VLOOKUP($C$2,'LookUp Ranges'!$A$73:$CY$78,AE$38)*$B45,VLOOKUP($C$2,'LookUp Ranges'!$A$65:$CY$71,AE$38)*$B45))</f>
        <v>0</v>
      </c>
      <c r="AK45" s="506">
        <f ca="1">IF($I45=$B45,0,IF(AND(Welcome!$C$22="50%",$I$5=Inservice),VLOOKUP($C$2,'LookUp Ranges'!$A$73:$CY$78,AF$38)*$B45,VLOOKUP($C$2,'LookUp Ranges'!$A$65:$CY$71,AF$38)*$B45))</f>
        <v>0</v>
      </c>
      <c r="AL45" s="506">
        <f ca="1">IF($I45=$B45,0,IF(AND(Welcome!$C$22="50%",$I$5=Inservice),VLOOKUP($C$2,'LookUp Ranges'!$A$73:$CY$78,AG$38)*$B45,VLOOKUP($C$2,'LookUp Ranges'!$A$65:$CY$71,AG$38)*$B45))</f>
        <v>0</v>
      </c>
      <c r="AM45" s="506">
        <f ca="1">IF($I45=$B45,0,IF(AND(Welcome!$C$22="50%",$I$5=Inservice),VLOOKUP($C$2,'LookUp Ranges'!$A$73:$CY$78,AH$38)*$B45,VLOOKUP($C$2,'LookUp Ranges'!$A$65:$CY$71,AH$38)*$B45))</f>
        <v>0</v>
      </c>
      <c r="AN45" s="506">
        <f ca="1">IF($I45=$B45,0,IF(AND(Welcome!$C$22="50%",$I$5=Inservice),VLOOKUP($C$2,'LookUp Ranges'!$A$73:$CY$78,AI$38)*$B45,VLOOKUP($C$2,'LookUp Ranges'!$A$65:$CY$71,AI$38)*$B45))</f>
        <v>0</v>
      </c>
      <c r="AO45" s="506">
        <f ca="1">IF($I45=$B45,0,IF(AND(Welcome!$C$22="50%",$I$5=Inservice),VLOOKUP($C$2,'LookUp Ranges'!$A$73:$CY$78,AJ$38)*$B45,VLOOKUP($C$2,'LookUp Ranges'!$A$65:$CY$71,AJ$38)*$B45))</f>
        <v>0</v>
      </c>
      <c r="AP45" s="506">
        <f ca="1">IF($I45=$B45,0,IF(AND(Welcome!$C$22="50%",$I$5=Inservice),VLOOKUP($C$2,'LookUp Ranges'!$A$73:$CY$78,AK$38)*$B45,VLOOKUP($C$2,'LookUp Ranges'!$A$65:$CY$71,AK$38)*$B45))</f>
        <v>0</v>
      </c>
      <c r="AQ45" s="506">
        <f ca="1">IF($I45=$B45,0,IF(AND(Welcome!$C$22="50%",$I$5=Inservice),VLOOKUP($C$2,'LookUp Ranges'!$A$73:$CY$78,AL$38)*$B45,VLOOKUP($C$2,'LookUp Ranges'!$A$65:$CY$71,AL$38)*$B45))</f>
        <v>0</v>
      </c>
      <c r="AR45" s="506">
        <f ca="1">IF($I45=$B45,0,IF(AND(Welcome!$C$22="50%",$I$5=Inservice),VLOOKUP($C$2,'LookUp Ranges'!$A$73:$CY$78,AM$38)*$B45,VLOOKUP($C$2,'LookUp Ranges'!$A$65:$CY$71,AM$38)*$B45))</f>
        <v>0</v>
      </c>
      <c r="AS45" s="506">
        <f ca="1">IF($I45=$B45,0,IF(AND(Welcome!$C$22="50%",$I$5=Inservice),VLOOKUP($C$2,'LookUp Ranges'!$A$73:$CY$78,AN$38)*$B45,VLOOKUP($C$2,'LookUp Ranges'!$A$65:$CY$71,AN$38)*$B45))</f>
        <v>0</v>
      </c>
      <c r="AT45" s="506">
        <f ca="1">IF($I45=$B45,0,IF(AND(Welcome!$C$22="50%",$I$5=Inservice),VLOOKUP($C$2,'LookUp Ranges'!$A$73:$CY$78,AO$38)*$B45,VLOOKUP($C$2,'LookUp Ranges'!$A$65:$CY$71,AO$38)*$B45))</f>
        <v>0</v>
      </c>
      <c r="AU45" s="506">
        <f ca="1">IF($I45=$B45,0,IF(AND(Welcome!$C$22="50%",$I$5=Inservice),VLOOKUP($C$2,'LookUp Ranges'!$A$73:$CY$78,AP$38)*$B45,VLOOKUP($C$2,'LookUp Ranges'!$A$65:$CY$71,AP$38)*$B45))</f>
        <v>0</v>
      </c>
      <c r="AV45" s="506">
        <f ca="1">IF($I45=$B45,0,IF(AND(Welcome!$C$22="50%",$I$5=Inservice),VLOOKUP($C$2,'LookUp Ranges'!$A$73:$CY$78,AQ$38)*$B45,VLOOKUP($C$2,'LookUp Ranges'!$A$65:$CY$71,AQ$38)*$B45))</f>
        <v>0</v>
      </c>
      <c r="AW45" s="506">
        <f ca="1">IF($I45=$B45,0,IF(AND(Welcome!$C$22="50%",$I$5=Inservice),VLOOKUP($C$2,'LookUp Ranges'!$A$73:$CY$78,AR$38)*$B45,VLOOKUP($C$2,'LookUp Ranges'!$A$65:$CY$71,AR$38)*$B45))</f>
        <v>0</v>
      </c>
      <c r="AX45" s="506">
        <f ca="1">IF($I45=$B45,0,IF(AND(Welcome!$C$22="50%",$I$5=Inservice),VLOOKUP($C$2,'LookUp Ranges'!$A$73:$CY$78,AS$38)*$B45,VLOOKUP($C$2,'LookUp Ranges'!$A$65:$CY$71,AS$38)*$B45))</f>
        <v>0</v>
      </c>
      <c r="AY45" s="506">
        <f ca="1">IF($I45=$B45,0,IF(AND(Welcome!$C$22="50%",$I$5=Inservice),VLOOKUP($C$2,'LookUp Ranges'!$A$73:$CY$78,AT$38)*$B45,VLOOKUP($C$2,'LookUp Ranges'!$A$65:$CY$71,AT$38)*$B45))</f>
        <v>0</v>
      </c>
      <c r="AZ45" s="506">
        <f ca="1">IF($I45=$B45,0,IF(AND(Welcome!$C$22="50%",$I$5=Inservice),VLOOKUP($C$2,'LookUp Ranges'!$A$73:$CY$78,AU$38)*$B45,VLOOKUP($C$2,'LookUp Ranges'!$A$65:$CY$71,AU$38)*$B45))</f>
        <v>0</v>
      </c>
      <c r="BA45" s="506">
        <f ca="1">IF($I45=$B45,0,IF(AND(Welcome!$C$22="50%",$I$5=Inservice),VLOOKUP($C$2,'LookUp Ranges'!$A$73:$CY$78,AV$38)*$B45,VLOOKUP($C$2,'LookUp Ranges'!$A$65:$CY$71,AV$38)*$B45))</f>
        <v>0</v>
      </c>
      <c r="BB45" s="506">
        <f ca="1">IF($I45=$B45,0,IF(AND(Welcome!$C$22="50%",$I$5=Inservice),VLOOKUP($C$2,'LookUp Ranges'!$A$73:$CY$78,AW$38)*$B45,VLOOKUP($C$2,'LookUp Ranges'!$A$65:$CY$71,AW$38)*$B45))</f>
        <v>0</v>
      </c>
      <c r="BC45" s="506">
        <f ca="1">IF($I45=$B45,0,IF(AND(Welcome!$C$22="50%",$I$5=Inservice),VLOOKUP($C$2,'LookUp Ranges'!$A$73:$CY$78,AX$38)*$B45,VLOOKUP($C$2,'LookUp Ranges'!$A$65:$CY$71,AX$38)*$B45))</f>
        <v>0</v>
      </c>
      <c r="BD45" s="506">
        <f ca="1">IF($I45=$B45,0,IF(AND(Welcome!$C$22="50%",$I$5=Inservice),VLOOKUP($C$2,'LookUp Ranges'!$A$73:$CY$78,AY$38)*$B45,VLOOKUP($C$2,'LookUp Ranges'!$A$65:$CY$71,AY$38)*$B45))</f>
        <v>0</v>
      </c>
      <c r="BE45" s="506">
        <f ca="1">IF($I45=$B45,0,IF(AND(Welcome!$C$22="50%",$I$5=Inservice),VLOOKUP($C$2,'LookUp Ranges'!$A$73:$CY$78,AZ$38)*$B45,VLOOKUP($C$2,'LookUp Ranges'!$A$65:$CY$71,AZ$38)*$B45))</f>
        <v>0</v>
      </c>
      <c r="BF45" s="506">
        <f ca="1">IF($I45=$B45,0,IF(AND(Welcome!$C$22="50%",$I$5=Inservice),VLOOKUP($C$2,'LookUp Ranges'!$A$73:$CY$78,BA$38)*$B45,VLOOKUP($C$2,'LookUp Ranges'!$A$65:$CY$71,BA$38)*$B45))</f>
        <v>0</v>
      </c>
      <c r="BG45" s="506">
        <f ca="1">IF($I45=$B45,0,IF(AND(Welcome!$C$22="50%",$I$5=Inservice),VLOOKUP($C$2,'LookUp Ranges'!$A$73:$CY$78,BB$38)*$B45,VLOOKUP($C$2,'LookUp Ranges'!$A$65:$CY$71,BB$38)*$B45))</f>
        <v>0</v>
      </c>
      <c r="BH45" s="506">
        <f ca="1">IF($I45=$B45,0,IF(AND(Welcome!$C$22="50%",$I$5=Inservice),VLOOKUP($C$2,'LookUp Ranges'!$A$73:$CY$78,BC$38)*$B45,VLOOKUP($C$2,'LookUp Ranges'!$A$65:$CY$71,BC$38)*$B45))</f>
        <v>0</v>
      </c>
      <c r="BI45" s="506">
        <f ca="1">IF($I45=$B45,0,IF(AND(Welcome!$C$22="50%",$I$5=Inservice),VLOOKUP($C$2,'LookUp Ranges'!$A$73:$CY$78,BD$38)*$B45,VLOOKUP($C$2,'LookUp Ranges'!$A$65:$CY$71,BD$38)*$B45))</f>
        <v>0</v>
      </c>
      <c r="BJ45" s="506">
        <f ca="1">IF($I45=$B45,0,IF(AND(Welcome!$C$22="50%",$I$5=Inservice),VLOOKUP($C$2,'LookUp Ranges'!$A$73:$CY$78,BE$38)*$B45,VLOOKUP($C$2,'LookUp Ranges'!$A$65:$CY$71,BE$38)*$B45))</f>
        <v>0</v>
      </c>
      <c r="BK45" s="506">
        <f ca="1">IF($I45=$B45,0,IF(AND(Welcome!$C$22="50%",$I$5=Inservice),VLOOKUP($C$2,'LookUp Ranges'!$A$73:$CY$78,BF$38)*$B45,VLOOKUP($C$2,'LookUp Ranges'!$A$65:$CY$71,BF$38)*$B45))</f>
        <v>0</v>
      </c>
      <c r="BL45" s="506">
        <f ca="1">IF($I45=$B45,0,IF(AND(Welcome!$C$22="50%",$I$5=Inservice),VLOOKUP($C$2,'LookUp Ranges'!$A$73:$CY$78,BG$38)*$B45,VLOOKUP($C$2,'LookUp Ranges'!$A$65:$CY$71,BG$38)*$B45))</f>
        <v>0</v>
      </c>
      <c r="BM45" s="506">
        <f ca="1">IF($I45=$B45,0,IF(AND(Welcome!$C$22="50%",$I$5=Inservice),VLOOKUP($C$2,'LookUp Ranges'!$A$73:$CY$78,BH$38)*$B45,VLOOKUP($C$2,'LookUp Ranges'!$A$65:$CY$71,BH$38)*$B45))</f>
        <v>0</v>
      </c>
      <c r="BN45" s="506">
        <f ca="1">IF($I45=$B45,0,IF(AND(Welcome!$C$22="50%",$I$5=Inservice),VLOOKUP($C$2,'LookUp Ranges'!$A$73:$CY$78,BI$38)*$B45,VLOOKUP($C$2,'LookUp Ranges'!$A$65:$CY$71,BI$38)*$B45))</f>
        <v>0</v>
      </c>
      <c r="BO45" s="506">
        <f ca="1">IF($I45=$B45,0,IF(AND(Welcome!$C$22="50%",$I$5=Inservice),VLOOKUP($C$2,'LookUp Ranges'!$A$73:$CY$78,BJ$38)*$B45,VLOOKUP($C$2,'LookUp Ranges'!$A$65:$CY$71,BJ$38)*$B45))</f>
        <v>0</v>
      </c>
      <c r="BP45" s="506">
        <f ca="1">IF($I45=$B45,0,IF(AND(Welcome!$C$22="50%",$I$5=Inservice),VLOOKUP($C$2,'LookUp Ranges'!$A$73:$CY$78,BK$38)*$B45,VLOOKUP($C$2,'LookUp Ranges'!$A$65:$CY$71,BK$38)*$B45))</f>
        <v>0</v>
      </c>
      <c r="BQ45" s="506">
        <f ca="1">IF($I45=$B45,0,IF(AND(Welcome!$C$22="50%",$I$5=Inservice),VLOOKUP($C$2,'LookUp Ranges'!$A$73:$CY$78,BL$38)*$B45,VLOOKUP($C$2,'LookUp Ranges'!$A$65:$CY$71,BL$38)*$B45))</f>
        <v>0</v>
      </c>
      <c r="BR45" s="506">
        <f ca="1">IF($I45=$B45,0,IF(AND(Welcome!$C$22="50%",$I$5=Inservice),VLOOKUP($C$2,'LookUp Ranges'!$A$73:$CY$78,BM$38)*$B45,VLOOKUP($C$2,'LookUp Ranges'!$A$65:$CY$71,BM$38)*$B45))</f>
        <v>0</v>
      </c>
      <c r="BS45" s="506">
        <f ca="1">IF($I45=$B45,0,IF(AND(Welcome!$C$22="50%",$I$5=Inservice),VLOOKUP($C$2,'LookUp Ranges'!$A$73:$CY$78,BN$38)*$B45,VLOOKUP($C$2,'LookUp Ranges'!$A$65:$CY$71,BN$38)*$B45))</f>
        <v>0</v>
      </c>
      <c r="BT45" s="506">
        <f ca="1">IF($I45=$B45,0,IF(AND(Welcome!$C$22="50%",$I$5=Inservice),VLOOKUP($C$2,'LookUp Ranges'!$A$73:$CY$78,BO$38)*$B45,VLOOKUP($C$2,'LookUp Ranges'!$A$65:$CY$71,BO$38)*$B45))</f>
        <v>0</v>
      </c>
      <c r="BU45" s="506">
        <f ca="1">IF($I45=$B45,0,IF(AND(Welcome!$C$22="50%",$I$5=Inservice),VLOOKUP($C$2,'LookUp Ranges'!$A$73:$CY$78,BP$38)*$B45,VLOOKUP($C$2,'LookUp Ranges'!$A$65:$CY$71,BP$38)*$B45))</f>
        <v>0</v>
      </c>
      <c r="BV45" s="506">
        <f ca="1">IF($I45=$B45,0,IF(AND(Welcome!$C$22="50%",$I$5=Inservice),VLOOKUP($C$2,'LookUp Ranges'!$A$73:$CY$78,BQ$38)*$B45,VLOOKUP($C$2,'LookUp Ranges'!$A$65:$CY$71,BQ$38)*$B45))</f>
        <v>0</v>
      </c>
      <c r="BW45" s="506">
        <f ca="1">IF($I45=$B45,0,IF(AND(Welcome!$C$22="50%",$I$5=Inservice),VLOOKUP($C$2,'LookUp Ranges'!$A$73:$CY$78,BR$38)*$B45,VLOOKUP($C$2,'LookUp Ranges'!$A$65:$CY$71,BR$38)*$B45))</f>
        <v>0</v>
      </c>
      <c r="BX45" s="506">
        <f ca="1">IF($I45=$B45,0,IF(AND(Welcome!$C$22="50%",$I$5=Inservice),VLOOKUP($C$2,'LookUp Ranges'!$A$73:$CY$78,BS$38)*$B45,VLOOKUP($C$2,'LookUp Ranges'!$A$65:$CY$71,BS$38)*$B45))</f>
        <v>0</v>
      </c>
      <c r="BY45" s="506">
        <f ca="1">IF($I45=$B45,0,IF(AND(Welcome!$C$22="50%",$I$5=Inservice),VLOOKUP($C$2,'LookUp Ranges'!$A$73:$CY$78,BT$38)*$B45,VLOOKUP($C$2,'LookUp Ranges'!$A$65:$CY$71,BT$38)*$B45))</f>
        <v>0</v>
      </c>
      <c r="BZ45" s="506">
        <f ca="1">IF($I45=$B45,0,IF(AND(Welcome!$C$22="50%",$I$5=Inservice),VLOOKUP($C$2,'LookUp Ranges'!$A$73:$CY$78,BU$38)*$B45,VLOOKUP($C$2,'LookUp Ranges'!$A$65:$CY$71,BU$38)*$B45))</f>
        <v>0</v>
      </c>
      <c r="CA45" s="506">
        <f ca="1">IF($I45=$B45,0,IF(AND(Welcome!$C$22="50%",$I$5=Inservice),VLOOKUP($C$2,'LookUp Ranges'!$A$73:$CY$78,BV$38)*$B45,VLOOKUP($C$2,'LookUp Ranges'!$A$65:$CY$71,BV$38)*$B45))</f>
        <v>0</v>
      </c>
      <c r="CB45" s="506">
        <f ca="1">IF($I45=$B45,0,IF(AND(Welcome!$C$22="50%",$I$5=Inservice),VLOOKUP($C$2,'LookUp Ranges'!$A$73:$CY$78,BW$38)*$B45,VLOOKUP($C$2,'LookUp Ranges'!$A$65:$CY$71,BW$38)*$B45))</f>
        <v>0</v>
      </c>
      <c r="CC45" s="506">
        <f ca="1">IF($I45=$B45,0,IF(AND(Welcome!$C$22="50%",$I$5=Inservice),VLOOKUP($C$2,'LookUp Ranges'!$A$73:$CY$78,BX$38)*$B45,VLOOKUP($C$2,'LookUp Ranges'!$A$65:$CY$71,BX$38)*$B45))</f>
        <v>0</v>
      </c>
      <c r="CD45" s="506">
        <f ca="1">IF($I45=$B45,0,IF(AND(Welcome!$C$22="50%",$I$5=Inservice),VLOOKUP($C$2,'LookUp Ranges'!$A$73:$CY$78,BY$38)*$B45,VLOOKUP($C$2,'LookUp Ranges'!$A$65:$CY$71,BY$38)*$B45))</f>
        <v>0</v>
      </c>
      <c r="CE45" s="506">
        <f ca="1">IF($I45=$B45,0,IF(AND(Welcome!$C$22="50%",$I$5=Inservice),VLOOKUP($C$2,'LookUp Ranges'!$A$73:$CY$78,BZ$38)*$B45,VLOOKUP($C$2,'LookUp Ranges'!$A$65:$CY$71,BZ$38)*$B45))</f>
        <v>0</v>
      </c>
      <c r="CF45" s="506">
        <f ca="1">IF($I45=$B45,0,IF(AND(Welcome!$C$22="50%",$I$5=Inservice),VLOOKUP($C$2,'LookUp Ranges'!$A$73:$CY$78,CA$38)*$B45,VLOOKUP($C$2,'LookUp Ranges'!$A$65:$CY$71,CA$38)*$B45))</f>
        <v>0</v>
      </c>
      <c r="CG45" s="506">
        <f ca="1">IF($I45=$B45,0,IF(AND(Welcome!$C$22="50%",$I$5=Inservice),VLOOKUP($C$2,'LookUp Ranges'!$A$73:$CY$78,CB$38)*$B45,VLOOKUP($C$2,'LookUp Ranges'!$A$65:$CY$71,CB$38)*$B45))</f>
        <v>0</v>
      </c>
      <c r="CH45" s="506">
        <f ca="1">IF($I45=$B45,0,IF(AND(Welcome!$C$22="50%",$I$5=Inservice),VLOOKUP($C$2,'LookUp Ranges'!$A$73:$CY$78,CC$38)*$B45,VLOOKUP($C$2,'LookUp Ranges'!$A$65:$CY$71,CC$38)*$B45))</f>
        <v>0</v>
      </c>
      <c r="CI45" s="506">
        <f ca="1">IF($I45=$B45,0,IF(AND(Welcome!$C$22="50%",$I$5=Inservice),VLOOKUP($C$2,'LookUp Ranges'!$A$73:$CY$78,CD$38)*$B45,VLOOKUP($C$2,'LookUp Ranges'!$A$65:$CY$71,CD$38)*$B45))</f>
        <v>0</v>
      </c>
      <c r="CJ45" s="506">
        <f ca="1">IF($I45=$B45,0,IF(AND(Welcome!$C$22="50%",$I$5=Inservice),VLOOKUP($C$2,'LookUp Ranges'!$A$73:$CY$78,CE$38)*$B45,VLOOKUP($C$2,'LookUp Ranges'!$A$65:$CY$71,CE$38)*$B45))</f>
        <v>0</v>
      </c>
      <c r="CK45" s="506">
        <f ca="1">IF($I45=$B45,0,IF(AND(Welcome!$C$22="50%",$I$5=Inservice),VLOOKUP($C$2,'LookUp Ranges'!$A$73:$CY$78,CF$38)*$B45,VLOOKUP($C$2,'LookUp Ranges'!$A$65:$CY$71,CF$38)*$B45))</f>
        <v>0</v>
      </c>
      <c r="CL45" s="506">
        <f ca="1">IF($I45=$B45,0,IF(AND(Welcome!$C$22="50%",$I$5=Inservice),VLOOKUP($C$2,'LookUp Ranges'!$A$73:$CY$78,CG$38)*$B45,VLOOKUP($C$2,'LookUp Ranges'!$A$65:$CY$71,CG$38)*$B45))</f>
        <v>0</v>
      </c>
      <c r="CM45" s="506">
        <f ca="1">IF($I45=$B45,0,IF(AND(Welcome!$C$22="50%",$I$5=Inservice),VLOOKUP($C$2,'LookUp Ranges'!$A$73:$CY$78,CH$38)*$B45,VLOOKUP($C$2,'LookUp Ranges'!$A$65:$CY$71,CH$38)*$B45))</f>
        <v>0</v>
      </c>
      <c r="CN45" s="506">
        <f ca="1">IF($I45=$B45,0,IF(AND(Welcome!$C$22="50%",$I$5=Inservice),VLOOKUP($C$2,'LookUp Ranges'!$A$73:$CY$78,CI$38)*$B45,VLOOKUP($C$2,'LookUp Ranges'!$A$65:$CY$71,CI$38)*$B45))</f>
        <v>0</v>
      </c>
      <c r="CO45" s="506">
        <f ca="1">IF($I45=$B45,0,IF(AND(Welcome!$C$22="50%",$I$5=Inservice),VLOOKUP($C$2,'LookUp Ranges'!$A$73:$CY$78,CJ$38)*$B45,VLOOKUP($C$2,'LookUp Ranges'!$A$65:$CY$71,CJ$38)*$B45))</f>
        <v>0</v>
      </c>
      <c r="CP45" s="506">
        <f ca="1">IF($I45=$B45,0,IF(AND(Welcome!$C$22="50%",$I$5=Inservice),VLOOKUP($C$2,'LookUp Ranges'!$A$73:$CY$78,CK$38)*$B45,VLOOKUP($C$2,'LookUp Ranges'!$A$65:$CY$71,CK$38)*$B45))</f>
        <v>0</v>
      </c>
      <c r="CQ45" s="506">
        <f ca="1">IF($I45=$B45,0,IF(AND(Welcome!$C$22="50%",$I$5=Inservice),VLOOKUP($C$2,'LookUp Ranges'!$A$73:$CY$78,CL$38)*$B45,VLOOKUP($C$2,'LookUp Ranges'!$A$65:$CY$71,CL$38)*$B45))</f>
        <v>0</v>
      </c>
      <c r="CR45" s="506">
        <f ca="1">IF($I45=$B45,0,IF(AND(Welcome!$C$22="50%",$I$5=Inservice),VLOOKUP($C$2,'LookUp Ranges'!$A$73:$CY$78,CM$38)*$B45,VLOOKUP($C$2,'LookUp Ranges'!$A$65:$CY$71,CM$38)*$B45))</f>
        <v>0</v>
      </c>
      <c r="CS45" s="506">
        <f ca="1">IF($I45=$B45,0,IF(AND(Welcome!$C$22="50%",$I$5=Inservice),VLOOKUP($C$2,'LookUp Ranges'!$A$73:$CY$78,CN$38)*$B45,VLOOKUP($C$2,'LookUp Ranges'!$A$65:$CY$71,CN$38)*$B45))</f>
        <v>0</v>
      </c>
      <c r="CT45" s="506">
        <f ca="1">IF($I45=$B45,0,IF(AND(Welcome!$C$22="50%",$I$5=Inservice),VLOOKUP($C$2,'LookUp Ranges'!$A$73:$CY$78,CO$38)*$B45,VLOOKUP($C$2,'LookUp Ranges'!$A$65:$CY$71,CO$38)*$B45))</f>
        <v>0</v>
      </c>
      <c r="CU45" s="506">
        <f ca="1">IF($I45=$B45,0,IF(AND(Welcome!$C$22="50%",$I$5=Inservice),VLOOKUP($C$2,'LookUp Ranges'!$A$73:$CY$78,CP$38)*$B45,VLOOKUP($C$2,'LookUp Ranges'!$A$65:$CY$71,CP$38)*$B45))</f>
        <v>0</v>
      </c>
      <c r="CV45" s="506">
        <f ca="1">IF($I45=$B45,0,IF(AND(Welcome!$C$22="50%",$I$5=Inservice),VLOOKUP($C$2,'LookUp Ranges'!$A$73:$CY$78,CQ$38)*$B45,VLOOKUP($C$2,'LookUp Ranges'!$A$65:$CY$71,CQ$38)*$B45))</f>
        <v>0</v>
      </c>
      <c r="CW45" s="506">
        <f ca="1">IF($I45=$B45,0,IF(AND(Welcome!$C$22="50%",$I$5=Inservice),VLOOKUP($C$2,'LookUp Ranges'!$A$73:$CY$78,CR$38)*$B45,VLOOKUP($C$2,'LookUp Ranges'!$A$65:$CY$71,CR$38)*$B45))</f>
        <v>0</v>
      </c>
      <c r="CX45" s="506">
        <f ca="1">IF($I45=$B45,0,IF(AND(Welcome!$C$22="50%",$I$5=Inservice),VLOOKUP($C$2,'LookUp Ranges'!$A$73:$CY$78,CS$38)*$B45,VLOOKUP($C$2,'LookUp Ranges'!$A$65:$CY$71,CS$38)*$B45))</f>
        <v>0</v>
      </c>
      <c r="CY45" s="256">
        <f t="shared" ca="1" si="236"/>
        <v>0</v>
      </c>
    </row>
    <row r="46" spans="1:103">
      <c r="A46" s="241">
        <f t="shared" si="234"/>
        <v>8</v>
      </c>
      <c r="B46" s="249">
        <f t="shared" ca="1" si="235"/>
        <v>0</v>
      </c>
      <c r="C46" s="257"/>
      <c r="D46" s="257"/>
      <c r="E46" s="257"/>
      <c r="F46" s="257"/>
      <c r="G46" s="257"/>
      <c r="H46" s="257"/>
      <c r="I46" s="257"/>
      <c r="J46" s="573">
        <f ca="1">IF(AND(Welcome!$C$22="100%",J$5=Inservice),$B46,IF(AND(Welcome!$C$22="50%",J$5=Inservice),VLOOKUP($C$2,'LookUp Ranges'!$A$73:$CY$78,D$38)*$B46,VLOOKUP($C$2,'LookUp Ranges'!$A$65:$CY$71,D$38)*$B46))</f>
        <v>0</v>
      </c>
      <c r="K46" s="573">
        <f ca="1">IF($J46=$B46,0,IF(AND(Welcome!$C$22="50%",$J$5=Inservice),VLOOKUP($C$2,'LookUp Ranges'!$A$73:$CY$78,E$38)*$B46,VLOOKUP($C$2,'LookUp Ranges'!$A$65:$CY$71,E$38)*$B46))</f>
        <v>0</v>
      </c>
      <c r="L46" s="573">
        <f ca="1">IF($J46=$B46,0,IF(AND(Welcome!$C$22="50%",$J$5=Inservice),VLOOKUP($C$2,'LookUp Ranges'!$A$73:$CY$78,F$38)*$B46,VLOOKUP($C$2,'LookUp Ranges'!$A$65:$CY$71,F$38)*$B46))</f>
        <v>0</v>
      </c>
      <c r="M46" s="573">
        <f ca="1">IF($J46=$B46,0,IF(AND(Welcome!$C$22="50%",$J$5=Inservice),VLOOKUP($C$2,'LookUp Ranges'!$A$73:$CY$78,G$38)*$B46,VLOOKUP($C$2,'LookUp Ranges'!$A$65:$CY$71,G$38)*$B46))</f>
        <v>0</v>
      </c>
      <c r="N46" s="573">
        <f ca="1">IF($J46=$B46,0,IF(AND(Welcome!$C$22="50%",$J$5=Inservice),VLOOKUP($C$2,'LookUp Ranges'!$A$73:$CY$78,H$38)*$B46,VLOOKUP($C$2,'LookUp Ranges'!$A$65:$CY$71,H$38)*$B46))</f>
        <v>0</v>
      </c>
      <c r="O46" s="573">
        <f ca="1">IF($J46=$B46,0,IF(AND(Welcome!$C$22="50%",$J$5=Inservice),VLOOKUP($C$2,'LookUp Ranges'!$A$73:$CY$78,I$38)*$B46,VLOOKUP($C$2,'LookUp Ranges'!$A$65:$CY$71,I$38)*$B46))</f>
        <v>0</v>
      </c>
      <c r="P46" s="573">
        <f ca="1">IF($J46=$B46,0,IF(AND(Welcome!$C$22="50%",$J$5=Inservice),VLOOKUP($C$2,'LookUp Ranges'!$A$73:$CY$78,J$38)*$B46,VLOOKUP($C$2,'LookUp Ranges'!$A$65:$CY$71,J$38)*$B46))</f>
        <v>0</v>
      </c>
      <c r="Q46" s="573">
        <f ca="1">IF($J46=$B46,0,IF(AND(Welcome!$C$22="50%",$J$5=Inservice),VLOOKUP($C$2,'LookUp Ranges'!$A$73:$CY$78,K$38)*$B46,VLOOKUP($C$2,'LookUp Ranges'!$A$65:$CY$71,K$38)*$B46))</f>
        <v>0</v>
      </c>
      <c r="R46" s="573">
        <f ca="1">IF($J46=$B46,0,IF(AND(Welcome!$C$22="50%",$J$5=Inservice),VLOOKUP($C$2,'LookUp Ranges'!$A$73:$CY$78,L$38)*$B46,VLOOKUP($C$2,'LookUp Ranges'!$A$65:$CY$71,L$38)*$B46))</f>
        <v>0</v>
      </c>
      <c r="S46" s="573">
        <f ca="1">IF($J46=$B46,0,IF(AND(Welcome!$C$22="50%",$J$5=Inservice),VLOOKUP($C$2,'LookUp Ranges'!$A$73:$CY$78,M$38)*$B46,VLOOKUP($C$2,'LookUp Ranges'!$A$65:$CY$71,M$38)*$B46))</f>
        <v>0</v>
      </c>
      <c r="T46" s="573">
        <f ca="1">IF($J46=$B46,0,IF(AND(Welcome!$C$22="50%",$J$5=Inservice),VLOOKUP($C$2,'LookUp Ranges'!$A$73:$CY$78,N$38)*$B46,VLOOKUP($C$2,'LookUp Ranges'!$A$65:$CY$71,N$38)*$B46))</f>
        <v>0</v>
      </c>
      <c r="U46" s="573">
        <f ca="1">IF($J46=$B46,0,IF(AND(Welcome!$C$22="50%",$J$5=Inservice),VLOOKUP($C$2,'LookUp Ranges'!$A$73:$CY$78,O$38)*$B46,VLOOKUP($C$2,'LookUp Ranges'!$A$65:$CY$71,O$38)*$B46))</f>
        <v>0</v>
      </c>
      <c r="V46" s="573">
        <f ca="1">IF($J46=$B46,0,IF(AND(Welcome!$C$22="50%",$J$5=Inservice),VLOOKUP($C$2,'LookUp Ranges'!$A$73:$CY$78,P$38)*$B46,VLOOKUP($C$2,'LookUp Ranges'!$A$65:$CY$71,P$38)*$B46))</f>
        <v>0</v>
      </c>
      <c r="W46" s="573">
        <f ca="1">IF($J46=$B46,0,IF(AND(Welcome!$C$22="50%",$J$5=Inservice),VLOOKUP($C$2,'LookUp Ranges'!$A$73:$CY$78,Q$38)*$B46,VLOOKUP($C$2,'LookUp Ranges'!$A$65:$CY$71,Q$38)*$B46))</f>
        <v>0</v>
      </c>
      <c r="X46" s="573">
        <f ca="1">IF($J46=$B46,0,IF(AND(Welcome!$C$22="50%",$J$5=Inservice),VLOOKUP($C$2,'LookUp Ranges'!$A$73:$CY$78,R$38)*$B46,VLOOKUP($C$2,'LookUp Ranges'!$A$65:$CY$71,R$38)*$B46))</f>
        <v>0</v>
      </c>
      <c r="Y46" s="573">
        <f ca="1">IF($J46=$B46,0,IF(AND(Welcome!$C$22="50%",$J$5=Inservice),VLOOKUP($C$2,'LookUp Ranges'!$A$73:$CY$78,S$38)*$B46,VLOOKUP($C$2,'LookUp Ranges'!$A$65:$CY$71,S$38)*$B46))</f>
        <v>0</v>
      </c>
      <c r="Z46" s="506">
        <f ca="1">IF($J46=$B46,0,IF(AND(Welcome!$C$22="50%",$J$5=Inservice),VLOOKUP($C$2,'LookUp Ranges'!$A$73:$CY$78,T$38)*$B46,VLOOKUP($C$2,'LookUp Ranges'!$A$65:$CY$71,T$38)*$B46))</f>
        <v>0</v>
      </c>
      <c r="AA46" s="506">
        <f ca="1">IF($J46=$B46,0,IF(AND(Welcome!$C$22="50%",$J$5=Inservice),VLOOKUP($C$2,'LookUp Ranges'!$A$73:$CY$78,U$38)*$B46,VLOOKUP($C$2,'LookUp Ranges'!$A$65:$CY$71,U$38)*$B46))</f>
        <v>0</v>
      </c>
      <c r="AB46" s="506">
        <f ca="1">IF($J46=$B46,0,IF(AND(Welcome!$C$22="50%",$J$5=Inservice),VLOOKUP($C$2,'LookUp Ranges'!$A$73:$CY$78,V$38)*$B46,VLOOKUP($C$2,'LookUp Ranges'!$A$65:$CY$71,V$38)*$B46))</f>
        <v>0</v>
      </c>
      <c r="AC46" s="506">
        <f ca="1">IF($J46=$B46,0,IF(AND(Welcome!$C$22="50%",$J$5=Inservice),VLOOKUP($C$2,'LookUp Ranges'!$A$73:$CY$78,W$38)*$B46,VLOOKUP($C$2,'LookUp Ranges'!$A$65:$CY$71,W$38)*$B46))</f>
        <v>0</v>
      </c>
      <c r="AD46" s="506">
        <f ca="1">IF($J46=$B46,0,IF(AND(Welcome!$C$22="50%",$J$5=Inservice),VLOOKUP($C$2,'LookUp Ranges'!$A$73:$CY$78,X$38)*$B46,VLOOKUP($C$2,'LookUp Ranges'!$A$65:$CY$71,X$38)*$B46))</f>
        <v>0</v>
      </c>
      <c r="AE46" s="506">
        <f ca="1">IF($J46=$B46,0,IF(AND(Welcome!$C$22="50%",$J$5=Inservice),VLOOKUP($C$2,'LookUp Ranges'!$A$73:$CY$78,Y$38)*$B46,VLOOKUP($C$2,'LookUp Ranges'!$A$65:$CY$71,Y$38)*$B46))</f>
        <v>0</v>
      </c>
      <c r="AF46" s="506">
        <f ca="1">IF($J46=$B46,0,IF(AND(Welcome!$C$22="50%",$J$5=Inservice),VLOOKUP($C$2,'LookUp Ranges'!$A$73:$CY$78,Z$38)*$B46,VLOOKUP($C$2,'LookUp Ranges'!$A$65:$CY$71,Z$38)*$B46))</f>
        <v>0</v>
      </c>
      <c r="AG46" s="506">
        <f ca="1">IF($J46=$B46,0,IF(AND(Welcome!$C$22="50%",$J$5=Inservice),VLOOKUP($C$2,'LookUp Ranges'!$A$73:$CY$78,AA$38)*$B46,VLOOKUP($C$2,'LookUp Ranges'!$A$65:$CY$71,AA$38)*$B46))</f>
        <v>0</v>
      </c>
      <c r="AH46" s="506">
        <f ca="1">IF($J46=$B46,0,IF(AND(Welcome!$C$22="50%",$J$5=Inservice),VLOOKUP($C$2,'LookUp Ranges'!$A$73:$CY$78,AB$38)*$B46,VLOOKUP($C$2,'LookUp Ranges'!$A$65:$CY$71,AB$38)*$B46))</f>
        <v>0</v>
      </c>
      <c r="AI46" s="506">
        <f ca="1">IF($J46=$B46,0,IF(AND(Welcome!$C$22="50%",$J$5=Inservice),VLOOKUP($C$2,'LookUp Ranges'!$A$73:$CY$78,AC$38)*$B46,VLOOKUP($C$2,'LookUp Ranges'!$A$65:$CY$71,AC$38)*$B46))</f>
        <v>0</v>
      </c>
      <c r="AJ46" s="506">
        <f ca="1">IF($J46=$B46,0,IF(AND(Welcome!$C$22="50%",$J$5=Inservice),VLOOKUP($C$2,'LookUp Ranges'!$A$73:$CY$78,AD$38)*$B46,VLOOKUP($C$2,'LookUp Ranges'!$A$65:$CY$71,AD$38)*$B46))</f>
        <v>0</v>
      </c>
      <c r="AK46" s="506">
        <f ca="1">IF($J46=$B46,0,IF(AND(Welcome!$C$22="50%",$J$5=Inservice),VLOOKUP($C$2,'LookUp Ranges'!$A$73:$CY$78,AE$38)*$B46,VLOOKUP($C$2,'LookUp Ranges'!$A$65:$CY$71,AE$38)*$B46))</f>
        <v>0</v>
      </c>
      <c r="AL46" s="506">
        <f ca="1">IF($J46=$B46,0,IF(AND(Welcome!$C$22="50%",$J$5=Inservice),VLOOKUP($C$2,'LookUp Ranges'!$A$73:$CY$78,AF$38)*$B46,VLOOKUP($C$2,'LookUp Ranges'!$A$65:$CY$71,AF$38)*$B46))</f>
        <v>0</v>
      </c>
      <c r="AM46" s="506">
        <f ca="1">IF($J46=$B46,0,IF(AND(Welcome!$C$22="50%",$J$5=Inservice),VLOOKUP($C$2,'LookUp Ranges'!$A$73:$CY$78,AG$38)*$B46,VLOOKUP($C$2,'LookUp Ranges'!$A$65:$CY$71,AG$38)*$B46))</f>
        <v>0</v>
      </c>
      <c r="AN46" s="506">
        <f ca="1">IF($J46=$B46,0,IF(AND(Welcome!$C$22="50%",$J$5=Inservice),VLOOKUP($C$2,'LookUp Ranges'!$A$73:$CY$78,AH$38)*$B46,VLOOKUP($C$2,'LookUp Ranges'!$A$65:$CY$71,AH$38)*$B46))</f>
        <v>0</v>
      </c>
      <c r="AO46" s="506">
        <f ca="1">IF($J46=$B46,0,IF(AND(Welcome!$C$22="50%",$J$5=Inservice),VLOOKUP($C$2,'LookUp Ranges'!$A$73:$CY$78,AI$38)*$B46,VLOOKUP($C$2,'LookUp Ranges'!$A$65:$CY$71,AI$38)*$B46))</f>
        <v>0</v>
      </c>
      <c r="AP46" s="506">
        <f ca="1">IF($J46=$B46,0,IF(AND(Welcome!$C$22="50%",$J$5=Inservice),VLOOKUP($C$2,'LookUp Ranges'!$A$73:$CY$78,AJ$38)*$B46,VLOOKUP($C$2,'LookUp Ranges'!$A$65:$CY$71,AJ$38)*$B46))</f>
        <v>0</v>
      </c>
      <c r="AQ46" s="506">
        <f ca="1">IF($J46=$B46,0,IF(AND(Welcome!$C$22="50%",$J$5=Inservice),VLOOKUP($C$2,'LookUp Ranges'!$A$73:$CY$78,AK$38)*$B46,VLOOKUP($C$2,'LookUp Ranges'!$A$65:$CY$71,AK$38)*$B46))</f>
        <v>0</v>
      </c>
      <c r="AR46" s="506">
        <f ca="1">IF($J46=$B46,0,IF(AND(Welcome!$C$22="50%",$J$5=Inservice),VLOOKUP($C$2,'LookUp Ranges'!$A$73:$CY$78,AL$38)*$B46,VLOOKUP($C$2,'LookUp Ranges'!$A$65:$CY$71,AL$38)*$B46))</f>
        <v>0</v>
      </c>
      <c r="AS46" s="506">
        <f ca="1">IF($J46=$B46,0,IF(AND(Welcome!$C$22="50%",$J$5=Inservice),VLOOKUP($C$2,'LookUp Ranges'!$A$73:$CY$78,AM$38)*$B46,VLOOKUP($C$2,'LookUp Ranges'!$A$65:$CY$71,AM$38)*$B46))</f>
        <v>0</v>
      </c>
      <c r="AT46" s="506">
        <f ca="1">IF($J46=$B46,0,IF(AND(Welcome!$C$22="50%",$J$5=Inservice),VLOOKUP($C$2,'LookUp Ranges'!$A$73:$CY$78,AN$38)*$B46,VLOOKUP($C$2,'LookUp Ranges'!$A$65:$CY$71,AN$38)*$B46))</f>
        <v>0</v>
      </c>
      <c r="AU46" s="506">
        <f ca="1">IF($J46=$B46,0,IF(AND(Welcome!$C$22="50%",$J$5=Inservice),VLOOKUP($C$2,'LookUp Ranges'!$A$73:$CY$78,AO$38)*$B46,VLOOKUP($C$2,'LookUp Ranges'!$A$65:$CY$71,AO$38)*$B46))</f>
        <v>0</v>
      </c>
      <c r="AV46" s="506">
        <f ca="1">IF($J46=$B46,0,IF(AND(Welcome!$C$22="50%",$J$5=Inservice),VLOOKUP($C$2,'LookUp Ranges'!$A$73:$CY$78,AP$38)*$B46,VLOOKUP($C$2,'LookUp Ranges'!$A$65:$CY$71,AP$38)*$B46))</f>
        <v>0</v>
      </c>
      <c r="AW46" s="506">
        <f ca="1">IF($J46=$B46,0,IF(AND(Welcome!$C$22="50%",$J$5=Inservice),VLOOKUP($C$2,'LookUp Ranges'!$A$73:$CY$78,AQ$38)*$B46,VLOOKUP($C$2,'LookUp Ranges'!$A$65:$CY$71,AQ$38)*$B46))</f>
        <v>0</v>
      </c>
      <c r="AX46" s="506">
        <f ca="1">IF($J46=$B46,0,IF(AND(Welcome!$C$22="50%",$J$5=Inservice),VLOOKUP($C$2,'LookUp Ranges'!$A$73:$CY$78,AR$38)*$B46,VLOOKUP($C$2,'LookUp Ranges'!$A$65:$CY$71,AR$38)*$B46))</f>
        <v>0</v>
      </c>
      <c r="AY46" s="506">
        <f ca="1">IF($J46=$B46,0,IF(AND(Welcome!$C$22="50%",$J$5=Inservice),VLOOKUP($C$2,'LookUp Ranges'!$A$73:$CY$78,AS$38)*$B46,VLOOKUP($C$2,'LookUp Ranges'!$A$65:$CY$71,AS$38)*$B46))</f>
        <v>0</v>
      </c>
      <c r="AZ46" s="506">
        <f ca="1">IF($J46=$B46,0,IF(AND(Welcome!$C$22="50%",$J$5=Inservice),VLOOKUP($C$2,'LookUp Ranges'!$A$73:$CY$78,AT$38)*$B46,VLOOKUP($C$2,'LookUp Ranges'!$A$65:$CY$71,AT$38)*$B46))</f>
        <v>0</v>
      </c>
      <c r="BA46" s="506">
        <f ca="1">IF($J46=$B46,0,IF(AND(Welcome!$C$22="50%",$J$5=Inservice),VLOOKUP($C$2,'LookUp Ranges'!$A$73:$CY$78,AU$38)*$B46,VLOOKUP($C$2,'LookUp Ranges'!$A$65:$CY$71,AU$38)*$B46))</f>
        <v>0</v>
      </c>
      <c r="BB46" s="506">
        <f ca="1">IF($J46=$B46,0,IF(AND(Welcome!$C$22="50%",$J$5=Inservice),VLOOKUP($C$2,'LookUp Ranges'!$A$73:$CY$78,AV$38)*$B46,VLOOKUP($C$2,'LookUp Ranges'!$A$65:$CY$71,AV$38)*$B46))</f>
        <v>0</v>
      </c>
      <c r="BC46" s="506">
        <f ca="1">IF($J46=$B46,0,IF(AND(Welcome!$C$22="50%",$J$5=Inservice),VLOOKUP($C$2,'LookUp Ranges'!$A$73:$CY$78,AW$38)*$B46,VLOOKUP($C$2,'LookUp Ranges'!$A$65:$CY$71,AW$38)*$B46))</f>
        <v>0</v>
      </c>
      <c r="BD46" s="506">
        <f ca="1">IF($J46=$B46,0,IF(AND(Welcome!$C$22="50%",$J$5=Inservice),VLOOKUP($C$2,'LookUp Ranges'!$A$73:$CY$78,AX$38)*$B46,VLOOKUP($C$2,'LookUp Ranges'!$A$65:$CY$71,AX$38)*$B46))</f>
        <v>0</v>
      </c>
      <c r="BE46" s="506">
        <f ca="1">IF($J46=$B46,0,IF(AND(Welcome!$C$22="50%",$J$5=Inservice),VLOOKUP($C$2,'LookUp Ranges'!$A$73:$CY$78,AY$38)*$B46,VLOOKUP($C$2,'LookUp Ranges'!$A$65:$CY$71,AY$38)*$B46))</f>
        <v>0</v>
      </c>
      <c r="BF46" s="506">
        <f ca="1">IF($J46=$B46,0,IF(AND(Welcome!$C$22="50%",$J$5=Inservice),VLOOKUP($C$2,'LookUp Ranges'!$A$73:$CY$78,AZ$38)*$B46,VLOOKUP($C$2,'LookUp Ranges'!$A$65:$CY$71,AZ$38)*$B46))</f>
        <v>0</v>
      </c>
      <c r="BG46" s="506">
        <f ca="1">IF($J46=$B46,0,IF(AND(Welcome!$C$22="50%",$J$5=Inservice),VLOOKUP($C$2,'LookUp Ranges'!$A$73:$CY$78,BA$38)*$B46,VLOOKUP($C$2,'LookUp Ranges'!$A$65:$CY$71,BA$38)*$B46))</f>
        <v>0</v>
      </c>
      <c r="BH46" s="506">
        <f ca="1">IF($J46=$B46,0,IF(AND(Welcome!$C$22="50%",$J$5=Inservice),VLOOKUP($C$2,'LookUp Ranges'!$A$73:$CY$78,BB$38)*$B46,VLOOKUP($C$2,'LookUp Ranges'!$A$65:$CY$71,BB$38)*$B46))</f>
        <v>0</v>
      </c>
      <c r="BI46" s="506">
        <f ca="1">IF($J46=$B46,0,IF(AND(Welcome!$C$22="50%",$J$5=Inservice),VLOOKUP($C$2,'LookUp Ranges'!$A$73:$CY$78,BC$38)*$B46,VLOOKUP($C$2,'LookUp Ranges'!$A$65:$CY$71,BC$38)*$B46))</f>
        <v>0</v>
      </c>
      <c r="BJ46" s="506">
        <f ca="1">IF($J46=$B46,0,IF(AND(Welcome!$C$22="50%",$J$5=Inservice),VLOOKUP($C$2,'LookUp Ranges'!$A$73:$CY$78,BD$38)*$B46,VLOOKUP($C$2,'LookUp Ranges'!$A$65:$CY$71,BD$38)*$B46))</f>
        <v>0</v>
      </c>
      <c r="BK46" s="506">
        <f ca="1">IF($J46=$B46,0,IF(AND(Welcome!$C$22="50%",$J$5=Inservice),VLOOKUP($C$2,'LookUp Ranges'!$A$73:$CY$78,BE$38)*$B46,VLOOKUP($C$2,'LookUp Ranges'!$A$65:$CY$71,BE$38)*$B46))</f>
        <v>0</v>
      </c>
      <c r="BL46" s="506">
        <f ca="1">IF($J46=$B46,0,IF(AND(Welcome!$C$22="50%",$J$5=Inservice),VLOOKUP($C$2,'LookUp Ranges'!$A$73:$CY$78,BF$38)*$B46,VLOOKUP($C$2,'LookUp Ranges'!$A$65:$CY$71,BF$38)*$B46))</f>
        <v>0</v>
      </c>
      <c r="BM46" s="506">
        <f ca="1">IF($J46=$B46,0,IF(AND(Welcome!$C$22="50%",$J$5=Inservice),VLOOKUP($C$2,'LookUp Ranges'!$A$73:$CY$78,BG$38)*$B46,VLOOKUP($C$2,'LookUp Ranges'!$A$65:$CY$71,BG$38)*$B46))</f>
        <v>0</v>
      </c>
      <c r="BN46" s="506">
        <f ca="1">IF($J46=$B46,0,IF(AND(Welcome!$C$22="50%",$J$5=Inservice),VLOOKUP($C$2,'LookUp Ranges'!$A$73:$CY$78,BH$38)*$B46,VLOOKUP($C$2,'LookUp Ranges'!$A$65:$CY$71,BH$38)*$B46))</f>
        <v>0</v>
      </c>
      <c r="BO46" s="506">
        <f ca="1">IF($J46=$B46,0,IF(AND(Welcome!$C$22="50%",$J$5=Inservice),VLOOKUP($C$2,'LookUp Ranges'!$A$73:$CY$78,BI$38)*$B46,VLOOKUP($C$2,'LookUp Ranges'!$A$65:$CY$71,BI$38)*$B46))</f>
        <v>0</v>
      </c>
      <c r="BP46" s="506">
        <f ca="1">IF($J46=$B46,0,IF(AND(Welcome!$C$22="50%",$J$5=Inservice),VLOOKUP($C$2,'LookUp Ranges'!$A$73:$CY$78,BJ$38)*$B46,VLOOKUP($C$2,'LookUp Ranges'!$A$65:$CY$71,BJ$38)*$B46))</f>
        <v>0</v>
      </c>
      <c r="BQ46" s="506">
        <f ca="1">IF($J46=$B46,0,IF(AND(Welcome!$C$22="50%",$J$5=Inservice),VLOOKUP($C$2,'LookUp Ranges'!$A$73:$CY$78,BK$38)*$B46,VLOOKUP($C$2,'LookUp Ranges'!$A$65:$CY$71,BK$38)*$B46))</f>
        <v>0</v>
      </c>
      <c r="BR46" s="506">
        <f ca="1">IF($J46=$B46,0,IF(AND(Welcome!$C$22="50%",$J$5=Inservice),VLOOKUP($C$2,'LookUp Ranges'!$A$73:$CY$78,BL$38)*$B46,VLOOKUP($C$2,'LookUp Ranges'!$A$65:$CY$71,BL$38)*$B46))</f>
        <v>0</v>
      </c>
      <c r="BS46" s="506">
        <f ca="1">IF($J46=$B46,0,IF(AND(Welcome!$C$22="50%",$J$5=Inservice),VLOOKUP($C$2,'LookUp Ranges'!$A$73:$CY$78,BM$38)*$B46,VLOOKUP($C$2,'LookUp Ranges'!$A$65:$CY$71,BM$38)*$B46))</f>
        <v>0</v>
      </c>
      <c r="BT46" s="506">
        <f ca="1">IF($J46=$B46,0,IF(AND(Welcome!$C$22="50%",$J$5=Inservice),VLOOKUP($C$2,'LookUp Ranges'!$A$73:$CY$78,BN$38)*$B46,VLOOKUP($C$2,'LookUp Ranges'!$A$65:$CY$71,BN$38)*$B46))</f>
        <v>0</v>
      </c>
      <c r="BU46" s="506">
        <f ca="1">IF($J46=$B46,0,IF(AND(Welcome!$C$22="50%",$J$5=Inservice),VLOOKUP($C$2,'LookUp Ranges'!$A$73:$CY$78,BO$38)*$B46,VLOOKUP($C$2,'LookUp Ranges'!$A$65:$CY$71,BO$38)*$B46))</f>
        <v>0</v>
      </c>
      <c r="BV46" s="506">
        <f ca="1">IF($J46=$B46,0,IF(AND(Welcome!$C$22="50%",$J$5=Inservice),VLOOKUP($C$2,'LookUp Ranges'!$A$73:$CY$78,BP$38)*$B46,VLOOKUP($C$2,'LookUp Ranges'!$A$65:$CY$71,BP$38)*$B46))</f>
        <v>0</v>
      </c>
      <c r="BW46" s="506">
        <f ca="1">IF($J46=$B46,0,IF(AND(Welcome!$C$22="50%",$J$5=Inservice),VLOOKUP($C$2,'LookUp Ranges'!$A$73:$CY$78,BQ$38)*$B46,VLOOKUP($C$2,'LookUp Ranges'!$A$65:$CY$71,BQ$38)*$B46))</f>
        <v>0</v>
      </c>
      <c r="BX46" s="506">
        <f ca="1">IF($J46=$B46,0,IF(AND(Welcome!$C$22="50%",$J$5=Inservice),VLOOKUP($C$2,'LookUp Ranges'!$A$73:$CY$78,BR$38)*$B46,VLOOKUP($C$2,'LookUp Ranges'!$A$65:$CY$71,BR$38)*$B46))</f>
        <v>0</v>
      </c>
      <c r="BY46" s="506">
        <f ca="1">IF($J46=$B46,0,IF(AND(Welcome!$C$22="50%",$J$5=Inservice),VLOOKUP($C$2,'LookUp Ranges'!$A$73:$CY$78,BS$38)*$B46,VLOOKUP($C$2,'LookUp Ranges'!$A$65:$CY$71,BS$38)*$B46))</f>
        <v>0</v>
      </c>
      <c r="BZ46" s="506">
        <f ca="1">IF($J46=$B46,0,IF(AND(Welcome!$C$22="50%",$J$5=Inservice),VLOOKUP($C$2,'LookUp Ranges'!$A$73:$CY$78,BT$38)*$B46,VLOOKUP($C$2,'LookUp Ranges'!$A$65:$CY$71,BT$38)*$B46))</f>
        <v>0</v>
      </c>
      <c r="CA46" s="506">
        <f ca="1">IF($J46=$B46,0,IF(AND(Welcome!$C$22="50%",$J$5=Inservice),VLOOKUP($C$2,'LookUp Ranges'!$A$73:$CY$78,BU$38)*$B46,VLOOKUP($C$2,'LookUp Ranges'!$A$65:$CY$71,BU$38)*$B46))</f>
        <v>0</v>
      </c>
      <c r="CB46" s="506">
        <f ca="1">IF($J46=$B46,0,IF(AND(Welcome!$C$22="50%",$J$5=Inservice),VLOOKUP($C$2,'LookUp Ranges'!$A$73:$CY$78,BV$38)*$B46,VLOOKUP($C$2,'LookUp Ranges'!$A$65:$CY$71,BV$38)*$B46))</f>
        <v>0</v>
      </c>
      <c r="CC46" s="506">
        <f ca="1">IF($J46=$B46,0,IF(AND(Welcome!$C$22="50%",$J$5=Inservice),VLOOKUP($C$2,'LookUp Ranges'!$A$73:$CY$78,BW$38)*$B46,VLOOKUP($C$2,'LookUp Ranges'!$A$65:$CY$71,BW$38)*$B46))</f>
        <v>0</v>
      </c>
      <c r="CD46" s="506">
        <f ca="1">IF($J46=$B46,0,IF(AND(Welcome!$C$22="50%",$J$5=Inservice),VLOOKUP($C$2,'LookUp Ranges'!$A$73:$CY$78,BX$38)*$B46,VLOOKUP($C$2,'LookUp Ranges'!$A$65:$CY$71,BX$38)*$B46))</f>
        <v>0</v>
      </c>
      <c r="CE46" s="506">
        <f ca="1">IF($J46=$B46,0,IF(AND(Welcome!$C$22="50%",$J$5=Inservice),VLOOKUP($C$2,'LookUp Ranges'!$A$73:$CY$78,BY$38)*$B46,VLOOKUP($C$2,'LookUp Ranges'!$A$65:$CY$71,BY$38)*$B46))</f>
        <v>0</v>
      </c>
      <c r="CF46" s="506">
        <f ca="1">IF($J46=$B46,0,IF(AND(Welcome!$C$22="50%",$J$5=Inservice),VLOOKUP($C$2,'LookUp Ranges'!$A$73:$CY$78,BZ$38)*$B46,VLOOKUP($C$2,'LookUp Ranges'!$A$65:$CY$71,BZ$38)*$B46))</f>
        <v>0</v>
      </c>
      <c r="CG46" s="506">
        <f ca="1">IF($J46=$B46,0,IF(AND(Welcome!$C$22="50%",$J$5=Inservice),VLOOKUP($C$2,'LookUp Ranges'!$A$73:$CY$78,CA$38)*$B46,VLOOKUP($C$2,'LookUp Ranges'!$A$65:$CY$71,CA$38)*$B46))</f>
        <v>0</v>
      </c>
      <c r="CH46" s="506">
        <f ca="1">IF($J46=$B46,0,IF(AND(Welcome!$C$22="50%",$J$5=Inservice),VLOOKUP($C$2,'LookUp Ranges'!$A$73:$CY$78,CB$38)*$B46,VLOOKUP($C$2,'LookUp Ranges'!$A$65:$CY$71,CB$38)*$B46))</f>
        <v>0</v>
      </c>
      <c r="CI46" s="506">
        <f ca="1">IF($J46=$B46,0,IF(AND(Welcome!$C$22="50%",$J$5=Inservice),VLOOKUP($C$2,'LookUp Ranges'!$A$73:$CY$78,CC$38)*$B46,VLOOKUP($C$2,'LookUp Ranges'!$A$65:$CY$71,CC$38)*$B46))</f>
        <v>0</v>
      </c>
      <c r="CJ46" s="506">
        <f ca="1">IF($J46=$B46,0,IF(AND(Welcome!$C$22="50%",$J$5=Inservice),VLOOKUP($C$2,'LookUp Ranges'!$A$73:$CY$78,CD$38)*$B46,VLOOKUP($C$2,'LookUp Ranges'!$A$65:$CY$71,CD$38)*$B46))</f>
        <v>0</v>
      </c>
      <c r="CK46" s="506">
        <f ca="1">IF($J46=$B46,0,IF(AND(Welcome!$C$22="50%",$J$5=Inservice),VLOOKUP($C$2,'LookUp Ranges'!$A$73:$CY$78,CE$38)*$B46,VLOOKUP($C$2,'LookUp Ranges'!$A$65:$CY$71,CE$38)*$B46))</f>
        <v>0</v>
      </c>
      <c r="CL46" s="506">
        <f ca="1">IF($J46=$B46,0,IF(AND(Welcome!$C$22="50%",$J$5=Inservice),VLOOKUP($C$2,'LookUp Ranges'!$A$73:$CY$78,CF$38)*$B46,VLOOKUP($C$2,'LookUp Ranges'!$A$65:$CY$71,CF$38)*$B46))</f>
        <v>0</v>
      </c>
      <c r="CM46" s="506">
        <f ca="1">IF($J46=$B46,0,IF(AND(Welcome!$C$22="50%",$J$5=Inservice),VLOOKUP($C$2,'LookUp Ranges'!$A$73:$CY$78,CG$38)*$B46,VLOOKUP($C$2,'LookUp Ranges'!$A$65:$CY$71,CG$38)*$B46))</f>
        <v>0</v>
      </c>
      <c r="CN46" s="506">
        <f ca="1">IF($J46=$B46,0,IF(AND(Welcome!$C$22="50%",$J$5=Inservice),VLOOKUP($C$2,'LookUp Ranges'!$A$73:$CY$78,CH$38)*$B46,VLOOKUP($C$2,'LookUp Ranges'!$A$65:$CY$71,CH$38)*$B46))</f>
        <v>0</v>
      </c>
      <c r="CO46" s="506">
        <f ca="1">IF($J46=$B46,0,IF(AND(Welcome!$C$22="50%",$J$5=Inservice),VLOOKUP($C$2,'LookUp Ranges'!$A$73:$CY$78,CI$38)*$B46,VLOOKUP($C$2,'LookUp Ranges'!$A$65:$CY$71,CI$38)*$B46))</f>
        <v>0</v>
      </c>
      <c r="CP46" s="506">
        <f ca="1">IF($J46=$B46,0,IF(AND(Welcome!$C$22="50%",$J$5=Inservice),VLOOKUP($C$2,'LookUp Ranges'!$A$73:$CY$78,CJ$38)*$B46,VLOOKUP($C$2,'LookUp Ranges'!$A$65:$CY$71,CJ$38)*$B46))</f>
        <v>0</v>
      </c>
      <c r="CQ46" s="506">
        <f ca="1">IF($J46=$B46,0,IF(AND(Welcome!$C$22="50%",$J$5=Inservice),VLOOKUP($C$2,'LookUp Ranges'!$A$73:$CY$78,CK$38)*$B46,VLOOKUP($C$2,'LookUp Ranges'!$A$65:$CY$71,CK$38)*$B46))</f>
        <v>0</v>
      </c>
      <c r="CR46" s="506">
        <f ca="1">IF($J46=$B46,0,IF(AND(Welcome!$C$22="50%",$J$5=Inservice),VLOOKUP($C$2,'LookUp Ranges'!$A$73:$CY$78,CL$38)*$B46,VLOOKUP($C$2,'LookUp Ranges'!$A$65:$CY$71,CL$38)*$B46))</f>
        <v>0</v>
      </c>
      <c r="CS46" s="506">
        <f ca="1">IF($J46=$B46,0,IF(AND(Welcome!$C$22="50%",$J$5=Inservice),VLOOKUP($C$2,'LookUp Ranges'!$A$73:$CY$78,CM$38)*$B46,VLOOKUP($C$2,'LookUp Ranges'!$A$65:$CY$71,CM$38)*$B46))</f>
        <v>0</v>
      </c>
      <c r="CT46" s="506">
        <f ca="1">IF($J46=$B46,0,IF(AND(Welcome!$C$22="50%",$J$5=Inservice),VLOOKUP($C$2,'LookUp Ranges'!$A$73:$CY$78,CN$38)*$B46,VLOOKUP($C$2,'LookUp Ranges'!$A$65:$CY$71,CN$38)*$B46))</f>
        <v>0</v>
      </c>
      <c r="CU46" s="506">
        <f ca="1">IF($J46=$B46,0,IF(AND(Welcome!$C$22="50%",$J$5=Inservice),VLOOKUP($C$2,'LookUp Ranges'!$A$73:$CY$78,CO$38)*$B46,VLOOKUP($C$2,'LookUp Ranges'!$A$65:$CY$71,CO$38)*$B46))</f>
        <v>0</v>
      </c>
      <c r="CV46" s="506">
        <f ca="1">IF($J46=$B46,0,IF(AND(Welcome!$C$22="50%",$J$5=Inservice),VLOOKUP($C$2,'LookUp Ranges'!$A$73:$CY$78,CP$38)*$B46,VLOOKUP($C$2,'LookUp Ranges'!$A$65:$CY$71,CP$38)*$B46))</f>
        <v>0</v>
      </c>
      <c r="CW46" s="506">
        <f ca="1">IF($J46=$B46,0,IF(AND(Welcome!$C$22="50%",$J$5=Inservice),VLOOKUP($C$2,'LookUp Ranges'!$A$73:$CY$78,CQ$38)*$B46,VLOOKUP($C$2,'LookUp Ranges'!$A$65:$CY$71,CQ$38)*$B46))</f>
        <v>0</v>
      </c>
      <c r="CX46" s="506">
        <f ca="1">IF($J46=$B46,0,IF(AND(Welcome!$C$22="50%",$J$5=Inservice),VLOOKUP($C$2,'LookUp Ranges'!$A$73:$CY$78,CR$38)*$B46,VLOOKUP($C$2,'LookUp Ranges'!$A$65:$CY$71,CR$38)*$B46))</f>
        <v>0</v>
      </c>
      <c r="CY46" s="256">
        <f t="shared" ca="1" si="236"/>
        <v>0</v>
      </c>
    </row>
    <row r="47" spans="1:103">
      <c r="A47" s="241">
        <f t="shared" si="234"/>
        <v>9</v>
      </c>
      <c r="B47" s="249">
        <f t="shared" ca="1" si="235"/>
        <v>0</v>
      </c>
      <c r="C47" s="257"/>
      <c r="D47" s="257"/>
      <c r="E47" s="257"/>
      <c r="F47" s="257"/>
      <c r="G47" s="257"/>
      <c r="H47" s="257"/>
      <c r="I47" s="257"/>
      <c r="J47" s="257"/>
      <c r="K47" s="573">
        <f ca="1">IF(AND(Welcome!$C$22="100%",K$5=Inservice),$B47,IF(AND(Welcome!$C$22="50%",K$5=Inservice),VLOOKUP($C$2,'LookUp Ranges'!$A$73:$CY$78,D$38)*$B47,VLOOKUP($C$2,'LookUp Ranges'!$A$65:$CY$71,D$38)*$B47))</f>
        <v>0</v>
      </c>
      <c r="L47" s="573">
        <f ca="1">IF($K47=$B47,0,IF(AND(Welcome!$C$22="50%",$K$5=Inservice),VLOOKUP($C$2,'LookUp Ranges'!$A$73:$CY$78,E$38)*$B47,VLOOKUP($C$2,'LookUp Ranges'!$A$65:$CY$71,E$38)*$B47))</f>
        <v>0</v>
      </c>
      <c r="M47" s="573">
        <f ca="1">IF($K47=$B47,0,IF(AND(Welcome!$C$22="50%",$K$5=Inservice),VLOOKUP($C$2,'LookUp Ranges'!$A$73:$CY$78,F$38)*$B47,VLOOKUP($C$2,'LookUp Ranges'!$A$65:$CY$71,F$38)*$B47))</f>
        <v>0</v>
      </c>
      <c r="N47" s="573">
        <f ca="1">IF($K47=$B47,0,IF(AND(Welcome!$C$22="50%",$K$5=Inservice),VLOOKUP($C$2,'LookUp Ranges'!$A$73:$CY$78,G$38)*$B47,VLOOKUP($C$2,'LookUp Ranges'!$A$65:$CY$71,G$38)*$B47))</f>
        <v>0</v>
      </c>
      <c r="O47" s="573">
        <f ca="1">IF($K47=$B47,0,IF(AND(Welcome!$C$22="50%",$K$5=Inservice),VLOOKUP($C$2,'LookUp Ranges'!$A$73:$CY$78,H$38)*$B47,VLOOKUP($C$2,'LookUp Ranges'!$A$65:$CY$71,H$38)*$B47))</f>
        <v>0</v>
      </c>
      <c r="P47" s="573">
        <f ca="1">IF($K47=$B47,0,IF(AND(Welcome!$C$22="50%",$K$5=Inservice),VLOOKUP($C$2,'LookUp Ranges'!$A$73:$CY$78,I$38)*$B47,VLOOKUP($C$2,'LookUp Ranges'!$A$65:$CY$71,I$38)*$B47))</f>
        <v>0</v>
      </c>
      <c r="Q47" s="573">
        <f ca="1">IF($K47=$B47,0,IF(AND(Welcome!$C$22="50%",$K$5=Inservice),VLOOKUP($C$2,'LookUp Ranges'!$A$73:$CY$78,J$38)*$B47,VLOOKUP($C$2,'LookUp Ranges'!$A$65:$CY$71,J$38)*$B47))</f>
        <v>0</v>
      </c>
      <c r="R47" s="573">
        <f ca="1">IF($K47=$B47,0,IF(AND(Welcome!$C$22="50%",$K$5=Inservice),VLOOKUP($C$2,'LookUp Ranges'!$A$73:$CY$78,K$38)*$B47,VLOOKUP($C$2,'LookUp Ranges'!$A$65:$CY$71,K$38)*$B47))</f>
        <v>0</v>
      </c>
      <c r="S47" s="573">
        <f ca="1">IF($K47=$B47,0,IF(AND(Welcome!$C$22="50%",$K$5=Inservice),VLOOKUP($C$2,'LookUp Ranges'!$A$73:$CY$78,L$38)*$B47,VLOOKUP($C$2,'LookUp Ranges'!$A$65:$CY$71,L$38)*$B47))</f>
        <v>0</v>
      </c>
      <c r="T47" s="573">
        <f ca="1">IF($K47=$B47,0,IF(AND(Welcome!$C$22="50%",$K$5=Inservice),VLOOKUP($C$2,'LookUp Ranges'!$A$73:$CY$78,M$38)*$B47,VLOOKUP($C$2,'LookUp Ranges'!$A$65:$CY$71,M$38)*$B47))</f>
        <v>0</v>
      </c>
      <c r="U47" s="573">
        <f ca="1">IF($K47=$B47,0,IF(AND(Welcome!$C$22="50%",$K$5=Inservice),VLOOKUP($C$2,'LookUp Ranges'!$A$73:$CY$78,N$38)*$B47,VLOOKUP($C$2,'LookUp Ranges'!$A$65:$CY$71,N$38)*$B47))</f>
        <v>0</v>
      </c>
      <c r="V47" s="573">
        <f ca="1">IF($K47=$B47,0,IF(AND(Welcome!$C$22="50%",$K$5=Inservice),VLOOKUP($C$2,'LookUp Ranges'!$A$73:$CY$78,O$38)*$B47,VLOOKUP($C$2,'LookUp Ranges'!$A$65:$CY$71,O$38)*$B47))</f>
        <v>0</v>
      </c>
      <c r="W47" s="573">
        <f ca="1">IF($K47=$B47,0,IF(AND(Welcome!$C$22="50%",$K$5=Inservice),VLOOKUP($C$2,'LookUp Ranges'!$A$73:$CY$78,P$38)*$B47,VLOOKUP($C$2,'LookUp Ranges'!$A$65:$CY$71,P$38)*$B47))</f>
        <v>0</v>
      </c>
      <c r="X47" s="573">
        <f ca="1">IF($K47=$B47,0,IF(AND(Welcome!$C$22="50%",$K$5=Inservice),VLOOKUP($C$2,'LookUp Ranges'!$A$73:$CY$78,Q$38)*$B47,VLOOKUP($C$2,'LookUp Ranges'!$A$65:$CY$71,Q$38)*$B47))</f>
        <v>0</v>
      </c>
      <c r="Y47" s="573">
        <f ca="1">IF($K47=$B47,0,IF(AND(Welcome!$C$22="50%",$K$5=Inservice),VLOOKUP($C$2,'LookUp Ranges'!$A$73:$CY$78,R$38)*$B47,VLOOKUP($C$2,'LookUp Ranges'!$A$65:$CY$71,R$38)*$B47))</f>
        <v>0</v>
      </c>
      <c r="Z47" s="506">
        <f ca="1">IF($K47=$B47,0,IF(AND(Welcome!$C$22="50%",$K$5=Inservice),VLOOKUP($C$2,'LookUp Ranges'!$A$73:$CY$78,S$38)*$B47,VLOOKUP($C$2,'LookUp Ranges'!$A$65:$CY$71,S$38)*$B47))</f>
        <v>0</v>
      </c>
      <c r="AA47" s="506">
        <f ca="1">IF($K47=$B47,0,IF(AND(Welcome!$C$22="50%",$K$5=Inservice),VLOOKUP($C$2,'LookUp Ranges'!$A$73:$CY$78,T$38)*$B47,VLOOKUP($C$2,'LookUp Ranges'!$A$65:$CY$71,T$38)*$B47))</f>
        <v>0</v>
      </c>
      <c r="AB47" s="506">
        <f ca="1">IF($K47=$B47,0,IF(AND(Welcome!$C$22="50%",$K$5=Inservice),VLOOKUP($C$2,'LookUp Ranges'!$A$73:$CY$78,U$38)*$B47,VLOOKUP($C$2,'LookUp Ranges'!$A$65:$CY$71,U$38)*$B47))</f>
        <v>0</v>
      </c>
      <c r="AC47" s="506">
        <f ca="1">IF($K47=$B47,0,IF(AND(Welcome!$C$22="50%",$K$5=Inservice),VLOOKUP($C$2,'LookUp Ranges'!$A$73:$CY$78,V$38)*$B47,VLOOKUP($C$2,'LookUp Ranges'!$A$65:$CY$71,V$38)*$B47))</f>
        <v>0</v>
      </c>
      <c r="AD47" s="506">
        <f ca="1">IF($K47=$B47,0,IF(AND(Welcome!$C$22="50%",$K$5=Inservice),VLOOKUP($C$2,'LookUp Ranges'!$A$73:$CY$78,W$38)*$B47,VLOOKUP($C$2,'LookUp Ranges'!$A$65:$CY$71,W$38)*$B47))</f>
        <v>0</v>
      </c>
      <c r="AE47" s="506">
        <f ca="1">IF($K47=$B47,0,IF(AND(Welcome!$C$22="50%",$K$5=Inservice),VLOOKUP($C$2,'LookUp Ranges'!$A$73:$CY$78,X$38)*$B47,VLOOKUP($C$2,'LookUp Ranges'!$A$65:$CY$71,X$38)*$B47))</f>
        <v>0</v>
      </c>
      <c r="AF47" s="506">
        <f ca="1">IF($K47=$B47,0,IF(AND(Welcome!$C$22="50%",$K$5=Inservice),VLOOKUP($C$2,'LookUp Ranges'!$A$73:$CY$78,Y$38)*$B47,VLOOKUP($C$2,'LookUp Ranges'!$A$65:$CY$71,Y$38)*$B47))</f>
        <v>0</v>
      </c>
      <c r="AG47" s="506">
        <f ca="1">IF($K47=$B47,0,IF(AND(Welcome!$C$22="50%",$K$5=Inservice),VLOOKUP($C$2,'LookUp Ranges'!$A$73:$CY$78,Z$38)*$B47,VLOOKUP($C$2,'LookUp Ranges'!$A$65:$CY$71,Z$38)*$B47))</f>
        <v>0</v>
      </c>
      <c r="AH47" s="506">
        <f ca="1">IF($K47=$B47,0,IF(AND(Welcome!$C$22="50%",$K$5=Inservice),VLOOKUP($C$2,'LookUp Ranges'!$A$73:$CY$78,AA$38)*$B47,VLOOKUP($C$2,'LookUp Ranges'!$A$65:$CY$71,AA$38)*$B47))</f>
        <v>0</v>
      </c>
      <c r="AI47" s="506">
        <f ca="1">IF($K47=$B47,0,IF(AND(Welcome!$C$22="50%",$K$5=Inservice),VLOOKUP($C$2,'LookUp Ranges'!$A$73:$CY$78,AB$38)*$B47,VLOOKUP($C$2,'LookUp Ranges'!$A$65:$CY$71,AB$38)*$B47))</f>
        <v>0</v>
      </c>
      <c r="AJ47" s="506">
        <f ca="1">IF($K47=$B47,0,IF(AND(Welcome!$C$22="50%",$K$5=Inservice),VLOOKUP($C$2,'LookUp Ranges'!$A$73:$CY$78,AC$38)*$B47,VLOOKUP($C$2,'LookUp Ranges'!$A$65:$CY$71,AC$38)*$B47))</f>
        <v>0</v>
      </c>
      <c r="AK47" s="506">
        <f ca="1">IF($K47=$B47,0,IF(AND(Welcome!$C$22="50%",$K$5=Inservice),VLOOKUP($C$2,'LookUp Ranges'!$A$73:$CY$78,AD$38)*$B47,VLOOKUP($C$2,'LookUp Ranges'!$A$65:$CY$71,AD$38)*$B47))</f>
        <v>0</v>
      </c>
      <c r="AL47" s="506">
        <f ca="1">IF($K47=$B47,0,IF(AND(Welcome!$C$22="50%",$K$5=Inservice),VLOOKUP($C$2,'LookUp Ranges'!$A$73:$CY$78,AE$38)*$B47,VLOOKUP($C$2,'LookUp Ranges'!$A$65:$CY$71,AE$38)*$B47))</f>
        <v>0</v>
      </c>
      <c r="AM47" s="506">
        <f ca="1">IF($K47=$B47,0,IF(AND(Welcome!$C$22="50%",$K$5=Inservice),VLOOKUP($C$2,'LookUp Ranges'!$A$73:$CY$78,AF$38)*$B47,VLOOKUP($C$2,'LookUp Ranges'!$A$65:$CY$71,AF$38)*$B47))</f>
        <v>0</v>
      </c>
      <c r="AN47" s="506">
        <f ca="1">IF($K47=$B47,0,IF(AND(Welcome!$C$22="50%",$K$5=Inservice),VLOOKUP($C$2,'LookUp Ranges'!$A$73:$CY$78,AG$38)*$B47,VLOOKUP($C$2,'LookUp Ranges'!$A$65:$CY$71,AG$38)*$B47))</f>
        <v>0</v>
      </c>
      <c r="AO47" s="506">
        <f ca="1">IF($K47=$B47,0,IF(AND(Welcome!$C$22="50%",$K$5=Inservice),VLOOKUP($C$2,'LookUp Ranges'!$A$73:$CY$78,AH$38)*$B47,VLOOKUP($C$2,'LookUp Ranges'!$A$65:$CY$71,AH$38)*$B47))</f>
        <v>0</v>
      </c>
      <c r="AP47" s="506">
        <f ca="1">IF($K47=$B47,0,IF(AND(Welcome!$C$22="50%",$K$5=Inservice),VLOOKUP($C$2,'LookUp Ranges'!$A$73:$CY$78,AI$38)*$B47,VLOOKUP($C$2,'LookUp Ranges'!$A$65:$CY$71,AI$38)*$B47))</f>
        <v>0</v>
      </c>
      <c r="AQ47" s="506">
        <f ca="1">IF($K47=$B47,0,IF(AND(Welcome!$C$22="50%",$K$5=Inservice),VLOOKUP($C$2,'LookUp Ranges'!$A$73:$CY$78,AJ$38)*$B47,VLOOKUP($C$2,'LookUp Ranges'!$A$65:$CY$71,AJ$38)*$B47))</f>
        <v>0</v>
      </c>
      <c r="AR47" s="506">
        <f ca="1">IF($K47=$B47,0,IF(AND(Welcome!$C$22="50%",$K$5=Inservice),VLOOKUP($C$2,'LookUp Ranges'!$A$73:$CY$78,AK$38)*$B47,VLOOKUP($C$2,'LookUp Ranges'!$A$65:$CY$71,AK$38)*$B47))</f>
        <v>0</v>
      </c>
      <c r="AS47" s="506">
        <f ca="1">IF($K47=$B47,0,IF(AND(Welcome!$C$22="50%",$K$5=Inservice),VLOOKUP($C$2,'LookUp Ranges'!$A$73:$CY$78,AL$38)*$B47,VLOOKUP($C$2,'LookUp Ranges'!$A$65:$CY$71,AL$38)*$B47))</f>
        <v>0</v>
      </c>
      <c r="AT47" s="506">
        <f ca="1">IF($K47=$B47,0,IF(AND(Welcome!$C$22="50%",$K$5=Inservice),VLOOKUP($C$2,'LookUp Ranges'!$A$73:$CY$78,AM$38)*$B47,VLOOKUP($C$2,'LookUp Ranges'!$A$65:$CY$71,AM$38)*$B47))</f>
        <v>0</v>
      </c>
      <c r="AU47" s="506">
        <f ca="1">IF($K47=$B47,0,IF(AND(Welcome!$C$22="50%",$K$5=Inservice),VLOOKUP($C$2,'LookUp Ranges'!$A$73:$CY$78,AN$38)*$B47,VLOOKUP($C$2,'LookUp Ranges'!$A$65:$CY$71,AN$38)*$B47))</f>
        <v>0</v>
      </c>
      <c r="AV47" s="506">
        <f ca="1">IF($K47=$B47,0,IF(AND(Welcome!$C$22="50%",$K$5=Inservice),VLOOKUP($C$2,'LookUp Ranges'!$A$73:$CY$78,AO$38)*$B47,VLOOKUP($C$2,'LookUp Ranges'!$A$65:$CY$71,AO$38)*$B47))</f>
        <v>0</v>
      </c>
      <c r="AW47" s="506">
        <f ca="1">IF($K47=$B47,0,IF(AND(Welcome!$C$22="50%",$K$5=Inservice),VLOOKUP($C$2,'LookUp Ranges'!$A$73:$CY$78,AP$38)*$B47,VLOOKUP($C$2,'LookUp Ranges'!$A$65:$CY$71,AP$38)*$B47))</f>
        <v>0</v>
      </c>
      <c r="AX47" s="506">
        <f ca="1">IF($K47=$B47,0,IF(AND(Welcome!$C$22="50%",$K$5=Inservice),VLOOKUP($C$2,'LookUp Ranges'!$A$73:$CY$78,AQ$38)*$B47,VLOOKUP($C$2,'LookUp Ranges'!$A$65:$CY$71,AQ$38)*$B47))</f>
        <v>0</v>
      </c>
      <c r="AY47" s="506">
        <f ca="1">IF($K47=$B47,0,IF(AND(Welcome!$C$22="50%",$K$5=Inservice),VLOOKUP($C$2,'LookUp Ranges'!$A$73:$CY$78,AR$38)*$B47,VLOOKUP($C$2,'LookUp Ranges'!$A$65:$CY$71,AR$38)*$B47))</f>
        <v>0</v>
      </c>
      <c r="AZ47" s="506">
        <f ca="1">IF($K47=$B47,0,IF(AND(Welcome!$C$22="50%",$K$5=Inservice),VLOOKUP($C$2,'LookUp Ranges'!$A$73:$CY$78,AS$38)*$B47,VLOOKUP($C$2,'LookUp Ranges'!$A$65:$CY$71,AS$38)*$B47))</f>
        <v>0</v>
      </c>
      <c r="BA47" s="506">
        <f ca="1">IF($K47=$B47,0,IF(AND(Welcome!$C$22="50%",$K$5=Inservice),VLOOKUP($C$2,'LookUp Ranges'!$A$73:$CY$78,AT$38)*$B47,VLOOKUP($C$2,'LookUp Ranges'!$A$65:$CY$71,AT$38)*$B47))</f>
        <v>0</v>
      </c>
      <c r="BB47" s="506">
        <f ca="1">IF($K47=$B47,0,IF(AND(Welcome!$C$22="50%",$K$5=Inservice),VLOOKUP($C$2,'LookUp Ranges'!$A$73:$CY$78,AU$38)*$B47,VLOOKUP($C$2,'LookUp Ranges'!$A$65:$CY$71,AU$38)*$B47))</f>
        <v>0</v>
      </c>
      <c r="BC47" s="506">
        <f ca="1">IF($K47=$B47,0,IF(AND(Welcome!$C$22="50%",$K$5=Inservice),VLOOKUP($C$2,'LookUp Ranges'!$A$73:$CY$78,AV$38)*$B47,VLOOKUP($C$2,'LookUp Ranges'!$A$65:$CY$71,AV$38)*$B47))</f>
        <v>0</v>
      </c>
      <c r="BD47" s="506">
        <f ca="1">IF($K47=$B47,0,IF(AND(Welcome!$C$22="50%",$K$5=Inservice),VLOOKUP($C$2,'LookUp Ranges'!$A$73:$CY$78,AW$38)*$B47,VLOOKUP($C$2,'LookUp Ranges'!$A$65:$CY$71,AW$38)*$B47))</f>
        <v>0</v>
      </c>
      <c r="BE47" s="506">
        <f ca="1">IF($K47=$B47,0,IF(AND(Welcome!$C$22="50%",$K$5=Inservice),VLOOKUP($C$2,'LookUp Ranges'!$A$73:$CY$78,AX$38)*$B47,VLOOKUP($C$2,'LookUp Ranges'!$A$65:$CY$71,AX$38)*$B47))</f>
        <v>0</v>
      </c>
      <c r="BF47" s="506">
        <f ca="1">IF($K47=$B47,0,IF(AND(Welcome!$C$22="50%",$K$5=Inservice),VLOOKUP($C$2,'LookUp Ranges'!$A$73:$CY$78,AY$38)*$B47,VLOOKUP($C$2,'LookUp Ranges'!$A$65:$CY$71,AY$38)*$B47))</f>
        <v>0</v>
      </c>
      <c r="BG47" s="506">
        <f ca="1">IF($K47=$B47,0,IF(AND(Welcome!$C$22="50%",$K$5=Inservice),VLOOKUP($C$2,'LookUp Ranges'!$A$73:$CY$78,AZ$38)*$B47,VLOOKUP($C$2,'LookUp Ranges'!$A$65:$CY$71,AZ$38)*$B47))</f>
        <v>0</v>
      </c>
      <c r="BH47" s="506">
        <f ca="1">IF($K47=$B47,0,IF(AND(Welcome!$C$22="50%",$K$5=Inservice),VLOOKUP($C$2,'LookUp Ranges'!$A$73:$CY$78,BA$38)*$B47,VLOOKUP($C$2,'LookUp Ranges'!$A$65:$CY$71,BA$38)*$B47))</f>
        <v>0</v>
      </c>
      <c r="BI47" s="506">
        <f ca="1">IF($K47=$B47,0,IF(AND(Welcome!$C$22="50%",$K$5=Inservice),VLOOKUP($C$2,'LookUp Ranges'!$A$73:$CY$78,BB$38)*$B47,VLOOKUP($C$2,'LookUp Ranges'!$A$65:$CY$71,BB$38)*$B47))</f>
        <v>0</v>
      </c>
      <c r="BJ47" s="506">
        <f ca="1">IF($K47=$B47,0,IF(AND(Welcome!$C$22="50%",$K$5=Inservice),VLOOKUP($C$2,'LookUp Ranges'!$A$73:$CY$78,BC$38)*$B47,VLOOKUP($C$2,'LookUp Ranges'!$A$65:$CY$71,BC$38)*$B47))</f>
        <v>0</v>
      </c>
      <c r="BK47" s="506">
        <f ca="1">IF($K47=$B47,0,IF(AND(Welcome!$C$22="50%",$K$5=Inservice),VLOOKUP($C$2,'LookUp Ranges'!$A$73:$CY$78,BD$38)*$B47,VLOOKUP($C$2,'LookUp Ranges'!$A$65:$CY$71,BD$38)*$B47))</f>
        <v>0</v>
      </c>
      <c r="BL47" s="506">
        <f ca="1">IF($K47=$B47,0,IF(AND(Welcome!$C$22="50%",$K$5=Inservice),VLOOKUP($C$2,'LookUp Ranges'!$A$73:$CY$78,BE$38)*$B47,VLOOKUP($C$2,'LookUp Ranges'!$A$65:$CY$71,BE$38)*$B47))</f>
        <v>0</v>
      </c>
      <c r="BM47" s="506">
        <f ca="1">IF($K47=$B47,0,IF(AND(Welcome!$C$22="50%",$K$5=Inservice),VLOOKUP($C$2,'LookUp Ranges'!$A$73:$CY$78,BF$38)*$B47,VLOOKUP($C$2,'LookUp Ranges'!$A$65:$CY$71,BF$38)*$B47))</f>
        <v>0</v>
      </c>
      <c r="BN47" s="506">
        <f ca="1">IF($K47=$B47,0,IF(AND(Welcome!$C$22="50%",$K$5=Inservice),VLOOKUP($C$2,'LookUp Ranges'!$A$73:$CY$78,BG$38)*$B47,VLOOKUP($C$2,'LookUp Ranges'!$A$65:$CY$71,BG$38)*$B47))</f>
        <v>0</v>
      </c>
      <c r="BO47" s="506">
        <f ca="1">IF($K47=$B47,0,IF(AND(Welcome!$C$22="50%",$K$5=Inservice),VLOOKUP($C$2,'LookUp Ranges'!$A$73:$CY$78,BH$38)*$B47,VLOOKUP($C$2,'LookUp Ranges'!$A$65:$CY$71,BH$38)*$B47))</f>
        <v>0</v>
      </c>
      <c r="BP47" s="506">
        <f ca="1">IF($K47=$B47,0,IF(AND(Welcome!$C$22="50%",$K$5=Inservice),VLOOKUP($C$2,'LookUp Ranges'!$A$73:$CY$78,BI$38)*$B47,VLOOKUP($C$2,'LookUp Ranges'!$A$65:$CY$71,BI$38)*$B47))</f>
        <v>0</v>
      </c>
      <c r="BQ47" s="506">
        <f ca="1">IF($K47=$B47,0,IF(AND(Welcome!$C$22="50%",$K$5=Inservice),VLOOKUP($C$2,'LookUp Ranges'!$A$73:$CY$78,BJ$38)*$B47,VLOOKUP($C$2,'LookUp Ranges'!$A$65:$CY$71,BJ$38)*$B47))</f>
        <v>0</v>
      </c>
      <c r="BR47" s="506">
        <f ca="1">IF($K47=$B47,0,IF(AND(Welcome!$C$22="50%",$K$5=Inservice),VLOOKUP($C$2,'LookUp Ranges'!$A$73:$CY$78,BK$38)*$B47,VLOOKUP($C$2,'LookUp Ranges'!$A$65:$CY$71,BK$38)*$B47))</f>
        <v>0</v>
      </c>
      <c r="BS47" s="506">
        <f ca="1">IF($K47=$B47,0,IF(AND(Welcome!$C$22="50%",$K$5=Inservice),VLOOKUP($C$2,'LookUp Ranges'!$A$73:$CY$78,BL$38)*$B47,VLOOKUP($C$2,'LookUp Ranges'!$A$65:$CY$71,BL$38)*$B47))</f>
        <v>0</v>
      </c>
      <c r="BT47" s="506">
        <f ca="1">IF($K47=$B47,0,IF(AND(Welcome!$C$22="50%",$K$5=Inservice),VLOOKUP($C$2,'LookUp Ranges'!$A$73:$CY$78,BM$38)*$B47,VLOOKUP($C$2,'LookUp Ranges'!$A$65:$CY$71,BM$38)*$B47))</f>
        <v>0</v>
      </c>
      <c r="BU47" s="506">
        <f ca="1">IF($K47=$B47,0,IF(AND(Welcome!$C$22="50%",$K$5=Inservice),VLOOKUP($C$2,'LookUp Ranges'!$A$73:$CY$78,BN$38)*$B47,VLOOKUP($C$2,'LookUp Ranges'!$A$65:$CY$71,BN$38)*$B47))</f>
        <v>0</v>
      </c>
      <c r="BV47" s="506">
        <f ca="1">IF($K47=$B47,0,IF(AND(Welcome!$C$22="50%",$K$5=Inservice),VLOOKUP($C$2,'LookUp Ranges'!$A$73:$CY$78,BO$38)*$B47,VLOOKUP($C$2,'LookUp Ranges'!$A$65:$CY$71,BO$38)*$B47))</f>
        <v>0</v>
      </c>
      <c r="BW47" s="506">
        <f ca="1">IF($K47=$B47,0,IF(AND(Welcome!$C$22="50%",$K$5=Inservice),VLOOKUP($C$2,'LookUp Ranges'!$A$73:$CY$78,BP$38)*$B47,VLOOKUP($C$2,'LookUp Ranges'!$A$65:$CY$71,BP$38)*$B47))</f>
        <v>0</v>
      </c>
      <c r="BX47" s="506">
        <f ca="1">IF($K47=$B47,0,IF(AND(Welcome!$C$22="50%",$K$5=Inservice),VLOOKUP($C$2,'LookUp Ranges'!$A$73:$CY$78,BQ$38)*$B47,VLOOKUP($C$2,'LookUp Ranges'!$A$65:$CY$71,BQ$38)*$B47))</f>
        <v>0</v>
      </c>
      <c r="BY47" s="506">
        <f ca="1">IF($K47=$B47,0,IF(AND(Welcome!$C$22="50%",$K$5=Inservice),VLOOKUP($C$2,'LookUp Ranges'!$A$73:$CY$78,BR$38)*$B47,VLOOKUP($C$2,'LookUp Ranges'!$A$65:$CY$71,BR$38)*$B47))</f>
        <v>0</v>
      </c>
      <c r="BZ47" s="506">
        <f ca="1">IF($K47=$B47,0,IF(AND(Welcome!$C$22="50%",$K$5=Inservice),VLOOKUP($C$2,'LookUp Ranges'!$A$73:$CY$78,BS$38)*$B47,VLOOKUP($C$2,'LookUp Ranges'!$A$65:$CY$71,BS$38)*$B47))</f>
        <v>0</v>
      </c>
      <c r="CA47" s="506">
        <f ca="1">IF($K47=$B47,0,IF(AND(Welcome!$C$22="50%",$K$5=Inservice),VLOOKUP($C$2,'LookUp Ranges'!$A$73:$CY$78,BT$38)*$B47,VLOOKUP($C$2,'LookUp Ranges'!$A$65:$CY$71,BT$38)*$B47))</f>
        <v>0</v>
      </c>
      <c r="CB47" s="506">
        <f ca="1">IF($K47=$B47,0,IF(AND(Welcome!$C$22="50%",$K$5=Inservice),VLOOKUP($C$2,'LookUp Ranges'!$A$73:$CY$78,BU$38)*$B47,VLOOKUP($C$2,'LookUp Ranges'!$A$65:$CY$71,BU$38)*$B47))</f>
        <v>0</v>
      </c>
      <c r="CC47" s="506">
        <f ca="1">IF($K47=$B47,0,IF(AND(Welcome!$C$22="50%",$K$5=Inservice),VLOOKUP($C$2,'LookUp Ranges'!$A$73:$CY$78,BV$38)*$B47,VLOOKUP($C$2,'LookUp Ranges'!$A$65:$CY$71,BV$38)*$B47))</f>
        <v>0</v>
      </c>
      <c r="CD47" s="506">
        <f ca="1">IF($K47=$B47,0,IF(AND(Welcome!$C$22="50%",$K$5=Inservice),VLOOKUP($C$2,'LookUp Ranges'!$A$73:$CY$78,BW$38)*$B47,VLOOKUP($C$2,'LookUp Ranges'!$A$65:$CY$71,BW$38)*$B47))</f>
        <v>0</v>
      </c>
      <c r="CE47" s="506">
        <f ca="1">IF($K47=$B47,0,IF(AND(Welcome!$C$22="50%",$K$5=Inservice),VLOOKUP($C$2,'LookUp Ranges'!$A$73:$CY$78,BX$38)*$B47,VLOOKUP($C$2,'LookUp Ranges'!$A$65:$CY$71,BX$38)*$B47))</f>
        <v>0</v>
      </c>
      <c r="CF47" s="506">
        <f ca="1">IF($K47=$B47,0,IF(AND(Welcome!$C$22="50%",$K$5=Inservice),VLOOKUP($C$2,'LookUp Ranges'!$A$73:$CY$78,BY$38)*$B47,VLOOKUP($C$2,'LookUp Ranges'!$A$65:$CY$71,BY$38)*$B47))</f>
        <v>0</v>
      </c>
      <c r="CG47" s="506">
        <f ca="1">IF($K47=$B47,0,IF(AND(Welcome!$C$22="50%",$K$5=Inservice),VLOOKUP($C$2,'LookUp Ranges'!$A$73:$CY$78,BZ$38)*$B47,VLOOKUP($C$2,'LookUp Ranges'!$A$65:$CY$71,BZ$38)*$B47))</f>
        <v>0</v>
      </c>
      <c r="CH47" s="506">
        <f ca="1">IF($K47=$B47,0,IF(AND(Welcome!$C$22="50%",$K$5=Inservice),VLOOKUP($C$2,'LookUp Ranges'!$A$73:$CY$78,CA$38)*$B47,VLOOKUP($C$2,'LookUp Ranges'!$A$65:$CY$71,CA$38)*$B47))</f>
        <v>0</v>
      </c>
      <c r="CI47" s="506">
        <f ca="1">IF($K47=$B47,0,IF(AND(Welcome!$C$22="50%",$K$5=Inservice),VLOOKUP($C$2,'LookUp Ranges'!$A$73:$CY$78,CB$38)*$B47,VLOOKUP($C$2,'LookUp Ranges'!$A$65:$CY$71,CB$38)*$B47))</f>
        <v>0</v>
      </c>
      <c r="CJ47" s="506">
        <f ca="1">IF($K47=$B47,0,IF(AND(Welcome!$C$22="50%",$K$5=Inservice),VLOOKUP($C$2,'LookUp Ranges'!$A$73:$CY$78,CC$38)*$B47,VLOOKUP($C$2,'LookUp Ranges'!$A$65:$CY$71,CC$38)*$B47))</f>
        <v>0</v>
      </c>
      <c r="CK47" s="506">
        <f ca="1">IF($K47=$B47,0,IF(AND(Welcome!$C$22="50%",$K$5=Inservice),VLOOKUP($C$2,'LookUp Ranges'!$A$73:$CY$78,CD$38)*$B47,VLOOKUP($C$2,'LookUp Ranges'!$A$65:$CY$71,CD$38)*$B47))</f>
        <v>0</v>
      </c>
      <c r="CL47" s="506">
        <f ca="1">IF($K47=$B47,0,IF(AND(Welcome!$C$22="50%",$K$5=Inservice),VLOOKUP($C$2,'LookUp Ranges'!$A$73:$CY$78,CE$38)*$B47,VLOOKUP($C$2,'LookUp Ranges'!$A$65:$CY$71,CE$38)*$B47))</f>
        <v>0</v>
      </c>
      <c r="CM47" s="506">
        <f ca="1">IF($K47=$B47,0,IF(AND(Welcome!$C$22="50%",$K$5=Inservice),VLOOKUP($C$2,'LookUp Ranges'!$A$73:$CY$78,CF$38)*$B47,VLOOKUP($C$2,'LookUp Ranges'!$A$65:$CY$71,CF$38)*$B47))</f>
        <v>0</v>
      </c>
      <c r="CN47" s="506">
        <f ca="1">IF($K47=$B47,0,IF(AND(Welcome!$C$22="50%",$K$5=Inservice),VLOOKUP($C$2,'LookUp Ranges'!$A$73:$CY$78,CG$38)*$B47,VLOOKUP($C$2,'LookUp Ranges'!$A$65:$CY$71,CG$38)*$B47))</f>
        <v>0</v>
      </c>
      <c r="CO47" s="506">
        <f ca="1">IF($K47=$B47,0,IF(AND(Welcome!$C$22="50%",$K$5=Inservice),VLOOKUP($C$2,'LookUp Ranges'!$A$73:$CY$78,CH$38)*$B47,VLOOKUP($C$2,'LookUp Ranges'!$A$65:$CY$71,CH$38)*$B47))</f>
        <v>0</v>
      </c>
      <c r="CP47" s="506">
        <f ca="1">IF($K47=$B47,0,IF(AND(Welcome!$C$22="50%",$K$5=Inservice),VLOOKUP($C$2,'LookUp Ranges'!$A$73:$CY$78,CI$38)*$B47,VLOOKUP($C$2,'LookUp Ranges'!$A$65:$CY$71,CI$38)*$B47))</f>
        <v>0</v>
      </c>
      <c r="CQ47" s="506">
        <f ca="1">IF($K47=$B47,0,IF(AND(Welcome!$C$22="50%",$K$5=Inservice),VLOOKUP($C$2,'LookUp Ranges'!$A$73:$CY$78,CJ$38)*$B47,VLOOKUP($C$2,'LookUp Ranges'!$A$65:$CY$71,CJ$38)*$B47))</f>
        <v>0</v>
      </c>
      <c r="CR47" s="506">
        <f ca="1">IF($K47=$B47,0,IF(AND(Welcome!$C$22="50%",$K$5=Inservice),VLOOKUP($C$2,'LookUp Ranges'!$A$73:$CY$78,CK$38)*$B47,VLOOKUP($C$2,'LookUp Ranges'!$A$65:$CY$71,CK$38)*$B47))</f>
        <v>0</v>
      </c>
      <c r="CS47" s="506">
        <f ca="1">IF($K47=$B47,0,IF(AND(Welcome!$C$22="50%",$K$5=Inservice),VLOOKUP($C$2,'LookUp Ranges'!$A$73:$CY$78,CL$38)*$B47,VLOOKUP($C$2,'LookUp Ranges'!$A$65:$CY$71,CL$38)*$B47))</f>
        <v>0</v>
      </c>
      <c r="CT47" s="506">
        <f ca="1">IF($K47=$B47,0,IF(AND(Welcome!$C$22="50%",$K$5=Inservice),VLOOKUP($C$2,'LookUp Ranges'!$A$73:$CY$78,CM$38)*$B47,VLOOKUP($C$2,'LookUp Ranges'!$A$65:$CY$71,CM$38)*$B47))</f>
        <v>0</v>
      </c>
      <c r="CU47" s="506">
        <f ca="1">IF($K47=$B47,0,IF(AND(Welcome!$C$22="50%",$K$5=Inservice),VLOOKUP($C$2,'LookUp Ranges'!$A$73:$CY$78,CN$38)*$B47,VLOOKUP($C$2,'LookUp Ranges'!$A$65:$CY$71,CN$38)*$B47))</f>
        <v>0</v>
      </c>
      <c r="CV47" s="506">
        <f ca="1">IF($K47=$B47,0,IF(AND(Welcome!$C$22="50%",$K$5=Inservice),VLOOKUP($C$2,'LookUp Ranges'!$A$73:$CY$78,CO$38)*$B47,VLOOKUP($C$2,'LookUp Ranges'!$A$65:$CY$71,CO$38)*$B47))</f>
        <v>0</v>
      </c>
      <c r="CW47" s="506">
        <f ca="1">IF($K47=$B47,0,IF(AND(Welcome!$C$22="50%",$K$5=Inservice),VLOOKUP($C$2,'LookUp Ranges'!$A$73:$CY$78,CP$38)*$B47,VLOOKUP($C$2,'LookUp Ranges'!$A$65:$CY$71,CP$38)*$B47))</f>
        <v>0</v>
      </c>
      <c r="CX47" s="506">
        <f ca="1">IF($K47=$B47,0,IF(AND(Welcome!$C$22="50%",$K$5=Inservice),VLOOKUP($C$2,'LookUp Ranges'!$A$73:$CY$78,CQ$38)*$B47,VLOOKUP($C$2,'LookUp Ranges'!$A$65:$CY$71,CQ$38)*$B47))</f>
        <v>0</v>
      </c>
      <c r="CY47" s="256">
        <f t="shared" ca="1" si="236"/>
        <v>0</v>
      </c>
    </row>
    <row r="48" spans="1:103">
      <c r="A48" s="241">
        <f t="shared" si="234"/>
        <v>10</v>
      </c>
      <c r="B48" s="249">
        <f t="shared" ca="1" si="235"/>
        <v>0</v>
      </c>
      <c r="C48" s="257"/>
      <c r="D48" s="257"/>
      <c r="E48" s="257"/>
      <c r="F48" s="257"/>
      <c r="G48" s="257"/>
      <c r="H48" s="257"/>
      <c r="I48" s="257"/>
      <c r="J48" s="257"/>
      <c r="K48" s="257"/>
      <c r="L48" s="573">
        <f ca="1">IF(AND(Welcome!$C$22="100%",L$5=Inservice),$B48,IF(AND(Welcome!$C$22="50%",L$5=Inservice),VLOOKUP($C$2,'LookUp Ranges'!$A$73:$CY$78,D$38)*$B48,VLOOKUP($C$2,'LookUp Ranges'!$A$65:$CY$71,D$38)*$B48))</f>
        <v>0</v>
      </c>
      <c r="M48" s="573">
        <f ca="1">IF($L48=$B48,0,IF(AND(Welcome!$C$22="50%",$L$5=Inservice),VLOOKUP($C$2,'LookUp Ranges'!$A$73:$CY$78,E$38)*$B48,VLOOKUP($C$2,'LookUp Ranges'!$A$65:$CY$71,E$38)*$B48))</f>
        <v>0</v>
      </c>
      <c r="N48" s="573">
        <f ca="1">IF($L48=$B48,0,IF(AND(Welcome!$C$22="50%",$L$5=Inservice),VLOOKUP($C$2,'LookUp Ranges'!$A$73:$CY$78,F$38)*$B48,VLOOKUP($C$2,'LookUp Ranges'!$A$65:$CY$71,F$38)*$B48))</f>
        <v>0</v>
      </c>
      <c r="O48" s="573">
        <f ca="1">IF($L48=$B48,0,IF(AND(Welcome!$C$22="50%",$L$5=Inservice),VLOOKUP($C$2,'LookUp Ranges'!$A$73:$CY$78,G$38)*$B48,VLOOKUP($C$2,'LookUp Ranges'!$A$65:$CY$71,G$38)*$B48))</f>
        <v>0</v>
      </c>
      <c r="P48" s="573">
        <f ca="1">IF($L48=$B48,0,IF(AND(Welcome!$C$22="50%",$L$5=Inservice),VLOOKUP($C$2,'LookUp Ranges'!$A$73:$CY$78,H$38)*$B48,VLOOKUP($C$2,'LookUp Ranges'!$A$65:$CY$71,H$38)*$B48))</f>
        <v>0</v>
      </c>
      <c r="Q48" s="573">
        <f ca="1">IF($L48=$B48,0,IF(AND(Welcome!$C$22="50%",$L$5=Inservice),VLOOKUP($C$2,'LookUp Ranges'!$A$73:$CY$78,I$38)*$B48,VLOOKUP($C$2,'LookUp Ranges'!$A$65:$CY$71,I$38)*$B48))</f>
        <v>0</v>
      </c>
      <c r="R48" s="573">
        <f ca="1">IF($L48=$B48,0,IF(AND(Welcome!$C$22="50%",$L$5=Inservice),VLOOKUP($C$2,'LookUp Ranges'!$A$73:$CY$78,J$38)*$B48,VLOOKUP($C$2,'LookUp Ranges'!$A$65:$CY$71,J$38)*$B48))</f>
        <v>0</v>
      </c>
      <c r="S48" s="573">
        <f ca="1">IF($L48=$B48,0,IF(AND(Welcome!$C$22="50%",$L$5=Inservice),VLOOKUP($C$2,'LookUp Ranges'!$A$73:$CY$78,K$38)*$B48,VLOOKUP($C$2,'LookUp Ranges'!$A$65:$CY$71,K$38)*$B48))</f>
        <v>0</v>
      </c>
      <c r="T48" s="573">
        <f ca="1">IF($L48=$B48,0,IF(AND(Welcome!$C$22="50%",$L$5=Inservice),VLOOKUP($C$2,'LookUp Ranges'!$A$73:$CY$78,L$38)*$B48,VLOOKUP($C$2,'LookUp Ranges'!$A$65:$CY$71,L$38)*$B48))</f>
        <v>0</v>
      </c>
      <c r="U48" s="573">
        <f ca="1">IF($L48=$B48,0,IF(AND(Welcome!$C$22="50%",$L$5=Inservice),VLOOKUP($C$2,'LookUp Ranges'!$A$73:$CY$78,M$38)*$B48,VLOOKUP($C$2,'LookUp Ranges'!$A$65:$CY$71,M$38)*$B48))</f>
        <v>0</v>
      </c>
      <c r="V48" s="573">
        <f ca="1">IF($L48=$B48,0,IF(AND(Welcome!$C$22="50%",$L$5=Inservice),VLOOKUP($C$2,'LookUp Ranges'!$A$73:$CY$78,N$38)*$B48,VLOOKUP($C$2,'LookUp Ranges'!$A$65:$CY$71,N$38)*$B48))</f>
        <v>0</v>
      </c>
      <c r="W48" s="573">
        <f ca="1">IF($L48=$B48,0,IF(AND(Welcome!$C$22="50%",$L$5=Inservice),VLOOKUP($C$2,'LookUp Ranges'!$A$73:$CY$78,O$38)*$B48,VLOOKUP($C$2,'LookUp Ranges'!$A$65:$CY$71,O$38)*$B48))</f>
        <v>0</v>
      </c>
      <c r="X48" s="573">
        <f ca="1">IF($L48=$B48,0,IF(AND(Welcome!$C$22="50%",$L$5=Inservice),VLOOKUP($C$2,'LookUp Ranges'!$A$73:$CY$78,P$38)*$B48,VLOOKUP($C$2,'LookUp Ranges'!$A$65:$CY$71,P$38)*$B48))</f>
        <v>0</v>
      </c>
      <c r="Y48" s="573">
        <f ca="1">IF($L48=$B48,0,IF(AND(Welcome!$C$22="50%",$L$5=Inservice),VLOOKUP($C$2,'LookUp Ranges'!$A$73:$CY$78,Q$38)*$B48,VLOOKUP($C$2,'LookUp Ranges'!$A$65:$CY$71,Q$38)*$B48))</f>
        <v>0</v>
      </c>
      <c r="Z48" s="506">
        <f ca="1">IF($L48=$B48,0,IF(AND(Welcome!$C$22="50%",$L$5=Inservice),VLOOKUP($C$2,'LookUp Ranges'!$A$73:$CY$78,R$38)*$B48,VLOOKUP($C$2,'LookUp Ranges'!$A$65:$CY$71,R$38)*$B48))</f>
        <v>0</v>
      </c>
      <c r="AA48" s="506">
        <f ca="1">IF($L48=$B48,0,IF(AND(Welcome!$C$22="50%",$L$5=Inservice),VLOOKUP($C$2,'LookUp Ranges'!$A$73:$CY$78,S$38)*$B48,VLOOKUP($C$2,'LookUp Ranges'!$A$65:$CY$71,S$38)*$B48))</f>
        <v>0</v>
      </c>
      <c r="AB48" s="506">
        <f ca="1">IF($L48=$B48,0,IF(AND(Welcome!$C$22="50%",$L$5=Inservice),VLOOKUP($C$2,'LookUp Ranges'!$A$73:$CY$78,T$38)*$B48,VLOOKUP($C$2,'LookUp Ranges'!$A$65:$CY$71,T$38)*$B48))</f>
        <v>0</v>
      </c>
      <c r="AC48" s="506">
        <f ca="1">IF($L48=$B48,0,IF(AND(Welcome!$C$22="50%",$L$5=Inservice),VLOOKUP($C$2,'LookUp Ranges'!$A$73:$CY$78,U$38)*$B48,VLOOKUP($C$2,'LookUp Ranges'!$A$65:$CY$71,U$38)*$B48))</f>
        <v>0</v>
      </c>
      <c r="AD48" s="506">
        <f ca="1">IF($L48=$B48,0,IF(AND(Welcome!$C$22="50%",$L$5=Inservice),VLOOKUP($C$2,'LookUp Ranges'!$A$73:$CY$78,V$38)*$B48,VLOOKUP($C$2,'LookUp Ranges'!$A$65:$CY$71,V$38)*$B48))</f>
        <v>0</v>
      </c>
      <c r="AE48" s="506">
        <f ca="1">IF($L48=$B48,0,IF(AND(Welcome!$C$22="50%",$L$5=Inservice),VLOOKUP($C$2,'LookUp Ranges'!$A$73:$CY$78,W$38)*$B48,VLOOKUP($C$2,'LookUp Ranges'!$A$65:$CY$71,W$38)*$B48))</f>
        <v>0</v>
      </c>
      <c r="AF48" s="506">
        <f ca="1">IF($L48=$B48,0,IF(AND(Welcome!$C$22="50%",$L$5=Inservice),VLOOKUP($C$2,'LookUp Ranges'!$A$73:$CY$78,X$38)*$B48,VLOOKUP($C$2,'LookUp Ranges'!$A$65:$CY$71,X$38)*$B48))</f>
        <v>0</v>
      </c>
      <c r="AG48" s="506">
        <f ca="1">IF($L48=$B48,0,IF(AND(Welcome!$C$22="50%",$L$5=Inservice),VLOOKUP($C$2,'LookUp Ranges'!$A$73:$CY$78,Y$38)*$B48,VLOOKUP($C$2,'LookUp Ranges'!$A$65:$CY$71,Y$38)*$B48))</f>
        <v>0</v>
      </c>
      <c r="AH48" s="506">
        <f ca="1">IF($L48=$B48,0,IF(AND(Welcome!$C$22="50%",$L$5=Inservice),VLOOKUP($C$2,'LookUp Ranges'!$A$73:$CY$78,Z$38)*$B48,VLOOKUP($C$2,'LookUp Ranges'!$A$65:$CY$71,Z$38)*$B48))</f>
        <v>0</v>
      </c>
      <c r="AI48" s="506">
        <f ca="1">IF($L48=$B48,0,IF(AND(Welcome!$C$22="50%",$L$5=Inservice),VLOOKUP($C$2,'LookUp Ranges'!$A$73:$CY$78,AA$38)*$B48,VLOOKUP($C$2,'LookUp Ranges'!$A$65:$CY$71,AA$38)*$B48))</f>
        <v>0</v>
      </c>
      <c r="AJ48" s="506">
        <f ca="1">IF($L48=$B48,0,IF(AND(Welcome!$C$22="50%",$L$5=Inservice),VLOOKUP($C$2,'LookUp Ranges'!$A$73:$CY$78,AB$38)*$B48,VLOOKUP($C$2,'LookUp Ranges'!$A$65:$CY$71,AB$38)*$B48))</f>
        <v>0</v>
      </c>
      <c r="AK48" s="506">
        <f ca="1">IF($L48=$B48,0,IF(AND(Welcome!$C$22="50%",$L$5=Inservice),VLOOKUP($C$2,'LookUp Ranges'!$A$73:$CY$78,AC$38)*$B48,VLOOKUP($C$2,'LookUp Ranges'!$A$65:$CY$71,AC$38)*$B48))</f>
        <v>0</v>
      </c>
      <c r="AL48" s="506">
        <f ca="1">IF($L48=$B48,0,IF(AND(Welcome!$C$22="50%",$L$5=Inservice),VLOOKUP($C$2,'LookUp Ranges'!$A$73:$CY$78,AD$38)*$B48,VLOOKUP($C$2,'LookUp Ranges'!$A$65:$CY$71,AD$38)*$B48))</f>
        <v>0</v>
      </c>
      <c r="AM48" s="506">
        <f ca="1">IF($L48=$B48,0,IF(AND(Welcome!$C$22="50%",$L$5=Inservice),VLOOKUP($C$2,'LookUp Ranges'!$A$73:$CY$78,AE$38)*$B48,VLOOKUP($C$2,'LookUp Ranges'!$A$65:$CY$71,AE$38)*$B48))</f>
        <v>0</v>
      </c>
      <c r="AN48" s="506">
        <f ca="1">IF($L48=$B48,0,IF(AND(Welcome!$C$22="50%",$L$5=Inservice),VLOOKUP($C$2,'LookUp Ranges'!$A$73:$CY$78,AF$38)*$B48,VLOOKUP($C$2,'LookUp Ranges'!$A$65:$CY$71,AF$38)*$B48))</f>
        <v>0</v>
      </c>
      <c r="AO48" s="506">
        <f ca="1">IF($L48=$B48,0,IF(AND(Welcome!$C$22="50%",$L$5=Inservice),VLOOKUP($C$2,'LookUp Ranges'!$A$73:$CY$78,AG$38)*$B48,VLOOKUP($C$2,'LookUp Ranges'!$A$65:$CY$71,AG$38)*$B48))</f>
        <v>0</v>
      </c>
      <c r="AP48" s="506">
        <f ca="1">IF($L48=$B48,0,IF(AND(Welcome!$C$22="50%",$L$5=Inservice),VLOOKUP($C$2,'LookUp Ranges'!$A$73:$CY$78,AH$38)*$B48,VLOOKUP($C$2,'LookUp Ranges'!$A$65:$CY$71,AH$38)*$B48))</f>
        <v>0</v>
      </c>
      <c r="AQ48" s="506">
        <f ca="1">IF($L48=$B48,0,IF(AND(Welcome!$C$22="50%",$L$5=Inservice),VLOOKUP($C$2,'LookUp Ranges'!$A$73:$CY$78,AI$38)*$B48,VLOOKUP($C$2,'LookUp Ranges'!$A$65:$CY$71,AI$38)*$B48))</f>
        <v>0</v>
      </c>
      <c r="AR48" s="506">
        <f ca="1">IF($L48=$B48,0,IF(AND(Welcome!$C$22="50%",$L$5=Inservice),VLOOKUP($C$2,'LookUp Ranges'!$A$73:$CY$78,AJ$38)*$B48,VLOOKUP($C$2,'LookUp Ranges'!$A$65:$CY$71,AJ$38)*$B48))</f>
        <v>0</v>
      </c>
      <c r="AS48" s="506">
        <f ca="1">IF($L48=$B48,0,IF(AND(Welcome!$C$22="50%",$L$5=Inservice),VLOOKUP($C$2,'LookUp Ranges'!$A$73:$CY$78,AK$38)*$B48,VLOOKUP($C$2,'LookUp Ranges'!$A$65:$CY$71,AK$38)*$B48))</f>
        <v>0</v>
      </c>
      <c r="AT48" s="506">
        <f ca="1">IF($L48=$B48,0,IF(AND(Welcome!$C$22="50%",$L$5=Inservice),VLOOKUP($C$2,'LookUp Ranges'!$A$73:$CY$78,AL$38)*$B48,VLOOKUP($C$2,'LookUp Ranges'!$A$65:$CY$71,AL$38)*$B48))</f>
        <v>0</v>
      </c>
      <c r="AU48" s="506">
        <f ca="1">IF($L48=$B48,0,IF(AND(Welcome!$C$22="50%",$L$5=Inservice),VLOOKUP($C$2,'LookUp Ranges'!$A$73:$CY$78,AM$38)*$B48,VLOOKUP($C$2,'LookUp Ranges'!$A$65:$CY$71,AM$38)*$B48))</f>
        <v>0</v>
      </c>
      <c r="AV48" s="506">
        <f ca="1">IF($L48=$B48,0,IF(AND(Welcome!$C$22="50%",$L$5=Inservice),VLOOKUP($C$2,'LookUp Ranges'!$A$73:$CY$78,AN$38)*$B48,VLOOKUP($C$2,'LookUp Ranges'!$A$65:$CY$71,AN$38)*$B48))</f>
        <v>0</v>
      </c>
      <c r="AW48" s="506">
        <f ca="1">IF($L48=$B48,0,IF(AND(Welcome!$C$22="50%",$L$5=Inservice),VLOOKUP($C$2,'LookUp Ranges'!$A$73:$CY$78,AO$38)*$B48,VLOOKUP($C$2,'LookUp Ranges'!$A$65:$CY$71,AO$38)*$B48))</f>
        <v>0</v>
      </c>
      <c r="AX48" s="506">
        <f ca="1">IF($L48=$B48,0,IF(AND(Welcome!$C$22="50%",$L$5=Inservice),VLOOKUP($C$2,'LookUp Ranges'!$A$73:$CY$78,AP$38)*$B48,VLOOKUP($C$2,'LookUp Ranges'!$A$65:$CY$71,AP$38)*$B48))</f>
        <v>0</v>
      </c>
      <c r="AY48" s="506">
        <f ca="1">IF($L48=$B48,0,IF(AND(Welcome!$C$22="50%",$L$5=Inservice),VLOOKUP($C$2,'LookUp Ranges'!$A$73:$CY$78,AQ$38)*$B48,VLOOKUP($C$2,'LookUp Ranges'!$A$65:$CY$71,AQ$38)*$B48))</f>
        <v>0</v>
      </c>
      <c r="AZ48" s="506">
        <f ca="1">IF($L48=$B48,0,IF(AND(Welcome!$C$22="50%",$L$5=Inservice),VLOOKUP($C$2,'LookUp Ranges'!$A$73:$CY$78,AR$38)*$B48,VLOOKUP($C$2,'LookUp Ranges'!$A$65:$CY$71,AR$38)*$B48))</f>
        <v>0</v>
      </c>
      <c r="BA48" s="506">
        <f ca="1">IF($L48=$B48,0,IF(AND(Welcome!$C$22="50%",$L$5=Inservice),VLOOKUP($C$2,'LookUp Ranges'!$A$73:$CY$78,AS$38)*$B48,VLOOKUP($C$2,'LookUp Ranges'!$A$65:$CY$71,AS$38)*$B48))</f>
        <v>0</v>
      </c>
      <c r="BB48" s="506">
        <f ca="1">IF($L48=$B48,0,IF(AND(Welcome!$C$22="50%",$L$5=Inservice),VLOOKUP($C$2,'LookUp Ranges'!$A$73:$CY$78,AT$38)*$B48,VLOOKUP($C$2,'LookUp Ranges'!$A$65:$CY$71,AT$38)*$B48))</f>
        <v>0</v>
      </c>
      <c r="BC48" s="506">
        <f ca="1">IF($L48=$B48,0,IF(AND(Welcome!$C$22="50%",$L$5=Inservice),VLOOKUP($C$2,'LookUp Ranges'!$A$73:$CY$78,AU$38)*$B48,VLOOKUP($C$2,'LookUp Ranges'!$A$65:$CY$71,AU$38)*$B48))</f>
        <v>0</v>
      </c>
      <c r="BD48" s="506">
        <f ca="1">IF($L48=$B48,0,IF(AND(Welcome!$C$22="50%",$L$5=Inservice),VLOOKUP($C$2,'LookUp Ranges'!$A$73:$CY$78,AV$38)*$B48,VLOOKUP($C$2,'LookUp Ranges'!$A$65:$CY$71,AV$38)*$B48))</f>
        <v>0</v>
      </c>
      <c r="BE48" s="506">
        <f ca="1">IF($L48=$B48,0,IF(AND(Welcome!$C$22="50%",$L$5=Inservice),VLOOKUP($C$2,'LookUp Ranges'!$A$73:$CY$78,AW$38)*$B48,VLOOKUP($C$2,'LookUp Ranges'!$A$65:$CY$71,AW$38)*$B48))</f>
        <v>0</v>
      </c>
      <c r="BF48" s="506">
        <f ca="1">IF($L48=$B48,0,IF(AND(Welcome!$C$22="50%",$L$5=Inservice),VLOOKUP($C$2,'LookUp Ranges'!$A$73:$CY$78,AX$38)*$B48,VLOOKUP($C$2,'LookUp Ranges'!$A$65:$CY$71,AX$38)*$B48))</f>
        <v>0</v>
      </c>
      <c r="BG48" s="506">
        <f ca="1">IF($L48=$B48,0,IF(AND(Welcome!$C$22="50%",$L$5=Inservice),VLOOKUP($C$2,'LookUp Ranges'!$A$73:$CY$78,AY$38)*$B48,VLOOKUP($C$2,'LookUp Ranges'!$A$65:$CY$71,AY$38)*$B48))</f>
        <v>0</v>
      </c>
      <c r="BH48" s="506">
        <f ca="1">IF($L48=$B48,0,IF(AND(Welcome!$C$22="50%",$L$5=Inservice),VLOOKUP($C$2,'LookUp Ranges'!$A$73:$CY$78,AZ$38)*$B48,VLOOKUP($C$2,'LookUp Ranges'!$A$65:$CY$71,AZ$38)*$B48))</f>
        <v>0</v>
      </c>
      <c r="BI48" s="506">
        <f ca="1">IF($L48=$B48,0,IF(AND(Welcome!$C$22="50%",$L$5=Inservice),VLOOKUP($C$2,'LookUp Ranges'!$A$73:$CY$78,BA$38)*$B48,VLOOKUP($C$2,'LookUp Ranges'!$A$65:$CY$71,BA$38)*$B48))</f>
        <v>0</v>
      </c>
      <c r="BJ48" s="506">
        <f ca="1">IF($L48=$B48,0,IF(AND(Welcome!$C$22="50%",$L$5=Inservice),VLOOKUP($C$2,'LookUp Ranges'!$A$73:$CY$78,BB$38)*$B48,VLOOKUP($C$2,'LookUp Ranges'!$A$65:$CY$71,BB$38)*$B48))</f>
        <v>0</v>
      </c>
      <c r="BK48" s="506">
        <f ca="1">IF($L48=$B48,0,IF(AND(Welcome!$C$22="50%",$L$5=Inservice),VLOOKUP($C$2,'LookUp Ranges'!$A$73:$CY$78,BC$38)*$B48,VLOOKUP($C$2,'LookUp Ranges'!$A$65:$CY$71,BC$38)*$B48))</f>
        <v>0</v>
      </c>
      <c r="BL48" s="506">
        <f ca="1">IF($L48=$B48,0,IF(AND(Welcome!$C$22="50%",$L$5=Inservice),VLOOKUP($C$2,'LookUp Ranges'!$A$73:$CY$78,BD$38)*$B48,VLOOKUP($C$2,'LookUp Ranges'!$A$65:$CY$71,BD$38)*$B48))</f>
        <v>0</v>
      </c>
      <c r="BM48" s="506">
        <f ca="1">IF($L48=$B48,0,IF(AND(Welcome!$C$22="50%",$L$5=Inservice),VLOOKUP($C$2,'LookUp Ranges'!$A$73:$CY$78,BE$38)*$B48,VLOOKUP($C$2,'LookUp Ranges'!$A$65:$CY$71,BE$38)*$B48))</f>
        <v>0</v>
      </c>
      <c r="BN48" s="506">
        <f ca="1">IF($L48=$B48,0,IF(AND(Welcome!$C$22="50%",$L$5=Inservice),VLOOKUP($C$2,'LookUp Ranges'!$A$73:$CY$78,BF$38)*$B48,VLOOKUP($C$2,'LookUp Ranges'!$A$65:$CY$71,BF$38)*$B48))</f>
        <v>0</v>
      </c>
      <c r="BO48" s="506">
        <f ca="1">IF($L48=$B48,0,IF(AND(Welcome!$C$22="50%",$L$5=Inservice),VLOOKUP($C$2,'LookUp Ranges'!$A$73:$CY$78,BG$38)*$B48,VLOOKUP($C$2,'LookUp Ranges'!$A$65:$CY$71,BG$38)*$B48))</f>
        <v>0</v>
      </c>
      <c r="BP48" s="506">
        <f ca="1">IF($L48=$B48,0,IF(AND(Welcome!$C$22="50%",$L$5=Inservice),VLOOKUP($C$2,'LookUp Ranges'!$A$73:$CY$78,BH$38)*$B48,VLOOKUP($C$2,'LookUp Ranges'!$A$65:$CY$71,BH$38)*$B48))</f>
        <v>0</v>
      </c>
      <c r="BQ48" s="506">
        <f ca="1">IF($L48=$B48,0,IF(AND(Welcome!$C$22="50%",$L$5=Inservice),VLOOKUP($C$2,'LookUp Ranges'!$A$73:$CY$78,BI$38)*$B48,VLOOKUP($C$2,'LookUp Ranges'!$A$65:$CY$71,BI$38)*$B48))</f>
        <v>0</v>
      </c>
      <c r="BR48" s="506">
        <f ca="1">IF($L48=$B48,0,IF(AND(Welcome!$C$22="50%",$L$5=Inservice),VLOOKUP($C$2,'LookUp Ranges'!$A$73:$CY$78,BJ$38)*$B48,VLOOKUP($C$2,'LookUp Ranges'!$A$65:$CY$71,BJ$38)*$B48))</f>
        <v>0</v>
      </c>
      <c r="BS48" s="506">
        <f ca="1">IF($L48=$B48,0,IF(AND(Welcome!$C$22="50%",$L$5=Inservice),VLOOKUP($C$2,'LookUp Ranges'!$A$73:$CY$78,BK$38)*$B48,VLOOKUP($C$2,'LookUp Ranges'!$A$65:$CY$71,BK$38)*$B48))</f>
        <v>0</v>
      </c>
      <c r="BT48" s="506">
        <f ca="1">IF($L48=$B48,0,IF(AND(Welcome!$C$22="50%",$L$5=Inservice),VLOOKUP($C$2,'LookUp Ranges'!$A$73:$CY$78,BL$38)*$B48,VLOOKUP($C$2,'LookUp Ranges'!$A$65:$CY$71,BL$38)*$B48))</f>
        <v>0</v>
      </c>
      <c r="BU48" s="506">
        <f ca="1">IF($L48=$B48,0,IF(AND(Welcome!$C$22="50%",$L$5=Inservice),VLOOKUP($C$2,'LookUp Ranges'!$A$73:$CY$78,BM$38)*$B48,VLOOKUP($C$2,'LookUp Ranges'!$A$65:$CY$71,BM$38)*$B48))</f>
        <v>0</v>
      </c>
      <c r="BV48" s="506">
        <f ca="1">IF($L48=$B48,0,IF(AND(Welcome!$C$22="50%",$L$5=Inservice),VLOOKUP($C$2,'LookUp Ranges'!$A$73:$CY$78,BN$38)*$B48,VLOOKUP($C$2,'LookUp Ranges'!$A$65:$CY$71,BN$38)*$B48))</f>
        <v>0</v>
      </c>
      <c r="BW48" s="506">
        <f ca="1">IF($L48=$B48,0,IF(AND(Welcome!$C$22="50%",$L$5=Inservice),VLOOKUP($C$2,'LookUp Ranges'!$A$73:$CY$78,BO$38)*$B48,VLOOKUP($C$2,'LookUp Ranges'!$A$65:$CY$71,BO$38)*$B48))</f>
        <v>0</v>
      </c>
      <c r="BX48" s="506">
        <f ca="1">IF($L48=$B48,0,IF(AND(Welcome!$C$22="50%",$L$5=Inservice),VLOOKUP($C$2,'LookUp Ranges'!$A$73:$CY$78,BP$38)*$B48,VLOOKUP($C$2,'LookUp Ranges'!$A$65:$CY$71,BP$38)*$B48))</f>
        <v>0</v>
      </c>
      <c r="BY48" s="506">
        <f ca="1">IF($L48=$B48,0,IF(AND(Welcome!$C$22="50%",$L$5=Inservice),VLOOKUP($C$2,'LookUp Ranges'!$A$73:$CY$78,BQ$38)*$B48,VLOOKUP($C$2,'LookUp Ranges'!$A$65:$CY$71,BQ$38)*$B48))</f>
        <v>0</v>
      </c>
      <c r="BZ48" s="506">
        <f ca="1">IF($L48=$B48,0,IF(AND(Welcome!$C$22="50%",$L$5=Inservice),VLOOKUP($C$2,'LookUp Ranges'!$A$73:$CY$78,BR$38)*$B48,VLOOKUP($C$2,'LookUp Ranges'!$A$65:$CY$71,BR$38)*$B48))</f>
        <v>0</v>
      </c>
      <c r="CA48" s="506">
        <f ca="1">IF($L48=$B48,0,IF(AND(Welcome!$C$22="50%",$L$5=Inservice),VLOOKUP($C$2,'LookUp Ranges'!$A$73:$CY$78,BS$38)*$B48,VLOOKUP($C$2,'LookUp Ranges'!$A$65:$CY$71,BS$38)*$B48))</f>
        <v>0</v>
      </c>
      <c r="CB48" s="506">
        <f ca="1">IF($L48=$B48,0,IF(AND(Welcome!$C$22="50%",$L$5=Inservice),VLOOKUP($C$2,'LookUp Ranges'!$A$73:$CY$78,BT$38)*$B48,VLOOKUP($C$2,'LookUp Ranges'!$A$65:$CY$71,BT$38)*$B48))</f>
        <v>0</v>
      </c>
      <c r="CC48" s="506">
        <f ca="1">IF($L48=$B48,0,IF(AND(Welcome!$C$22="50%",$L$5=Inservice),VLOOKUP($C$2,'LookUp Ranges'!$A$73:$CY$78,BU$38)*$B48,VLOOKUP($C$2,'LookUp Ranges'!$A$65:$CY$71,BU$38)*$B48))</f>
        <v>0</v>
      </c>
      <c r="CD48" s="506">
        <f ca="1">IF($L48=$B48,0,IF(AND(Welcome!$C$22="50%",$L$5=Inservice),VLOOKUP($C$2,'LookUp Ranges'!$A$73:$CY$78,BV$38)*$B48,VLOOKUP($C$2,'LookUp Ranges'!$A$65:$CY$71,BV$38)*$B48))</f>
        <v>0</v>
      </c>
      <c r="CE48" s="506">
        <f ca="1">IF($L48=$B48,0,IF(AND(Welcome!$C$22="50%",$L$5=Inservice),VLOOKUP($C$2,'LookUp Ranges'!$A$73:$CY$78,BW$38)*$B48,VLOOKUP($C$2,'LookUp Ranges'!$A$65:$CY$71,BW$38)*$B48))</f>
        <v>0</v>
      </c>
      <c r="CF48" s="506">
        <f ca="1">IF($L48=$B48,0,IF(AND(Welcome!$C$22="50%",$L$5=Inservice),VLOOKUP($C$2,'LookUp Ranges'!$A$73:$CY$78,BX$38)*$B48,VLOOKUP($C$2,'LookUp Ranges'!$A$65:$CY$71,BX$38)*$B48))</f>
        <v>0</v>
      </c>
      <c r="CG48" s="506">
        <f ca="1">IF($L48=$B48,0,IF(AND(Welcome!$C$22="50%",$L$5=Inservice),VLOOKUP($C$2,'LookUp Ranges'!$A$73:$CY$78,BY$38)*$B48,VLOOKUP($C$2,'LookUp Ranges'!$A$65:$CY$71,BY$38)*$B48))</f>
        <v>0</v>
      </c>
      <c r="CH48" s="506">
        <f ca="1">IF($L48=$B48,0,IF(AND(Welcome!$C$22="50%",$L$5=Inservice),VLOOKUP($C$2,'LookUp Ranges'!$A$73:$CY$78,BZ$38)*$B48,VLOOKUP($C$2,'LookUp Ranges'!$A$65:$CY$71,BZ$38)*$B48))</f>
        <v>0</v>
      </c>
      <c r="CI48" s="506">
        <f ca="1">IF($L48=$B48,0,IF(AND(Welcome!$C$22="50%",$L$5=Inservice),VLOOKUP($C$2,'LookUp Ranges'!$A$73:$CY$78,CA$38)*$B48,VLOOKUP($C$2,'LookUp Ranges'!$A$65:$CY$71,CA$38)*$B48))</f>
        <v>0</v>
      </c>
      <c r="CJ48" s="506">
        <f ca="1">IF($L48=$B48,0,IF(AND(Welcome!$C$22="50%",$L$5=Inservice),VLOOKUP($C$2,'LookUp Ranges'!$A$73:$CY$78,CB$38)*$B48,VLOOKUP($C$2,'LookUp Ranges'!$A$65:$CY$71,CB$38)*$B48))</f>
        <v>0</v>
      </c>
      <c r="CK48" s="506">
        <f ca="1">IF($L48=$B48,0,IF(AND(Welcome!$C$22="50%",$L$5=Inservice),VLOOKUP($C$2,'LookUp Ranges'!$A$73:$CY$78,CC$38)*$B48,VLOOKUP($C$2,'LookUp Ranges'!$A$65:$CY$71,CC$38)*$B48))</f>
        <v>0</v>
      </c>
      <c r="CL48" s="506">
        <f ca="1">IF($L48=$B48,0,IF(AND(Welcome!$C$22="50%",$L$5=Inservice),VLOOKUP($C$2,'LookUp Ranges'!$A$73:$CY$78,CD$38)*$B48,VLOOKUP($C$2,'LookUp Ranges'!$A$65:$CY$71,CD$38)*$B48))</f>
        <v>0</v>
      </c>
      <c r="CM48" s="506">
        <f ca="1">IF($L48=$B48,0,IF(AND(Welcome!$C$22="50%",$L$5=Inservice),VLOOKUP($C$2,'LookUp Ranges'!$A$73:$CY$78,CE$38)*$B48,VLOOKUP($C$2,'LookUp Ranges'!$A$65:$CY$71,CE$38)*$B48))</f>
        <v>0</v>
      </c>
      <c r="CN48" s="506">
        <f ca="1">IF($L48=$B48,0,IF(AND(Welcome!$C$22="50%",$L$5=Inservice),VLOOKUP($C$2,'LookUp Ranges'!$A$73:$CY$78,CF$38)*$B48,VLOOKUP($C$2,'LookUp Ranges'!$A$65:$CY$71,CF$38)*$B48))</f>
        <v>0</v>
      </c>
      <c r="CO48" s="506">
        <f ca="1">IF($L48=$B48,0,IF(AND(Welcome!$C$22="50%",$L$5=Inservice),VLOOKUP($C$2,'LookUp Ranges'!$A$73:$CY$78,CG$38)*$B48,VLOOKUP($C$2,'LookUp Ranges'!$A$65:$CY$71,CG$38)*$B48))</f>
        <v>0</v>
      </c>
      <c r="CP48" s="506">
        <f ca="1">IF($L48=$B48,0,IF(AND(Welcome!$C$22="50%",$L$5=Inservice),VLOOKUP($C$2,'LookUp Ranges'!$A$73:$CY$78,CH$38)*$B48,VLOOKUP($C$2,'LookUp Ranges'!$A$65:$CY$71,CH$38)*$B48))</f>
        <v>0</v>
      </c>
      <c r="CQ48" s="506">
        <f ca="1">IF($L48=$B48,0,IF(AND(Welcome!$C$22="50%",$L$5=Inservice),VLOOKUP($C$2,'LookUp Ranges'!$A$73:$CY$78,CI$38)*$B48,VLOOKUP($C$2,'LookUp Ranges'!$A$65:$CY$71,CI$38)*$B48))</f>
        <v>0</v>
      </c>
      <c r="CR48" s="506">
        <f ca="1">IF($L48=$B48,0,IF(AND(Welcome!$C$22="50%",$L$5=Inservice),VLOOKUP($C$2,'LookUp Ranges'!$A$73:$CY$78,CJ$38)*$B48,VLOOKUP($C$2,'LookUp Ranges'!$A$65:$CY$71,CJ$38)*$B48))</f>
        <v>0</v>
      </c>
      <c r="CS48" s="506">
        <f ca="1">IF($L48=$B48,0,IF(AND(Welcome!$C$22="50%",$L$5=Inservice),VLOOKUP($C$2,'LookUp Ranges'!$A$73:$CY$78,CK$38)*$B48,VLOOKUP($C$2,'LookUp Ranges'!$A$65:$CY$71,CK$38)*$B48))</f>
        <v>0</v>
      </c>
      <c r="CT48" s="506">
        <f ca="1">IF($L48=$B48,0,IF(AND(Welcome!$C$22="50%",$L$5=Inservice),VLOOKUP($C$2,'LookUp Ranges'!$A$73:$CY$78,CL$38)*$B48,VLOOKUP($C$2,'LookUp Ranges'!$A$65:$CY$71,CL$38)*$B48))</f>
        <v>0</v>
      </c>
      <c r="CU48" s="506">
        <f ca="1">IF($L48=$B48,0,IF(AND(Welcome!$C$22="50%",$L$5=Inservice),VLOOKUP($C$2,'LookUp Ranges'!$A$73:$CY$78,CM$38)*$B48,VLOOKUP($C$2,'LookUp Ranges'!$A$65:$CY$71,CM$38)*$B48))</f>
        <v>0</v>
      </c>
      <c r="CV48" s="506">
        <f ca="1">IF($L48=$B48,0,IF(AND(Welcome!$C$22="50%",$L$5=Inservice),VLOOKUP($C$2,'LookUp Ranges'!$A$73:$CY$78,CN$38)*$B48,VLOOKUP($C$2,'LookUp Ranges'!$A$65:$CY$71,CN$38)*$B48))</f>
        <v>0</v>
      </c>
      <c r="CW48" s="506">
        <f ca="1">IF($L48=$B48,0,IF(AND(Welcome!$C$22="50%",$L$5=Inservice),VLOOKUP($C$2,'LookUp Ranges'!$A$73:$CY$78,CO$38)*$B48,VLOOKUP($C$2,'LookUp Ranges'!$A$65:$CY$71,CO$38)*$B48))</f>
        <v>0</v>
      </c>
      <c r="CX48" s="506">
        <f ca="1">IF($L48=$B48,0,IF(AND(Welcome!$C$22="50%",$L$5=Inservice),VLOOKUP($C$2,'LookUp Ranges'!$A$73:$CY$78,CP$38)*$B48,VLOOKUP($C$2,'LookUp Ranges'!$A$65:$CY$71,CP$38)*$B48))</f>
        <v>0</v>
      </c>
      <c r="CY48" s="256">
        <f t="shared" ca="1" si="236"/>
        <v>0</v>
      </c>
    </row>
    <row r="49" spans="1:103">
      <c r="A49" s="241">
        <f t="shared" si="234"/>
        <v>11</v>
      </c>
      <c r="B49" s="249">
        <f t="shared" ca="1" si="235"/>
        <v>0</v>
      </c>
      <c r="C49" s="257"/>
      <c r="D49" s="257"/>
      <c r="E49" s="257"/>
      <c r="F49" s="257"/>
      <c r="G49" s="257"/>
      <c r="H49" s="257"/>
      <c r="I49" s="257"/>
      <c r="J49" s="257"/>
      <c r="K49" s="257"/>
      <c r="L49" s="257"/>
      <c r="M49" s="573">
        <f ca="1">IF(AND(Welcome!$C$22="100%",M$5=Inservice),$B49,IF(AND(Welcome!$C$22="50%",M$5=Inservice),VLOOKUP($C$2,'LookUp Ranges'!$A$73:$CY$78,D$38)*$B49,VLOOKUP($C$2,'LookUp Ranges'!$A$65:$CY$71,D$38)*$B49))</f>
        <v>0</v>
      </c>
      <c r="N49" s="573">
        <f ca="1">IF($M49=$B49,0,IF(AND(Welcome!$C$22="50%",$M$5=Inservice),VLOOKUP($C$2,'LookUp Ranges'!$A$73:$CY$78,E$38)*$B49,VLOOKUP($C$2,'LookUp Ranges'!$A$65:$CY$71,E$38)*$B49))</f>
        <v>0</v>
      </c>
      <c r="O49" s="573">
        <f ca="1">IF($M49=$B49,0,IF(AND(Welcome!$C$22="50%",$M$5=Inservice),VLOOKUP($C$2,'LookUp Ranges'!$A$73:$CY$78,F$38)*$B49,VLOOKUP($C$2,'LookUp Ranges'!$A$65:$CY$71,F$38)*$B49))</f>
        <v>0</v>
      </c>
      <c r="P49" s="573">
        <f ca="1">IF($M49=$B49,0,IF(AND(Welcome!$C$22="50%",$M$5=Inservice),VLOOKUP($C$2,'LookUp Ranges'!$A$73:$CY$78,G$38)*$B49,VLOOKUP($C$2,'LookUp Ranges'!$A$65:$CY$71,G$38)*$B49))</f>
        <v>0</v>
      </c>
      <c r="Q49" s="573">
        <f ca="1">IF($M49=$B49,0,IF(AND(Welcome!$C$22="50%",$M$5=Inservice),VLOOKUP($C$2,'LookUp Ranges'!$A$73:$CY$78,H$38)*$B49,VLOOKUP($C$2,'LookUp Ranges'!$A$65:$CY$71,H$38)*$B49))</f>
        <v>0</v>
      </c>
      <c r="R49" s="573">
        <f ca="1">IF($M49=$B49,0,IF(AND(Welcome!$C$22="50%",$M$5=Inservice),VLOOKUP($C$2,'LookUp Ranges'!$A$73:$CY$78,I$38)*$B49,VLOOKUP($C$2,'LookUp Ranges'!$A$65:$CY$71,I$38)*$B49))</f>
        <v>0</v>
      </c>
      <c r="S49" s="573">
        <f ca="1">IF($M49=$B49,0,IF(AND(Welcome!$C$22="50%",$M$5=Inservice),VLOOKUP($C$2,'LookUp Ranges'!$A$73:$CY$78,J$38)*$B49,VLOOKUP($C$2,'LookUp Ranges'!$A$65:$CY$71,J$38)*$B49))</f>
        <v>0</v>
      </c>
      <c r="T49" s="573">
        <f ca="1">IF($M49=$B49,0,IF(AND(Welcome!$C$22="50%",$M$5=Inservice),VLOOKUP($C$2,'LookUp Ranges'!$A$73:$CY$78,K$38)*$B49,VLOOKUP($C$2,'LookUp Ranges'!$A$65:$CY$71,K$38)*$B49))</f>
        <v>0</v>
      </c>
      <c r="U49" s="573">
        <f ca="1">IF($M49=$B49,0,IF(AND(Welcome!$C$22="50%",$M$5=Inservice),VLOOKUP($C$2,'LookUp Ranges'!$A$73:$CY$78,L$38)*$B49,VLOOKUP($C$2,'LookUp Ranges'!$A$65:$CY$71,L$38)*$B49))</f>
        <v>0</v>
      </c>
      <c r="V49" s="573">
        <f ca="1">IF($M49=$B49,0,IF(AND(Welcome!$C$22="50%",$M$5=Inservice),VLOOKUP($C$2,'LookUp Ranges'!$A$73:$CY$78,M$38)*$B49,VLOOKUP($C$2,'LookUp Ranges'!$A$65:$CY$71,M$38)*$B49))</f>
        <v>0</v>
      </c>
      <c r="W49" s="573">
        <f ca="1">IF($M49=$B49,0,IF(AND(Welcome!$C$22="50%",$M$5=Inservice),VLOOKUP($C$2,'LookUp Ranges'!$A$73:$CY$78,N$38)*$B49,VLOOKUP($C$2,'LookUp Ranges'!$A$65:$CY$71,N$38)*$B49))</f>
        <v>0</v>
      </c>
      <c r="X49" s="573">
        <f ca="1">IF($M49=$B49,0,IF(AND(Welcome!$C$22="50%",$M$5=Inservice),VLOOKUP($C$2,'LookUp Ranges'!$A$73:$CY$78,O$38)*$B49,VLOOKUP($C$2,'LookUp Ranges'!$A$65:$CY$71,O$38)*$B49))</f>
        <v>0</v>
      </c>
      <c r="Y49" s="573">
        <f ca="1">IF($M49=$B49,0,IF(AND(Welcome!$C$22="50%",$M$5=Inservice),VLOOKUP($C$2,'LookUp Ranges'!$A$73:$CY$78,P$38)*$B49,VLOOKUP($C$2,'LookUp Ranges'!$A$65:$CY$71,P$38)*$B49))</f>
        <v>0</v>
      </c>
      <c r="Z49" s="506">
        <f ca="1">IF($M49=$B49,0,IF(AND(Welcome!$C$22="50%",$M$5=Inservice),VLOOKUP($C$2,'LookUp Ranges'!$A$73:$CY$78,Q$38)*$B49,VLOOKUP($C$2,'LookUp Ranges'!$A$65:$CY$71,Q$38)*$B49))</f>
        <v>0</v>
      </c>
      <c r="AA49" s="506">
        <f ca="1">IF($M49=$B49,0,IF(AND(Welcome!$C$22="50%",$M$5=Inservice),VLOOKUP($C$2,'LookUp Ranges'!$A$73:$CY$78,R$38)*$B49,VLOOKUP($C$2,'LookUp Ranges'!$A$65:$CY$71,R$38)*$B49))</f>
        <v>0</v>
      </c>
      <c r="AB49" s="506">
        <f ca="1">IF($M49=$B49,0,IF(AND(Welcome!$C$22="50%",$M$5=Inservice),VLOOKUP($C$2,'LookUp Ranges'!$A$73:$CY$78,S$38)*$B49,VLOOKUP($C$2,'LookUp Ranges'!$A$65:$CY$71,S$38)*$B49))</f>
        <v>0</v>
      </c>
      <c r="AC49" s="506">
        <f ca="1">IF($M49=$B49,0,IF(AND(Welcome!$C$22="50%",$M$5=Inservice),VLOOKUP($C$2,'LookUp Ranges'!$A$73:$CY$78,T$38)*$B49,VLOOKUP($C$2,'LookUp Ranges'!$A$65:$CY$71,T$38)*$B49))</f>
        <v>0</v>
      </c>
      <c r="AD49" s="506">
        <f ca="1">IF($M49=$B49,0,IF(AND(Welcome!$C$22="50%",$M$5=Inservice),VLOOKUP($C$2,'LookUp Ranges'!$A$73:$CY$78,U$38)*$B49,VLOOKUP($C$2,'LookUp Ranges'!$A$65:$CY$71,U$38)*$B49))</f>
        <v>0</v>
      </c>
      <c r="AE49" s="506">
        <f ca="1">IF($M49=$B49,0,IF(AND(Welcome!$C$22="50%",$M$5=Inservice),VLOOKUP($C$2,'LookUp Ranges'!$A$73:$CY$78,V$38)*$B49,VLOOKUP($C$2,'LookUp Ranges'!$A$65:$CY$71,V$38)*$B49))</f>
        <v>0</v>
      </c>
      <c r="AF49" s="506">
        <f ca="1">IF($M49=$B49,0,IF(AND(Welcome!$C$22="50%",$M$5=Inservice),VLOOKUP($C$2,'LookUp Ranges'!$A$73:$CY$78,W$38)*$B49,VLOOKUP($C$2,'LookUp Ranges'!$A$65:$CY$71,W$38)*$B49))</f>
        <v>0</v>
      </c>
      <c r="AG49" s="506">
        <f ca="1">IF($M49=$B49,0,IF(AND(Welcome!$C$22="50%",$M$5=Inservice),VLOOKUP($C$2,'LookUp Ranges'!$A$73:$CY$78,X$38)*$B49,VLOOKUP($C$2,'LookUp Ranges'!$A$65:$CY$71,X$38)*$B49))</f>
        <v>0</v>
      </c>
      <c r="AH49" s="506">
        <f ca="1">IF($M49=$B49,0,IF(AND(Welcome!$C$22="50%",$M$5=Inservice),VLOOKUP($C$2,'LookUp Ranges'!$A$73:$CY$78,Y$38)*$B49,VLOOKUP($C$2,'LookUp Ranges'!$A$65:$CY$71,Y$38)*$B49))</f>
        <v>0</v>
      </c>
      <c r="AI49" s="506">
        <f ca="1">IF($M49=$B49,0,IF(AND(Welcome!$C$22="50%",$M$5=Inservice),VLOOKUP($C$2,'LookUp Ranges'!$A$73:$CY$78,Z$38)*$B49,VLOOKUP($C$2,'LookUp Ranges'!$A$65:$CY$71,Z$38)*$B49))</f>
        <v>0</v>
      </c>
      <c r="AJ49" s="506">
        <f ca="1">IF($M49=$B49,0,IF(AND(Welcome!$C$22="50%",$M$5=Inservice),VLOOKUP($C$2,'LookUp Ranges'!$A$73:$CY$78,AA$38)*$B49,VLOOKUP($C$2,'LookUp Ranges'!$A$65:$CY$71,AA$38)*$B49))</f>
        <v>0</v>
      </c>
      <c r="AK49" s="506">
        <f ca="1">IF($M49=$B49,0,IF(AND(Welcome!$C$22="50%",$M$5=Inservice),VLOOKUP($C$2,'LookUp Ranges'!$A$73:$CY$78,AB$38)*$B49,VLOOKUP($C$2,'LookUp Ranges'!$A$65:$CY$71,AB$38)*$B49))</f>
        <v>0</v>
      </c>
      <c r="AL49" s="506">
        <f ca="1">IF($M49=$B49,0,IF(AND(Welcome!$C$22="50%",$M$5=Inservice),VLOOKUP($C$2,'LookUp Ranges'!$A$73:$CY$78,AC$38)*$B49,VLOOKUP($C$2,'LookUp Ranges'!$A$65:$CY$71,AC$38)*$B49))</f>
        <v>0</v>
      </c>
      <c r="AM49" s="506">
        <f ca="1">IF($M49=$B49,0,IF(AND(Welcome!$C$22="50%",$M$5=Inservice),VLOOKUP($C$2,'LookUp Ranges'!$A$73:$CY$78,AD$38)*$B49,VLOOKUP($C$2,'LookUp Ranges'!$A$65:$CY$71,AD$38)*$B49))</f>
        <v>0</v>
      </c>
      <c r="AN49" s="506">
        <f ca="1">IF($M49=$B49,0,IF(AND(Welcome!$C$22="50%",$M$5=Inservice),VLOOKUP($C$2,'LookUp Ranges'!$A$73:$CY$78,AE$38)*$B49,VLOOKUP($C$2,'LookUp Ranges'!$A$65:$CY$71,AE$38)*$B49))</f>
        <v>0</v>
      </c>
      <c r="AO49" s="506">
        <f ca="1">IF($M49=$B49,0,IF(AND(Welcome!$C$22="50%",$M$5=Inservice),VLOOKUP($C$2,'LookUp Ranges'!$A$73:$CY$78,AF$38)*$B49,VLOOKUP($C$2,'LookUp Ranges'!$A$65:$CY$71,AF$38)*$B49))</f>
        <v>0</v>
      </c>
      <c r="AP49" s="506">
        <f ca="1">IF($M49=$B49,0,IF(AND(Welcome!$C$22="50%",$M$5=Inservice),VLOOKUP($C$2,'LookUp Ranges'!$A$73:$CY$78,AG$38)*$B49,VLOOKUP($C$2,'LookUp Ranges'!$A$65:$CY$71,AG$38)*$B49))</f>
        <v>0</v>
      </c>
      <c r="AQ49" s="506">
        <f ca="1">IF($M49=$B49,0,IF(AND(Welcome!$C$22="50%",$M$5=Inservice),VLOOKUP($C$2,'LookUp Ranges'!$A$73:$CY$78,AH$38)*$B49,VLOOKUP($C$2,'LookUp Ranges'!$A$65:$CY$71,AH$38)*$B49))</f>
        <v>0</v>
      </c>
      <c r="AR49" s="506">
        <f ca="1">IF($M49=$B49,0,IF(AND(Welcome!$C$22="50%",$M$5=Inservice),VLOOKUP($C$2,'LookUp Ranges'!$A$73:$CY$78,AI$38)*$B49,VLOOKUP($C$2,'LookUp Ranges'!$A$65:$CY$71,AI$38)*$B49))</f>
        <v>0</v>
      </c>
      <c r="AS49" s="506">
        <f ca="1">IF($M49=$B49,0,IF(AND(Welcome!$C$22="50%",$M$5=Inservice),VLOOKUP($C$2,'LookUp Ranges'!$A$73:$CY$78,AJ$38)*$B49,VLOOKUP($C$2,'LookUp Ranges'!$A$65:$CY$71,AJ$38)*$B49))</f>
        <v>0</v>
      </c>
      <c r="AT49" s="506">
        <f ca="1">IF($M49=$B49,0,IF(AND(Welcome!$C$22="50%",$M$5=Inservice),VLOOKUP($C$2,'LookUp Ranges'!$A$73:$CY$78,AK$38)*$B49,VLOOKUP($C$2,'LookUp Ranges'!$A$65:$CY$71,AK$38)*$B49))</f>
        <v>0</v>
      </c>
      <c r="AU49" s="506">
        <f ca="1">IF($M49=$B49,0,IF(AND(Welcome!$C$22="50%",$M$5=Inservice),VLOOKUP($C$2,'LookUp Ranges'!$A$73:$CY$78,AL$38)*$B49,VLOOKUP($C$2,'LookUp Ranges'!$A$65:$CY$71,AL$38)*$B49))</f>
        <v>0</v>
      </c>
      <c r="AV49" s="506">
        <f ca="1">IF($M49=$B49,0,IF(AND(Welcome!$C$22="50%",$M$5=Inservice),VLOOKUP($C$2,'LookUp Ranges'!$A$73:$CY$78,AM$38)*$B49,VLOOKUP($C$2,'LookUp Ranges'!$A$65:$CY$71,AM$38)*$B49))</f>
        <v>0</v>
      </c>
      <c r="AW49" s="506">
        <f ca="1">IF($M49=$B49,0,IF(AND(Welcome!$C$22="50%",$M$5=Inservice),VLOOKUP($C$2,'LookUp Ranges'!$A$73:$CY$78,AN$38)*$B49,VLOOKUP($C$2,'LookUp Ranges'!$A$65:$CY$71,AN$38)*$B49))</f>
        <v>0</v>
      </c>
      <c r="AX49" s="506">
        <f ca="1">IF($M49=$B49,0,IF(AND(Welcome!$C$22="50%",$M$5=Inservice),VLOOKUP($C$2,'LookUp Ranges'!$A$73:$CY$78,AO$38)*$B49,VLOOKUP($C$2,'LookUp Ranges'!$A$65:$CY$71,AO$38)*$B49))</f>
        <v>0</v>
      </c>
      <c r="AY49" s="506">
        <f ca="1">IF($M49=$B49,0,IF(AND(Welcome!$C$22="50%",$M$5=Inservice),VLOOKUP($C$2,'LookUp Ranges'!$A$73:$CY$78,AP$38)*$B49,VLOOKUP($C$2,'LookUp Ranges'!$A$65:$CY$71,AP$38)*$B49))</f>
        <v>0</v>
      </c>
      <c r="AZ49" s="506">
        <f ca="1">IF($M49=$B49,0,IF(AND(Welcome!$C$22="50%",$M$5=Inservice),VLOOKUP($C$2,'LookUp Ranges'!$A$73:$CY$78,AQ$38)*$B49,VLOOKUP($C$2,'LookUp Ranges'!$A$65:$CY$71,AQ$38)*$B49))</f>
        <v>0</v>
      </c>
      <c r="BA49" s="506">
        <f ca="1">IF($M49=$B49,0,IF(AND(Welcome!$C$22="50%",$M$5=Inservice),VLOOKUP($C$2,'LookUp Ranges'!$A$73:$CY$78,AR$38)*$B49,VLOOKUP($C$2,'LookUp Ranges'!$A$65:$CY$71,AR$38)*$B49))</f>
        <v>0</v>
      </c>
      <c r="BB49" s="506">
        <f ca="1">IF($M49=$B49,0,IF(AND(Welcome!$C$22="50%",$M$5=Inservice),VLOOKUP($C$2,'LookUp Ranges'!$A$73:$CY$78,AS$38)*$B49,VLOOKUP($C$2,'LookUp Ranges'!$A$65:$CY$71,AS$38)*$B49))</f>
        <v>0</v>
      </c>
      <c r="BC49" s="506">
        <f ca="1">IF($M49=$B49,0,IF(AND(Welcome!$C$22="50%",$M$5=Inservice),VLOOKUP($C$2,'LookUp Ranges'!$A$73:$CY$78,AT$38)*$B49,VLOOKUP($C$2,'LookUp Ranges'!$A$65:$CY$71,AT$38)*$B49))</f>
        <v>0</v>
      </c>
      <c r="BD49" s="506">
        <f ca="1">IF($M49=$B49,0,IF(AND(Welcome!$C$22="50%",$M$5=Inservice),VLOOKUP($C$2,'LookUp Ranges'!$A$73:$CY$78,AU$38)*$B49,VLOOKUP($C$2,'LookUp Ranges'!$A$65:$CY$71,AU$38)*$B49))</f>
        <v>0</v>
      </c>
      <c r="BE49" s="506">
        <f ca="1">IF($M49=$B49,0,IF(AND(Welcome!$C$22="50%",$M$5=Inservice),VLOOKUP($C$2,'LookUp Ranges'!$A$73:$CY$78,AV$38)*$B49,VLOOKUP($C$2,'LookUp Ranges'!$A$65:$CY$71,AV$38)*$B49))</f>
        <v>0</v>
      </c>
      <c r="BF49" s="506">
        <f ca="1">IF($M49=$B49,0,IF(AND(Welcome!$C$22="50%",$M$5=Inservice),VLOOKUP($C$2,'LookUp Ranges'!$A$73:$CY$78,AW$38)*$B49,VLOOKUP($C$2,'LookUp Ranges'!$A$65:$CY$71,AW$38)*$B49))</f>
        <v>0</v>
      </c>
      <c r="BG49" s="506">
        <f ca="1">IF($M49=$B49,0,IF(AND(Welcome!$C$22="50%",$M$5=Inservice),VLOOKUP($C$2,'LookUp Ranges'!$A$73:$CY$78,AX$38)*$B49,VLOOKUP($C$2,'LookUp Ranges'!$A$65:$CY$71,AX$38)*$B49))</f>
        <v>0</v>
      </c>
      <c r="BH49" s="506">
        <f ca="1">IF($M49=$B49,0,IF(AND(Welcome!$C$22="50%",$M$5=Inservice),VLOOKUP($C$2,'LookUp Ranges'!$A$73:$CY$78,AY$38)*$B49,VLOOKUP($C$2,'LookUp Ranges'!$A$65:$CY$71,AY$38)*$B49))</f>
        <v>0</v>
      </c>
      <c r="BI49" s="506">
        <f ca="1">IF($M49=$B49,0,IF(AND(Welcome!$C$22="50%",$M$5=Inservice),VLOOKUP($C$2,'LookUp Ranges'!$A$73:$CY$78,AZ$38)*$B49,VLOOKUP($C$2,'LookUp Ranges'!$A$65:$CY$71,AZ$38)*$B49))</f>
        <v>0</v>
      </c>
      <c r="BJ49" s="506">
        <f ca="1">IF($M49=$B49,0,IF(AND(Welcome!$C$22="50%",$M$5=Inservice),VLOOKUP($C$2,'LookUp Ranges'!$A$73:$CY$78,BA$38)*$B49,VLOOKUP($C$2,'LookUp Ranges'!$A$65:$CY$71,BA$38)*$B49))</f>
        <v>0</v>
      </c>
      <c r="BK49" s="506">
        <f ca="1">IF($M49=$B49,0,IF(AND(Welcome!$C$22="50%",$M$5=Inservice),VLOOKUP($C$2,'LookUp Ranges'!$A$73:$CY$78,BB$38)*$B49,VLOOKUP($C$2,'LookUp Ranges'!$A$65:$CY$71,BB$38)*$B49))</f>
        <v>0</v>
      </c>
      <c r="BL49" s="506">
        <f ca="1">IF($M49=$B49,0,IF(AND(Welcome!$C$22="50%",$M$5=Inservice),VLOOKUP($C$2,'LookUp Ranges'!$A$73:$CY$78,BC$38)*$B49,VLOOKUP($C$2,'LookUp Ranges'!$A$65:$CY$71,BC$38)*$B49))</f>
        <v>0</v>
      </c>
      <c r="BM49" s="506">
        <f ca="1">IF($M49=$B49,0,IF(AND(Welcome!$C$22="50%",$M$5=Inservice),VLOOKUP($C$2,'LookUp Ranges'!$A$73:$CY$78,BD$38)*$B49,VLOOKUP($C$2,'LookUp Ranges'!$A$65:$CY$71,BD$38)*$B49))</f>
        <v>0</v>
      </c>
      <c r="BN49" s="506">
        <f ca="1">IF($M49=$B49,0,IF(AND(Welcome!$C$22="50%",$M$5=Inservice),VLOOKUP($C$2,'LookUp Ranges'!$A$73:$CY$78,BE$38)*$B49,VLOOKUP($C$2,'LookUp Ranges'!$A$65:$CY$71,BE$38)*$B49))</f>
        <v>0</v>
      </c>
      <c r="BO49" s="506">
        <f ca="1">IF($M49=$B49,0,IF(AND(Welcome!$C$22="50%",$M$5=Inservice),VLOOKUP($C$2,'LookUp Ranges'!$A$73:$CY$78,BF$38)*$B49,VLOOKUP($C$2,'LookUp Ranges'!$A$65:$CY$71,BF$38)*$B49))</f>
        <v>0</v>
      </c>
      <c r="BP49" s="506">
        <f ca="1">IF($M49=$B49,0,IF(AND(Welcome!$C$22="50%",$M$5=Inservice),VLOOKUP($C$2,'LookUp Ranges'!$A$73:$CY$78,BG$38)*$B49,VLOOKUP($C$2,'LookUp Ranges'!$A$65:$CY$71,BG$38)*$B49))</f>
        <v>0</v>
      </c>
      <c r="BQ49" s="506">
        <f ca="1">IF($M49=$B49,0,IF(AND(Welcome!$C$22="50%",$M$5=Inservice),VLOOKUP($C$2,'LookUp Ranges'!$A$73:$CY$78,BH$38)*$B49,VLOOKUP($C$2,'LookUp Ranges'!$A$65:$CY$71,BH$38)*$B49))</f>
        <v>0</v>
      </c>
      <c r="BR49" s="506">
        <f ca="1">IF($M49=$B49,0,IF(AND(Welcome!$C$22="50%",$M$5=Inservice),VLOOKUP($C$2,'LookUp Ranges'!$A$73:$CY$78,BI$38)*$B49,VLOOKUP($C$2,'LookUp Ranges'!$A$65:$CY$71,BI$38)*$B49))</f>
        <v>0</v>
      </c>
      <c r="BS49" s="506">
        <f ca="1">IF($M49=$B49,0,IF(AND(Welcome!$C$22="50%",$M$5=Inservice),VLOOKUP($C$2,'LookUp Ranges'!$A$73:$CY$78,BJ$38)*$B49,VLOOKUP($C$2,'LookUp Ranges'!$A$65:$CY$71,BJ$38)*$B49))</f>
        <v>0</v>
      </c>
      <c r="BT49" s="506">
        <f ca="1">IF($M49=$B49,0,IF(AND(Welcome!$C$22="50%",$M$5=Inservice),VLOOKUP($C$2,'LookUp Ranges'!$A$73:$CY$78,BK$38)*$B49,VLOOKUP($C$2,'LookUp Ranges'!$A$65:$CY$71,BK$38)*$B49))</f>
        <v>0</v>
      </c>
      <c r="BU49" s="506">
        <f ca="1">IF($M49=$B49,0,IF(AND(Welcome!$C$22="50%",$M$5=Inservice),VLOOKUP($C$2,'LookUp Ranges'!$A$73:$CY$78,BL$38)*$B49,VLOOKUP($C$2,'LookUp Ranges'!$A$65:$CY$71,BL$38)*$B49))</f>
        <v>0</v>
      </c>
      <c r="BV49" s="506">
        <f ca="1">IF($M49=$B49,0,IF(AND(Welcome!$C$22="50%",$M$5=Inservice),VLOOKUP($C$2,'LookUp Ranges'!$A$73:$CY$78,BM$38)*$B49,VLOOKUP($C$2,'LookUp Ranges'!$A$65:$CY$71,BM$38)*$B49))</f>
        <v>0</v>
      </c>
      <c r="BW49" s="506">
        <f ca="1">IF($M49=$B49,0,IF(AND(Welcome!$C$22="50%",$M$5=Inservice),VLOOKUP($C$2,'LookUp Ranges'!$A$73:$CY$78,BN$38)*$B49,VLOOKUP($C$2,'LookUp Ranges'!$A$65:$CY$71,BN$38)*$B49))</f>
        <v>0</v>
      </c>
      <c r="BX49" s="506">
        <f ca="1">IF($M49=$B49,0,IF(AND(Welcome!$C$22="50%",$M$5=Inservice),VLOOKUP($C$2,'LookUp Ranges'!$A$73:$CY$78,BO$38)*$B49,VLOOKUP($C$2,'LookUp Ranges'!$A$65:$CY$71,BO$38)*$B49))</f>
        <v>0</v>
      </c>
      <c r="BY49" s="506">
        <f ca="1">IF($M49=$B49,0,IF(AND(Welcome!$C$22="50%",$M$5=Inservice),VLOOKUP($C$2,'LookUp Ranges'!$A$73:$CY$78,BP$38)*$B49,VLOOKUP($C$2,'LookUp Ranges'!$A$65:$CY$71,BP$38)*$B49))</f>
        <v>0</v>
      </c>
      <c r="BZ49" s="506">
        <f ca="1">IF($M49=$B49,0,IF(AND(Welcome!$C$22="50%",$M$5=Inservice),VLOOKUP($C$2,'LookUp Ranges'!$A$73:$CY$78,BQ$38)*$B49,VLOOKUP($C$2,'LookUp Ranges'!$A$65:$CY$71,BQ$38)*$B49))</f>
        <v>0</v>
      </c>
      <c r="CA49" s="506">
        <f ca="1">IF($M49=$B49,0,IF(AND(Welcome!$C$22="50%",$M$5=Inservice),VLOOKUP($C$2,'LookUp Ranges'!$A$73:$CY$78,BR$38)*$B49,VLOOKUP($C$2,'LookUp Ranges'!$A$65:$CY$71,BR$38)*$B49))</f>
        <v>0</v>
      </c>
      <c r="CB49" s="506">
        <f ca="1">IF($M49=$B49,0,IF(AND(Welcome!$C$22="50%",$M$5=Inservice),VLOOKUP($C$2,'LookUp Ranges'!$A$73:$CY$78,BS$38)*$B49,VLOOKUP($C$2,'LookUp Ranges'!$A$65:$CY$71,BS$38)*$B49))</f>
        <v>0</v>
      </c>
      <c r="CC49" s="506">
        <f ca="1">IF($M49=$B49,0,IF(AND(Welcome!$C$22="50%",$M$5=Inservice),VLOOKUP($C$2,'LookUp Ranges'!$A$73:$CY$78,BT$38)*$B49,VLOOKUP($C$2,'LookUp Ranges'!$A$65:$CY$71,BT$38)*$B49))</f>
        <v>0</v>
      </c>
      <c r="CD49" s="506">
        <f ca="1">IF($M49=$B49,0,IF(AND(Welcome!$C$22="50%",$M$5=Inservice),VLOOKUP($C$2,'LookUp Ranges'!$A$73:$CY$78,BU$38)*$B49,VLOOKUP($C$2,'LookUp Ranges'!$A$65:$CY$71,BU$38)*$B49))</f>
        <v>0</v>
      </c>
      <c r="CE49" s="506">
        <f ca="1">IF($M49=$B49,0,IF(AND(Welcome!$C$22="50%",$M$5=Inservice),VLOOKUP($C$2,'LookUp Ranges'!$A$73:$CY$78,BV$38)*$B49,VLOOKUP($C$2,'LookUp Ranges'!$A$65:$CY$71,BV$38)*$B49))</f>
        <v>0</v>
      </c>
      <c r="CF49" s="506">
        <f ca="1">IF($M49=$B49,0,IF(AND(Welcome!$C$22="50%",$M$5=Inservice),VLOOKUP($C$2,'LookUp Ranges'!$A$73:$CY$78,BW$38)*$B49,VLOOKUP($C$2,'LookUp Ranges'!$A$65:$CY$71,BW$38)*$B49))</f>
        <v>0</v>
      </c>
      <c r="CG49" s="506">
        <f ca="1">IF($M49=$B49,0,IF(AND(Welcome!$C$22="50%",$M$5=Inservice),VLOOKUP($C$2,'LookUp Ranges'!$A$73:$CY$78,BX$38)*$B49,VLOOKUP($C$2,'LookUp Ranges'!$A$65:$CY$71,BX$38)*$B49))</f>
        <v>0</v>
      </c>
      <c r="CH49" s="506">
        <f ca="1">IF($M49=$B49,0,IF(AND(Welcome!$C$22="50%",$M$5=Inservice),VLOOKUP($C$2,'LookUp Ranges'!$A$73:$CY$78,BY$38)*$B49,VLOOKUP($C$2,'LookUp Ranges'!$A$65:$CY$71,BY$38)*$B49))</f>
        <v>0</v>
      </c>
      <c r="CI49" s="506">
        <f ca="1">IF($M49=$B49,0,IF(AND(Welcome!$C$22="50%",$M$5=Inservice),VLOOKUP($C$2,'LookUp Ranges'!$A$73:$CY$78,BZ$38)*$B49,VLOOKUP($C$2,'LookUp Ranges'!$A$65:$CY$71,BZ$38)*$B49))</f>
        <v>0</v>
      </c>
      <c r="CJ49" s="506">
        <f ca="1">IF($M49=$B49,0,IF(AND(Welcome!$C$22="50%",$M$5=Inservice),VLOOKUP($C$2,'LookUp Ranges'!$A$73:$CY$78,CA$38)*$B49,VLOOKUP($C$2,'LookUp Ranges'!$A$65:$CY$71,CA$38)*$B49))</f>
        <v>0</v>
      </c>
      <c r="CK49" s="506">
        <f ca="1">IF($M49=$B49,0,IF(AND(Welcome!$C$22="50%",$M$5=Inservice),VLOOKUP($C$2,'LookUp Ranges'!$A$73:$CY$78,CB$38)*$B49,VLOOKUP($C$2,'LookUp Ranges'!$A$65:$CY$71,CB$38)*$B49))</f>
        <v>0</v>
      </c>
      <c r="CL49" s="506">
        <f ca="1">IF($M49=$B49,0,IF(AND(Welcome!$C$22="50%",$M$5=Inservice),VLOOKUP($C$2,'LookUp Ranges'!$A$73:$CY$78,CC$38)*$B49,VLOOKUP($C$2,'LookUp Ranges'!$A$65:$CY$71,CC$38)*$B49))</f>
        <v>0</v>
      </c>
      <c r="CM49" s="506">
        <f ca="1">IF($M49=$B49,0,IF(AND(Welcome!$C$22="50%",$M$5=Inservice),VLOOKUP($C$2,'LookUp Ranges'!$A$73:$CY$78,CD$38)*$B49,VLOOKUP($C$2,'LookUp Ranges'!$A$65:$CY$71,CD$38)*$B49))</f>
        <v>0</v>
      </c>
      <c r="CN49" s="506">
        <f ca="1">IF($M49=$B49,0,IF(AND(Welcome!$C$22="50%",$M$5=Inservice),VLOOKUP($C$2,'LookUp Ranges'!$A$73:$CY$78,CE$38)*$B49,VLOOKUP($C$2,'LookUp Ranges'!$A$65:$CY$71,CE$38)*$B49))</f>
        <v>0</v>
      </c>
      <c r="CO49" s="506">
        <f ca="1">IF($M49=$B49,0,IF(AND(Welcome!$C$22="50%",$M$5=Inservice),VLOOKUP($C$2,'LookUp Ranges'!$A$73:$CY$78,CF$38)*$B49,VLOOKUP($C$2,'LookUp Ranges'!$A$65:$CY$71,CF$38)*$B49))</f>
        <v>0</v>
      </c>
      <c r="CP49" s="506">
        <f ca="1">IF($M49=$B49,0,IF(AND(Welcome!$C$22="50%",$M$5=Inservice),VLOOKUP($C$2,'LookUp Ranges'!$A$73:$CY$78,CG$38)*$B49,VLOOKUP($C$2,'LookUp Ranges'!$A$65:$CY$71,CG$38)*$B49))</f>
        <v>0</v>
      </c>
      <c r="CQ49" s="506">
        <f ca="1">IF($M49=$B49,0,IF(AND(Welcome!$C$22="50%",$M$5=Inservice),VLOOKUP($C$2,'LookUp Ranges'!$A$73:$CY$78,CH$38)*$B49,VLOOKUP($C$2,'LookUp Ranges'!$A$65:$CY$71,CH$38)*$B49))</f>
        <v>0</v>
      </c>
      <c r="CR49" s="506">
        <f ca="1">IF($M49=$B49,0,IF(AND(Welcome!$C$22="50%",$M$5=Inservice),VLOOKUP($C$2,'LookUp Ranges'!$A$73:$CY$78,CI$38)*$B49,VLOOKUP($C$2,'LookUp Ranges'!$A$65:$CY$71,CI$38)*$B49))</f>
        <v>0</v>
      </c>
      <c r="CS49" s="506">
        <f ca="1">IF($M49=$B49,0,IF(AND(Welcome!$C$22="50%",$M$5=Inservice),VLOOKUP($C$2,'LookUp Ranges'!$A$73:$CY$78,CJ$38)*$B49,VLOOKUP($C$2,'LookUp Ranges'!$A$65:$CY$71,CJ$38)*$B49))</f>
        <v>0</v>
      </c>
      <c r="CT49" s="506">
        <f ca="1">IF($M49=$B49,0,IF(AND(Welcome!$C$22="50%",$M$5=Inservice),VLOOKUP($C$2,'LookUp Ranges'!$A$73:$CY$78,CK$38)*$B49,VLOOKUP($C$2,'LookUp Ranges'!$A$65:$CY$71,CK$38)*$B49))</f>
        <v>0</v>
      </c>
      <c r="CU49" s="506">
        <f ca="1">IF($M49=$B49,0,IF(AND(Welcome!$C$22="50%",$M$5=Inservice),VLOOKUP($C$2,'LookUp Ranges'!$A$73:$CY$78,CL$38)*$B49,VLOOKUP($C$2,'LookUp Ranges'!$A$65:$CY$71,CL$38)*$B49))</f>
        <v>0</v>
      </c>
      <c r="CV49" s="506">
        <f ca="1">IF($M49=$B49,0,IF(AND(Welcome!$C$22="50%",$M$5=Inservice),VLOOKUP($C$2,'LookUp Ranges'!$A$73:$CY$78,CM$38)*$B49,VLOOKUP($C$2,'LookUp Ranges'!$A$65:$CY$71,CM$38)*$B49))</f>
        <v>0</v>
      </c>
      <c r="CW49" s="506">
        <f ca="1">IF($M49=$B49,0,IF(AND(Welcome!$C$22="50%",$M$5=Inservice),VLOOKUP($C$2,'LookUp Ranges'!$A$73:$CY$78,CN$38)*$B49,VLOOKUP($C$2,'LookUp Ranges'!$A$65:$CY$71,CN$38)*$B49))</f>
        <v>0</v>
      </c>
      <c r="CX49" s="506">
        <f ca="1">IF($M49=$B49,0,IF(AND(Welcome!$C$22="50%",$M$5=Inservice),VLOOKUP($C$2,'LookUp Ranges'!$A$73:$CY$78,CO$38)*$B49,VLOOKUP($C$2,'LookUp Ranges'!$A$65:$CY$71,CO$38)*$B49))</f>
        <v>0</v>
      </c>
      <c r="CY49" s="256">
        <f t="shared" ca="1" si="236"/>
        <v>0</v>
      </c>
    </row>
    <row r="50" spans="1:103">
      <c r="A50" s="241">
        <f t="shared" si="234"/>
        <v>12</v>
      </c>
      <c r="B50" s="249">
        <f t="shared" ca="1" si="235"/>
        <v>0</v>
      </c>
      <c r="C50" s="257"/>
      <c r="D50" s="257"/>
      <c r="E50" s="257"/>
      <c r="F50" s="257"/>
      <c r="G50" s="257"/>
      <c r="H50" s="257"/>
      <c r="I50" s="257"/>
      <c r="J50" s="257"/>
      <c r="K50" s="257"/>
      <c r="L50" s="257"/>
      <c r="M50" s="257"/>
      <c r="N50" s="573">
        <f ca="1">IF(AND(Welcome!$C$22="100%",N$5=Inservice),$B50,IF(AND(Welcome!$C$22="50%",N$5=Inservice),VLOOKUP($C$2,'LookUp Ranges'!$A$73:$CY$78,D$38)*$B50,VLOOKUP($C$2,'LookUp Ranges'!$A$65:$CY$71,D$38)*$B50))</f>
        <v>0</v>
      </c>
      <c r="O50" s="573">
        <f ca="1">IF($N50=$B50,0,IF(AND(Welcome!$C$22="50%",$N$5=Inservice),VLOOKUP($C$2,'LookUp Ranges'!$A$73:$CY$78,E$38)*$B50,VLOOKUP($C$2,'LookUp Ranges'!$A$65:$CY$71,E$38)*$B50))</f>
        <v>0</v>
      </c>
      <c r="P50" s="573">
        <f ca="1">IF($N50=$B50,0,IF(AND(Welcome!$C$22="50%",$N$5=Inservice),VLOOKUP($C$2,'LookUp Ranges'!$A$73:$CY$78,F$38)*$B50,VLOOKUP($C$2,'LookUp Ranges'!$A$65:$CY$71,F$38)*$B50))</f>
        <v>0</v>
      </c>
      <c r="Q50" s="573">
        <f ca="1">IF($N50=$B50,0,IF(AND(Welcome!$C$22="50%",$N$5=Inservice),VLOOKUP($C$2,'LookUp Ranges'!$A$73:$CY$78,G$38)*$B50,VLOOKUP($C$2,'LookUp Ranges'!$A$65:$CY$71,G$38)*$B50))</f>
        <v>0</v>
      </c>
      <c r="R50" s="573">
        <f ca="1">IF($N50=$B50,0,IF(AND(Welcome!$C$22="50%",$N$5=Inservice),VLOOKUP($C$2,'LookUp Ranges'!$A$73:$CY$78,H$38)*$B50,VLOOKUP($C$2,'LookUp Ranges'!$A$65:$CY$71,H$38)*$B50))</f>
        <v>0</v>
      </c>
      <c r="S50" s="573">
        <f ca="1">IF($N50=$B50,0,IF(AND(Welcome!$C$22="50%",$N$5=Inservice),VLOOKUP($C$2,'LookUp Ranges'!$A$73:$CY$78,I$38)*$B50,VLOOKUP($C$2,'LookUp Ranges'!$A$65:$CY$71,I$38)*$B50))</f>
        <v>0</v>
      </c>
      <c r="T50" s="573">
        <f ca="1">IF($N50=$B50,0,IF(AND(Welcome!$C$22="50%",$N$5=Inservice),VLOOKUP($C$2,'LookUp Ranges'!$A$73:$CY$78,J$38)*$B50,VLOOKUP($C$2,'LookUp Ranges'!$A$65:$CY$71,J$38)*$B50))</f>
        <v>0</v>
      </c>
      <c r="U50" s="573">
        <f ca="1">IF($N50=$B50,0,IF(AND(Welcome!$C$22="50%",$N$5=Inservice),VLOOKUP($C$2,'LookUp Ranges'!$A$73:$CY$78,K$38)*$B50,VLOOKUP($C$2,'LookUp Ranges'!$A$65:$CY$71,K$38)*$B50))</f>
        <v>0</v>
      </c>
      <c r="V50" s="573">
        <f ca="1">IF($N50=$B50,0,IF(AND(Welcome!$C$22="50%",$N$5=Inservice),VLOOKUP($C$2,'LookUp Ranges'!$A$73:$CY$78,L$38)*$B50,VLOOKUP($C$2,'LookUp Ranges'!$A$65:$CY$71,L$38)*$B50))</f>
        <v>0</v>
      </c>
      <c r="W50" s="573">
        <f ca="1">IF($N50=$B50,0,IF(AND(Welcome!$C$22="50%",$N$5=Inservice),VLOOKUP($C$2,'LookUp Ranges'!$A$73:$CY$78,M$38)*$B50,VLOOKUP($C$2,'LookUp Ranges'!$A$65:$CY$71,M$38)*$B50))</f>
        <v>0</v>
      </c>
      <c r="X50" s="573">
        <f ca="1">IF($N50=$B50,0,IF(AND(Welcome!$C$22="50%",$N$5=Inservice),VLOOKUP($C$2,'LookUp Ranges'!$A$73:$CY$78,N$38)*$B50,VLOOKUP($C$2,'LookUp Ranges'!$A$65:$CY$71,N$38)*$B50))</f>
        <v>0</v>
      </c>
      <c r="Y50" s="573">
        <f ca="1">IF($N50=$B50,0,IF(AND(Welcome!$C$22="50%",$N$5=Inservice),VLOOKUP($C$2,'LookUp Ranges'!$A$73:$CY$78,O$38)*$B50,VLOOKUP($C$2,'LookUp Ranges'!$A$65:$CY$71,O$38)*$B50))</f>
        <v>0</v>
      </c>
      <c r="Z50" s="506">
        <f ca="1">IF($N50=$B50,0,IF(AND(Welcome!$C$22="50%",$N$5=Inservice),VLOOKUP($C$2,'LookUp Ranges'!$A$73:$CY$78,P$38)*$B50,VLOOKUP($C$2,'LookUp Ranges'!$A$65:$CY$71,P$38)*$B50))</f>
        <v>0</v>
      </c>
      <c r="AA50" s="506">
        <f ca="1">IF($N50=$B50,0,IF(AND(Welcome!$C$22="50%",$N$5=Inservice),VLOOKUP($C$2,'LookUp Ranges'!$A$73:$CY$78,Q$38)*$B50,VLOOKUP($C$2,'LookUp Ranges'!$A$65:$CY$71,Q$38)*$B50))</f>
        <v>0</v>
      </c>
      <c r="AB50" s="506">
        <f ca="1">IF($N50=$B50,0,IF(AND(Welcome!$C$22="50%",$N$5=Inservice),VLOOKUP($C$2,'LookUp Ranges'!$A$73:$CY$78,R$38)*$B50,VLOOKUP($C$2,'LookUp Ranges'!$A$65:$CY$71,R$38)*$B50))</f>
        <v>0</v>
      </c>
      <c r="AC50" s="506">
        <f ca="1">IF($N50=$B50,0,IF(AND(Welcome!$C$22="50%",$N$5=Inservice),VLOOKUP($C$2,'LookUp Ranges'!$A$73:$CY$78,S$38)*$B50,VLOOKUP($C$2,'LookUp Ranges'!$A$65:$CY$71,S$38)*$B50))</f>
        <v>0</v>
      </c>
      <c r="AD50" s="506">
        <f ca="1">IF($N50=$B50,0,IF(AND(Welcome!$C$22="50%",$N$5=Inservice),VLOOKUP($C$2,'LookUp Ranges'!$A$73:$CY$78,T$38)*$B50,VLOOKUP($C$2,'LookUp Ranges'!$A$65:$CY$71,T$38)*$B50))</f>
        <v>0</v>
      </c>
      <c r="AE50" s="506">
        <f ca="1">IF($N50=$B50,0,IF(AND(Welcome!$C$22="50%",$N$5=Inservice),VLOOKUP($C$2,'LookUp Ranges'!$A$73:$CY$78,U$38)*$B50,VLOOKUP($C$2,'LookUp Ranges'!$A$65:$CY$71,U$38)*$B50))</f>
        <v>0</v>
      </c>
      <c r="AF50" s="506">
        <f ca="1">IF($N50=$B50,0,IF(AND(Welcome!$C$22="50%",$N$5=Inservice),VLOOKUP($C$2,'LookUp Ranges'!$A$73:$CY$78,V$38)*$B50,VLOOKUP($C$2,'LookUp Ranges'!$A$65:$CY$71,V$38)*$B50))</f>
        <v>0</v>
      </c>
      <c r="AG50" s="506">
        <f ca="1">IF($N50=$B50,0,IF(AND(Welcome!$C$22="50%",$N$5=Inservice),VLOOKUP($C$2,'LookUp Ranges'!$A$73:$CY$78,W$38)*$B50,VLOOKUP($C$2,'LookUp Ranges'!$A$65:$CY$71,W$38)*$B50))</f>
        <v>0</v>
      </c>
      <c r="AH50" s="506">
        <f ca="1">IF($N50=$B50,0,IF(AND(Welcome!$C$22="50%",$N$5=Inservice),VLOOKUP($C$2,'LookUp Ranges'!$A$73:$CY$78,X$38)*$B50,VLOOKUP($C$2,'LookUp Ranges'!$A$65:$CY$71,X$38)*$B50))</f>
        <v>0</v>
      </c>
      <c r="AI50" s="506">
        <f ca="1">IF($N50=$B50,0,IF(AND(Welcome!$C$22="50%",$N$5=Inservice),VLOOKUP($C$2,'LookUp Ranges'!$A$73:$CY$78,Y$38)*$B50,VLOOKUP($C$2,'LookUp Ranges'!$A$65:$CY$71,Y$38)*$B50))</f>
        <v>0</v>
      </c>
      <c r="AJ50" s="506">
        <f ca="1">IF($N50=$B50,0,IF(AND(Welcome!$C$22="50%",$N$5=Inservice),VLOOKUP($C$2,'LookUp Ranges'!$A$73:$CY$78,Z$38)*$B50,VLOOKUP($C$2,'LookUp Ranges'!$A$65:$CY$71,Z$38)*$B50))</f>
        <v>0</v>
      </c>
      <c r="AK50" s="506">
        <f ca="1">IF($N50=$B50,0,IF(AND(Welcome!$C$22="50%",$N$5=Inservice),VLOOKUP($C$2,'LookUp Ranges'!$A$73:$CY$78,AA$38)*$B50,VLOOKUP($C$2,'LookUp Ranges'!$A$65:$CY$71,AA$38)*$B50))</f>
        <v>0</v>
      </c>
      <c r="AL50" s="506">
        <f ca="1">IF($N50=$B50,0,IF(AND(Welcome!$C$22="50%",$N$5=Inservice),VLOOKUP($C$2,'LookUp Ranges'!$A$73:$CY$78,AB$38)*$B50,VLOOKUP($C$2,'LookUp Ranges'!$A$65:$CY$71,AB$38)*$B50))</f>
        <v>0</v>
      </c>
      <c r="AM50" s="506">
        <f ca="1">IF($N50=$B50,0,IF(AND(Welcome!$C$22="50%",$N$5=Inservice),VLOOKUP($C$2,'LookUp Ranges'!$A$73:$CY$78,AC$38)*$B50,VLOOKUP($C$2,'LookUp Ranges'!$A$65:$CY$71,AC$38)*$B50))</f>
        <v>0</v>
      </c>
      <c r="AN50" s="506">
        <f ca="1">IF($N50=$B50,0,IF(AND(Welcome!$C$22="50%",$N$5=Inservice),VLOOKUP($C$2,'LookUp Ranges'!$A$73:$CY$78,AD$38)*$B50,VLOOKUP($C$2,'LookUp Ranges'!$A$65:$CY$71,AD$38)*$B50))</f>
        <v>0</v>
      </c>
      <c r="AO50" s="506">
        <f ca="1">IF($N50=$B50,0,IF(AND(Welcome!$C$22="50%",$N$5=Inservice),VLOOKUP($C$2,'LookUp Ranges'!$A$73:$CY$78,AE$38)*$B50,VLOOKUP($C$2,'LookUp Ranges'!$A$65:$CY$71,AE$38)*$B50))</f>
        <v>0</v>
      </c>
      <c r="AP50" s="506">
        <f ca="1">IF($N50=$B50,0,IF(AND(Welcome!$C$22="50%",$N$5=Inservice),VLOOKUP($C$2,'LookUp Ranges'!$A$73:$CY$78,AF$38)*$B50,VLOOKUP($C$2,'LookUp Ranges'!$A$65:$CY$71,AF$38)*$B50))</f>
        <v>0</v>
      </c>
      <c r="AQ50" s="506">
        <f ca="1">IF($N50=$B50,0,IF(AND(Welcome!$C$22="50%",$N$5=Inservice),VLOOKUP($C$2,'LookUp Ranges'!$A$73:$CY$78,AG$38)*$B50,VLOOKUP($C$2,'LookUp Ranges'!$A$65:$CY$71,AG$38)*$B50))</f>
        <v>0</v>
      </c>
      <c r="AR50" s="506">
        <f ca="1">IF($N50=$B50,0,IF(AND(Welcome!$C$22="50%",$N$5=Inservice),VLOOKUP($C$2,'LookUp Ranges'!$A$73:$CY$78,AH$38)*$B50,VLOOKUP($C$2,'LookUp Ranges'!$A$65:$CY$71,AH$38)*$B50))</f>
        <v>0</v>
      </c>
      <c r="AS50" s="506">
        <f ca="1">IF($N50=$B50,0,IF(AND(Welcome!$C$22="50%",$N$5=Inservice),VLOOKUP($C$2,'LookUp Ranges'!$A$73:$CY$78,AI$38)*$B50,VLOOKUP($C$2,'LookUp Ranges'!$A$65:$CY$71,AI$38)*$B50))</f>
        <v>0</v>
      </c>
      <c r="AT50" s="506">
        <f ca="1">IF($N50=$B50,0,IF(AND(Welcome!$C$22="50%",$N$5=Inservice),VLOOKUP($C$2,'LookUp Ranges'!$A$73:$CY$78,AJ$38)*$B50,VLOOKUP($C$2,'LookUp Ranges'!$A$65:$CY$71,AJ$38)*$B50))</f>
        <v>0</v>
      </c>
      <c r="AU50" s="506">
        <f ca="1">IF($N50=$B50,0,IF(AND(Welcome!$C$22="50%",$N$5=Inservice),VLOOKUP($C$2,'LookUp Ranges'!$A$73:$CY$78,AK$38)*$B50,VLOOKUP($C$2,'LookUp Ranges'!$A$65:$CY$71,AK$38)*$B50))</f>
        <v>0</v>
      </c>
      <c r="AV50" s="506">
        <f ca="1">IF($N50=$B50,0,IF(AND(Welcome!$C$22="50%",$N$5=Inservice),VLOOKUP($C$2,'LookUp Ranges'!$A$73:$CY$78,AL$38)*$B50,VLOOKUP($C$2,'LookUp Ranges'!$A$65:$CY$71,AL$38)*$B50))</f>
        <v>0</v>
      </c>
      <c r="AW50" s="506">
        <f ca="1">IF($N50=$B50,0,IF(AND(Welcome!$C$22="50%",$N$5=Inservice),VLOOKUP($C$2,'LookUp Ranges'!$A$73:$CY$78,AM$38)*$B50,VLOOKUP($C$2,'LookUp Ranges'!$A$65:$CY$71,AM$38)*$B50))</f>
        <v>0</v>
      </c>
      <c r="AX50" s="506">
        <f ca="1">IF($N50=$B50,0,IF(AND(Welcome!$C$22="50%",$N$5=Inservice),VLOOKUP($C$2,'LookUp Ranges'!$A$73:$CY$78,AN$38)*$B50,VLOOKUP($C$2,'LookUp Ranges'!$A$65:$CY$71,AN$38)*$B50))</f>
        <v>0</v>
      </c>
      <c r="AY50" s="506">
        <f ca="1">IF($N50=$B50,0,IF(AND(Welcome!$C$22="50%",$N$5=Inservice),VLOOKUP($C$2,'LookUp Ranges'!$A$73:$CY$78,AO$38)*$B50,VLOOKUP($C$2,'LookUp Ranges'!$A$65:$CY$71,AO$38)*$B50))</f>
        <v>0</v>
      </c>
      <c r="AZ50" s="506">
        <f ca="1">IF($N50=$B50,0,IF(AND(Welcome!$C$22="50%",$N$5=Inservice),VLOOKUP($C$2,'LookUp Ranges'!$A$73:$CY$78,AP$38)*$B50,VLOOKUP($C$2,'LookUp Ranges'!$A$65:$CY$71,AP$38)*$B50))</f>
        <v>0</v>
      </c>
      <c r="BA50" s="506">
        <f ca="1">IF($N50=$B50,0,IF(AND(Welcome!$C$22="50%",$N$5=Inservice),VLOOKUP($C$2,'LookUp Ranges'!$A$73:$CY$78,AQ$38)*$B50,VLOOKUP($C$2,'LookUp Ranges'!$A$65:$CY$71,AQ$38)*$B50))</f>
        <v>0</v>
      </c>
      <c r="BB50" s="506">
        <f ca="1">IF($N50=$B50,0,IF(AND(Welcome!$C$22="50%",$N$5=Inservice),VLOOKUP($C$2,'LookUp Ranges'!$A$73:$CY$78,AR$38)*$B50,VLOOKUP($C$2,'LookUp Ranges'!$A$65:$CY$71,AR$38)*$B50))</f>
        <v>0</v>
      </c>
      <c r="BC50" s="506">
        <f ca="1">IF($N50=$B50,0,IF(AND(Welcome!$C$22="50%",$N$5=Inservice),VLOOKUP($C$2,'LookUp Ranges'!$A$73:$CY$78,AS$38)*$B50,VLOOKUP($C$2,'LookUp Ranges'!$A$65:$CY$71,AS$38)*$B50))</f>
        <v>0</v>
      </c>
      <c r="BD50" s="506">
        <f ca="1">IF($N50=$B50,0,IF(AND(Welcome!$C$22="50%",$N$5=Inservice),VLOOKUP($C$2,'LookUp Ranges'!$A$73:$CY$78,AT$38)*$B50,VLOOKUP($C$2,'LookUp Ranges'!$A$65:$CY$71,AT$38)*$B50))</f>
        <v>0</v>
      </c>
      <c r="BE50" s="506">
        <f ca="1">IF($N50=$B50,0,IF(AND(Welcome!$C$22="50%",$N$5=Inservice),VLOOKUP($C$2,'LookUp Ranges'!$A$73:$CY$78,AU$38)*$B50,VLOOKUP($C$2,'LookUp Ranges'!$A$65:$CY$71,AU$38)*$B50))</f>
        <v>0</v>
      </c>
      <c r="BF50" s="506">
        <f ca="1">IF($N50=$B50,0,IF(AND(Welcome!$C$22="50%",$N$5=Inservice),VLOOKUP($C$2,'LookUp Ranges'!$A$73:$CY$78,AV$38)*$B50,VLOOKUP($C$2,'LookUp Ranges'!$A$65:$CY$71,AV$38)*$B50))</f>
        <v>0</v>
      </c>
      <c r="BG50" s="506">
        <f ca="1">IF($N50=$B50,0,IF(AND(Welcome!$C$22="50%",$N$5=Inservice),VLOOKUP($C$2,'LookUp Ranges'!$A$73:$CY$78,AW$38)*$B50,VLOOKUP($C$2,'LookUp Ranges'!$A$65:$CY$71,AW$38)*$B50))</f>
        <v>0</v>
      </c>
      <c r="BH50" s="506">
        <f ca="1">IF($N50=$B50,0,IF(AND(Welcome!$C$22="50%",$N$5=Inservice),VLOOKUP($C$2,'LookUp Ranges'!$A$73:$CY$78,AX$38)*$B50,VLOOKUP($C$2,'LookUp Ranges'!$A$65:$CY$71,AX$38)*$B50))</f>
        <v>0</v>
      </c>
      <c r="BI50" s="506">
        <f ca="1">IF($N50=$B50,0,IF(AND(Welcome!$C$22="50%",$N$5=Inservice),VLOOKUP($C$2,'LookUp Ranges'!$A$73:$CY$78,AY$38)*$B50,VLOOKUP($C$2,'LookUp Ranges'!$A$65:$CY$71,AY$38)*$B50))</f>
        <v>0</v>
      </c>
      <c r="BJ50" s="506">
        <f ca="1">IF($N50=$B50,0,IF(AND(Welcome!$C$22="50%",$N$5=Inservice),VLOOKUP($C$2,'LookUp Ranges'!$A$73:$CY$78,AZ$38)*$B50,VLOOKUP($C$2,'LookUp Ranges'!$A$65:$CY$71,AZ$38)*$B50))</f>
        <v>0</v>
      </c>
      <c r="BK50" s="506">
        <f ca="1">IF($N50=$B50,0,IF(AND(Welcome!$C$22="50%",$N$5=Inservice),VLOOKUP($C$2,'LookUp Ranges'!$A$73:$CY$78,BA$38)*$B50,VLOOKUP($C$2,'LookUp Ranges'!$A$65:$CY$71,BA$38)*$B50))</f>
        <v>0</v>
      </c>
      <c r="BL50" s="506">
        <f ca="1">IF($N50=$B50,0,IF(AND(Welcome!$C$22="50%",$N$5=Inservice),VLOOKUP($C$2,'LookUp Ranges'!$A$73:$CY$78,BB$38)*$B50,VLOOKUP($C$2,'LookUp Ranges'!$A$65:$CY$71,BB$38)*$B50))</f>
        <v>0</v>
      </c>
      <c r="BM50" s="506">
        <f ca="1">IF($N50=$B50,0,IF(AND(Welcome!$C$22="50%",$N$5=Inservice),VLOOKUP($C$2,'LookUp Ranges'!$A$73:$CY$78,BC$38)*$B50,VLOOKUP($C$2,'LookUp Ranges'!$A$65:$CY$71,BC$38)*$B50))</f>
        <v>0</v>
      </c>
      <c r="BN50" s="506">
        <f ca="1">IF($N50=$B50,0,IF(AND(Welcome!$C$22="50%",$N$5=Inservice),VLOOKUP($C$2,'LookUp Ranges'!$A$73:$CY$78,BD$38)*$B50,VLOOKUP($C$2,'LookUp Ranges'!$A$65:$CY$71,BD$38)*$B50))</f>
        <v>0</v>
      </c>
      <c r="BO50" s="506">
        <f ca="1">IF($N50=$B50,0,IF(AND(Welcome!$C$22="50%",$N$5=Inservice),VLOOKUP($C$2,'LookUp Ranges'!$A$73:$CY$78,BE$38)*$B50,VLOOKUP($C$2,'LookUp Ranges'!$A$65:$CY$71,BE$38)*$B50))</f>
        <v>0</v>
      </c>
      <c r="BP50" s="506">
        <f ca="1">IF($N50=$B50,0,IF(AND(Welcome!$C$22="50%",$N$5=Inservice),VLOOKUP($C$2,'LookUp Ranges'!$A$73:$CY$78,BF$38)*$B50,VLOOKUP($C$2,'LookUp Ranges'!$A$65:$CY$71,BF$38)*$B50))</f>
        <v>0</v>
      </c>
      <c r="BQ50" s="506">
        <f ca="1">IF($N50=$B50,0,IF(AND(Welcome!$C$22="50%",$N$5=Inservice),VLOOKUP($C$2,'LookUp Ranges'!$A$73:$CY$78,BG$38)*$B50,VLOOKUP($C$2,'LookUp Ranges'!$A$65:$CY$71,BG$38)*$B50))</f>
        <v>0</v>
      </c>
      <c r="BR50" s="506">
        <f ca="1">IF($N50=$B50,0,IF(AND(Welcome!$C$22="50%",$N$5=Inservice),VLOOKUP($C$2,'LookUp Ranges'!$A$73:$CY$78,BH$38)*$B50,VLOOKUP($C$2,'LookUp Ranges'!$A$65:$CY$71,BH$38)*$B50))</f>
        <v>0</v>
      </c>
      <c r="BS50" s="506">
        <f ca="1">IF($N50=$B50,0,IF(AND(Welcome!$C$22="50%",$N$5=Inservice),VLOOKUP($C$2,'LookUp Ranges'!$A$73:$CY$78,BI$38)*$B50,VLOOKUP($C$2,'LookUp Ranges'!$A$65:$CY$71,BI$38)*$B50))</f>
        <v>0</v>
      </c>
      <c r="BT50" s="506">
        <f ca="1">IF($N50=$B50,0,IF(AND(Welcome!$C$22="50%",$N$5=Inservice),VLOOKUP($C$2,'LookUp Ranges'!$A$73:$CY$78,BJ$38)*$B50,VLOOKUP($C$2,'LookUp Ranges'!$A$65:$CY$71,BJ$38)*$B50))</f>
        <v>0</v>
      </c>
      <c r="BU50" s="506">
        <f ca="1">IF($N50=$B50,0,IF(AND(Welcome!$C$22="50%",$N$5=Inservice),VLOOKUP($C$2,'LookUp Ranges'!$A$73:$CY$78,BK$38)*$B50,VLOOKUP($C$2,'LookUp Ranges'!$A$65:$CY$71,BK$38)*$B50))</f>
        <v>0</v>
      </c>
      <c r="BV50" s="506">
        <f ca="1">IF($N50=$B50,0,IF(AND(Welcome!$C$22="50%",$N$5=Inservice),VLOOKUP($C$2,'LookUp Ranges'!$A$73:$CY$78,BL$38)*$B50,VLOOKUP($C$2,'LookUp Ranges'!$A$65:$CY$71,BL$38)*$B50))</f>
        <v>0</v>
      </c>
      <c r="BW50" s="506">
        <f ca="1">IF($N50=$B50,0,IF(AND(Welcome!$C$22="50%",$N$5=Inservice),VLOOKUP($C$2,'LookUp Ranges'!$A$73:$CY$78,BM$38)*$B50,VLOOKUP($C$2,'LookUp Ranges'!$A$65:$CY$71,BM$38)*$B50))</f>
        <v>0</v>
      </c>
      <c r="BX50" s="506">
        <f ca="1">IF($N50=$B50,0,IF(AND(Welcome!$C$22="50%",$N$5=Inservice),VLOOKUP($C$2,'LookUp Ranges'!$A$73:$CY$78,BN$38)*$B50,VLOOKUP($C$2,'LookUp Ranges'!$A$65:$CY$71,BN$38)*$B50))</f>
        <v>0</v>
      </c>
      <c r="BY50" s="506">
        <f ca="1">IF($N50=$B50,0,IF(AND(Welcome!$C$22="50%",$N$5=Inservice),VLOOKUP($C$2,'LookUp Ranges'!$A$73:$CY$78,BO$38)*$B50,VLOOKUP($C$2,'LookUp Ranges'!$A$65:$CY$71,BO$38)*$B50))</f>
        <v>0</v>
      </c>
      <c r="BZ50" s="506">
        <f ca="1">IF($N50=$B50,0,IF(AND(Welcome!$C$22="50%",$N$5=Inservice),VLOOKUP($C$2,'LookUp Ranges'!$A$73:$CY$78,BP$38)*$B50,VLOOKUP($C$2,'LookUp Ranges'!$A$65:$CY$71,BP$38)*$B50))</f>
        <v>0</v>
      </c>
      <c r="CA50" s="506">
        <f ca="1">IF($N50=$B50,0,IF(AND(Welcome!$C$22="50%",$N$5=Inservice),VLOOKUP($C$2,'LookUp Ranges'!$A$73:$CY$78,BQ$38)*$B50,VLOOKUP($C$2,'LookUp Ranges'!$A$65:$CY$71,BQ$38)*$B50))</f>
        <v>0</v>
      </c>
      <c r="CB50" s="506">
        <f ca="1">IF($N50=$B50,0,IF(AND(Welcome!$C$22="50%",$N$5=Inservice),VLOOKUP($C$2,'LookUp Ranges'!$A$73:$CY$78,BR$38)*$B50,VLOOKUP($C$2,'LookUp Ranges'!$A$65:$CY$71,BR$38)*$B50))</f>
        <v>0</v>
      </c>
      <c r="CC50" s="506">
        <f ca="1">IF($N50=$B50,0,IF(AND(Welcome!$C$22="50%",$N$5=Inservice),VLOOKUP($C$2,'LookUp Ranges'!$A$73:$CY$78,BS$38)*$B50,VLOOKUP($C$2,'LookUp Ranges'!$A$65:$CY$71,BS$38)*$B50))</f>
        <v>0</v>
      </c>
      <c r="CD50" s="506">
        <f ca="1">IF($N50=$B50,0,IF(AND(Welcome!$C$22="50%",$N$5=Inservice),VLOOKUP($C$2,'LookUp Ranges'!$A$73:$CY$78,BT$38)*$B50,VLOOKUP($C$2,'LookUp Ranges'!$A$65:$CY$71,BT$38)*$B50))</f>
        <v>0</v>
      </c>
      <c r="CE50" s="506">
        <f ca="1">IF($N50=$B50,0,IF(AND(Welcome!$C$22="50%",$N$5=Inservice),VLOOKUP($C$2,'LookUp Ranges'!$A$73:$CY$78,BU$38)*$B50,VLOOKUP($C$2,'LookUp Ranges'!$A$65:$CY$71,BU$38)*$B50))</f>
        <v>0</v>
      </c>
      <c r="CF50" s="506">
        <f ca="1">IF($N50=$B50,0,IF(AND(Welcome!$C$22="50%",$N$5=Inservice),VLOOKUP($C$2,'LookUp Ranges'!$A$73:$CY$78,BV$38)*$B50,VLOOKUP($C$2,'LookUp Ranges'!$A$65:$CY$71,BV$38)*$B50))</f>
        <v>0</v>
      </c>
      <c r="CG50" s="506">
        <f ca="1">IF($N50=$B50,0,IF(AND(Welcome!$C$22="50%",$N$5=Inservice),VLOOKUP($C$2,'LookUp Ranges'!$A$73:$CY$78,BW$38)*$B50,VLOOKUP($C$2,'LookUp Ranges'!$A$65:$CY$71,BW$38)*$B50))</f>
        <v>0</v>
      </c>
      <c r="CH50" s="506">
        <f ca="1">IF($N50=$B50,0,IF(AND(Welcome!$C$22="50%",$N$5=Inservice),VLOOKUP($C$2,'LookUp Ranges'!$A$73:$CY$78,BX$38)*$B50,VLOOKUP($C$2,'LookUp Ranges'!$A$65:$CY$71,BX$38)*$B50))</f>
        <v>0</v>
      </c>
      <c r="CI50" s="506">
        <f ca="1">IF($N50=$B50,0,IF(AND(Welcome!$C$22="50%",$N$5=Inservice),VLOOKUP($C$2,'LookUp Ranges'!$A$73:$CY$78,BY$38)*$B50,VLOOKUP($C$2,'LookUp Ranges'!$A$65:$CY$71,BY$38)*$B50))</f>
        <v>0</v>
      </c>
      <c r="CJ50" s="506">
        <f ca="1">IF($N50=$B50,0,IF(AND(Welcome!$C$22="50%",$N$5=Inservice),VLOOKUP($C$2,'LookUp Ranges'!$A$73:$CY$78,BZ$38)*$B50,VLOOKUP($C$2,'LookUp Ranges'!$A$65:$CY$71,BZ$38)*$B50))</f>
        <v>0</v>
      </c>
      <c r="CK50" s="506">
        <f ca="1">IF($N50=$B50,0,IF(AND(Welcome!$C$22="50%",$N$5=Inservice),VLOOKUP($C$2,'LookUp Ranges'!$A$73:$CY$78,CA$38)*$B50,VLOOKUP($C$2,'LookUp Ranges'!$A$65:$CY$71,CA$38)*$B50))</f>
        <v>0</v>
      </c>
      <c r="CL50" s="506">
        <f ca="1">IF($N50=$B50,0,IF(AND(Welcome!$C$22="50%",$N$5=Inservice),VLOOKUP($C$2,'LookUp Ranges'!$A$73:$CY$78,CB$38)*$B50,VLOOKUP($C$2,'LookUp Ranges'!$A$65:$CY$71,CB$38)*$B50))</f>
        <v>0</v>
      </c>
      <c r="CM50" s="506">
        <f ca="1">IF($N50=$B50,0,IF(AND(Welcome!$C$22="50%",$N$5=Inservice),VLOOKUP($C$2,'LookUp Ranges'!$A$73:$CY$78,CC$38)*$B50,VLOOKUP($C$2,'LookUp Ranges'!$A$65:$CY$71,CC$38)*$B50))</f>
        <v>0</v>
      </c>
      <c r="CN50" s="506">
        <f ca="1">IF($N50=$B50,0,IF(AND(Welcome!$C$22="50%",$N$5=Inservice),VLOOKUP($C$2,'LookUp Ranges'!$A$73:$CY$78,CD$38)*$B50,VLOOKUP($C$2,'LookUp Ranges'!$A$65:$CY$71,CD$38)*$B50))</f>
        <v>0</v>
      </c>
      <c r="CO50" s="506">
        <f ca="1">IF($N50=$B50,0,IF(AND(Welcome!$C$22="50%",$N$5=Inservice),VLOOKUP($C$2,'LookUp Ranges'!$A$73:$CY$78,CE$38)*$B50,VLOOKUP($C$2,'LookUp Ranges'!$A$65:$CY$71,CE$38)*$B50))</f>
        <v>0</v>
      </c>
      <c r="CP50" s="506">
        <f ca="1">IF($N50=$B50,0,IF(AND(Welcome!$C$22="50%",$N$5=Inservice),VLOOKUP($C$2,'LookUp Ranges'!$A$73:$CY$78,CF$38)*$B50,VLOOKUP($C$2,'LookUp Ranges'!$A$65:$CY$71,CF$38)*$B50))</f>
        <v>0</v>
      </c>
      <c r="CQ50" s="506">
        <f ca="1">IF($N50=$B50,0,IF(AND(Welcome!$C$22="50%",$N$5=Inservice),VLOOKUP($C$2,'LookUp Ranges'!$A$73:$CY$78,CG$38)*$B50,VLOOKUP($C$2,'LookUp Ranges'!$A$65:$CY$71,CG$38)*$B50))</f>
        <v>0</v>
      </c>
      <c r="CR50" s="506">
        <f ca="1">IF($N50=$B50,0,IF(AND(Welcome!$C$22="50%",$N$5=Inservice),VLOOKUP($C$2,'LookUp Ranges'!$A$73:$CY$78,CH$38)*$B50,VLOOKUP($C$2,'LookUp Ranges'!$A$65:$CY$71,CH$38)*$B50))</f>
        <v>0</v>
      </c>
      <c r="CS50" s="506">
        <f ca="1">IF($N50=$B50,0,IF(AND(Welcome!$C$22="50%",$N$5=Inservice),VLOOKUP($C$2,'LookUp Ranges'!$A$73:$CY$78,CI$38)*$B50,VLOOKUP($C$2,'LookUp Ranges'!$A$65:$CY$71,CI$38)*$B50))</f>
        <v>0</v>
      </c>
      <c r="CT50" s="506">
        <f ca="1">IF($N50=$B50,0,IF(AND(Welcome!$C$22="50%",$N$5=Inservice),VLOOKUP($C$2,'LookUp Ranges'!$A$73:$CY$78,CJ$38)*$B50,VLOOKUP($C$2,'LookUp Ranges'!$A$65:$CY$71,CJ$38)*$B50))</f>
        <v>0</v>
      </c>
      <c r="CU50" s="506">
        <f ca="1">IF($N50=$B50,0,IF(AND(Welcome!$C$22="50%",$N$5=Inservice),VLOOKUP($C$2,'LookUp Ranges'!$A$73:$CY$78,CK$38)*$B50,VLOOKUP($C$2,'LookUp Ranges'!$A$65:$CY$71,CK$38)*$B50))</f>
        <v>0</v>
      </c>
      <c r="CV50" s="506">
        <f ca="1">IF($N50=$B50,0,IF(AND(Welcome!$C$22="50%",$N$5=Inservice),VLOOKUP($C$2,'LookUp Ranges'!$A$73:$CY$78,CL$38)*$B50,VLOOKUP($C$2,'LookUp Ranges'!$A$65:$CY$71,CL$38)*$B50))</f>
        <v>0</v>
      </c>
      <c r="CW50" s="506">
        <f ca="1">IF($N50=$B50,0,IF(AND(Welcome!$C$22="50%",$N$5=Inservice),VLOOKUP($C$2,'LookUp Ranges'!$A$73:$CY$78,CM$38)*$B50,VLOOKUP($C$2,'LookUp Ranges'!$A$65:$CY$71,CM$38)*$B50))</f>
        <v>0</v>
      </c>
      <c r="CX50" s="506">
        <f ca="1">IF($N50=$B50,0,IF(AND(Welcome!$C$22="50%",$N$5=Inservice),VLOOKUP($C$2,'LookUp Ranges'!$A$73:$CY$78,CN$38)*$B50,VLOOKUP($C$2,'LookUp Ranges'!$A$65:$CY$71,CN$38)*$B50))</f>
        <v>0</v>
      </c>
      <c r="CY50" s="256">
        <f t="shared" ca="1" si="236"/>
        <v>0</v>
      </c>
    </row>
    <row r="51" spans="1:103">
      <c r="A51" s="241">
        <f t="shared" si="234"/>
        <v>13</v>
      </c>
      <c r="B51" s="249">
        <f t="shared" ca="1" si="235"/>
        <v>0</v>
      </c>
      <c r="C51" s="257"/>
      <c r="D51" s="257"/>
      <c r="E51" s="257"/>
      <c r="F51" s="257"/>
      <c r="G51" s="257"/>
      <c r="H51" s="257"/>
      <c r="I51" s="257"/>
      <c r="J51" s="257"/>
      <c r="K51" s="257"/>
      <c r="L51" s="257"/>
      <c r="M51" s="257"/>
      <c r="N51" s="257"/>
      <c r="O51" s="573">
        <f ca="1">IF(AND(Welcome!$C$22="100%",O$5=Inservice),$B51,IF(AND(Welcome!$C$22="50%",O$5=Inservice),VLOOKUP($C$2,'LookUp Ranges'!$A$73:$CY$78,D$38)*$B51,VLOOKUP($C$2,'LookUp Ranges'!$A$65:$CY$71,D$38)*$B51))</f>
        <v>0</v>
      </c>
      <c r="P51" s="573">
        <f ca="1">IF($O51=$B51,0,IF(AND(Welcome!$C$22="50%",$O$5=Inservice),VLOOKUP($C$2,'LookUp Ranges'!$A$73:$CY$78,E$38)*$B51,VLOOKUP($C$2,'LookUp Ranges'!$A$65:$CY$71,E$38)*$B51))</f>
        <v>0</v>
      </c>
      <c r="Q51" s="573">
        <f ca="1">IF($O51=$B51,0,IF(AND(Welcome!$C$22="50%",$O$5=Inservice),VLOOKUP($C$2,'LookUp Ranges'!$A$73:$CY$78,F$38)*$B51,VLOOKUP($C$2,'LookUp Ranges'!$A$65:$CY$71,F$38)*$B51))</f>
        <v>0</v>
      </c>
      <c r="R51" s="573">
        <f ca="1">IF($O51=$B51,0,IF(AND(Welcome!$C$22="50%",$O$5=Inservice),VLOOKUP($C$2,'LookUp Ranges'!$A$73:$CY$78,G$38)*$B51,VLOOKUP($C$2,'LookUp Ranges'!$A$65:$CY$71,G$38)*$B51))</f>
        <v>0</v>
      </c>
      <c r="S51" s="573">
        <f ca="1">IF($O51=$B51,0,IF(AND(Welcome!$C$22="50%",$O$5=Inservice),VLOOKUP($C$2,'LookUp Ranges'!$A$73:$CY$78,H$38)*$B51,VLOOKUP($C$2,'LookUp Ranges'!$A$65:$CY$71,H$38)*$B51))</f>
        <v>0</v>
      </c>
      <c r="T51" s="573">
        <f ca="1">IF($O51=$B51,0,IF(AND(Welcome!$C$22="50%",$O$5=Inservice),VLOOKUP($C$2,'LookUp Ranges'!$A$73:$CY$78,I$38)*$B51,VLOOKUP($C$2,'LookUp Ranges'!$A$65:$CY$71,I$38)*$B51))</f>
        <v>0</v>
      </c>
      <c r="U51" s="573">
        <f ca="1">IF($O51=$B51,0,IF(AND(Welcome!$C$22="50%",$O$5=Inservice),VLOOKUP($C$2,'LookUp Ranges'!$A$73:$CY$78,J$38)*$B51,VLOOKUP($C$2,'LookUp Ranges'!$A$65:$CY$71,J$38)*$B51))</f>
        <v>0</v>
      </c>
      <c r="V51" s="573">
        <f ca="1">IF($O51=$B51,0,IF(AND(Welcome!$C$22="50%",$O$5=Inservice),VLOOKUP($C$2,'LookUp Ranges'!$A$73:$CY$78,K$38)*$B51,VLOOKUP($C$2,'LookUp Ranges'!$A$65:$CY$71,K$38)*$B51))</f>
        <v>0</v>
      </c>
      <c r="W51" s="573">
        <f ca="1">IF($O51=$B51,0,IF(AND(Welcome!$C$22="50%",$O$5=Inservice),VLOOKUP($C$2,'LookUp Ranges'!$A$73:$CY$78,L$38)*$B51,VLOOKUP($C$2,'LookUp Ranges'!$A$65:$CY$71,L$38)*$B51))</f>
        <v>0</v>
      </c>
      <c r="X51" s="573">
        <f ca="1">IF($O51=$B51,0,IF(AND(Welcome!$C$22="50%",$O$5=Inservice),VLOOKUP($C$2,'LookUp Ranges'!$A$73:$CY$78,M$38)*$B51,VLOOKUP($C$2,'LookUp Ranges'!$A$65:$CY$71,M$38)*$B51))</f>
        <v>0</v>
      </c>
      <c r="Y51" s="573">
        <f ca="1">IF($O51=$B51,0,IF(AND(Welcome!$C$22="50%",$O$5=Inservice),VLOOKUP($C$2,'LookUp Ranges'!$A$73:$CY$78,N$38)*$B51,VLOOKUP($C$2,'LookUp Ranges'!$A$65:$CY$71,N$38)*$B51))</f>
        <v>0</v>
      </c>
      <c r="Z51" s="506">
        <f ca="1">IF($O51=$B51,0,IF(AND(Welcome!$C$22="50%",$O$5=Inservice),VLOOKUP($C$2,'LookUp Ranges'!$A$73:$CY$78,O$38)*$B51,VLOOKUP($C$2,'LookUp Ranges'!$A$65:$CY$71,O$38)*$B51))</f>
        <v>0</v>
      </c>
      <c r="AA51" s="506">
        <f ca="1">IF($O51=$B51,0,IF(AND(Welcome!$C$22="50%",$O$5=Inservice),VLOOKUP($C$2,'LookUp Ranges'!$A$73:$CY$78,P$38)*$B51,VLOOKUP($C$2,'LookUp Ranges'!$A$65:$CY$71,P$38)*$B51))</f>
        <v>0</v>
      </c>
      <c r="AB51" s="506">
        <f ca="1">IF($O51=$B51,0,IF(AND(Welcome!$C$22="50%",$O$5=Inservice),VLOOKUP($C$2,'LookUp Ranges'!$A$73:$CY$78,Q$38)*$B51,VLOOKUP($C$2,'LookUp Ranges'!$A$65:$CY$71,Q$38)*$B51))</f>
        <v>0</v>
      </c>
      <c r="AC51" s="506">
        <f ca="1">IF($O51=$B51,0,IF(AND(Welcome!$C$22="50%",$O$5=Inservice),VLOOKUP($C$2,'LookUp Ranges'!$A$73:$CY$78,R$38)*$B51,VLOOKUP($C$2,'LookUp Ranges'!$A$65:$CY$71,R$38)*$B51))</f>
        <v>0</v>
      </c>
      <c r="AD51" s="506">
        <f ca="1">IF($O51=$B51,0,IF(AND(Welcome!$C$22="50%",$O$5=Inservice),VLOOKUP($C$2,'LookUp Ranges'!$A$73:$CY$78,S$38)*$B51,VLOOKUP($C$2,'LookUp Ranges'!$A$65:$CY$71,S$38)*$B51))</f>
        <v>0</v>
      </c>
      <c r="AE51" s="506">
        <f ca="1">IF($O51=$B51,0,IF(AND(Welcome!$C$22="50%",$O$5=Inservice),VLOOKUP($C$2,'LookUp Ranges'!$A$73:$CY$78,T$38)*$B51,VLOOKUP($C$2,'LookUp Ranges'!$A$65:$CY$71,T$38)*$B51))</f>
        <v>0</v>
      </c>
      <c r="AF51" s="506">
        <f ca="1">IF($O51=$B51,0,IF(AND(Welcome!$C$22="50%",$O$5=Inservice),VLOOKUP($C$2,'LookUp Ranges'!$A$73:$CY$78,U$38)*$B51,VLOOKUP($C$2,'LookUp Ranges'!$A$65:$CY$71,U$38)*$B51))</f>
        <v>0</v>
      </c>
      <c r="AG51" s="506">
        <f ca="1">IF($O51=$B51,0,IF(AND(Welcome!$C$22="50%",$O$5=Inservice),VLOOKUP($C$2,'LookUp Ranges'!$A$73:$CY$78,V$38)*$B51,VLOOKUP($C$2,'LookUp Ranges'!$A$65:$CY$71,V$38)*$B51))</f>
        <v>0</v>
      </c>
      <c r="AH51" s="506">
        <f ca="1">IF($O51=$B51,0,IF(AND(Welcome!$C$22="50%",$O$5=Inservice),VLOOKUP($C$2,'LookUp Ranges'!$A$73:$CY$78,W$38)*$B51,VLOOKUP($C$2,'LookUp Ranges'!$A$65:$CY$71,W$38)*$B51))</f>
        <v>0</v>
      </c>
      <c r="AI51" s="506">
        <f ca="1">IF($O51=$B51,0,IF(AND(Welcome!$C$22="50%",$O$5=Inservice),VLOOKUP($C$2,'LookUp Ranges'!$A$73:$CY$78,X$38)*$B51,VLOOKUP($C$2,'LookUp Ranges'!$A$65:$CY$71,X$38)*$B51))</f>
        <v>0</v>
      </c>
      <c r="AJ51" s="506">
        <f ca="1">IF($O51=$B51,0,IF(AND(Welcome!$C$22="50%",$O$5=Inservice),VLOOKUP($C$2,'LookUp Ranges'!$A$73:$CY$78,Y$38)*$B51,VLOOKUP($C$2,'LookUp Ranges'!$A$65:$CY$71,Y$38)*$B51))</f>
        <v>0</v>
      </c>
      <c r="AK51" s="506">
        <f ca="1">IF($O51=$B51,0,IF(AND(Welcome!$C$22="50%",$O$5=Inservice),VLOOKUP($C$2,'LookUp Ranges'!$A$73:$CY$78,Z$38)*$B51,VLOOKUP($C$2,'LookUp Ranges'!$A$65:$CY$71,Z$38)*$B51))</f>
        <v>0</v>
      </c>
      <c r="AL51" s="506">
        <f ca="1">IF($O51=$B51,0,IF(AND(Welcome!$C$22="50%",$O$5=Inservice),VLOOKUP($C$2,'LookUp Ranges'!$A$73:$CY$78,AA$38)*$B51,VLOOKUP($C$2,'LookUp Ranges'!$A$65:$CY$71,AA$38)*$B51))</f>
        <v>0</v>
      </c>
      <c r="AM51" s="506">
        <f ca="1">IF($O51=$B51,0,IF(AND(Welcome!$C$22="50%",$O$5=Inservice),VLOOKUP($C$2,'LookUp Ranges'!$A$73:$CY$78,AB$38)*$B51,VLOOKUP($C$2,'LookUp Ranges'!$A$65:$CY$71,AB$38)*$B51))</f>
        <v>0</v>
      </c>
      <c r="AN51" s="506">
        <f ca="1">IF($O51=$B51,0,IF(AND(Welcome!$C$22="50%",$O$5=Inservice),VLOOKUP($C$2,'LookUp Ranges'!$A$73:$CY$78,AC$38)*$B51,VLOOKUP($C$2,'LookUp Ranges'!$A$65:$CY$71,AC$38)*$B51))</f>
        <v>0</v>
      </c>
      <c r="AO51" s="506">
        <f ca="1">IF($O51=$B51,0,IF(AND(Welcome!$C$22="50%",$O$5=Inservice),VLOOKUP($C$2,'LookUp Ranges'!$A$73:$CY$78,AD$38)*$B51,VLOOKUP($C$2,'LookUp Ranges'!$A$65:$CY$71,AD$38)*$B51))</f>
        <v>0</v>
      </c>
      <c r="AP51" s="506">
        <f ca="1">IF($O51=$B51,0,IF(AND(Welcome!$C$22="50%",$O$5=Inservice),VLOOKUP($C$2,'LookUp Ranges'!$A$73:$CY$78,AE$38)*$B51,VLOOKUP($C$2,'LookUp Ranges'!$A$65:$CY$71,AE$38)*$B51))</f>
        <v>0</v>
      </c>
      <c r="AQ51" s="506">
        <f ca="1">IF($O51=$B51,0,IF(AND(Welcome!$C$22="50%",$O$5=Inservice),VLOOKUP($C$2,'LookUp Ranges'!$A$73:$CY$78,AF$38)*$B51,VLOOKUP($C$2,'LookUp Ranges'!$A$65:$CY$71,AF$38)*$B51))</f>
        <v>0</v>
      </c>
      <c r="AR51" s="506">
        <f ca="1">IF($O51=$B51,0,IF(AND(Welcome!$C$22="50%",$O$5=Inservice),VLOOKUP($C$2,'LookUp Ranges'!$A$73:$CY$78,AG$38)*$B51,VLOOKUP($C$2,'LookUp Ranges'!$A$65:$CY$71,AG$38)*$B51))</f>
        <v>0</v>
      </c>
      <c r="AS51" s="506">
        <f ca="1">IF($O51=$B51,0,IF(AND(Welcome!$C$22="50%",$O$5=Inservice),VLOOKUP($C$2,'LookUp Ranges'!$A$73:$CY$78,AH$38)*$B51,VLOOKUP($C$2,'LookUp Ranges'!$A$65:$CY$71,AH$38)*$B51))</f>
        <v>0</v>
      </c>
      <c r="AT51" s="506">
        <f ca="1">IF($O51=$B51,0,IF(AND(Welcome!$C$22="50%",$O$5=Inservice),VLOOKUP($C$2,'LookUp Ranges'!$A$73:$CY$78,AI$38)*$B51,VLOOKUP($C$2,'LookUp Ranges'!$A$65:$CY$71,AI$38)*$B51))</f>
        <v>0</v>
      </c>
      <c r="AU51" s="506">
        <f ca="1">IF($O51=$B51,0,IF(AND(Welcome!$C$22="50%",$O$5=Inservice),VLOOKUP($C$2,'LookUp Ranges'!$A$73:$CY$78,AJ$38)*$B51,VLOOKUP($C$2,'LookUp Ranges'!$A$65:$CY$71,AJ$38)*$B51))</f>
        <v>0</v>
      </c>
      <c r="AV51" s="506">
        <f ca="1">IF($O51=$B51,0,IF(AND(Welcome!$C$22="50%",$O$5=Inservice),VLOOKUP($C$2,'LookUp Ranges'!$A$73:$CY$78,AK$38)*$B51,VLOOKUP($C$2,'LookUp Ranges'!$A$65:$CY$71,AK$38)*$B51))</f>
        <v>0</v>
      </c>
      <c r="AW51" s="506">
        <f ca="1">IF($O51=$B51,0,IF(AND(Welcome!$C$22="50%",$O$5=Inservice),VLOOKUP($C$2,'LookUp Ranges'!$A$73:$CY$78,AL$38)*$B51,VLOOKUP($C$2,'LookUp Ranges'!$A$65:$CY$71,AL$38)*$B51))</f>
        <v>0</v>
      </c>
      <c r="AX51" s="506">
        <f ca="1">IF($O51=$B51,0,IF(AND(Welcome!$C$22="50%",$O$5=Inservice),VLOOKUP($C$2,'LookUp Ranges'!$A$73:$CY$78,AM$38)*$B51,VLOOKUP($C$2,'LookUp Ranges'!$A$65:$CY$71,AM$38)*$B51))</f>
        <v>0</v>
      </c>
      <c r="AY51" s="506">
        <f ca="1">IF($O51=$B51,0,IF(AND(Welcome!$C$22="50%",$O$5=Inservice),VLOOKUP($C$2,'LookUp Ranges'!$A$73:$CY$78,AN$38)*$B51,VLOOKUP($C$2,'LookUp Ranges'!$A$65:$CY$71,AN$38)*$B51))</f>
        <v>0</v>
      </c>
      <c r="AZ51" s="506">
        <f ca="1">IF($O51=$B51,0,IF(AND(Welcome!$C$22="50%",$O$5=Inservice),VLOOKUP($C$2,'LookUp Ranges'!$A$73:$CY$78,AO$38)*$B51,VLOOKUP($C$2,'LookUp Ranges'!$A$65:$CY$71,AO$38)*$B51))</f>
        <v>0</v>
      </c>
      <c r="BA51" s="506">
        <f ca="1">IF($O51=$B51,0,IF(AND(Welcome!$C$22="50%",$O$5=Inservice),VLOOKUP($C$2,'LookUp Ranges'!$A$73:$CY$78,AP$38)*$B51,VLOOKUP($C$2,'LookUp Ranges'!$A$65:$CY$71,AP$38)*$B51))</f>
        <v>0</v>
      </c>
      <c r="BB51" s="506">
        <f ca="1">IF($O51=$B51,0,IF(AND(Welcome!$C$22="50%",$O$5=Inservice),VLOOKUP($C$2,'LookUp Ranges'!$A$73:$CY$78,AQ$38)*$B51,VLOOKUP($C$2,'LookUp Ranges'!$A$65:$CY$71,AQ$38)*$B51))</f>
        <v>0</v>
      </c>
      <c r="BC51" s="506">
        <f ca="1">IF($O51=$B51,0,IF(AND(Welcome!$C$22="50%",$O$5=Inservice),VLOOKUP($C$2,'LookUp Ranges'!$A$73:$CY$78,AR$38)*$B51,VLOOKUP($C$2,'LookUp Ranges'!$A$65:$CY$71,AR$38)*$B51))</f>
        <v>0</v>
      </c>
      <c r="BD51" s="506">
        <f ca="1">IF($O51=$B51,0,IF(AND(Welcome!$C$22="50%",$O$5=Inservice),VLOOKUP($C$2,'LookUp Ranges'!$A$73:$CY$78,AS$38)*$B51,VLOOKUP($C$2,'LookUp Ranges'!$A$65:$CY$71,AS$38)*$B51))</f>
        <v>0</v>
      </c>
      <c r="BE51" s="506">
        <f ca="1">IF($O51=$B51,0,IF(AND(Welcome!$C$22="50%",$O$5=Inservice),VLOOKUP($C$2,'LookUp Ranges'!$A$73:$CY$78,AT$38)*$B51,VLOOKUP($C$2,'LookUp Ranges'!$A$65:$CY$71,AT$38)*$B51))</f>
        <v>0</v>
      </c>
      <c r="BF51" s="506">
        <f ca="1">IF($O51=$B51,0,IF(AND(Welcome!$C$22="50%",$O$5=Inservice),VLOOKUP($C$2,'LookUp Ranges'!$A$73:$CY$78,AU$38)*$B51,VLOOKUP($C$2,'LookUp Ranges'!$A$65:$CY$71,AU$38)*$B51))</f>
        <v>0</v>
      </c>
      <c r="BG51" s="506">
        <f ca="1">IF($O51=$B51,0,IF(AND(Welcome!$C$22="50%",$O$5=Inservice),VLOOKUP($C$2,'LookUp Ranges'!$A$73:$CY$78,AV$38)*$B51,VLOOKUP($C$2,'LookUp Ranges'!$A$65:$CY$71,AV$38)*$B51))</f>
        <v>0</v>
      </c>
      <c r="BH51" s="506">
        <f ca="1">IF($O51=$B51,0,IF(AND(Welcome!$C$22="50%",$O$5=Inservice),VLOOKUP($C$2,'LookUp Ranges'!$A$73:$CY$78,AW$38)*$B51,VLOOKUP($C$2,'LookUp Ranges'!$A$65:$CY$71,AW$38)*$B51))</f>
        <v>0</v>
      </c>
      <c r="BI51" s="506">
        <f ca="1">IF($O51=$B51,0,IF(AND(Welcome!$C$22="50%",$O$5=Inservice),VLOOKUP($C$2,'LookUp Ranges'!$A$73:$CY$78,AX$38)*$B51,VLOOKUP($C$2,'LookUp Ranges'!$A$65:$CY$71,AX$38)*$B51))</f>
        <v>0</v>
      </c>
      <c r="BJ51" s="506">
        <f ca="1">IF($O51=$B51,0,IF(AND(Welcome!$C$22="50%",$O$5=Inservice),VLOOKUP($C$2,'LookUp Ranges'!$A$73:$CY$78,AY$38)*$B51,VLOOKUP($C$2,'LookUp Ranges'!$A$65:$CY$71,AY$38)*$B51))</f>
        <v>0</v>
      </c>
      <c r="BK51" s="506">
        <f ca="1">IF($O51=$B51,0,IF(AND(Welcome!$C$22="50%",$O$5=Inservice),VLOOKUP($C$2,'LookUp Ranges'!$A$73:$CY$78,AZ$38)*$B51,VLOOKUP($C$2,'LookUp Ranges'!$A$65:$CY$71,AZ$38)*$B51))</f>
        <v>0</v>
      </c>
      <c r="BL51" s="506">
        <f ca="1">IF($O51=$B51,0,IF(AND(Welcome!$C$22="50%",$O$5=Inservice),VLOOKUP($C$2,'LookUp Ranges'!$A$73:$CY$78,BA$38)*$B51,VLOOKUP($C$2,'LookUp Ranges'!$A$65:$CY$71,BA$38)*$B51))</f>
        <v>0</v>
      </c>
      <c r="BM51" s="506">
        <f ca="1">IF($O51=$B51,0,IF(AND(Welcome!$C$22="50%",$O$5=Inservice),VLOOKUP($C$2,'LookUp Ranges'!$A$73:$CY$78,BB$38)*$B51,VLOOKUP($C$2,'LookUp Ranges'!$A$65:$CY$71,BB$38)*$B51))</f>
        <v>0</v>
      </c>
      <c r="BN51" s="506">
        <f ca="1">IF($O51=$B51,0,IF(AND(Welcome!$C$22="50%",$O$5=Inservice),VLOOKUP($C$2,'LookUp Ranges'!$A$73:$CY$78,BC$38)*$B51,VLOOKUP($C$2,'LookUp Ranges'!$A$65:$CY$71,BC$38)*$B51))</f>
        <v>0</v>
      </c>
      <c r="BO51" s="506">
        <f ca="1">IF($O51=$B51,0,IF(AND(Welcome!$C$22="50%",$O$5=Inservice),VLOOKUP($C$2,'LookUp Ranges'!$A$73:$CY$78,BD$38)*$B51,VLOOKUP($C$2,'LookUp Ranges'!$A$65:$CY$71,BD$38)*$B51))</f>
        <v>0</v>
      </c>
      <c r="BP51" s="506">
        <f ca="1">IF($O51=$B51,0,IF(AND(Welcome!$C$22="50%",$O$5=Inservice),VLOOKUP($C$2,'LookUp Ranges'!$A$73:$CY$78,BE$38)*$B51,VLOOKUP($C$2,'LookUp Ranges'!$A$65:$CY$71,BE$38)*$B51))</f>
        <v>0</v>
      </c>
      <c r="BQ51" s="506">
        <f ca="1">IF($O51=$B51,0,IF(AND(Welcome!$C$22="50%",$O$5=Inservice),VLOOKUP($C$2,'LookUp Ranges'!$A$73:$CY$78,BF$38)*$B51,VLOOKUP($C$2,'LookUp Ranges'!$A$65:$CY$71,BF$38)*$B51))</f>
        <v>0</v>
      </c>
      <c r="BR51" s="506">
        <f ca="1">IF($O51=$B51,0,IF(AND(Welcome!$C$22="50%",$O$5=Inservice),VLOOKUP($C$2,'LookUp Ranges'!$A$73:$CY$78,BG$38)*$B51,VLOOKUP($C$2,'LookUp Ranges'!$A$65:$CY$71,BG$38)*$B51))</f>
        <v>0</v>
      </c>
      <c r="BS51" s="506">
        <f ca="1">IF($O51=$B51,0,IF(AND(Welcome!$C$22="50%",$O$5=Inservice),VLOOKUP($C$2,'LookUp Ranges'!$A$73:$CY$78,BH$38)*$B51,VLOOKUP($C$2,'LookUp Ranges'!$A$65:$CY$71,BH$38)*$B51))</f>
        <v>0</v>
      </c>
      <c r="BT51" s="506">
        <f ca="1">IF($O51=$B51,0,IF(AND(Welcome!$C$22="50%",$O$5=Inservice),VLOOKUP($C$2,'LookUp Ranges'!$A$73:$CY$78,BI$38)*$B51,VLOOKUP($C$2,'LookUp Ranges'!$A$65:$CY$71,BI$38)*$B51))</f>
        <v>0</v>
      </c>
      <c r="BU51" s="506">
        <f ca="1">IF($O51=$B51,0,IF(AND(Welcome!$C$22="50%",$O$5=Inservice),VLOOKUP($C$2,'LookUp Ranges'!$A$73:$CY$78,BJ$38)*$B51,VLOOKUP($C$2,'LookUp Ranges'!$A$65:$CY$71,BJ$38)*$B51))</f>
        <v>0</v>
      </c>
      <c r="BV51" s="506">
        <f ca="1">IF($O51=$B51,0,IF(AND(Welcome!$C$22="50%",$O$5=Inservice),VLOOKUP($C$2,'LookUp Ranges'!$A$73:$CY$78,BK$38)*$B51,VLOOKUP($C$2,'LookUp Ranges'!$A$65:$CY$71,BK$38)*$B51))</f>
        <v>0</v>
      </c>
      <c r="BW51" s="506">
        <f ca="1">IF($O51=$B51,0,IF(AND(Welcome!$C$22="50%",$O$5=Inservice),VLOOKUP($C$2,'LookUp Ranges'!$A$73:$CY$78,BL$38)*$B51,VLOOKUP($C$2,'LookUp Ranges'!$A$65:$CY$71,BL$38)*$B51))</f>
        <v>0</v>
      </c>
      <c r="BX51" s="506">
        <f ca="1">IF($O51=$B51,0,IF(AND(Welcome!$C$22="50%",$O$5=Inservice),VLOOKUP($C$2,'LookUp Ranges'!$A$73:$CY$78,BM$38)*$B51,VLOOKUP($C$2,'LookUp Ranges'!$A$65:$CY$71,BM$38)*$B51))</f>
        <v>0</v>
      </c>
      <c r="BY51" s="506">
        <f ca="1">IF($O51=$B51,0,IF(AND(Welcome!$C$22="50%",$O$5=Inservice),VLOOKUP($C$2,'LookUp Ranges'!$A$73:$CY$78,BN$38)*$B51,VLOOKUP($C$2,'LookUp Ranges'!$A$65:$CY$71,BN$38)*$B51))</f>
        <v>0</v>
      </c>
      <c r="BZ51" s="506">
        <f ca="1">IF($O51=$B51,0,IF(AND(Welcome!$C$22="50%",$O$5=Inservice),VLOOKUP($C$2,'LookUp Ranges'!$A$73:$CY$78,BO$38)*$B51,VLOOKUP($C$2,'LookUp Ranges'!$A$65:$CY$71,BO$38)*$B51))</f>
        <v>0</v>
      </c>
      <c r="CA51" s="506">
        <f ca="1">IF($O51=$B51,0,IF(AND(Welcome!$C$22="50%",$O$5=Inservice),VLOOKUP($C$2,'LookUp Ranges'!$A$73:$CY$78,BP$38)*$B51,VLOOKUP($C$2,'LookUp Ranges'!$A$65:$CY$71,BP$38)*$B51))</f>
        <v>0</v>
      </c>
      <c r="CB51" s="506">
        <f ca="1">IF($O51=$B51,0,IF(AND(Welcome!$C$22="50%",$O$5=Inservice),VLOOKUP($C$2,'LookUp Ranges'!$A$73:$CY$78,BQ$38)*$B51,VLOOKUP($C$2,'LookUp Ranges'!$A$65:$CY$71,BQ$38)*$B51))</f>
        <v>0</v>
      </c>
      <c r="CC51" s="506">
        <f ca="1">IF($O51=$B51,0,IF(AND(Welcome!$C$22="50%",$O$5=Inservice),VLOOKUP($C$2,'LookUp Ranges'!$A$73:$CY$78,BR$38)*$B51,VLOOKUP($C$2,'LookUp Ranges'!$A$65:$CY$71,BR$38)*$B51))</f>
        <v>0</v>
      </c>
      <c r="CD51" s="506">
        <f ca="1">IF($O51=$B51,0,IF(AND(Welcome!$C$22="50%",$O$5=Inservice),VLOOKUP($C$2,'LookUp Ranges'!$A$73:$CY$78,BS$38)*$B51,VLOOKUP($C$2,'LookUp Ranges'!$A$65:$CY$71,BS$38)*$B51))</f>
        <v>0</v>
      </c>
      <c r="CE51" s="506">
        <f ca="1">IF($O51=$B51,0,IF(AND(Welcome!$C$22="50%",$O$5=Inservice),VLOOKUP($C$2,'LookUp Ranges'!$A$73:$CY$78,BT$38)*$B51,VLOOKUP($C$2,'LookUp Ranges'!$A$65:$CY$71,BT$38)*$B51))</f>
        <v>0</v>
      </c>
      <c r="CF51" s="506">
        <f ca="1">IF($O51=$B51,0,IF(AND(Welcome!$C$22="50%",$O$5=Inservice),VLOOKUP($C$2,'LookUp Ranges'!$A$73:$CY$78,BU$38)*$B51,VLOOKUP($C$2,'LookUp Ranges'!$A$65:$CY$71,BU$38)*$B51))</f>
        <v>0</v>
      </c>
      <c r="CG51" s="506">
        <f ca="1">IF($O51=$B51,0,IF(AND(Welcome!$C$22="50%",$O$5=Inservice),VLOOKUP($C$2,'LookUp Ranges'!$A$73:$CY$78,BV$38)*$B51,VLOOKUP($C$2,'LookUp Ranges'!$A$65:$CY$71,BV$38)*$B51))</f>
        <v>0</v>
      </c>
      <c r="CH51" s="506">
        <f ca="1">IF($O51=$B51,0,IF(AND(Welcome!$C$22="50%",$O$5=Inservice),VLOOKUP($C$2,'LookUp Ranges'!$A$73:$CY$78,BW$38)*$B51,VLOOKUP($C$2,'LookUp Ranges'!$A$65:$CY$71,BW$38)*$B51))</f>
        <v>0</v>
      </c>
      <c r="CI51" s="506">
        <f ca="1">IF($O51=$B51,0,IF(AND(Welcome!$C$22="50%",$O$5=Inservice),VLOOKUP($C$2,'LookUp Ranges'!$A$73:$CY$78,BX$38)*$B51,VLOOKUP($C$2,'LookUp Ranges'!$A$65:$CY$71,BX$38)*$B51))</f>
        <v>0</v>
      </c>
      <c r="CJ51" s="506">
        <f ca="1">IF($O51=$B51,0,IF(AND(Welcome!$C$22="50%",$O$5=Inservice),VLOOKUP($C$2,'LookUp Ranges'!$A$73:$CY$78,BY$38)*$B51,VLOOKUP($C$2,'LookUp Ranges'!$A$65:$CY$71,BY$38)*$B51))</f>
        <v>0</v>
      </c>
      <c r="CK51" s="506">
        <f ca="1">IF($O51=$B51,0,IF(AND(Welcome!$C$22="50%",$O$5=Inservice),VLOOKUP($C$2,'LookUp Ranges'!$A$73:$CY$78,BZ$38)*$B51,VLOOKUP($C$2,'LookUp Ranges'!$A$65:$CY$71,BZ$38)*$B51))</f>
        <v>0</v>
      </c>
      <c r="CL51" s="506">
        <f ca="1">IF($O51=$B51,0,IF(AND(Welcome!$C$22="50%",$O$5=Inservice),VLOOKUP($C$2,'LookUp Ranges'!$A$73:$CY$78,CA$38)*$B51,VLOOKUP($C$2,'LookUp Ranges'!$A$65:$CY$71,CA$38)*$B51))</f>
        <v>0</v>
      </c>
      <c r="CM51" s="506">
        <f ca="1">IF($O51=$B51,0,IF(AND(Welcome!$C$22="50%",$O$5=Inservice),VLOOKUP($C$2,'LookUp Ranges'!$A$73:$CY$78,CB$38)*$B51,VLOOKUP($C$2,'LookUp Ranges'!$A$65:$CY$71,CB$38)*$B51))</f>
        <v>0</v>
      </c>
      <c r="CN51" s="506">
        <f ca="1">IF($O51=$B51,0,IF(AND(Welcome!$C$22="50%",$O$5=Inservice),VLOOKUP($C$2,'LookUp Ranges'!$A$73:$CY$78,CC$38)*$B51,VLOOKUP($C$2,'LookUp Ranges'!$A$65:$CY$71,CC$38)*$B51))</f>
        <v>0</v>
      </c>
      <c r="CO51" s="506">
        <f ca="1">IF($O51=$B51,0,IF(AND(Welcome!$C$22="50%",$O$5=Inservice),VLOOKUP($C$2,'LookUp Ranges'!$A$73:$CY$78,CD$38)*$B51,VLOOKUP($C$2,'LookUp Ranges'!$A$65:$CY$71,CD$38)*$B51))</f>
        <v>0</v>
      </c>
      <c r="CP51" s="506">
        <f ca="1">IF($O51=$B51,0,IF(AND(Welcome!$C$22="50%",$O$5=Inservice),VLOOKUP($C$2,'LookUp Ranges'!$A$73:$CY$78,CE$38)*$B51,VLOOKUP($C$2,'LookUp Ranges'!$A$65:$CY$71,CE$38)*$B51))</f>
        <v>0</v>
      </c>
      <c r="CQ51" s="506">
        <f ca="1">IF($O51=$B51,0,IF(AND(Welcome!$C$22="50%",$O$5=Inservice),VLOOKUP($C$2,'LookUp Ranges'!$A$73:$CY$78,CF$38)*$B51,VLOOKUP($C$2,'LookUp Ranges'!$A$65:$CY$71,CF$38)*$B51))</f>
        <v>0</v>
      </c>
      <c r="CR51" s="506">
        <f ca="1">IF($O51=$B51,0,IF(AND(Welcome!$C$22="50%",$O$5=Inservice),VLOOKUP($C$2,'LookUp Ranges'!$A$73:$CY$78,CG$38)*$B51,VLOOKUP($C$2,'LookUp Ranges'!$A$65:$CY$71,CG$38)*$B51))</f>
        <v>0</v>
      </c>
      <c r="CS51" s="506">
        <f ca="1">IF($O51=$B51,0,IF(AND(Welcome!$C$22="50%",$O$5=Inservice),VLOOKUP($C$2,'LookUp Ranges'!$A$73:$CY$78,CH$38)*$B51,VLOOKUP($C$2,'LookUp Ranges'!$A$65:$CY$71,CH$38)*$B51))</f>
        <v>0</v>
      </c>
      <c r="CT51" s="506">
        <f ca="1">IF($O51=$B51,0,IF(AND(Welcome!$C$22="50%",$O$5=Inservice),VLOOKUP($C$2,'LookUp Ranges'!$A$73:$CY$78,CI$38)*$B51,VLOOKUP($C$2,'LookUp Ranges'!$A$65:$CY$71,CI$38)*$B51))</f>
        <v>0</v>
      </c>
      <c r="CU51" s="506">
        <f ca="1">IF($O51=$B51,0,IF(AND(Welcome!$C$22="50%",$O$5=Inservice),VLOOKUP($C$2,'LookUp Ranges'!$A$73:$CY$78,CJ$38)*$B51,VLOOKUP($C$2,'LookUp Ranges'!$A$65:$CY$71,CJ$38)*$B51))</f>
        <v>0</v>
      </c>
      <c r="CV51" s="506">
        <f ca="1">IF($O51=$B51,0,IF(AND(Welcome!$C$22="50%",$O$5=Inservice),VLOOKUP($C$2,'LookUp Ranges'!$A$73:$CY$78,CK$38)*$B51,VLOOKUP($C$2,'LookUp Ranges'!$A$65:$CY$71,CK$38)*$B51))</f>
        <v>0</v>
      </c>
      <c r="CW51" s="506">
        <f ca="1">IF($O51=$B51,0,IF(AND(Welcome!$C$22="50%",$O$5=Inservice),VLOOKUP($C$2,'LookUp Ranges'!$A$73:$CY$78,CL$38)*$B51,VLOOKUP($C$2,'LookUp Ranges'!$A$65:$CY$71,CL$38)*$B51))</f>
        <v>0</v>
      </c>
      <c r="CX51" s="506">
        <f ca="1">IF($O51=$B51,0,IF(AND(Welcome!$C$22="50%",$O$5=Inservice),VLOOKUP($C$2,'LookUp Ranges'!$A$73:$CY$78,CM$38)*$B51,VLOOKUP($C$2,'LookUp Ranges'!$A$65:$CY$71,CM$38)*$B51))</f>
        <v>0</v>
      </c>
      <c r="CY51" s="256">
        <f t="shared" ca="1" si="236"/>
        <v>0</v>
      </c>
    </row>
    <row r="52" spans="1:103">
      <c r="A52" s="241">
        <f t="shared" si="234"/>
        <v>14</v>
      </c>
      <c r="B52" s="249">
        <f t="shared" ca="1" si="235"/>
        <v>0</v>
      </c>
      <c r="C52" s="257"/>
      <c r="D52" s="257"/>
      <c r="E52" s="257"/>
      <c r="F52" s="257"/>
      <c r="G52" s="257"/>
      <c r="H52" s="257"/>
      <c r="I52" s="257"/>
      <c r="J52" s="257"/>
      <c r="K52" s="257"/>
      <c r="L52" s="257"/>
      <c r="M52" s="257"/>
      <c r="N52" s="257"/>
      <c r="O52" s="257"/>
      <c r="P52" s="573">
        <f ca="1">IF(AND(Welcome!$C$22="100%",P$5=Inservice),$B52,IF(AND(Welcome!$C$22="50%",P$5=Inservice),VLOOKUP($C$2,'LookUp Ranges'!$A$73:$CY$78,D$38)*$B52,VLOOKUP($C$2,'LookUp Ranges'!$A$65:$CY$71,D$38)*$B52))</f>
        <v>0</v>
      </c>
      <c r="Q52" s="573">
        <f ca="1">IF($P52=$B52,0,IF(AND(Welcome!$C$22="50%",$P$5=Inservice),VLOOKUP($C$2,'LookUp Ranges'!$A$73:$CY$78,E$38)*$B52,VLOOKUP($C$2,'LookUp Ranges'!$A$65:$CY$71,E$38)*$B52))</f>
        <v>0</v>
      </c>
      <c r="R52" s="573">
        <f ca="1">IF($P52=$B52,0,IF(AND(Welcome!$C$22="50%",$P$5=Inservice),VLOOKUP($C$2,'LookUp Ranges'!$A$73:$CY$78,F$38)*$B52,VLOOKUP($C$2,'LookUp Ranges'!$A$65:$CY$71,F$38)*$B52))</f>
        <v>0</v>
      </c>
      <c r="S52" s="573">
        <f ca="1">IF($P52=$B52,0,IF(AND(Welcome!$C$22="50%",$P$5=Inservice),VLOOKUP($C$2,'LookUp Ranges'!$A$73:$CY$78,G$38)*$B52,VLOOKUP($C$2,'LookUp Ranges'!$A$65:$CY$71,G$38)*$B52))</f>
        <v>0</v>
      </c>
      <c r="T52" s="573">
        <f ca="1">IF($P52=$B52,0,IF(AND(Welcome!$C$22="50%",$P$5=Inservice),VLOOKUP($C$2,'LookUp Ranges'!$A$73:$CY$78,H$38)*$B52,VLOOKUP($C$2,'LookUp Ranges'!$A$65:$CY$71,H$38)*$B52))</f>
        <v>0</v>
      </c>
      <c r="U52" s="573">
        <f ca="1">IF($P52=$B52,0,IF(AND(Welcome!$C$22="50%",$P$5=Inservice),VLOOKUP($C$2,'LookUp Ranges'!$A$73:$CY$78,I$38)*$B52,VLOOKUP($C$2,'LookUp Ranges'!$A$65:$CY$71,I$38)*$B52))</f>
        <v>0</v>
      </c>
      <c r="V52" s="573">
        <f ca="1">IF($P52=$B52,0,IF(AND(Welcome!$C$22="50%",$P$5=Inservice),VLOOKUP($C$2,'LookUp Ranges'!$A$73:$CY$78,J$38)*$B52,VLOOKUP($C$2,'LookUp Ranges'!$A$65:$CY$71,J$38)*$B52))</f>
        <v>0</v>
      </c>
      <c r="W52" s="573">
        <f ca="1">IF($P52=$B52,0,IF(AND(Welcome!$C$22="50%",$P$5=Inservice),VLOOKUP($C$2,'LookUp Ranges'!$A$73:$CY$78,K$38)*$B52,VLOOKUP($C$2,'LookUp Ranges'!$A$65:$CY$71,K$38)*$B52))</f>
        <v>0</v>
      </c>
      <c r="X52" s="573">
        <f ca="1">IF($P52=$B52,0,IF(AND(Welcome!$C$22="50%",$P$5=Inservice),VLOOKUP($C$2,'LookUp Ranges'!$A$73:$CY$78,L$38)*$B52,VLOOKUP($C$2,'LookUp Ranges'!$A$65:$CY$71,L$38)*$B52))</f>
        <v>0</v>
      </c>
      <c r="Y52" s="573">
        <f ca="1">IF($P52=$B52,0,IF(AND(Welcome!$C$22="50%",$P$5=Inservice),VLOOKUP($C$2,'LookUp Ranges'!$A$73:$CY$78,M$38)*$B52,VLOOKUP($C$2,'LookUp Ranges'!$A$65:$CY$71,M$38)*$B52))</f>
        <v>0</v>
      </c>
      <c r="Z52" s="506">
        <f ca="1">IF($P52=$B52,0,IF(AND(Welcome!$C$22="50%",$P$5=Inservice),VLOOKUP($C$2,'LookUp Ranges'!$A$73:$CY$78,N$38)*$B52,VLOOKUP($C$2,'LookUp Ranges'!$A$65:$CY$71,N$38)*$B52))</f>
        <v>0</v>
      </c>
      <c r="AA52" s="506">
        <f ca="1">IF($P52=$B52,0,IF(AND(Welcome!$C$22="50%",$P$5=Inservice),VLOOKUP($C$2,'LookUp Ranges'!$A$73:$CY$78,O$38)*$B52,VLOOKUP($C$2,'LookUp Ranges'!$A$65:$CY$71,O$38)*$B52))</f>
        <v>0</v>
      </c>
      <c r="AB52" s="506">
        <f ca="1">IF($P52=$B52,0,IF(AND(Welcome!$C$22="50%",$P$5=Inservice),VLOOKUP($C$2,'LookUp Ranges'!$A$73:$CY$78,P$38)*$B52,VLOOKUP($C$2,'LookUp Ranges'!$A$65:$CY$71,P$38)*$B52))</f>
        <v>0</v>
      </c>
      <c r="AC52" s="506">
        <f ca="1">IF($P52=$B52,0,IF(AND(Welcome!$C$22="50%",$P$5=Inservice),VLOOKUP($C$2,'LookUp Ranges'!$A$73:$CY$78,Q$38)*$B52,VLOOKUP($C$2,'LookUp Ranges'!$A$65:$CY$71,Q$38)*$B52))</f>
        <v>0</v>
      </c>
      <c r="AD52" s="506">
        <f ca="1">IF($P52=$B52,0,IF(AND(Welcome!$C$22="50%",$P$5=Inservice),VLOOKUP($C$2,'LookUp Ranges'!$A$73:$CY$78,R$38)*$B52,VLOOKUP($C$2,'LookUp Ranges'!$A$65:$CY$71,R$38)*$B52))</f>
        <v>0</v>
      </c>
      <c r="AE52" s="506">
        <f ca="1">IF($P52=$B52,0,IF(AND(Welcome!$C$22="50%",$P$5=Inservice),VLOOKUP($C$2,'LookUp Ranges'!$A$73:$CY$78,S$38)*$B52,VLOOKUP($C$2,'LookUp Ranges'!$A$65:$CY$71,S$38)*$B52))</f>
        <v>0</v>
      </c>
      <c r="AF52" s="506">
        <f ca="1">IF($P52=$B52,0,IF(AND(Welcome!$C$22="50%",$P$5=Inservice),VLOOKUP($C$2,'LookUp Ranges'!$A$73:$CY$78,T$38)*$B52,VLOOKUP($C$2,'LookUp Ranges'!$A$65:$CY$71,T$38)*$B52))</f>
        <v>0</v>
      </c>
      <c r="AG52" s="506">
        <f ca="1">IF($P52=$B52,0,IF(AND(Welcome!$C$22="50%",$P$5=Inservice),VLOOKUP($C$2,'LookUp Ranges'!$A$73:$CY$78,U$38)*$B52,VLOOKUP($C$2,'LookUp Ranges'!$A$65:$CY$71,U$38)*$B52))</f>
        <v>0</v>
      </c>
      <c r="AH52" s="506">
        <f ca="1">IF($P52=$B52,0,IF(AND(Welcome!$C$22="50%",$P$5=Inservice),VLOOKUP($C$2,'LookUp Ranges'!$A$73:$CY$78,V$38)*$B52,VLOOKUP($C$2,'LookUp Ranges'!$A$65:$CY$71,V$38)*$B52))</f>
        <v>0</v>
      </c>
      <c r="AI52" s="506">
        <f ca="1">IF($P52=$B52,0,IF(AND(Welcome!$C$22="50%",$P$5=Inservice),VLOOKUP($C$2,'LookUp Ranges'!$A$73:$CY$78,W$38)*$B52,VLOOKUP($C$2,'LookUp Ranges'!$A$65:$CY$71,W$38)*$B52))</f>
        <v>0</v>
      </c>
      <c r="AJ52" s="506">
        <f ca="1">IF($P52=$B52,0,IF(AND(Welcome!$C$22="50%",$P$5=Inservice),VLOOKUP($C$2,'LookUp Ranges'!$A$73:$CY$78,X$38)*$B52,VLOOKUP($C$2,'LookUp Ranges'!$A$65:$CY$71,X$38)*$B52))</f>
        <v>0</v>
      </c>
      <c r="AK52" s="506">
        <f ca="1">IF($P52=$B52,0,IF(AND(Welcome!$C$22="50%",$P$5=Inservice),VLOOKUP($C$2,'LookUp Ranges'!$A$73:$CY$78,Y$38)*$B52,VLOOKUP($C$2,'LookUp Ranges'!$A$65:$CY$71,Y$38)*$B52))</f>
        <v>0</v>
      </c>
      <c r="AL52" s="506">
        <f ca="1">IF($P52=$B52,0,IF(AND(Welcome!$C$22="50%",$P$5=Inservice),VLOOKUP($C$2,'LookUp Ranges'!$A$73:$CY$78,Z$38)*$B52,VLOOKUP($C$2,'LookUp Ranges'!$A$65:$CY$71,Z$38)*$B52))</f>
        <v>0</v>
      </c>
      <c r="AM52" s="506">
        <f ca="1">IF($P52=$B52,0,IF(AND(Welcome!$C$22="50%",$P$5=Inservice),VLOOKUP($C$2,'LookUp Ranges'!$A$73:$CY$78,AA$38)*$B52,VLOOKUP($C$2,'LookUp Ranges'!$A$65:$CY$71,AA$38)*$B52))</f>
        <v>0</v>
      </c>
      <c r="AN52" s="506">
        <f ca="1">IF($P52=$B52,0,IF(AND(Welcome!$C$22="50%",$P$5=Inservice),VLOOKUP($C$2,'LookUp Ranges'!$A$73:$CY$78,AB$38)*$B52,VLOOKUP($C$2,'LookUp Ranges'!$A$65:$CY$71,AB$38)*$B52))</f>
        <v>0</v>
      </c>
      <c r="AO52" s="506">
        <f ca="1">IF($P52=$B52,0,IF(AND(Welcome!$C$22="50%",$P$5=Inservice),VLOOKUP($C$2,'LookUp Ranges'!$A$73:$CY$78,AC$38)*$B52,VLOOKUP($C$2,'LookUp Ranges'!$A$65:$CY$71,AC$38)*$B52))</f>
        <v>0</v>
      </c>
      <c r="AP52" s="506">
        <f ca="1">IF($P52=$B52,0,IF(AND(Welcome!$C$22="50%",$P$5=Inservice),VLOOKUP($C$2,'LookUp Ranges'!$A$73:$CY$78,AD$38)*$B52,VLOOKUP($C$2,'LookUp Ranges'!$A$65:$CY$71,AD$38)*$B52))</f>
        <v>0</v>
      </c>
      <c r="AQ52" s="506">
        <f ca="1">IF($P52=$B52,0,IF(AND(Welcome!$C$22="50%",$P$5=Inservice),VLOOKUP($C$2,'LookUp Ranges'!$A$73:$CY$78,AE$38)*$B52,VLOOKUP($C$2,'LookUp Ranges'!$A$65:$CY$71,AE$38)*$B52))</f>
        <v>0</v>
      </c>
      <c r="AR52" s="506">
        <f ca="1">IF($P52=$B52,0,IF(AND(Welcome!$C$22="50%",$P$5=Inservice),VLOOKUP($C$2,'LookUp Ranges'!$A$73:$CY$78,AF$38)*$B52,VLOOKUP($C$2,'LookUp Ranges'!$A$65:$CY$71,AF$38)*$B52))</f>
        <v>0</v>
      </c>
      <c r="AS52" s="506">
        <f ca="1">IF($P52=$B52,0,IF(AND(Welcome!$C$22="50%",$P$5=Inservice),VLOOKUP($C$2,'LookUp Ranges'!$A$73:$CY$78,AG$38)*$B52,VLOOKUP($C$2,'LookUp Ranges'!$A$65:$CY$71,AG$38)*$B52))</f>
        <v>0</v>
      </c>
      <c r="AT52" s="506">
        <f ca="1">IF($P52=$B52,0,IF(AND(Welcome!$C$22="50%",$P$5=Inservice),VLOOKUP($C$2,'LookUp Ranges'!$A$73:$CY$78,AH$38)*$B52,VLOOKUP($C$2,'LookUp Ranges'!$A$65:$CY$71,AH$38)*$B52))</f>
        <v>0</v>
      </c>
      <c r="AU52" s="506">
        <f ca="1">IF($P52=$B52,0,IF(AND(Welcome!$C$22="50%",$P$5=Inservice),VLOOKUP($C$2,'LookUp Ranges'!$A$73:$CY$78,AI$38)*$B52,VLOOKUP($C$2,'LookUp Ranges'!$A$65:$CY$71,AI$38)*$B52))</f>
        <v>0</v>
      </c>
      <c r="AV52" s="506">
        <f ca="1">IF($P52=$B52,0,IF(AND(Welcome!$C$22="50%",$P$5=Inservice),VLOOKUP($C$2,'LookUp Ranges'!$A$73:$CY$78,AJ$38)*$B52,VLOOKUP($C$2,'LookUp Ranges'!$A$65:$CY$71,AJ$38)*$B52))</f>
        <v>0</v>
      </c>
      <c r="AW52" s="506">
        <f ca="1">IF($P52=$B52,0,IF(AND(Welcome!$C$22="50%",$P$5=Inservice),VLOOKUP($C$2,'LookUp Ranges'!$A$73:$CY$78,AK$38)*$B52,VLOOKUP($C$2,'LookUp Ranges'!$A$65:$CY$71,AK$38)*$B52))</f>
        <v>0</v>
      </c>
      <c r="AX52" s="506">
        <f ca="1">IF($P52=$B52,0,IF(AND(Welcome!$C$22="50%",$P$5=Inservice),VLOOKUP($C$2,'LookUp Ranges'!$A$73:$CY$78,AL$38)*$B52,VLOOKUP($C$2,'LookUp Ranges'!$A$65:$CY$71,AL$38)*$B52))</f>
        <v>0</v>
      </c>
      <c r="AY52" s="506">
        <f ca="1">IF($P52=$B52,0,IF(AND(Welcome!$C$22="50%",$P$5=Inservice),VLOOKUP($C$2,'LookUp Ranges'!$A$73:$CY$78,AM$38)*$B52,VLOOKUP($C$2,'LookUp Ranges'!$A$65:$CY$71,AM$38)*$B52))</f>
        <v>0</v>
      </c>
      <c r="AZ52" s="506">
        <f ca="1">IF($P52=$B52,0,IF(AND(Welcome!$C$22="50%",$P$5=Inservice),VLOOKUP($C$2,'LookUp Ranges'!$A$73:$CY$78,AN$38)*$B52,VLOOKUP($C$2,'LookUp Ranges'!$A$65:$CY$71,AN$38)*$B52))</f>
        <v>0</v>
      </c>
      <c r="BA52" s="506">
        <f ca="1">IF($P52=$B52,0,IF(AND(Welcome!$C$22="50%",$P$5=Inservice),VLOOKUP($C$2,'LookUp Ranges'!$A$73:$CY$78,AO$38)*$B52,VLOOKUP($C$2,'LookUp Ranges'!$A$65:$CY$71,AO$38)*$B52))</f>
        <v>0</v>
      </c>
      <c r="BB52" s="506">
        <f ca="1">IF($P52=$B52,0,IF(AND(Welcome!$C$22="50%",$P$5=Inservice),VLOOKUP($C$2,'LookUp Ranges'!$A$73:$CY$78,AP$38)*$B52,VLOOKUP($C$2,'LookUp Ranges'!$A$65:$CY$71,AP$38)*$B52))</f>
        <v>0</v>
      </c>
      <c r="BC52" s="506">
        <f ca="1">IF($P52=$B52,0,IF(AND(Welcome!$C$22="50%",$P$5=Inservice),VLOOKUP($C$2,'LookUp Ranges'!$A$73:$CY$78,AQ$38)*$B52,VLOOKUP($C$2,'LookUp Ranges'!$A$65:$CY$71,AQ$38)*$B52))</f>
        <v>0</v>
      </c>
      <c r="BD52" s="506">
        <f ca="1">IF($P52=$B52,0,IF(AND(Welcome!$C$22="50%",$P$5=Inservice),VLOOKUP($C$2,'LookUp Ranges'!$A$73:$CY$78,AR$38)*$B52,VLOOKUP($C$2,'LookUp Ranges'!$A$65:$CY$71,AR$38)*$B52))</f>
        <v>0</v>
      </c>
      <c r="BE52" s="506">
        <f ca="1">IF($P52=$B52,0,IF(AND(Welcome!$C$22="50%",$P$5=Inservice),VLOOKUP($C$2,'LookUp Ranges'!$A$73:$CY$78,AS$38)*$B52,VLOOKUP($C$2,'LookUp Ranges'!$A$65:$CY$71,AS$38)*$B52))</f>
        <v>0</v>
      </c>
      <c r="BF52" s="506">
        <f ca="1">IF($P52=$B52,0,IF(AND(Welcome!$C$22="50%",$P$5=Inservice),VLOOKUP($C$2,'LookUp Ranges'!$A$73:$CY$78,AT$38)*$B52,VLOOKUP($C$2,'LookUp Ranges'!$A$65:$CY$71,AT$38)*$B52))</f>
        <v>0</v>
      </c>
      <c r="BG52" s="506">
        <f ca="1">IF($P52=$B52,0,IF(AND(Welcome!$C$22="50%",$P$5=Inservice),VLOOKUP($C$2,'LookUp Ranges'!$A$73:$CY$78,AU$38)*$B52,VLOOKUP($C$2,'LookUp Ranges'!$A$65:$CY$71,AU$38)*$B52))</f>
        <v>0</v>
      </c>
      <c r="BH52" s="506">
        <f ca="1">IF($P52=$B52,0,IF(AND(Welcome!$C$22="50%",$P$5=Inservice),VLOOKUP($C$2,'LookUp Ranges'!$A$73:$CY$78,AV$38)*$B52,VLOOKUP($C$2,'LookUp Ranges'!$A$65:$CY$71,AV$38)*$B52))</f>
        <v>0</v>
      </c>
      <c r="BI52" s="506">
        <f ca="1">IF($P52=$B52,0,IF(AND(Welcome!$C$22="50%",$P$5=Inservice),VLOOKUP($C$2,'LookUp Ranges'!$A$73:$CY$78,AW$38)*$B52,VLOOKUP($C$2,'LookUp Ranges'!$A$65:$CY$71,AW$38)*$B52))</f>
        <v>0</v>
      </c>
      <c r="BJ52" s="506">
        <f ca="1">IF($P52=$B52,0,IF(AND(Welcome!$C$22="50%",$P$5=Inservice),VLOOKUP($C$2,'LookUp Ranges'!$A$73:$CY$78,AX$38)*$B52,VLOOKUP($C$2,'LookUp Ranges'!$A$65:$CY$71,AX$38)*$B52))</f>
        <v>0</v>
      </c>
      <c r="BK52" s="506">
        <f ca="1">IF($P52=$B52,0,IF(AND(Welcome!$C$22="50%",$P$5=Inservice),VLOOKUP($C$2,'LookUp Ranges'!$A$73:$CY$78,AY$38)*$B52,VLOOKUP($C$2,'LookUp Ranges'!$A$65:$CY$71,AY$38)*$B52))</f>
        <v>0</v>
      </c>
      <c r="BL52" s="506">
        <f ca="1">IF($P52=$B52,0,IF(AND(Welcome!$C$22="50%",$P$5=Inservice),VLOOKUP($C$2,'LookUp Ranges'!$A$73:$CY$78,AZ$38)*$B52,VLOOKUP($C$2,'LookUp Ranges'!$A$65:$CY$71,AZ$38)*$B52))</f>
        <v>0</v>
      </c>
      <c r="BM52" s="506">
        <f ca="1">IF($P52=$B52,0,IF(AND(Welcome!$C$22="50%",$P$5=Inservice),VLOOKUP($C$2,'LookUp Ranges'!$A$73:$CY$78,BA$38)*$B52,VLOOKUP($C$2,'LookUp Ranges'!$A$65:$CY$71,BA$38)*$B52))</f>
        <v>0</v>
      </c>
      <c r="BN52" s="506">
        <f ca="1">IF($P52=$B52,0,IF(AND(Welcome!$C$22="50%",$P$5=Inservice),VLOOKUP($C$2,'LookUp Ranges'!$A$73:$CY$78,BB$38)*$B52,VLOOKUP($C$2,'LookUp Ranges'!$A$65:$CY$71,BB$38)*$B52))</f>
        <v>0</v>
      </c>
      <c r="BO52" s="506">
        <f ca="1">IF($P52=$B52,0,IF(AND(Welcome!$C$22="50%",$P$5=Inservice),VLOOKUP($C$2,'LookUp Ranges'!$A$73:$CY$78,BC$38)*$B52,VLOOKUP($C$2,'LookUp Ranges'!$A$65:$CY$71,BC$38)*$B52))</f>
        <v>0</v>
      </c>
      <c r="BP52" s="506">
        <f ca="1">IF($P52=$B52,0,IF(AND(Welcome!$C$22="50%",$P$5=Inservice),VLOOKUP($C$2,'LookUp Ranges'!$A$73:$CY$78,BD$38)*$B52,VLOOKUP($C$2,'LookUp Ranges'!$A$65:$CY$71,BD$38)*$B52))</f>
        <v>0</v>
      </c>
      <c r="BQ52" s="506">
        <f ca="1">IF($P52=$B52,0,IF(AND(Welcome!$C$22="50%",$P$5=Inservice),VLOOKUP($C$2,'LookUp Ranges'!$A$73:$CY$78,BE$38)*$B52,VLOOKUP($C$2,'LookUp Ranges'!$A$65:$CY$71,BE$38)*$B52))</f>
        <v>0</v>
      </c>
      <c r="BR52" s="506">
        <f ca="1">IF($P52=$B52,0,IF(AND(Welcome!$C$22="50%",$P$5=Inservice),VLOOKUP($C$2,'LookUp Ranges'!$A$73:$CY$78,BF$38)*$B52,VLOOKUP($C$2,'LookUp Ranges'!$A$65:$CY$71,BF$38)*$B52))</f>
        <v>0</v>
      </c>
      <c r="BS52" s="506">
        <f ca="1">IF($P52=$B52,0,IF(AND(Welcome!$C$22="50%",$P$5=Inservice),VLOOKUP($C$2,'LookUp Ranges'!$A$73:$CY$78,BG$38)*$B52,VLOOKUP($C$2,'LookUp Ranges'!$A$65:$CY$71,BG$38)*$B52))</f>
        <v>0</v>
      </c>
      <c r="BT52" s="506">
        <f ca="1">IF($P52=$B52,0,IF(AND(Welcome!$C$22="50%",$P$5=Inservice),VLOOKUP($C$2,'LookUp Ranges'!$A$73:$CY$78,BH$38)*$B52,VLOOKUP($C$2,'LookUp Ranges'!$A$65:$CY$71,BH$38)*$B52))</f>
        <v>0</v>
      </c>
      <c r="BU52" s="506">
        <f ca="1">IF($P52=$B52,0,IF(AND(Welcome!$C$22="50%",$P$5=Inservice),VLOOKUP($C$2,'LookUp Ranges'!$A$73:$CY$78,BI$38)*$B52,VLOOKUP($C$2,'LookUp Ranges'!$A$65:$CY$71,BI$38)*$B52))</f>
        <v>0</v>
      </c>
      <c r="BV52" s="506">
        <f ca="1">IF($P52=$B52,0,IF(AND(Welcome!$C$22="50%",$P$5=Inservice),VLOOKUP($C$2,'LookUp Ranges'!$A$73:$CY$78,BJ$38)*$B52,VLOOKUP($C$2,'LookUp Ranges'!$A$65:$CY$71,BJ$38)*$B52))</f>
        <v>0</v>
      </c>
      <c r="BW52" s="506">
        <f ca="1">IF($P52=$B52,0,IF(AND(Welcome!$C$22="50%",$P$5=Inservice),VLOOKUP($C$2,'LookUp Ranges'!$A$73:$CY$78,BK$38)*$B52,VLOOKUP($C$2,'LookUp Ranges'!$A$65:$CY$71,BK$38)*$B52))</f>
        <v>0</v>
      </c>
      <c r="BX52" s="506">
        <f ca="1">IF($P52=$B52,0,IF(AND(Welcome!$C$22="50%",$P$5=Inservice),VLOOKUP($C$2,'LookUp Ranges'!$A$73:$CY$78,BL$38)*$B52,VLOOKUP($C$2,'LookUp Ranges'!$A$65:$CY$71,BL$38)*$B52))</f>
        <v>0</v>
      </c>
      <c r="BY52" s="506">
        <f ca="1">IF($P52=$B52,0,IF(AND(Welcome!$C$22="50%",$P$5=Inservice),VLOOKUP($C$2,'LookUp Ranges'!$A$73:$CY$78,BM$38)*$B52,VLOOKUP($C$2,'LookUp Ranges'!$A$65:$CY$71,BM$38)*$B52))</f>
        <v>0</v>
      </c>
      <c r="BZ52" s="506">
        <f ca="1">IF($P52=$B52,0,IF(AND(Welcome!$C$22="50%",$P$5=Inservice),VLOOKUP($C$2,'LookUp Ranges'!$A$73:$CY$78,BN$38)*$B52,VLOOKUP($C$2,'LookUp Ranges'!$A$65:$CY$71,BN$38)*$B52))</f>
        <v>0</v>
      </c>
      <c r="CA52" s="506">
        <f ca="1">IF($P52=$B52,0,IF(AND(Welcome!$C$22="50%",$P$5=Inservice),VLOOKUP($C$2,'LookUp Ranges'!$A$73:$CY$78,BO$38)*$B52,VLOOKUP($C$2,'LookUp Ranges'!$A$65:$CY$71,BO$38)*$B52))</f>
        <v>0</v>
      </c>
      <c r="CB52" s="506">
        <f ca="1">IF($P52=$B52,0,IF(AND(Welcome!$C$22="50%",$P$5=Inservice),VLOOKUP($C$2,'LookUp Ranges'!$A$73:$CY$78,BP$38)*$B52,VLOOKUP($C$2,'LookUp Ranges'!$A$65:$CY$71,BP$38)*$B52))</f>
        <v>0</v>
      </c>
      <c r="CC52" s="506">
        <f ca="1">IF($P52=$B52,0,IF(AND(Welcome!$C$22="50%",$P$5=Inservice),VLOOKUP($C$2,'LookUp Ranges'!$A$73:$CY$78,BQ$38)*$B52,VLOOKUP($C$2,'LookUp Ranges'!$A$65:$CY$71,BQ$38)*$B52))</f>
        <v>0</v>
      </c>
      <c r="CD52" s="506">
        <f ca="1">IF($P52=$B52,0,IF(AND(Welcome!$C$22="50%",$P$5=Inservice),VLOOKUP($C$2,'LookUp Ranges'!$A$73:$CY$78,BR$38)*$B52,VLOOKUP($C$2,'LookUp Ranges'!$A$65:$CY$71,BR$38)*$B52))</f>
        <v>0</v>
      </c>
      <c r="CE52" s="506">
        <f ca="1">IF($P52=$B52,0,IF(AND(Welcome!$C$22="50%",$P$5=Inservice),VLOOKUP($C$2,'LookUp Ranges'!$A$73:$CY$78,BS$38)*$B52,VLOOKUP($C$2,'LookUp Ranges'!$A$65:$CY$71,BS$38)*$B52))</f>
        <v>0</v>
      </c>
      <c r="CF52" s="506">
        <f ca="1">IF($P52=$B52,0,IF(AND(Welcome!$C$22="50%",$P$5=Inservice),VLOOKUP($C$2,'LookUp Ranges'!$A$73:$CY$78,BT$38)*$B52,VLOOKUP($C$2,'LookUp Ranges'!$A$65:$CY$71,BT$38)*$B52))</f>
        <v>0</v>
      </c>
      <c r="CG52" s="506">
        <f ca="1">IF($P52=$B52,0,IF(AND(Welcome!$C$22="50%",$P$5=Inservice),VLOOKUP($C$2,'LookUp Ranges'!$A$73:$CY$78,BU$38)*$B52,VLOOKUP($C$2,'LookUp Ranges'!$A$65:$CY$71,BU$38)*$B52))</f>
        <v>0</v>
      </c>
      <c r="CH52" s="506">
        <f ca="1">IF($P52=$B52,0,IF(AND(Welcome!$C$22="50%",$P$5=Inservice),VLOOKUP($C$2,'LookUp Ranges'!$A$73:$CY$78,BV$38)*$B52,VLOOKUP($C$2,'LookUp Ranges'!$A$65:$CY$71,BV$38)*$B52))</f>
        <v>0</v>
      </c>
      <c r="CI52" s="506">
        <f ca="1">IF($P52=$B52,0,IF(AND(Welcome!$C$22="50%",$P$5=Inservice),VLOOKUP($C$2,'LookUp Ranges'!$A$73:$CY$78,BW$38)*$B52,VLOOKUP($C$2,'LookUp Ranges'!$A$65:$CY$71,BW$38)*$B52))</f>
        <v>0</v>
      </c>
      <c r="CJ52" s="506">
        <f ca="1">IF($P52=$B52,0,IF(AND(Welcome!$C$22="50%",$P$5=Inservice),VLOOKUP($C$2,'LookUp Ranges'!$A$73:$CY$78,BX$38)*$B52,VLOOKUP($C$2,'LookUp Ranges'!$A$65:$CY$71,BX$38)*$B52))</f>
        <v>0</v>
      </c>
      <c r="CK52" s="506">
        <f ca="1">IF($P52=$B52,0,IF(AND(Welcome!$C$22="50%",$P$5=Inservice),VLOOKUP($C$2,'LookUp Ranges'!$A$73:$CY$78,BY$38)*$B52,VLOOKUP($C$2,'LookUp Ranges'!$A$65:$CY$71,BY$38)*$B52))</f>
        <v>0</v>
      </c>
      <c r="CL52" s="506">
        <f ca="1">IF($P52=$B52,0,IF(AND(Welcome!$C$22="50%",$P$5=Inservice),VLOOKUP($C$2,'LookUp Ranges'!$A$73:$CY$78,BZ$38)*$B52,VLOOKUP($C$2,'LookUp Ranges'!$A$65:$CY$71,BZ$38)*$B52))</f>
        <v>0</v>
      </c>
      <c r="CM52" s="506">
        <f ca="1">IF($P52=$B52,0,IF(AND(Welcome!$C$22="50%",$P$5=Inservice),VLOOKUP($C$2,'LookUp Ranges'!$A$73:$CY$78,CA$38)*$B52,VLOOKUP($C$2,'LookUp Ranges'!$A$65:$CY$71,CA$38)*$B52))</f>
        <v>0</v>
      </c>
      <c r="CN52" s="506">
        <f ca="1">IF($P52=$B52,0,IF(AND(Welcome!$C$22="50%",$P$5=Inservice),VLOOKUP($C$2,'LookUp Ranges'!$A$73:$CY$78,CB$38)*$B52,VLOOKUP($C$2,'LookUp Ranges'!$A$65:$CY$71,CB$38)*$B52))</f>
        <v>0</v>
      </c>
      <c r="CO52" s="506">
        <f ca="1">IF($P52=$B52,0,IF(AND(Welcome!$C$22="50%",$P$5=Inservice),VLOOKUP($C$2,'LookUp Ranges'!$A$73:$CY$78,CC$38)*$B52,VLOOKUP($C$2,'LookUp Ranges'!$A$65:$CY$71,CC$38)*$B52))</f>
        <v>0</v>
      </c>
      <c r="CP52" s="506">
        <f ca="1">IF($P52=$B52,0,IF(AND(Welcome!$C$22="50%",$P$5=Inservice),VLOOKUP($C$2,'LookUp Ranges'!$A$73:$CY$78,CD$38)*$B52,VLOOKUP($C$2,'LookUp Ranges'!$A$65:$CY$71,CD$38)*$B52))</f>
        <v>0</v>
      </c>
      <c r="CQ52" s="506">
        <f ca="1">IF($P52=$B52,0,IF(AND(Welcome!$C$22="50%",$P$5=Inservice),VLOOKUP($C$2,'LookUp Ranges'!$A$73:$CY$78,CE$38)*$B52,VLOOKUP($C$2,'LookUp Ranges'!$A$65:$CY$71,CE$38)*$B52))</f>
        <v>0</v>
      </c>
      <c r="CR52" s="506">
        <f ca="1">IF($P52=$B52,0,IF(AND(Welcome!$C$22="50%",$P$5=Inservice),VLOOKUP($C$2,'LookUp Ranges'!$A$73:$CY$78,CF$38)*$B52,VLOOKUP($C$2,'LookUp Ranges'!$A$65:$CY$71,CF$38)*$B52))</f>
        <v>0</v>
      </c>
      <c r="CS52" s="506">
        <f ca="1">IF($P52=$B52,0,IF(AND(Welcome!$C$22="50%",$P$5=Inservice),VLOOKUP($C$2,'LookUp Ranges'!$A$73:$CY$78,CG$38)*$B52,VLOOKUP($C$2,'LookUp Ranges'!$A$65:$CY$71,CG$38)*$B52))</f>
        <v>0</v>
      </c>
      <c r="CT52" s="506">
        <f ca="1">IF($P52=$B52,0,IF(AND(Welcome!$C$22="50%",$P$5=Inservice),VLOOKUP($C$2,'LookUp Ranges'!$A$73:$CY$78,CH$38)*$B52,VLOOKUP($C$2,'LookUp Ranges'!$A$65:$CY$71,CH$38)*$B52))</f>
        <v>0</v>
      </c>
      <c r="CU52" s="506">
        <f ca="1">IF($P52=$B52,0,IF(AND(Welcome!$C$22="50%",$P$5=Inservice),VLOOKUP($C$2,'LookUp Ranges'!$A$73:$CY$78,CI$38)*$B52,VLOOKUP($C$2,'LookUp Ranges'!$A$65:$CY$71,CI$38)*$B52))</f>
        <v>0</v>
      </c>
      <c r="CV52" s="506">
        <f ca="1">IF($P52=$B52,0,IF(AND(Welcome!$C$22="50%",$P$5=Inservice),VLOOKUP($C$2,'LookUp Ranges'!$A$73:$CY$78,CJ$38)*$B52,VLOOKUP($C$2,'LookUp Ranges'!$A$65:$CY$71,CJ$38)*$B52))</f>
        <v>0</v>
      </c>
      <c r="CW52" s="506">
        <f ca="1">IF($P52=$B52,0,IF(AND(Welcome!$C$22="50%",$P$5=Inservice),VLOOKUP($C$2,'LookUp Ranges'!$A$73:$CY$78,CK$38)*$B52,VLOOKUP($C$2,'LookUp Ranges'!$A$65:$CY$71,CK$38)*$B52))</f>
        <v>0</v>
      </c>
      <c r="CX52" s="506">
        <f ca="1">IF($P52=$B52,0,IF(AND(Welcome!$C$22="50%",$P$5=Inservice),VLOOKUP($C$2,'LookUp Ranges'!$A$73:$CY$78,CL$38)*$B52,VLOOKUP($C$2,'LookUp Ranges'!$A$65:$CY$71,CL$38)*$B52))</f>
        <v>0</v>
      </c>
      <c r="CY52" s="256">
        <f t="shared" ca="1" si="236"/>
        <v>0</v>
      </c>
    </row>
    <row r="53" spans="1:103">
      <c r="A53" s="241">
        <f t="shared" si="234"/>
        <v>15</v>
      </c>
      <c r="B53" s="249">
        <f t="shared" ca="1" si="235"/>
        <v>0</v>
      </c>
      <c r="C53" s="257"/>
      <c r="D53" s="257"/>
      <c r="E53" s="257"/>
      <c r="F53" s="257"/>
      <c r="G53" s="257"/>
      <c r="H53" s="257"/>
      <c r="I53" s="257"/>
      <c r="J53" s="257"/>
      <c r="K53" s="257"/>
      <c r="L53" s="257"/>
      <c r="M53" s="257"/>
      <c r="N53" s="257"/>
      <c r="O53" s="257"/>
      <c r="P53" s="257"/>
      <c r="Q53" s="573">
        <f ca="1">IF(AND(Welcome!$C$22="100%",Q$5=Inservice),$B53,IF(AND(Welcome!$C$22="50%",Q$5=Inservice),VLOOKUP($C$2,'LookUp Ranges'!$A$73:$CY$78,D$38)*$B53,VLOOKUP($C$2,'LookUp Ranges'!$A$65:$CY$71,D$38)*$B53))</f>
        <v>0</v>
      </c>
      <c r="R53" s="573">
        <f ca="1">IF($Q53=$B53,0,IF(AND(Welcome!$C$22="50%",$Q$5=Inservice),VLOOKUP($C$2,'LookUp Ranges'!$A$73:$CY$78,E$38)*$B53,VLOOKUP($C$2,'LookUp Ranges'!$A$65:$CY$71,E$38)*$B53))</f>
        <v>0</v>
      </c>
      <c r="S53" s="573">
        <f ca="1">IF($Q53=$B53,0,IF(AND(Welcome!$C$22="50%",$Q$5=Inservice),VLOOKUP($C$2,'LookUp Ranges'!$A$73:$CY$78,F$38)*$B53,VLOOKUP($C$2,'LookUp Ranges'!$A$65:$CY$71,F$38)*$B53))</f>
        <v>0</v>
      </c>
      <c r="T53" s="573">
        <f ca="1">IF($Q53=$B53,0,IF(AND(Welcome!$C$22="50%",$Q$5=Inservice),VLOOKUP($C$2,'LookUp Ranges'!$A$73:$CY$78,G$38)*$B53,VLOOKUP($C$2,'LookUp Ranges'!$A$65:$CY$71,G$38)*$B53))</f>
        <v>0</v>
      </c>
      <c r="U53" s="573">
        <f ca="1">IF($Q53=$B53,0,IF(AND(Welcome!$C$22="50%",$Q$5=Inservice),VLOOKUP($C$2,'LookUp Ranges'!$A$73:$CY$78,H$38)*$B53,VLOOKUP($C$2,'LookUp Ranges'!$A$65:$CY$71,H$38)*$B53))</f>
        <v>0</v>
      </c>
      <c r="V53" s="573">
        <f ca="1">IF($Q53=$B53,0,IF(AND(Welcome!$C$22="50%",$Q$5=Inservice),VLOOKUP($C$2,'LookUp Ranges'!$A$73:$CY$78,I$38)*$B53,VLOOKUP($C$2,'LookUp Ranges'!$A$65:$CY$71,I$38)*$B53))</f>
        <v>0</v>
      </c>
      <c r="W53" s="573">
        <f ca="1">IF($Q53=$B53,0,IF(AND(Welcome!$C$22="50%",$Q$5=Inservice),VLOOKUP($C$2,'LookUp Ranges'!$A$73:$CY$78,J$38)*$B53,VLOOKUP($C$2,'LookUp Ranges'!$A$65:$CY$71,J$38)*$B53))</f>
        <v>0</v>
      </c>
      <c r="X53" s="573">
        <f ca="1">IF($Q53=$B53,0,IF(AND(Welcome!$C$22="50%",$Q$5=Inservice),VLOOKUP($C$2,'LookUp Ranges'!$A$73:$CY$78,K$38)*$B53,VLOOKUP($C$2,'LookUp Ranges'!$A$65:$CY$71,K$38)*$B53))</f>
        <v>0</v>
      </c>
      <c r="Y53" s="573">
        <f ca="1">IF($Q53=$B53,0,IF(AND(Welcome!$C$22="50%",$Q$5=Inservice),VLOOKUP($C$2,'LookUp Ranges'!$A$73:$CY$78,L$38)*$B53,VLOOKUP($C$2,'LookUp Ranges'!$A$65:$CY$71,L$38)*$B53))</f>
        <v>0</v>
      </c>
      <c r="Z53" s="506">
        <f ca="1">IF($Q53=$B53,0,IF(AND(Welcome!$C$22="50%",$Q$5=Inservice),VLOOKUP($C$2,'LookUp Ranges'!$A$73:$CY$78,M$38)*$B53,VLOOKUP($C$2,'LookUp Ranges'!$A$65:$CY$71,M$38)*$B53))</f>
        <v>0</v>
      </c>
      <c r="AA53" s="506">
        <f ca="1">IF($Q53=$B53,0,IF(AND(Welcome!$C$22="50%",$Q$5=Inservice),VLOOKUP($C$2,'LookUp Ranges'!$A$73:$CY$78,N$38)*$B53,VLOOKUP($C$2,'LookUp Ranges'!$A$65:$CY$71,N$38)*$B53))</f>
        <v>0</v>
      </c>
      <c r="AB53" s="506">
        <f ca="1">IF($Q53=$B53,0,IF(AND(Welcome!$C$22="50%",$Q$5=Inservice),VLOOKUP($C$2,'LookUp Ranges'!$A$73:$CY$78,O$38)*$B53,VLOOKUP($C$2,'LookUp Ranges'!$A$65:$CY$71,O$38)*$B53))</f>
        <v>0</v>
      </c>
      <c r="AC53" s="506">
        <f ca="1">IF($Q53=$B53,0,IF(AND(Welcome!$C$22="50%",$Q$5=Inservice),VLOOKUP($C$2,'LookUp Ranges'!$A$73:$CY$78,P$38)*$B53,VLOOKUP($C$2,'LookUp Ranges'!$A$65:$CY$71,P$38)*$B53))</f>
        <v>0</v>
      </c>
      <c r="AD53" s="506">
        <f ca="1">IF($Q53=$B53,0,IF(AND(Welcome!$C$22="50%",$Q$5=Inservice),VLOOKUP($C$2,'LookUp Ranges'!$A$73:$CY$78,Q$38)*$B53,VLOOKUP($C$2,'LookUp Ranges'!$A$65:$CY$71,Q$38)*$B53))</f>
        <v>0</v>
      </c>
      <c r="AE53" s="506">
        <f ca="1">IF($Q53=$B53,0,IF(AND(Welcome!$C$22="50%",$Q$5=Inservice),VLOOKUP($C$2,'LookUp Ranges'!$A$73:$CY$78,R$38)*$B53,VLOOKUP($C$2,'LookUp Ranges'!$A$65:$CY$71,R$38)*$B53))</f>
        <v>0</v>
      </c>
      <c r="AF53" s="506">
        <f ca="1">IF($Q53=$B53,0,IF(AND(Welcome!$C$22="50%",$Q$5=Inservice),VLOOKUP($C$2,'LookUp Ranges'!$A$73:$CY$78,S$38)*$B53,VLOOKUP($C$2,'LookUp Ranges'!$A$65:$CY$71,S$38)*$B53))</f>
        <v>0</v>
      </c>
      <c r="AG53" s="506">
        <f ca="1">IF($Q53=$B53,0,IF(AND(Welcome!$C$22="50%",$Q$5=Inservice),VLOOKUP($C$2,'LookUp Ranges'!$A$73:$CY$78,T$38)*$B53,VLOOKUP($C$2,'LookUp Ranges'!$A$65:$CY$71,T$38)*$B53))</f>
        <v>0</v>
      </c>
      <c r="AH53" s="506">
        <f ca="1">IF($Q53=$B53,0,IF(AND(Welcome!$C$22="50%",$Q$5=Inservice),VLOOKUP($C$2,'LookUp Ranges'!$A$73:$CY$78,U$38)*$B53,VLOOKUP($C$2,'LookUp Ranges'!$A$65:$CY$71,U$38)*$B53))</f>
        <v>0</v>
      </c>
      <c r="AI53" s="506">
        <f ca="1">IF($Q53=$B53,0,IF(AND(Welcome!$C$22="50%",$Q$5=Inservice),VLOOKUP($C$2,'LookUp Ranges'!$A$73:$CY$78,V$38)*$B53,VLOOKUP($C$2,'LookUp Ranges'!$A$65:$CY$71,V$38)*$B53))</f>
        <v>0</v>
      </c>
      <c r="AJ53" s="506">
        <f ca="1">IF($Q53=$B53,0,IF(AND(Welcome!$C$22="50%",$Q$5=Inservice),VLOOKUP($C$2,'LookUp Ranges'!$A$73:$CY$78,W$38)*$B53,VLOOKUP($C$2,'LookUp Ranges'!$A$65:$CY$71,W$38)*$B53))</f>
        <v>0</v>
      </c>
      <c r="AK53" s="506">
        <f ca="1">IF($Q53=$B53,0,IF(AND(Welcome!$C$22="50%",$Q$5=Inservice),VLOOKUP($C$2,'LookUp Ranges'!$A$73:$CY$78,X$38)*$B53,VLOOKUP($C$2,'LookUp Ranges'!$A$65:$CY$71,X$38)*$B53))</f>
        <v>0</v>
      </c>
      <c r="AL53" s="506">
        <f ca="1">IF($Q53=$B53,0,IF(AND(Welcome!$C$22="50%",$Q$5=Inservice),VLOOKUP($C$2,'LookUp Ranges'!$A$73:$CY$78,Y$38)*$B53,VLOOKUP($C$2,'LookUp Ranges'!$A$65:$CY$71,Y$38)*$B53))</f>
        <v>0</v>
      </c>
      <c r="AM53" s="506">
        <f ca="1">IF($Q53=$B53,0,IF(AND(Welcome!$C$22="50%",$Q$5=Inservice),VLOOKUP($C$2,'LookUp Ranges'!$A$73:$CY$78,Z$38)*$B53,VLOOKUP($C$2,'LookUp Ranges'!$A$65:$CY$71,Z$38)*$B53))</f>
        <v>0</v>
      </c>
      <c r="AN53" s="506">
        <f ca="1">IF($Q53=$B53,0,IF(AND(Welcome!$C$22="50%",$Q$5=Inservice),VLOOKUP($C$2,'LookUp Ranges'!$A$73:$CY$78,AA$38)*$B53,VLOOKUP($C$2,'LookUp Ranges'!$A$65:$CY$71,AA$38)*$B53))</f>
        <v>0</v>
      </c>
      <c r="AO53" s="506">
        <f ca="1">IF($Q53=$B53,0,IF(AND(Welcome!$C$22="50%",$Q$5=Inservice),VLOOKUP($C$2,'LookUp Ranges'!$A$73:$CY$78,AB$38)*$B53,VLOOKUP($C$2,'LookUp Ranges'!$A$65:$CY$71,AB$38)*$B53))</f>
        <v>0</v>
      </c>
      <c r="AP53" s="506">
        <f ca="1">IF($Q53=$B53,0,IF(AND(Welcome!$C$22="50%",$Q$5=Inservice),VLOOKUP($C$2,'LookUp Ranges'!$A$73:$CY$78,AC$38)*$B53,VLOOKUP($C$2,'LookUp Ranges'!$A$65:$CY$71,AC$38)*$B53))</f>
        <v>0</v>
      </c>
      <c r="AQ53" s="506">
        <f ca="1">IF($Q53=$B53,0,IF(AND(Welcome!$C$22="50%",$Q$5=Inservice),VLOOKUP($C$2,'LookUp Ranges'!$A$73:$CY$78,AD$38)*$B53,VLOOKUP($C$2,'LookUp Ranges'!$A$65:$CY$71,AD$38)*$B53))</f>
        <v>0</v>
      </c>
      <c r="AR53" s="506">
        <f ca="1">IF($Q53=$B53,0,IF(AND(Welcome!$C$22="50%",$Q$5=Inservice),VLOOKUP($C$2,'LookUp Ranges'!$A$73:$CY$78,AE$38)*$B53,VLOOKUP($C$2,'LookUp Ranges'!$A$65:$CY$71,AE$38)*$B53))</f>
        <v>0</v>
      </c>
      <c r="AS53" s="506">
        <f ca="1">IF($Q53=$B53,0,IF(AND(Welcome!$C$22="50%",$Q$5=Inservice),VLOOKUP($C$2,'LookUp Ranges'!$A$73:$CY$78,AF$38)*$B53,VLOOKUP($C$2,'LookUp Ranges'!$A$65:$CY$71,AF$38)*$B53))</f>
        <v>0</v>
      </c>
      <c r="AT53" s="506">
        <f ca="1">IF($Q53=$B53,0,IF(AND(Welcome!$C$22="50%",$Q$5=Inservice),VLOOKUP($C$2,'LookUp Ranges'!$A$73:$CY$78,AG$38)*$B53,VLOOKUP($C$2,'LookUp Ranges'!$A$65:$CY$71,AG$38)*$B53))</f>
        <v>0</v>
      </c>
      <c r="AU53" s="506">
        <f ca="1">IF($Q53=$B53,0,IF(AND(Welcome!$C$22="50%",$Q$5=Inservice),VLOOKUP($C$2,'LookUp Ranges'!$A$73:$CY$78,AH$38)*$B53,VLOOKUP($C$2,'LookUp Ranges'!$A$65:$CY$71,AH$38)*$B53))</f>
        <v>0</v>
      </c>
      <c r="AV53" s="506">
        <f ca="1">IF($Q53=$B53,0,IF(AND(Welcome!$C$22="50%",$Q$5=Inservice),VLOOKUP($C$2,'LookUp Ranges'!$A$73:$CY$78,AI$38)*$B53,VLOOKUP($C$2,'LookUp Ranges'!$A$65:$CY$71,AI$38)*$B53))</f>
        <v>0</v>
      </c>
      <c r="AW53" s="506">
        <f ca="1">IF($Q53=$B53,0,IF(AND(Welcome!$C$22="50%",$Q$5=Inservice),VLOOKUP($C$2,'LookUp Ranges'!$A$73:$CY$78,AJ$38)*$B53,VLOOKUP($C$2,'LookUp Ranges'!$A$65:$CY$71,AJ$38)*$B53))</f>
        <v>0</v>
      </c>
      <c r="AX53" s="506">
        <f ca="1">IF($Q53=$B53,0,IF(AND(Welcome!$C$22="50%",$Q$5=Inservice),VLOOKUP($C$2,'LookUp Ranges'!$A$73:$CY$78,AK$38)*$B53,VLOOKUP($C$2,'LookUp Ranges'!$A$65:$CY$71,AK$38)*$B53))</f>
        <v>0</v>
      </c>
      <c r="AY53" s="506">
        <f ca="1">IF($Q53=$B53,0,IF(AND(Welcome!$C$22="50%",$Q$5=Inservice),VLOOKUP($C$2,'LookUp Ranges'!$A$73:$CY$78,AL$38)*$B53,VLOOKUP($C$2,'LookUp Ranges'!$A$65:$CY$71,AL$38)*$B53))</f>
        <v>0</v>
      </c>
      <c r="AZ53" s="506">
        <f ca="1">IF($Q53=$B53,0,IF(AND(Welcome!$C$22="50%",$Q$5=Inservice),VLOOKUP($C$2,'LookUp Ranges'!$A$73:$CY$78,AM$38)*$B53,VLOOKUP($C$2,'LookUp Ranges'!$A$65:$CY$71,AM$38)*$B53))</f>
        <v>0</v>
      </c>
      <c r="BA53" s="506">
        <f ca="1">IF($Q53=$B53,0,IF(AND(Welcome!$C$22="50%",$Q$5=Inservice),VLOOKUP($C$2,'LookUp Ranges'!$A$73:$CY$78,AN$38)*$B53,VLOOKUP($C$2,'LookUp Ranges'!$A$65:$CY$71,AN$38)*$B53))</f>
        <v>0</v>
      </c>
      <c r="BB53" s="506">
        <f ca="1">IF($Q53=$B53,0,IF(AND(Welcome!$C$22="50%",$Q$5=Inservice),VLOOKUP($C$2,'LookUp Ranges'!$A$73:$CY$78,AO$38)*$B53,VLOOKUP($C$2,'LookUp Ranges'!$A$65:$CY$71,AO$38)*$B53))</f>
        <v>0</v>
      </c>
      <c r="BC53" s="506">
        <f ca="1">IF($Q53=$B53,0,IF(AND(Welcome!$C$22="50%",$Q$5=Inservice),VLOOKUP($C$2,'LookUp Ranges'!$A$73:$CY$78,AP$38)*$B53,VLOOKUP($C$2,'LookUp Ranges'!$A$65:$CY$71,AP$38)*$B53))</f>
        <v>0</v>
      </c>
      <c r="BD53" s="506">
        <f ca="1">IF($Q53=$B53,0,IF(AND(Welcome!$C$22="50%",$Q$5=Inservice),VLOOKUP($C$2,'LookUp Ranges'!$A$73:$CY$78,AQ$38)*$B53,VLOOKUP($C$2,'LookUp Ranges'!$A$65:$CY$71,AQ$38)*$B53))</f>
        <v>0</v>
      </c>
      <c r="BE53" s="506">
        <f ca="1">IF($Q53=$B53,0,IF(AND(Welcome!$C$22="50%",$Q$5=Inservice),VLOOKUP($C$2,'LookUp Ranges'!$A$73:$CY$78,AR$38)*$B53,VLOOKUP($C$2,'LookUp Ranges'!$A$65:$CY$71,AR$38)*$B53))</f>
        <v>0</v>
      </c>
      <c r="BF53" s="506">
        <f ca="1">IF($Q53=$B53,0,IF(AND(Welcome!$C$22="50%",$Q$5=Inservice),VLOOKUP($C$2,'LookUp Ranges'!$A$73:$CY$78,AS$38)*$B53,VLOOKUP($C$2,'LookUp Ranges'!$A$65:$CY$71,AS$38)*$B53))</f>
        <v>0</v>
      </c>
      <c r="BG53" s="506">
        <f ca="1">IF($Q53=$B53,0,IF(AND(Welcome!$C$22="50%",$Q$5=Inservice),VLOOKUP($C$2,'LookUp Ranges'!$A$73:$CY$78,AT$38)*$B53,VLOOKUP($C$2,'LookUp Ranges'!$A$65:$CY$71,AT$38)*$B53))</f>
        <v>0</v>
      </c>
      <c r="BH53" s="506">
        <f ca="1">IF($Q53=$B53,0,IF(AND(Welcome!$C$22="50%",$Q$5=Inservice),VLOOKUP($C$2,'LookUp Ranges'!$A$73:$CY$78,AU$38)*$B53,VLOOKUP($C$2,'LookUp Ranges'!$A$65:$CY$71,AU$38)*$B53))</f>
        <v>0</v>
      </c>
      <c r="BI53" s="506">
        <f ca="1">IF($Q53=$B53,0,IF(AND(Welcome!$C$22="50%",$Q$5=Inservice),VLOOKUP($C$2,'LookUp Ranges'!$A$73:$CY$78,AV$38)*$B53,VLOOKUP($C$2,'LookUp Ranges'!$A$65:$CY$71,AV$38)*$B53))</f>
        <v>0</v>
      </c>
      <c r="BJ53" s="506">
        <f ca="1">IF($Q53=$B53,0,IF(AND(Welcome!$C$22="50%",$Q$5=Inservice),VLOOKUP($C$2,'LookUp Ranges'!$A$73:$CY$78,AW$38)*$B53,VLOOKUP($C$2,'LookUp Ranges'!$A$65:$CY$71,AW$38)*$B53))</f>
        <v>0</v>
      </c>
      <c r="BK53" s="506">
        <f ca="1">IF($Q53=$B53,0,IF(AND(Welcome!$C$22="50%",$Q$5=Inservice),VLOOKUP($C$2,'LookUp Ranges'!$A$73:$CY$78,AX$38)*$B53,VLOOKUP($C$2,'LookUp Ranges'!$A$65:$CY$71,AX$38)*$B53))</f>
        <v>0</v>
      </c>
      <c r="BL53" s="506">
        <f ca="1">IF($Q53=$B53,0,IF(AND(Welcome!$C$22="50%",$Q$5=Inservice),VLOOKUP($C$2,'LookUp Ranges'!$A$73:$CY$78,AY$38)*$B53,VLOOKUP($C$2,'LookUp Ranges'!$A$65:$CY$71,AY$38)*$B53))</f>
        <v>0</v>
      </c>
      <c r="BM53" s="506">
        <f ca="1">IF($Q53=$B53,0,IF(AND(Welcome!$C$22="50%",$Q$5=Inservice),VLOOKUP($C$2,'LookUp Ranges'!$A$73:$CY$78,AZ$38)*$B53,VLOOKUP($C$2,'LookUp Ranges'!$A$65:$CY$71,AZ$38)*$B53))</f>
        <v>0</v>
      </c>
      <c r="BN53" s="506">
        <f ca="1">IF($Q53=$B53,0,IF(AND(Welcome!$C$22="50%",$Q$5=Inservice),VLOOKUP($C$2,'LookUp Ranges'!$A$73:$CY$78,BA$38)*$B53,VLOOKUP($C$2,'LookUp Ranges'!$A$65:$CY$71,BA$38)*$B53))</f>
        <v>0</v>
      </c>
      <c r="BO53" s="506">
        <f ca="1">IF($Q53=$B53,0,IF(AND(Welcome!$C$22="50%",$Q$5=Inservice),VLOOKUP($C$2,'LookUp Ranges'!$A$73:$CY$78,BB$38)*$B53,VLOOKUP($C$2,'LookUp Ranges'!$A$65:$CY$71,BB$38)*$B53))</f>
        <v>0</v>
      </c>
      <c r="BP53" s="506">
        <f ca="1">IF($Q53=$B53,0,IF(AND(Welcome!$C$22="50%",$Q$5=Inservice),VLOOKUP($C$2,'LookUp Ranges'!$A$73:$CY$78,BC$38)*$B53,VLOOKUP($C$2,'LookUp Ranges'!$A$65:$CY$71,BC$38)*$B53))</f>
        <v>0</v>
      </c>
      <c r="BQ53" s="506">
        <f ca="1">IF($Q53=$B53,0,IF(AND(Welcome!$C$22="50%",$Q$5=Inservice),VLOOKUP($C$2,'LookUp Ranges'!$A$73:$CY$78,BD$38)*$B53,VLOOKUP($C$2,'LookUp Ranges'!$A$65:$CY$71,BD$38)*$B53))</f>
        <v>0</v>
      </c>
      <c r="BR53" s="506">
        <f ca="1">IF($Q53=$B53,0,IF(AND(Welcome!$C$22="50%",$Q$5=Inservice),VLOOKUP($C$2,'LookUp Ranges'!$A$73:$CY$78,BE$38)*$B53,VLOOKUP($C$2,'LookUp Ranges'!$A$65:$CY$71,BE$38)*$B53))</f>
        <v>0</v>
      </c>
      <c r="BS53" s="506">
        <f ca="1">IF($Q53=$B53,0,IF(AND(Welcome!$C$22="50%",$Q$5=Inservice),VLOOKUP($C$2,'LookUp Ranges'!$A$73:$CY$78,BF$38)*$B53,VLOOKUP($C$2,'LookUp Ranges'!$A$65:$CY$71,BF$38)*$B53))</f>
        <v>0</v>
      </c>
      <c r="BT53" s="506">
        <f ca="1">IF($Q53=$B53,0,IF(AND(Welcome!$C$22="50%",$Q$5=Inservice),VLOOKUP($C$2,'LookUp Ranges'!$A$73:$CY$78,BG$38)*$B53,VLOOKUP($C$2,'LookUp Ranges'!$A$65:$CY$71,BG$38)*$B53))</f>
        <v>0</v>
      </c>
      <c r="BU53" s="506">
        <f ca="1">IF($Q53=$B53,0,IF(AND(Welcome!$C$22="50%",$Q$5=Inservice),VLOOKUP($C$2,'LookUp Ranges'!$A$73:$CY$78,BH$38)*$B53,VLOOKUP($C$2,'LookUp Ranges'!$A$65:$CY$71,BH$38)*$B53))</f>
        <v>0</v>
      </c>
      <c r="BV53" s="506">
        <f ca="1">IF($Q53=$B53,0,IF(AND(Welcome!$C$22="50%",$Q$5=Inservice),VLOOKUP($C$2,'LookUp Ranges'!$A$73:$CY$78,BI$38)*$B53,VLOOKUP($C$2,'LookUp Ranges'!$A$65:$CY$71,BI$38)*$B53))</f>
        <v>0</v>
      </c>
      <c r="BW53" s="506">
        <f ca="1">IF($Q53=$B53,0,IF(AND(Welcome!$C$22="50%",$Q$5=Inservice),VLOOKUP($C$2,'LookUp Ranges'!$A$73:$CY$78,BJ$38)*$B53,VLOOKUP($C$2,'LookUp Ranges'!$A$65:$CY$71,BJ$38)*$B53))</f>
        <v>0</v>
      </c>
      <c r="BX53" s="506">
        <f ca="1">IF($Q53=$B53,0,IF(AND(Welcome!$C$22="50%",$Q$5=Inservice),VLOOKUP($C$2,'LookUp Ranges'!$A$73:$CY$78,BK$38)*$B53,VLOOKUP($C$2,'LookUp Ranges'!$A$65:$CY$71,BK$38)*$B53))</f>
        <v>0</v>
      </c>
      <c r="BY53" s="506">
        <f ca="1">IF($Q53=$B53,0,IF(AND(Welcome!$C$22="50%",$Q$5=Inservice),VLOOKUP($C$2,'LookUp Ranges'!$A$73:$CY$78,BL$38)*$B53,VLOOKUP($C$2,'LookUp Ranges'!$A$65:$CY$71,BL$38)*$B53))</f>
        <v>0</v>
      </c>
      <c r="BZ53" s="506">
        <f ca="1">IF($Q53=$B53,0,IF(AND(Welcome!$C$22="50%",$Q$5=Inservice),VLOOKUP($C$2,'LookUp Ranges'!$A$73:$CY$78,BM$38)*$B53,VLOOKUP($C$2,'LookUp Ranges'!$A$65:$CY$71,BM$38)*$B53))</f>
        <v>0</v>
      </c>
      <c r="CA53" s="506">
        <f ca="1">IF($Q53=$B53,0,IF(AND(Welcome!$C$22="50%",$Q$5=Inservice),VLOOKUP($C$2,'LookUp Ranges'!$A$73:$CY$78,BN$38)*$B53,VLOOKUP($C$2,'LookUp Ranges'!$A$65:$CY$71,BN$38)*$B53))</f>
        <v>0</v>
      </c>
      <c r="CB53" s="506">
        <f ca="1">IF($Q53=$B53,0,IF(AND(Welcome!$C$22="50%",$Q$5=Inservice),VLOOKUP($C$2,'LookUp Ranges'!$A$73:$CY$78,BO$38)*$B53,VLOOKUP($C$2,'LookUp Ranges'!$A$65:$CY$71,BO$38)*$B53))</f>
        <v>0</v>
      </c>
      <c r="CC53" s="506">
        <f ca="1">IF($Q53=$B53,0,IF(AND(Welcome!$C$22="50%",$Q$5=Inservice),VLOOKUP($C$2,'LookUp Ranges'!$A$73:$CY$78,BP$38)*$B53,VLOOKUP($C$2,'LookUp Ranges'!$A$65:$CY$71,BP$38)*$B53))</f>
        <v>0</v>
      </c>
      <c r="CD53" s="506">
        <f ca="1">IF($Q53=$B53,0,IF(AND(Welcome!$C$22="50%",$Q$5=Inservice),VLOOKUP($C$2,'LookUp Ranges'!$A$73:$CY$78,BQ$38)*$B53,VLOOKUP($C$2,'LookUp Ranges'!$A$65:$CY$71,BQ$38)*$B53))</f>
        <v>0</v>
      </c>
      <c r="CE53" s="506">
        <f ca="1">IF($Q53=$B53,0,IF(AND(Welcome!$C$22="50%",$Q$5=Inservice),VLOOKUP($C$2,'LookUp Ranges'!$A$73:$CY$78,BR$38)*$B53,VLOOKUP($C$2,'LookUp Ranges'!$A$65:$CY$71,BR$38)*$B53))</f>
        <v>0</v>
      </c>
      <c r="CF53" s="506">
        <f ca="1">IF($Q53=$B53,0,IF(AND(Welcome!$C$22="50%",$Q$5=Inservice),VLOOKUP($C$2,'LookUp Ranges'!$A$73:$CY$78,BS$38)*$B53,VLOOKUP($C$2,'LookUp Ranges'!$A$65:$CY$71,BS$38)*$B53))</f>
        <v>0</v>
      </c>
      <c r="CG53" s="506">
        <f ca="1">IF($Q53=$B53,0,IF(AND(Welcome!$C$22="50%",$Q$5=Inservice),VLOOKUP($C$2,'LookUp Ranges'!$A$73:$CY$78,BT$38)*$B53,VLOOKUP($C$2,'LookUp Ranges'!$A$65:$CY$71,BT$38)*$B53))</f>
        <v>0</v>
      </c>
      <c r="CH53" s="506">
        <f ca="1">IF($Q53=$B53,0,IF(AND(Welcome!$C$22="50%",$Q$5=Inservice),VLOOKUP($C$2,'LookUp Ranges'!$A$73:$CY$78,BU$38)*$B53,VLOOKUP($C$2,'LookUp Ranges'!$A$65:$CY$71,BU$38)*$B53))</f>
        <v>0</v>
      </c>
      <c r="CI53" s="506">
        <f ca="1">IF($Q53=$B53,0,IF(AND(Welcome!$C$22="50%",$Q$5=Inservice),VLOOKUP($C$2,'LookUp Ranges'!$A$73:$CY$78,BV$38)*$B53,VLOOKUP($C$2,'LookUp Ranges'!$A$65:$CY$71,BV$38)*$B53))</f>
        <v>0</v>
      </c>
      <c r="CJ53" s="506">
        <f ca="1">IF($Q53=$B53,0,IF(AND(Welcome!$C$22="50%",$Q$5=Inservice),VLOOKUP($C$2,'LookUp Ranges'!$A$73:$CY$78,BW$38)*$B53,VLOOKUP($C$2,'LookUp Ranges'!$A$65:$CY$71,BW$38)*$B53))</f>
        <v>0</v>
      </c>
      <c r="CK53" s="506">
        <f ca="1">IF($Q53=$B53,0,IF(AND(Welcome!$C$22="50%",$Q$5=Inservice),VLOOKUP($C$2,'LookUp Ranges'!$A$73:$CY$78,BX$38)*$B53,VLOOKUP($C$2,'LookUp Ranges'!$A$65:$CY$71,BX$38)*$B53))</f>
        <v>0</v>
      </c>
      <c r="CL53" s="506">
        <f ca="1">IF($Q53=$B53,0,IF(AND(Welcome!$C$22="50%",$Q$5=Inservice),VLOOKUP($C$2,'LookUp Ranges'!$A$73:$CY$78,BY$38)*$B53,VLOOKUP($C$2,'LookUp Ranges'!$A$65:$CY$71,BY$38)*$B53))</f>
        <v>0</v>
      </c>
      <c r="CM53" s="506">
        <f ca="1">IF($Q53=$B53,0,IF(AND(Welcome!$C$22="50%",$Q$5=Inservice),VLOOKUP($C$2,'LookUp Ranges'!$A$73:$CY$78,BZ$38)*$B53,VLOOKUP($C$2,'LookUp Ranges'!$A$65:$CY$71,BZ$38)*$B53))</f>
        <v>0</v>
      </c>
      <c r="CN53" s="506">
        <f ca="1">IF($Q53=$B53,0,IF(AND(Welcome!$C$22="50%",$Q$5=Inservice),VLOOKUP($C$2,'LookUp Ranges'!$A$73:$CY$78,CA$38)*$B53,VLOOKUP($C$2,'LookUp Ranges'!$A$65:$CY$71,CA$38)*$B53))</f>
        <v>0</v>
      </c>
      <c r="CO53" s="506">
        <f ca="1">IF($Q53=$B53,0,IF(AND(Welcome!$C$22="50%",$Q$5=Inservice),VLOOKUP($C$2,'LookUp Ranges'!$A$73:$CY$78,CB$38)*$B53,VLOOKUP($C$2,'LookUp Ranges'!$A$65:$CY$71,CB$38)*$B53))</f>
        <v>0</v>
      </c>
      <c r="CP53" s="506">
        <f ca="1">IF($Q53=$B53,0,IF(AND(Welcome!$C$22="50%",$Q$5=Inservice),VLOOKUP($C$2,'LookUp Ranges'!$A$73:$CY$78,CC$38)*$B53,VLOOKUP($C$2,'LookUp Ranges'!$A$65:$CY$71,CC$38)*$B53))</f>
        <v>0</v>
      </c>
      <c r="CQ53" s="506">
        <f ca="1">IF($Q53=$B53,0,IF(AND(Welcome!$C$22="50%",$Q$5=Inservice),VLOOKUP($C$2,'LookUp Ranges'!$A$73:$CY$78,CD$38)*$B53,VLOOKUP($C$2,'LookUp Ranges'!$A$65:$CY$71,CD$38)*$B53))</f>
        <v>0</v>
      </c>
      <c r="CR53" s="506">
        <f ca="1">IF($Q53=$B53,0,IF(AND(Welcome!$C$22="50%",$Q$5=Inservice),VLOOKUP($C$2,'LookUp Ranges'!$A$73:$CY$78,CE$38)*$B53,VLOOKUP($C$2,'LookUp Ranges'!$A$65:$CY$71,CE$38)*$B53))</f>
        <v>0</v>
      </c>
      <c r="CS53" s="506">
        <f ca="1">IF($Q53=$B53,0,IF(AND(Welcome!$C$22="50%",$Q$5=Inservice),VLOOKUP($C$2,'LookUp Ranges'!$A$73:$CY$78,CF$38)*$B53,VLOOKUP($C$2,'LookUp Ranges'!$A$65:$CY$71,CF$38)*$B53))</f>
        <v>0</v>
      </c>
      <c r="CT53" s="506">
        <f ca="1">IF($Q53=$B53,0,IF(AND(Welcome!$C$22="50%",$Q$5=Inservice),VLOOKUP($C$2,'LookUp Ranges'!$A$73:$CY$78,CG$38)*$B53,VLOOKUP($C$2,'LookUp Ranges'!$A$65:$CY$71,CG$38)*$B53))</f>
        <v>0</v>
      </c>
      <c r="CU53" s="506">
        <f ca="1">IF($Q53=$B53,0,IF(AND(Welcome!$C$22="50%",$Q$5=Inservice),VLOOKUP($C$2,'LookUp Ranges'!$A$73:$CY$78,CH$38)*$B53,VLOOKUP($C$2,'LookUp Ranges'!$A$65:$CY$71,CH$38)*$B53))</f>
        <v>0</v>
      </c>
      <c r="CV53" s="506">
        <f ca="1">IF($Q53=$B53,0,IF(AND(Welcome!$C$22="50%",$Q$5=Inservice),VLOOKUP($C$2,'LookUp Ranges'!$A$73:$CY$78,CI$38)*$B53,VLOOKUP($C$2,'LookUp Ranges'!$A$65:$CY$71,CI$38)*$B53))</f>
        <v>0</v>
      </c>
      <c r="CW53" s="506">
        <f ca="1">IF($Q53=$B53,0,IF(AND(Welcome!$C$22="50%",$Q$5=Inservice),VLOOKUP($C$2,'LookUp Ranges'!$A$73:$CY$78,CJ$38)*$B53,VLOOKUP($C$2,'LookUp Ranges'!$A$65:$CY$71,CJ$38)*$B53))</f>
        <v>0</v>
      </c>
      <c r="CX53" s="506">
        <f ca="1">IF($Q53=$B53,0,IF(AND(Welcome!$C$22="50%",$Q$5=Inservice),VLOOKUP($C$2,'LookUp Ranges'!$A$73:$CY$78,CK$38)*$B53,VLOOKUP($C$2,'LookUp Ranges'!$A$65:$CY$71,CK$38)*$B53))</f>
        <v>0</v>
      </c>
      <c r="CY53" s="256">
        <f t="shared" ca="1" si="236"/>
        <v>0</v>
      </c>
    </row>
    <row r="54" spans="1:103">
      <c r="A54" s="241">
        <f t="shared" si="234"/>
        <v>16</v>
      </c>
      <c r="B54" s="249">
        <f t="shared" ca="1" si="235"/>
        <v>0</v>
      </c>
      <c r="C54" s="257"/>
      <c r="D54" s="257"/>
      <c r="E54" s="257"/>
      <c r="F54" s="257"/>
      <c r="G54" s="257"/>
      <c r="H54" s="257"/>
      <c r="I54" s="257"/>
      <c r="J54" s="257"/>
      <c r="K54" s="257"/>
      <c r="L54" s="257"/>
      <c r="M54" s="257"/>
      <c r="N54" s="257"/>
      <c r="O54" s="257"/>
      <c r="P54" s="257"/>
      <c r="Q54" s="257"/>
      <c r="R54" s="573">
        <f ca="1">IF(AND(Welcome!$C$22="100%",R$5=Inservice),$B54,IF(AND(Welcome!$C$22="50%",R$5=Inservice),VLOOKUP($C$2,'LookUp Ranges'!$A$73:$CY$78,D$38)*$B54,VLOOKUP($C$2,'LookUp Ranges'!$A$65:$CY$71,D$38)*$B54))</f>
        <v>0</v>
      </c>
      <c r="S54" s="573">
        <f ca="1">IF($R54=$B54,0,IF(AND(Welcome!$C$22="50%",$R$5=Inservice),VLOOKUP($C$2,'LookUp Ranges'!$A$73:$CY$78,E$38)*$B54,VLOOKUP($C$2,'LookUp Ranges'!$A$65:$CY$71,E$38)*$B54))</f>
        <v>0</v>
      </c>
      <c r="T54" s="573">
        <f ca="1">IF($R54=$B54,0,IF(AND(Welcome!$C$22="50%",$R$5=Inservice),VLOOKUP($C$2,'LookUp Ranges'!$A$73:$CY$78,F$38)*$B54,VLOOKUP($C$2,'LookUp Ranges'!$A$65:$CY$71,F$38)*$B54))</f>
        <v>0</v>
      </c>
      <c r="U54" s="573">
        <f ca="1">IF($R54=$B54,0,IF(AND(Welcome!$C$22="50%",$R$5=Inservice),VLOOKUP($C$2,'LookUp Ranges'!$A$73:$CY$78,G$38)*$B54,VLOOKUP($C$2,'LookUp Ranges'!$A$65:$CY$71,G$38)*$B54))</f>
        <v>0</v>
      </c>
      <c r="V54" s="573">
        <f ca="1">IF($R54=$B54,0,IF(AND(Welcome!$C$22="50%",$R$5=Inservice),VLOOKUP($C$2,'LookUp Ranges'!$A$73:$CY$78,H$38)*$B54,VLOOKUP($C$2,'LookUp Ranges'!$A$65:$CY$71,H$38)*$B54))</f>
        <v>0</v>
      </c>
      <c r="W54" s="573">
        <f ca="1">IF($R54=$B54,0,IF(AND(Welcome!$C$22="50%",$R$5=Inservice),VLOOKUP($C$2,'LookUp Ranges'!$A$73:$CY$78,I$38)*$B54,VLOOKUP($C$2,'LookUp Ranges'!$A$65:$CY$71,I$38)*$B54))</f>
        <v>0</v>
      </c>
      <c r="X54" s="573">
        <f ca="1">IF($R54=$B54,0,IF(AND(Welcome!$C$22="50%",$R$5=Inservice),VLOOKUP($C$2,'LookUp Ranges'!$A$73:$CY$78,J$38)*$B54,VLOOKUP($C$2,'LookUp Ranges'!$A$65:$CY$71,J$38)*$B54))</f>
        <v>0</v>
      </c>
      <c r="Y54" s="573">
        <f ca="1">IF($R54=$B54,0,IF(AND(Welcome!$C$22="50%",$R$5=Inservice),VLOOKUP($C$2,'LookUp Ranges'!$A$73:$CY$78,K$38)*$B54,VLOOKUP($C$2,'LookUp Ranges'!$A$65:$CY$71,K$38)*$B54))</f>
        <v>0</v>
      </c>
      <c r="Z54" s="506">
        <f ca="1">IF($R54=$B54,0,IF(AND(Welcome!$C$22="50%",$R$5=Inservice),VLOOKUP($C$2,'LookUp Ranges'!$A$73:$CY$78,L$38)*$B54,VLOOKUP($C$2,'LookUp Ranges'!$A$65:$CY$71,L$38)*$B54))</f>
        <v>0</v>
      </c>
      <c r="AA54" s="506">
        <f ca="1">IF($R54=$B54,0,IF(AND(Welcome!$C$22="50%",$R$5=Inservice),VLOOKUP($C$2,'LookUp Ranges'!$A$73:$CY$78,M$38)*$B54,VLOOKUP($C$2,'LookUp Ranges'!$A$65:$CY$71,M$38)*$B54))</f>
        <v>0</v>
      </c>
      <c r="AB54" s="506">
        <f ca="1">IF($R54=$B54,0,IF(AND(Welcome!$C$22="50%",$R$5=Inservice),VLOOKUP($C$2,'LookUp Ranges'!$A$73:$CY$78,N$38)*$B54,VLOOKUP($C$2,'LookUp Ranges'!$A$65:$CY$71,N$38)*$B54))</f>
        <v>0</v>
      </c>
      <c r="AC54" s="506">
        <f ca="1">IF($R54=$B54,0,IF(AND(Welcome!$C$22="50%",$R$5=Inservice),VLOOKUP($C$2,'LookUp Ranges'!$A$73:$CY$78,O$38)*$B54,VLOOKUP($C$2,'LookUp Ranges'!$A$65:$CY$71,O$38)*$B54))</f>
        <v>0</v>
      </c>
      <c r="AD54" s="506">
        <f ca="1">IF($R54=$B54,0,IF(AND(Welcome!$C$22="50%",$R$5=Inservice),VLOOKUP($C$2,'LookUp Ranges'!$A$73:$CY$78,P$38)*$B54,VLOOKUP($C$2,'LookUp Ranges'!$A$65:$CY$71,P$38)*$B54))</f>
        <v>0</v>
      </c>
      <c r="AE54" s="506">
        <f ca="1">IF($R54=$B54,0,IF(AND(Welcome!$C$22="50%",$R$5=Inservice),VLOOKUP($C$2,'LookUp Ranges'!$A$73:$CY$78,Q$38)*$B54,VLOOKUP($C$2,'LookUp Ranges'!$A$65:$CY$71,Q$38)*$B54))</f>
        <v>0</v>
      </c>
      <c r="AF54" s="506">
        <f ca="1">IF($R54=$B54,0,IF(AND(Welcome!$C$22="50%",$R$5=Inservice),VLOOKUP($C$2,'LookUp Ranges'!$A$73:$CY$78,R$38)*$B54,VLOOKUP($C$2,'LookUp Ranges'!$A$65:$CY$71,R$38)*$B54))</f>
        <v>0</v>
      </c>
      <c r="AG54" s="506">
        <f ca="1">IF($R54=$B54,0,IF(AND(Welcome!$C$22="50%",$R$5=Inservice),VLOOKUP($C$2,'LookUp Ranges'!$A$73:$CY$78,S$38)*$B54,VLOOKUP($C$2,'LookUp Ranges'!$A$65:$CY$71,S$38)*$B54))</f>
        <v>0</v>
      </c>
      <c r="AH54" s="506">
        <f ca="1">IF($R54=$B54,0,IF(AND(Welcome!$C$22="50%",$R$5=Inservice),VLOOKUP($C$2,'LookUp Ranges'!$A$73:$CY$78,T$38)*$B54,VLOOKUP($C$2,'LookUp Ranges'!$A$65:$CY$71,T$38)*$B54))</f>
        <v>0</v>
      </c>
      <c r="AI54" s="506">
        <f ca="1">IF($R54=$B54,0,IF(AND(Welcome!$C$22="50%",$R$5=Inservice),VLOOKUP($C$2,'LookUp Ranges'!$A$73:$CY$78,U$38)*$B54,VLOOKUP($C$2,'LookUp Ranges'!$A$65:$CY$71,U$38)*$B54))</f>
        <v>0</v>
      </c>
      <c r="AJ54" s="506">
        <f ca="1">IF($R54=$B54,0,IF(AND(Welcome!$C$22="50%",$R$5=Inservice),VLOOKUP($C$2,'LookUp Ranges'!$A$73:$CY$78,V$38)*$B54,VLOOKUP($C$2,'LookUp Ranges'!$A$65:$CY$71,V$38)*$B54))</f>
        <v>0</v>
      </c>
      <c r="AK54" s="506">
        <f ca="1">IF($R54=$B54,0,IF(AND(Welcome!$C$22="50%",$R$5=Inservice),VLOOKUP($C$2,'LookUp Ranges'!$A$73:$CY$78,W$38)*$B54,VLOOKUP($C$2,'LookUp Ranges'!$A$65:$CY$71,W$38)*$B54))</f>
        <v>0</v>
      </c>
      <c r="AL54" s="506">
        <f ca="1">IF($R54=$B54,0,IF(AND(Welcome!$C$22="50%",$R$5=Inservice),VLOOKUP($C$2,'LookUp Ranges'!$A$73:$CY$78,X$38)*$B54,VLOOKUP($C$2,'LookUp Ranges'!$A$65:$CY$71,X$38)*$B54))</f>
        <v>0</v>
      </c>
      <c r="AM54" s="506">
        <f ca="1">IF($R54=$B54,0,IF(AND(Welcome!$C$22="50%",$R$5=Inservice),VLOOKUP($C$2,'LookUp Ranges'!$A$73:$CY$78,Y$38)*$B54,VLOOKUP($C$2,'LookUp Ranges'!$A$65:$CY$71,Y$38)*$B54))</f>
        <v>0</v>
      </c>
      <c r="AN54" s="506">
        <f ca="1">IF($R54=$B54,0,IF(AND(Welcome!$C$22="50%",$R$5=Inservice),VLOOKUP($C$2,'LookUp Ranges'!$A$73:$CY$78,Z$38)*$B54,VLOOKUP($C$2,'LookUp Ranges'!$A$65:$CY$71,Z$38)*$B54))</f>
        <v>0</v>
      </c>
      <c r="AO54" s="506">
        <f ca="1">IF($R54=$B54,0,IF(AND(Welcome!$C$22="50%",$R$5=Inservice),VLOOKUP($C$2,'LookUp Ranges'!$A$73:$CY$78,AA$38)*$B54,VLOOKUP($C$2,'LookUp Ranges'!$A$65:$CY$71,AA$38)*$B54))</f>
        <v>0</v>
      </c>
      <c r="AP54" s="506">
        <f ca="1">IF($R54=$B54,0,IF(AND(Welcome!$C$22="50%",$R$5=Inservice),VLOOKUP($C$2,'LookUp Ranges'!$A$73:$CY$78,AB$38)*$B54,VLOOKUP($C$2,'LookUp Ranges'!$A$65:$CY$71,AB$38)*$B54))</f>
        <v>0</v>
      </c>
      <c r="AQ54" s="506">
        <f ca="1">IF($R54=$B54,0,IF(AND(Welcome!$C$22="50%",$R$5=Inservice),VLOOKUP($C$2,'LookUp Ranges'!$A$73:$CY$78,AC$38)*$B54,VLOOKUP($C$2,'LookUp Ranges'!$A$65:$CY$71,AC$38)*$B54))</f>
        <v>0</v>
      </c>
      <c r="AR54" s="506">
        <f ca="1">IF($R54=$B54,0,IF(AND(Welcome!$C$22="50%",$R$5=Inservice),VLOOKUP($C$2,'LookUp Ranges'!$A$73:$CY$78,AD$38)*$B54,VLOOKUP($C$2,'LookUp Ranges'!$A$65:$CY$71,AD$38)*$B54))</f>
        <v>0</v>
      </c>
      <c r="AS54" s="506">
        <f ca="1">IF($R54=$B54,0,IF(AND(Welcome!$C$22="50%",$R$5=Inservice),VLOOKUP($C$2,'LookUp Ranges'!$A$73:$CY$78,AE$38)*$B54,VLOOKUP($C$2,'LookUp Ranges'!$A$65:$CY$71,AE$38)*$B54))</f>
        <v>0</v>
      </c>
      <c r="AT54" s="506">
        <f ca="1">IF($R54=$B54,0,IF(AND(Welcome!$C$22="50%",$R$5=Inservice),VLOOKUP($C$2,'LookUp Ranges'!$A$73:$CY$78,AF$38)*$B54,VLOOKUP($C$2,'LookUp Ranges'!$A$65:$CY$71,AF$38)*$B54))</f>
        <v>0</v>
      </c>
      <c r="AU54" s="506">
        <f ca="1">IF($R54=$B54,0,IF(AND(Welcome!$C$22="50%",$R$5=Inservice),VLOOKUP($C$2,'LookUp Ranges'!$A$73:$CY$78,AG$38)*$B54,VLOOKUP($C$2,'LookUp Ranges'!$A$65:$CY$71,AG$38)*$B54))</f>
        <v>0</v>
      </c>
      <c r="AV54" s="506">
        <f ca="1">IF($R54=$B54,0,IF(AND(Welcome!$C$22="50%",$R$5=Inservice),VLOOKUP($C$2,'LookUp Ranges'!$A$73:$CY$78,AH$38)*$B54,VLOOKUP($C$2,'LookUp Ranges'!$A$65:$CY$71,AH$38)*$B54))</f>
        <v>0</v>
      </c>
      <c r="AW54" s="506">
        <f ca="1">IF($R54=$B54,0,IF(AND(Welcome!$C$22="50%",$R$5=Inservice),VLOOKUP($C$2,'LookUp Ranges'!$A$73:$CY$78,AI$38)*$B54,VLOOKUP($C$2,'LookUp Ranges'!$A$65:$CY$71,AI$38)*$B54))</f>
        <v>0</v>
      </c>
      <c r="AX54" s="506">
        <f ca="1">IF($R54=$B54,0,IF(AND(Welcome!$C$22="50%",$R$5=Inservice),VLOOKUP($C$2,'LookUp Ranges'!$A$73:$CY$78,AJ$38)*$B54,VLOOKUP($C$2,'LookUp Ranges'!$A$65:$CY$71,AJ$38)*$B54))</f>
        <v>0</v>
      </c>
      <c r="AY54" s="506">
        <f ca="1">IF($R54=$B54,0,IF(AND(Welcome!$C$22="50%",$R$5=Inservice),VLOOKUP($C$2,'LookUp Ranges'!$A$73:$CY$78,AK$38)*$B54,VLOOKUP($C$2,'LookUp Ranges'!$A$65:$CY$71,AK$38)*$B54))</f>
        <v>0</v>
      </c>
      <c r="AZ54" s="506">
        <f ca="1">IF($R54=$B54,0,IF(AND(Welcome!$C$22="50%",$R$5=Inservice),VLOOKUP($C$2,'LookUp Ranges'!$A$73:$CY$78,AL$38)*$B54,VLOOKUP($C$2,'LookUp Ranges'!$A$65:$CY$71,AL$38)*$B54))</f>
        <v>0</v>
      </c>
      <c r="BA54" s="506">
        <f ca="1">IF($R54=$B54,0,IF(AND(Welcome!$C$22="50%",$R$5=Inservice),VLOOKUP($C$2,'LookUp Ranges'!$A$73:$CY$78,AM$38)*$B54,VLOOKUP($C$2,'LookUp Ranges'!$A$65:$CY$71,AM$38)*$B54))</f>
        <v>0</v>
      </c>
      <c r="BB54" s="506">
        <f ca="1">IF($R54=$B54,0,IF(AND(Welcome!$C$22="50%",$R$5=Inservice),VLOOKUP($C$2,'LookUp Ranges'!$A$73:$CY$78,AN$38)*$B54,VLOOKUP($C$2,'LookUp Ranges'!$A$65:$CY$71,AN$38)*$B54))</f>
        <v>0</v>
      </c>
      <c r="BC54" s="506">
        <f ca="1">IF($R54=$B54,0,IF(AND(Welcome!$C$22="50%",$R$5=Inservice),VLOOKUP($C$2,'LookUp Ranges'!$A$73:$CY$78,AO$38)*$B54,VLOOKUP($C$2,'LookUp Ranges'!$A$65:$CY$71,AO$38)*$B54))</f>
        <v>0</v>
      </c>
      <c r="BD54" s="506">
        <f ca="1">IF($R54=$B54,0,IF(AND(Welcome!$C$22="50%",$R$5=Inservice),VLOOKUP($C$2,'LookUp Ranges'!$A$73:$CY$78,AP$38)*$B54,VLOOKUP($C$2,'LookUp Ranges'!$A$65:$CY$71,AP$38)*$B54))</f>
        <v>0</v>
      </c>
      <c r="BE54" s="506">
        <f ca="1">IF($R54=$B54,0,IF(AND(Welcome!$C$22="50%",$R$5=Inservice),VLOOKUP($C$2,'LookUp Ranges'!$A$73:$CY$78,AQ$38)*$B54,VLOOKUP($C$2,'LookUp Ranges'!$A$65:$CY$71,AQ$38)*$B54))</f>
        <v>0</v>
      </c>
      <c r="BF54" s="506">
        <f ca="1">IF($R54=$B54,0,IF(AND(Welcome!$C$22="50%",$R$5=Inservice),VLOOKUP($C$2,'LookUp Ranges'!$A$73:$CY$78,AR$38)*$B54,VLOOKUP($C$2,'LookUp Ranges'!$A$65:$CY$71,AR$38)*$B54))</f>
        <v>0</v>
      </c>
      <c r="BG54" s="506">
        <f ca="1">IF($R54=$B54,0,IF(AND(Welcome!$C$22="50%",$R$5=Inservice),VLOOKUP($C$2,'LookUp Ranges'!$A$73:$CY$78,AS$38)*$B54,VLOOKUP($C$2,'LookUp Ranges'!$A$65:$CY$71,AS$38)*$B54))</f>
        <v>0</v>
      </c>
      <c r="BH54" s="506">
        <f ca="1">IF($R54=$B54,0,IF(AND(Welcome!$C$22="50%",$R$5=Inservice),VLOOKUP($C$2,'LookUp Ranges'!$A$73:$CY$78,AT$38)*$B54,VLOOKUP($C$2,'LookUp Ranges'!$A$65:$CY$71,AT$38)*$B54))</f>
        <v>0</v>
      </c>
      <c r="BI54" s="506">
        <f ca="1">IF($R54=$B54,0,IF(AND(Welcome!$C$22="50%",$R$5=Inservice),VLOOKUP($C$2,'LookUp Ranges'!$A$73:$CY$78,AU$38)*$B54,VLOOKUP($C$2,'LookUp Ranges'!$A$65:$CY$71,AU$38)*$B54))</f>
        <v>0</v>
      </c>
      <c r="BJ54" s="506">
        <f ca="1">IF($R54=$B54,0,IF(AND(Welcome!$C$22="50%",$R$5=Inservice),VLOOKUP($C$2,'LookUp Ranges'!$A$73:$CY$78,AV$38)*$B54,VLOOKUP($C$2,'LookUp Ranges'!$A$65:$CY$71,AV$38)*$B54))</f>
        <v>0</v>
      </c>
      <c r="BK54" s="506">
        <f ca="1">IF($R54=$B54,0,IF(AND(Welcome!$C$22="50%",$R$5=Inservice),VLOOKUP($C$2,'LookUp Ranges'!$A$73:$CY$78,AW$38)*$B54,VLOOKUP($C$2,'LookUp Ranges'!$A$65:$CY$71,AW$38)*$B54))</f>
        <v>0</v>
      </c>
      <c r="BL54" s="506">
        <f ca="1">IF($R54=$B54,0,IF(AND(Welcome!$C$22="50%",$R$5=Inservice),VLOOKUP($C$2,'LookUp Ranges'!$A$73:$CY$78,AX$38)*$B54,VLOOKUP($C$2,'LookUp Ranges'!$A$65:$CY$71,AX$38)*$B54))</f>
        <v>0</v>
      </c>
      <c r="BM54" s="506">
        <f ca="1">IF($R54=$B54,0,IF(AND(Welcome!$C$22="50%",$R$5=Inservice),VLOOKUP($C$2,'LookUp Ranges'!$A$73:$CY$78,AY$38)*$B54,VLOOKUP($C$2,'LookUp Ranges'!$A$65:$CY$71,AY$38)*$B54))</f>
        <v>0</v>
      </c>
      <c r="BN54" s="506">
        <f ca="1">IF($R54=$B54,0,IF(AND(Welcome!$C$22="50%",$R$5=Inservice),VLOOKUP($C$2,'LookUp Ranges'!$A$73:$CY$78,AZ$38)*$B54,VLOOKUP($C$2,'LookUp Ranges'!$A$65:$CY$71,AZ$38)*$B54))</f>
        <v>0</v>
      </c>
      <c r="BO54" s="506">
        <f ca="1">IF($R54=$B54,0,IF(AND(Welcome!$C$22="50%",$R$5=Inservice),VLOOKUP($C$2,'LookUp Ranges'!$A$73:$CY$78,BA$38)*$B54,VLOOKUP($C$2,'LookUp Ranges'!$A$65:$CY$71,BA$38)*$B54))</f>
        <v>0</v>
      </c>
      <c r="BP54" s="506">
        <f ca="1">IF($R54=$B54,0,IF(AND(Welcome!$C$22="50%",$R$5=Inservice),VLOOKUP($C$2,'LookUp Ranges'!$A$73:$CY$78,BB$38)*$B54,VLOOKUP($C$2,'LookUp Ranges'!$A$65:$CY$71,BB$38)*$B54))</f>
        <v>0</v>
      </c>
      <c r="BQ54" s="506">
        <f ca="1">IF($R54=$B54,0,IF(AND(Welcome!$C$22="50%",$R$5=Inservice),VLOOKUP($C$2,'LookUp Ranges'!$A$73:$CY$78,BC$38)*$B54,VLOOKUP($C$2,'LookUp Ranges'!$A$65:$CY$71,BC$38)*$B54))</f>
        <v>0</v>
      </c>
      <c r="BR54" s="506">
        <f ca="1">IF($R54=$B54,0,IF(AND(Welcome!$C$22="50%",$R$5=Inservice),VLOOKUP($C$2,'LookUp Ranges'!$A$73:$CY$78,BD$38)*$B54,VLOOKUP($C$2,'LookUp Ranges'!$A$65:$CY$71,BD$38)*$B54))</f>
        <v>0</v>
      </c>
      <c r="BS54" s="506">
        <f ca="1">IF($R54=$B54,0,IF(AND(Welcome!$C$22="50%",$R$5=Inservice),VLOOKUP($C$2,'LookUp Ranges'!$A$73:$CY$78,BE$38)*$B54,VLOOKUP($C$2,'LookUp Ranges'!$A$65:$CY$71,BE$38)*$B54))</f>
        <v>0</v>
      </c>
      <c r="BT54" s="506">
        <f ca="1">IF($R54=$B54,0,IF(AND(Welcome!$C$22="50%",$R$5=Inservice),VLOOKUP($C$2,'LookUp Ranges'!$A$73:$CY$78,BF$38)*$B54,VLOOKUP($C$2,'LookUp Ranges'!$A$65:$CY$71,BF$38)*$B54))</f>
        <v>0</v>
      </c>
      <c r="BU54" s="506">
        <f ca="1">IF($R54=$B54,0,IF(AND(Welcome!$C$22="50%",$R$5=Inservice),VLOOKUP($C$2,'LookUp Ranges'!$A$73:$CY$78,BG$38)*$B54,VLOOKUP($C$2,'LookUp Ranges'!$A$65:$CY$71,BG$38)*$B54))</f>
        <v>0</v>
      </c>
      <c r="BV54" s="506">
        <f ca="1">IF($R54=$B54,0,IF(AND(Welcome!$C$22="50%",$R$5=Inservice),VLOOKUP($C$2,'LookUp Ranges'!$A$73:$CY$78,BH$38)*$B54,VLOOKUP($C$2,'LookUp Ranges'!$A$65:$CY$71,BH$38)*$B54))</f>
        <v>0</v>
      </c>
      <c r="BW54" s="506">
        <f ca="1">IF($R54=$B54,0,IF(AND(Welcome!$C$22="50%",$R$5=Inservice),VLOOKUP($C$2,'LookUp Ranges'!$A$73:$CY$78,BI$38)*$B54,VLOOKUP($C$2,'LookUp Ranges'!$A$65:$CY$71,BI$38)*$B54))</f>
        <v>0</v>
      </c>
      <c r="BX54" s="506">
        <f ca="1">IF($R54=$B54,0,IF(AND(Welcome!$C$22="50%",$R$5=Inservice),VLOOKUP($C$2,'LookUp Ranges'!$A$73:$CY$78,BJ$38)*$B54,VLOOKUP($C$2,'LookUp Ranges'!$A$65:$CY$71,BJ$38)*$B54))</f>
        <v>0</v>
      </c>
      <c r="BY54" s="506">
        <f ca="1">IF($R54=$B54,0,IF(AND(Welcome!$C$22="50%",$R$5=Inservice),VLOOKUP($C$2,'LookUp Ranges'!$A$73:$CY$78,BK$38)*$B54,VLOOKUP($C$2,'LookUp Ranges'!$A$65:$CY$71,BK$38)*$B54))</f>
        <v>0</v>
      </c>
      <c r="BZ54" s="506">
        <f ca="1">IF($R54=$B54,0,IF(AND(Welcome!$C$22="50%",$R$5=Inservice),VLOOKUP($C$2,'LookUp Ranges'!$A$73:$CY$78,BL$38)*$B54,VLOOKUP($C$2,'LookUp Ranges'!$A$65:$CY$71,BL$38)*$B54))</f>
        <v>0</v>
      </c>
      <c r="CA54" s="506">
        <f ca="1">IF($R54=$B54,0,IF(AND(Welcome!$C$22="50%",$R$5=Inservice),VLOOKUP($C$2,'LookUp Ranges'!$A$73:$CY$78,BM$38)*$B54,VLOOKUP($C$2,'LookUp Ranges'!$A$65:$CY$71,BM$38)*$B54))</f>
        <v>0</v>
      </c>
      <c r="CB54" s="506">
        <f ca="1">IF($R54=$B54,0,IF(AND(Welcome!$C$22="50%",$R$5=Inservice),VLOOKUP($C$2,'LookUp Ranges'!$A$73:$CY$78,BN$38)*$B54,VLOOKUP($C$2,'LookUp Ranges'!$A$65:$CY$71,BN$38)*$B54))</f>
        <v>0</v>
      </c>
      <c r="CC54" s="506">
        <f ca="1">IF($R54=$B54,0,IF(AND(Welcome!$C$22="50%",$R$5=Inservice),VLOOKUP($C$2,'LookUp Ranges'!$A$73:$CY$78,BO$38)*$B54,VLOOKUP($C$2,'LookUp Ranges'!$A$65:$CY$71,BO$38)*$B54))</f>
        <v>0</v>
      </c>
      <c r="CD54" s="506">
        <f ca="1">IF($R54=$B54,0,IF(AND(Welcome!$C$22="50%",$R$5=Inservice),VLOOKUP($C$2,'LookUp Ranges'!$A$73:$CY$78,BP$38)*$B54,VLOOKUP($C$2,'LookUp Ranges'!$A$65:$CY$71,BP$38)*$B54))</f>
        <v>0</v>
      </c>
      <c r="CE54" s="506">
        <f ca="1">IF($R54=$B54,0,IF(AND(Welcome!$C$22="50%",$R$5=Inservice),VLOOKUP($C$2,'LookUp Ranges'!$A$73:$CY$78,BQ$38)*$B54,VLOOKUP($C$2,'LookUp Ranges'!$A$65:$CY$71,BQ$38)*$B54))</f>
        <v>0</v>
      </c>
      <c r="CF54" s="506">
        <f ca="1">IF($R54=$B54,0,IF(AND(Welcome!$C$22="50%",$R$5=Inservice),VLOOKUP($C$2,'LookUp Ranges'!$A$73:$CY$78,BR$38)*$B54,VLOOKUP($C$2,'LookUp Ranges'!$A$65:$CY$71,BR$38)*$B54))</f>
        <v>0</v>
      </c>
      <c r="CG54" s="506">
        <f ca="1">IF($R54=$B54,0,IF(AND(Welcome!$C$22="50%",$R$5=Inservice),VLOOKUP($C$2,'LookUp Ranges'!$A$73:$CY$78,BS$38)*$B54,VLOOKUP($C$2,'LookUp Ranges'!$A$65:$CY$71,BS$38)*$B54))</f>
        <v>0</v>
      </c>
      <c r="CH54" s="506">
        <f ca="1">IF($R54=$B54,0,IF(AND(Welcome!$C$22="50%",$R$5=Inservice),VLOOKUP($C$2,'LookUp Ranges'!$A$73:$CY$78,BT$38)*$B54,VLOOKUP($C$2,'LookUp Ranges'!$A$65:$CY$71,BT$38)*$B54))</f>
        <v>0</v>
      </c>
      <c r="CI54" s="506">
        <f ca="1">IF($R54=$B54,0,IF(AND(Welcome!$C$22="50%",$R$5=Inservice),VLOOKUP($C$2,'LookUp Ranges'!$A$73:$CY$78,BU$38)*$B54,VLOOKUP($C$2,'LookUp Ranges'!$A$65:$CY$71,BU$38)*$B54))</f>
        <v>0</v>
      </c>
      <c r="CJ54" s="506">
        <f ca="1">IF($R54=$B54,0,IF(AND(Welcome!$C$22="50%",$R$5=Inservice),VLOOKUP($C$2,'LookUp Ranges'!$A$73:$CY$78,BV$38)*$B54,VLOOKUP($C$2,'LookUp Ranges'!$A$65:$CY$71,BV$38)*$B54))</f>
        <v>0</v>
      </c>
      <c r="CK54" s="506">
        <f ca="1">IF($R54=$B54,0,IF(AND(Welcome!$C$22="50%",$R$5=Inservice),VLOOKUP($C$2,'LookUp Ranges'!$A$73:$CY$78,BW$38)*$B54,VLOOKUP($C$2,'LookUp Ranges'!$A$65:$CY$71,BW$38)*$B54))</f>
        <v>0</v>
      </c>
      <c r="CL54" s="506">
        <f ca="1">IF($R54=$B54,0,IF(AND(Welcome!$C$22="50%",$R$5=Inservice),VLOOKUP($C$2,'LookUp Ranges'!$A$73:$CY$78,BX$38)*$B54,VLOOKUP($C$2,'LookUp Ranges'!$A$65:$CY$71,BX$38)*$B54))</f>
        <v>0</v>
      </c>
      <c r="CM54" s="506">
        <f ca="1">IF($R54=$B54,0,IF(AND(Welcome!$C$22="50%",$R$5=Inservice),VLOOKUP($C$2,'LookUp Ranges'!$A$73:$CY$78,BY$38)*$B54,VLOOKUP($C$2,'LookUp Ranges'!$A$65:$CY$71,BY$38)*$B54))</f>
        <v>0</v>
      </c>
      <c r="CN54" s="506">
        <f ca="1">IF($R54=$B54,0,IF(AND(Welcome!$C$22="50%",$R$5=Inservice),VLOOKUP($C$2,'LookUp Ranges'!$A$73:$CY$78,BZ$38)*$B54,VLOOKUP($C$2,'LookUp Ranges'!$A$65:$CY$71,BZ$38)*$B54))</f>
        <v>0</v>
      </c>
      <c r="CO54" s="506">
        <f ca="1">IF($R54=$B54,0,IF(AND(Welcome!$C$22="50%",$R$5=Inservice),VLOOKUP($C$2,'LookUp Ranges'!$A$73:$CY$78,CA$38)*$B54,VLOOKUP($C$2,'LookUp Ranges'!$A$65:$CY$71,CA$38)*$B54))</f>
        <v>0</v>
      </c>
      <c r="CP54" s="506">
        <f ca="1">IF($R54=$B54,0,IF(AND(Welcome!$C$22="50%",$R$5=Inservice),VLOOKUP($C$2,'LookUp Ranges'!$A$73:$CY$78,CB$38)*$B54,VLOOKUP($C$2,'LookUp Ranges'!$A$65:$CY$71,CB$38)*$B54))</f>
        <v>0</v>
      </c>
      <c r="CQ54" s="506">
        <f ca="1">IF($R54=$B54,0,IF(AND(Welcome!$C$22="50%",$R$5=Inservice),VLOOKUP($C$2,'LookUp Ranges'!$A$73:$CY$78,CC$38)*$B54,VLOOKUP($C$2,'LookUp Ranges'!$A$65:$CY$71,CC$38)*$B54))</f>
        <v>0</v>
      </c>
      <c r="CR54" s="506">
        <f ca="1">IF($R54=$B54,0,IF(AND(Welcome!$C$22="50%",$R$5=Inservice),VLOOKUP($C$2,'LookUp Ranges'!$A$73:$CY$78,CD$38)*$B54,VLOOKUP($C$2,'LookUp Ranges'!$A$65:$CY$71,CD$38)*$B54))</f>
        <v>0</v>
      </c>
      <c r="CS54" s="506">
        <f ca="1">IF($R54=$B54,0,IF(AND(Welcome!$C$22="50%",$R$5=Inservice),VLOOKUP($C$2,'LookUp Ranges'!$A$73:$CY$78,CE$38)*$B54,VLOOKUP($C$2,'LookUp Ranges'!$A$65:$CY$71,CE$38)*$B54))</f>
        <v>0</v>
      </c>
      <c r="CT54" s="506">
        <f ca="1">IF($R54=$B54,0,IF(AND(Welcome!$C$22="50%",$R$5=Inservice),VLOOKUP($C$2,'LookUp Ranges'!$A$73:$CY$78,CF$38)*$B54,VLOOKUP($C$2,'LookUp Ranges'!$A$65:$CY$71,CF$38)*$B54))</f>
        <v>0</v>
      </c>
      <c r="CU54" s="506">
        <f ca="1">IF($R54=$B54,0,IF(AND(Welcome!$C$22="50%",$R$5=Inservice),VLOOKUP($C$2,'LookUp Ranges'!$A$73:$CY$78,CG$38)*$B54,VLOOKUP($C$2,'LookUp Ranges'!$A$65:$CY$71,CG$38)*$B54))</f>
        <v>0</v>
      </c>
      <c r="CV54" s="506">
        <f ca="1">IF($R54=$B54,0,IF(AND(Welcome!$C$22="50%",$R$5=Inservice),VLOOKUP($C$2,'LookUp Ranges'!$A$73:$CY$78,CH$38)*$B54,VLOOKUP($C$2,'LookUp Ranges'!$A$65:$CY$71,CH$38)*$B54))</f>
        <v>0</v>
      </c>
      <c r="CW54" s="506">
        <f ca="1">IF($R54=$B54,0,IF(AND(Welcome!$C$22="50%",$R$5=Inservice),VLOOKUP($C$2,'LookUp Ranges'!$A$73:$CY$78,CI$38)*$B54,VLOOKUP($C$2,'LookUp Ranges'!$A$65:$CY$71,CI$38)*$B54))</f>
        <v>0</v>
      </c>
      <c r="CX54" s="506">
        <f ca="1">IF($R54=$B54,0,IF(AND(Welcome!$C$22="50%",$R$5=Inservice),VLOOKUP($C$2,'LookUp Ranges'!$A$73:$CY$78,CJ$38)*$B54,VLOOKUP($C$2,'LookUp Ranges'!$A$65:$CY$71,CJ$38)*$B54))</f>
        <v>0</v>
      </c>
      <c r="CY54" s="256">
        <f t="shared" ca="1" si="236"/>
        <v>0</v>
      </c>
    </row>
    <row r="55" spans="1:103">
      <c r="A55" s="241">
        <f t="shared" si="234"/>
        <v>17</v>
      </c>
      <c r="B55" s="249">
        <f t="shared" ca="1" si="235"/>
        <v>0</v>
      </c>
      <c r="C55" s="257"/>
      <c r="D55" s="257"/>
      <c r="E55" s="257"/>
      <c r="F55" s="257"/>
      <c r="G55" s="257"/>
      <c r="H55" s="257"/>
      <c r="I55" s="257"/>
      <c r="J55" s="257"/>
      <c r="K55" s="257"/>
      <c r="L55" s="257"/>
      <c r="M55" s="257"/>
      <c r="N55" s="257"/>
      <c r="O55" s="257"/>
      <c r="P55" s="257"/>
      <c r="Q55" s="257"/>
      <c r="R55" s="257"/>
      <c r="S55" s="573">
        <f ca="1">IF(AND(Welcome!$C$22="100%",S$5=Inservice),$B55,IF(AND(Welcome!$C$22="50%",S$5=Inservice),VLOOKUP($C$2,'LookUp Ranges'!$A$73:$CY$78,D$38)*$B55,VLOOKUP($C$2,'LookUp Ranges'!$A$65:$CY$71,D$38)*$B55))</f>
        <v>0</v>
      </c>
      <c r="T55" s="573">
        <f ca="1">IF($S55=$B55,0,IF(AND(Welcome!$C$22="50%",$S$5=Inservice),VLOOKUP($C$2,'LookUp Ranges'!$A$73:$CY$78,E$38)*$B55,VLOOKUP($C$2,'LookUp Ranges'!$A$65:$CY$71,E$38)*$B55))</f>
        <v>0</v>
      </c>
      <c r="U55" s="573">
        <f ca="1">IF($S55=$B55,0,IF(AND(Welcome!$C$22="50%",$S$5=Inservice),VLOOKUP($C$2,'LookUp Ranges'!$A$73:$CY$78,F$38)*$B55,VLOOKUP($C$2,'LookUp Ranges'!$A$65:$CY$71,F$38)*$B55))</f>
        <v>0</v>
      </c>
      <c r="V55" s="573">
        <f ca="1">IF($S55=$B55,0,IF(AND(Welcome!$C$22="50%",$S$5=Inservice),VLOOKUP($C$2,'LookUp Ranges'!$A$73:$CY$78,G$38)*$B55,VLOOKUP($C$2,'LookUp Ranges'!$A$65:$CY$71,G$38)*$B55))</f>
        <v>0</v>
      </c>
      <c r="W55" s="573">
        <f ca="1">IF($S55=$B55,0,IF(AND(Welcome!$C$22="50%",$S$5=Inservice),VLOOKUP($C$2,'LookUp Ranges'!$A$73:$CY$78,H$38)*$B55,VLOOKUP($C$2,'LookUp Ranges'!$A$65:$CY$71,H$38)*$B55))</f>
        <v>0</v>
      </c>
      <c r="X55" s="573">
        <f ca="1">IF($S55=$B55,0,IF(AND(Welcome!$C$22="50%",$S$5=Inservice),VLOOKUP($C$2,'LookUp Ranges'!$A$73:$CY$78,I$38)*$B55,VLOOKUP($C$2,'LookUp Ranges'!$A$65:$CY$71,I$38)*$B55))</f>
        <v>0</v>
      </c>
      <c r="Y55" s="573">
        <f ca="1">IF($S55=$B55,0,IF(AND(Welcome!$C$22="50%",$S$5=Inservice),VLOOKUP($C$2,'LookUp Ranges'!$A$73:$CY$78,J$38)*$B55,VLOOKUP($C$2,'LookUp Ranges'!$A$65:$CY$71,J$38)*$B55))</f>
        <v>0</v>
      </c>
      <c r="Z55" s="506">
        <f ca="1">IF($S55=$B55,0,IF(AND(Welcome!$C$22="50%",$S$5=Inservice),VLOOKUP($C$2,'LookUp Ranges'!$A$73:$CY$78,K$38)*$B55,VLOOKUP($C$2,'LookUp Ranges'!$A$65:$CY$71,K$38)*$B55))</f>
        <v>0</v>
      </c>
      <c r="AA55" s="506">
        <f ca="1">IF($S55=$B55,0,IF(AND(Welcome!$C$22="50%",$S$5=Inservice),VLOOKUP($C$2,'LookUp Ranges'!$A$73:$CY$78,L$38)*$B55,VLOOKUP($C$2,'LookUp Ranges'!$A$65:$CY$71,L$38)*$B55))</f>
        <v>0</v>
      </c>
      <c r="AB55" s="506">
        <f ca="1">IF($S55=$B55,0,IF(AND(Welcome!$C$22="50%",$S$5=Inservice),VLOOKUP($C$2,'LookUp Ranges'!$A$73:$CY$78,M$38)*$B55,VLOOKUP($C$2,'LookUp Ranges'!$A$65:$CY$71,M$38)*$B55))</f>
        <v>0</v>
      </c>
      <c r="AC55" s="506">
        <f ca="1">IF($S55=$B55,0,IF(AND(Welcome!$C$22="50%",$S$5=Inservice),VLOOKUP($C$2,'LookUp Ranges'!$A$73:$CY$78,N$38)*$B55,VLOOKUP($C$2,'LookUp Ranges'!$A$65:$CY$71,N$38)*$B55))</f>
        <v>0</v>
      </c>
      <c r="AD55" s="506">
        <f ca="1">IF($S55=$B55,0,IF(AND(Welcome!$C$22="50%",$S$5=Inservice),VLOOKUP($C$2,'LookUp Ranges'!$A$73:$CY$78,O$38)*$B55,VLOOKUP($C$2,'LookUp Ranges'!$A$65:$CY$71,O$38)*$B55))</f>
        <v>0</v>
      </c>
      <c r="AE55" s="506">
        <f ca="1">IF($S55=$B55,0,IF(AND(Welcome!$C$22="50%",$S$5=Inservice),VLOOKUP($C$2,'LookUp Ranges'!$A$73:$CY$78,P$38)*$B55,VLOOKUP($C$2,'LookUp Ranges'!$A$65:$CY$71,P$38)*$B55))</f>
        <v>0</v>
      </c>
      <c r="AF55" s="506">
        <f ca="1">IF($S55=$B55,0,IF(AND(Welcome!$C$22="50%",$S$5=Inservice),VLOOKUP($C$2,'LookUp Ranges'!$A$73:$CY$78,Q$38)*$B55,VLOOKUP($C$2,'LookUp Ranges'!$A$65:$CY$71,Q$38)*$B55))</f>
        <v>0</v>
      </c>
      <c r="AG55" s="506">
        <f ca="1">IF($S55=$B55,0,IF(AND(Welcome!$C$22="50%",$S$5=Inservice),VLOOKUP($C$2,'LookUp Ranges'!$A$73:$CY$78,R$38)*$B55,VLOOKUP($C$2,'LookUp Ranges'!$A$65:$CY$71,R$38)*$B55))</f>
        <v>0</v>
      </c>
      <c r="AH55" s="506">
        <f ca="1">IF($S55=$B55,0,IF(AND(Welcome!$C$22="50%",$S$5=Inservice),VLOOKUP($C$2,'LookUp Ranges'!$A$73:$CY$78,S$38)*$B55,VLOOKUP($C$2,'LookUp Ranges'!$A$65:$CY$71,S$38)*$B55))</f>
        <v>0</v>
      </c>
      <c r="AI55" s="506">
        <f ca="1">IF($S55=$B55,0,IF(AND(Welcome!$C$22="50%",$S$5=Inservice),VLOOKUP($C$2,'LookUp Ranges'!$A$73:$CY$78,T$38)*$B55,VLOOKUP($C$2,'LookUp Ranges'!$A$65:$CY$71,T$38)*$B55))</f>
        <v>0</v>
      </c>
      <c r="AJ55" s="506">
        <f ca="1">IF($S55=$B55,0,IF(AND(Welcome!$C$22="50%",$S$5=Inservice),VLOOKUP($C$2,'LookUp Ranges'!$A$73:$CY$78,U$38)*$B55,VLOOKUP($C$2,'LookUp Ranges'!$A$65:$CY$71,U$38)*$B55))</f>
        <v>0</v>
      </c>
      <c r="AK55" s="506">
        <f ca="1">IF($S55=$B55,0,IF(AND(Welcome!$C$22="50%",$S$5=Inservice),VLOOKUP($C$2,'LookUp Ranges'!$A$73:$CY$78,V$38)*$B55,VLOOKUP($C$2,'LookUp Ranges'!$A$65:$CY$71,V$38)*$B55))</f>
        <v>0</v>
      </c>
      <c r="AL55" s="506">
        <f ca="1">IF($S55=$B55,0,IF(AND(Welcome!$C$22="50%",$S$5=Inservice),VLOOKUP($C$2,'LookUp Ranges'!$A$73:$CY$78,W$38)*$B55,VLOOKUP($C$2,'LookUp Ranges'!$A$65:$CY$71,W$38)*$B55))</f>
        <v>0</v>
      </c>
      <c r="AM55" s="506">
        <f ca="1">IF($S55=$B55,0,IF(AND(Welcome!$C$22="50%",$S$5=Inservice),VLOOKUP($C$2,'LookUp Ranges'!$A$73:$CY$78,X$38)*$B55,VLOOKUP($C$2,'LookUp Ranges'!$A$65:$CY$71,X$38)*$B55))</f>
        <v>0</v>
      </c>
      <c r="AN55" s="506">
        <f ca="1">IF($S55=$B55,0,IF(AND(Welcome!$C$22="50%",$S$5=Inservice),VLOOKUP($C$2,'LookUp Ranges'!$A$73:$CY$78,Y$38)*$B55,VLOOKUP($C$2,'LookUp Ranges'!$A$65:$CY$71,Y$38)*$B55))</f>
        <v>0</v>
      </c>
      <c r="AO55" s="506">
        <f ca="1">IF($S55=$B55,0,IF(AND(Welcome!$C$22="50%",$S$5=Inservice),VLOOKUP($C$2,'LookUp Ranges'!$A$73:$CY$78,Z$38)*$B55,VLOOKUP($C$2,'LookUp Ranges'!$A$65:$CY$71,Z$38)*$B55))</f>
        <v>0</v>
      </c>
      <c r="AP55" s="506">
        <f ca="1">IF($S55=$B55,0,IF(AND(Welcome!$C$22="50%",$S$5=Inservice),VLOOKUP($C$2,'LookUp Ranges'!$A$73:$CY$78,AA$38)*$B55,VLOOKUP($C$2,'LookUp Ranges'!$A$65:$CY$71,AA$38)*$B55))</f>
        <v>0</v>
      </c>
      <c r="AQ55" s="506">
        <f ca="1">IF($S55=$B55,0,IF(AND(Welcome!$C$22="50%",$S$5=Inservice),VLOOKUP($C$2,'LookUp Ranges'!$A$73:$CY$78,AB$38)*$B55,VLOOKUP($C$2,'LookUp Ranges'!$A$65:$CY$71,AB$38)*$B55))</f>
        <v>0</v>
      </c>
      <c r="AR55" s="506">
        <f ca="1">IF($S55=$B55,0,IF(AND(Welcome!$C$22="50%",$S$5=Inservice),VLOOKUP($C$2,'LookUp Ranges'!$A$73:$CY$78,AC$38)*$B55,VLOOKUP($C$2,'LookUp Ranges'!$A$65:$CY$71,AC$38)*$B55))</f>
        <v>0</v>
      </c>
      <c r="AS55" s="506">
        <f ca="1">IF($S55=$B55,0,IF(AND(Welcome!$C$22="50%",$S$5=Inservice),VLOOKUP($C$2,'LookUp Ranges'!$A$73:$CY$78,AD$38)*$B55,VLOOKUP($C$2,'LookUp Ranges'!$A$65:$CY$71,AD$38)*$B55))</f>
        <v>0</v>
      </c>
      <c r="AT55" s="506">
        <f ca="1">IF($S55=$B55,0,IF(AND(Welcome!$C$22="50%",$S$5=Inservice),VLOOKUP($C$2,'LookUp Ranges'!$A$73:$CY$78,AE$38)*$B55,VLOOKUP($C$2,'LookUp Ranges'!$A$65:$CY$71,AE$38)*$B55))</f>
        <v>0</v>
      </c>
      <c r="AU55" s="506">
        <f ca="1">IF($S55=$B55,0,IF(AND(Welcome!$C$22="50%",$S$5=Inservice),VLOOKUP($C$2,'LookUp Ranges'!$A$73:$CY$78,AF$38)*$B55,VLOOKUP($C$2,'LookUp Ranges'!$A$65:$CY$71,AF$38)*$B55))</f>
        <v>0</v>
      </c>
      <c r="AV55" s="506">
        <f ca="1">IF($S55=$B55,0,IF(AND(Welcome!$C$22="50%",$S$5=Inservice),VLOOKUP($C$2,'LookUp Ranges'!$A$73:$CY$78,AG$38)*$B55,VLOOKUP($C$2,'LookUp Ranges'!$A$65:$CY$71,AG$38)*$B55))</f>
        <v>0</v>
      </c>
      <c r="AW55" s="506">
        <f ca="1">IF($S55=$B55,0,IF(AND(Welcome!$C$22="50%",$S$5=Inservice),VLOOKUP($C$2,'LookUp Ranges'!$A$73:$CY$78,AH$38)*$B55,VLOOKUP($C$2,'LookUp Ranges'!$A$65:$CY$71,AH$38)*$B55))</f>
        <v>0</v>
      </c>
      <c r="AX55" s="506">
        <f ca="1">IF($S55=$B55,0,IF(AND(Welcome!$C$22="50%",$S$5=Inservice),VLOOKUP($C$2,'LookUp Ranges'!$A$73:$CY$78,AI$38)*$B55,VLOOKUP($C$2,'LookUp Ranges'!$A$65:$CY$71,AI$38)*$B55))</f>
        <v>0</v>
      </c>
      <c r="AY55" s="506">
        <f ca="1">IF($S55=$B55,0,IF(AND(Welcome!$C$22="50%",$S$5=Inservice),VLOOKUP($C$2,'LookUp Ranges'!$A$73:$CY$78,AJ$38)*$B55,VLOOKUP($C$2,'LookUp Ranges'!$A$65:$CY$71,AJ$38)*$B55))</f>
        <v>0</v>
      </c>
      <c r="AZ55" s="506">
        <f ca="1">IF($S55=$B55,0,IF(AND(Welcome!$C$22="50%",$S$5=Inservice),VLOOKUP($C$2,'LookUp Ranges'!$A$73:$CY$78,AK$38)*$B55,VLOOKUP($C$2,'LookUp Ranges'!$A$65:$CY$71,AK$38)*$B55))</f>
        <v>0</v>
      </c>
      <c r="BA55" s="506">
        <f ca="1">IF($S55=$B55,0,IF(AND(Welcome!$C$22="50%",$S$5=Inservice),VLOOKUP($C$2,'LookUp Ranges'!$A$73:$CY$78,AL$38)*$B55,VLOOKUP($C$2,'LookUp Ranges'!$A$65:$CY$71,AL$38)*$B55))</f>
        <v>0</v>
      </c>
      <c r="BB55" s="506">
        <f ca="1">IF($S55=$B55,0,IF(AND(Welcome!$C$22="50%",$S$5=Inservice),VLOOKUP($C$2,'LookUp Ranges'!$A$73:$CY$78,AM$38)*$B55,VLOOKUP($C$2,'LookUp Ranges'!$A$65:$CY$71,AM$38)*$B55))</f>
        <v>0</v>
      </c>
      <c r="BC55" s="506">
        <f ca="1">IF($S55=$B55,0,IF(AND(Welcome!$C$22="50%",$S$5=Inservice),VLOOKUP($C$2,'LookUp Ranges'!$A$73:$CY$78,AN$38)*$B55,VLOOKUP($C$2,'LookUp Ranges'!$A$65:$CY$71,AN$38)*$B55))</f>
        <v>0</v>
      </c>
      <c r="BD55" s="506">
        <f ca="1">IF($S55=$B55,0,IF(AND(Welcome!$C$22="50%",$S$5=Inservice),VLOOKUP($C$2,'LookUp Ranges'!$A$73:$CY$78,AO$38)*$B55,VLOOKUP($C$2,'LookUp Ranges'!$A$65:$CY$71,AO$38)*$B55))</f>
        <v>0</v>
      </c>
      <c r="BE55" s="506">
        <f ca="1">IF($S55=$B55,0,IF(AND(Welcome!$C$22="50%",$S$5=Inservice),VLOOKUP($C$2,'LookUp Ranges'!$A$73:$CY$78,AP$38)*$B55,VLOOKUP($C$2,'LookUp Ranges'!$A$65:$CY$71,AP$38)*$B55))</f>
        <v>0</v>
      </c>
      <c r="BF55" s="506">
        <f ca="1">IF($S55=$B55,0,IF(AND(Welcome!$C$22="50%",$S$5=Inservice),VLOOKUP($C$2,'LookUp Ranges'!$A$73:$CY$78,AQ$38)*$B55,VLOOKUP($C$2,'LookUp Ranges'!$A$65:$CY$71,AQ$38)*$B55))</f>
        <v>0</v>
      </c>
      <c r="BG55" s="506">
        <f ca="1">IF($S55=$B55,0,IF(AND(Welcome!$C$22="50%",$S$5=Inservice),VLOOKUP($C$2,'LookUp Ranges'!$A$73:$CY$78,AR$38)*$B55,VLOOKUP($C$2,'LookUp Ranges'!$A$65:$CY$71,AR$38)*$B55))</f>
        <v>0</v>
      </c>
      <c r="BH55" s="506">
        <f ca="1">IF($S55=$B55,0,IF(AND(Welcome!$C$22="50%",$S$5=Inservice),VLOOKUP($C$2,'LookUp Ranges'!$A$73:$CY$78,AS$38)*$B55,VLOOKUP($C$2,'LookUp Ranges'!$A$65:$CY$71,AS$38)*$B55))</f>
        <v>0</v>
      </c>
      <c r="BI55" s="506">
        <f ca="1">IF($S55=$B55,0,IF(AND(Welcome!$C$22="50%",$S$5=Inservice),VLOOKUP($C$2,'LookUp Ranges'!$A$73:$CY$78,AT$38)*$B55,VLOOKUP($C$2,'LookUp Ranges'!$A$65:$CY$71,AT$38)*$B55))</f>
        <v>0</v>
      </c>
      <c r="BJ55" s="506">
        <f ca="1">IF($S55=$B55,0,IF(AND(Welcome!$C$22="50%",$S$5=Inservice),VLOOKUP($C$2,'LookUp Ranges'!$A$73:$CY$78,AU$38)*$B55,VLOOKUP($C$2,'LookUp Ranges'!$A$65:$CY$71,AU$38)*$B55))</f>
        <v>0</v>
      </c>
      <c r="BK55" s="506">
        <f ca="1">IF($S55=$B55,0,IF(AND(Welcome!$C$22="50%",$S$5=Inservice),VLOOKUP($C$2,'LookUp Ranges'!$A$73:$CY$78,AV$38)*$B55,VLOOKUP($C$2,'LookUp Ranges'!$A$65:$CY$71,AV$38)*$B55))</f>
        <v>0</v>
      </c>
      <c r="BL55" s="506">
        <f ca="1">IF($S55=$B55,0,IF(AND(Welcome!$C$22="50%",$S$5=Inservice),VLOOKUP($C$2,'LookUp Ranges'!$A$73:$CY$78,AW$38)*$B55,VLOOKUP($C$2,'LookUp Ranges'!$A$65:$CY$71,AW$38)*$B55))</f>
        <v>0</v>
      </c>
      <c r="BM55" s="506">
        <f ca="1">IF($S55=$B55,0,IF(AND(Welcome!$C$22="50%",$S$5=Inservice),VLOOKUP($C$2,'LookUp Ranges'!$A$73:$CY$78,AX$38)*$B55,VLOOKUP($C$2,'LookUp Ranges'!$A$65:$CY$71,AX$38)*$B55))</f>
        <v>0</v>
      </c>
      <c r="BN55" s="506">
        <f ca="1">IF($S55=$B55,0,IF(AND(Welcome!$C$22="50%",$S$5=Inservice),VLOOKUP($C$2,'LookUp Ranges'!$A$73:$CY$78,AY$38)*$B55,VLOOKUP($C$2,'LookUp Ranges'!$A$65:$CY$71,AY$38)*$B55))</f>
        <v>0</v>
      </c>
      <c r="BO55" s="506">
        <f ca="1">IF($S55=$B55,0,IF(AND(Welcome!$C$22="50%",$S$5=Inservice),VLOOKUP($C$2,'LookUp Ranges'!$A$73:$CY$78,AZ$38)*$B55,VLOOKUP($C$2,'LookUp Ranges'!$A$65:$CY$71,AZ$38)*$B55))</f>
        <v>0</v>
      </c>
      <c r="BP55" s="506">
        <f ca="1">IF($S55=$B55,0,IF(AND(Welcome!$C$22="50%",$S$5=Inservice),VLOOKUP($C$2,'LookUp Ranges'!$A$73:$CY$78,BA$38)*$B55,VLOOKUP($C$2,'LookUp Ranges'!$A$65:$CY$71,BA$38)*$B55))</f>
        <v>0</v>
      </c>
      <c r="BQ55" s="506">
        <f ca="1">IF($S55=$B55,0,IF(AND(Welcome!$C$22="50%",$S$5=Inservice),VLOOKUP($C$2,'LookUp Ranges'!$A$73:$CY$78,BB$38)*$B55,VLOOKUP($C$2,'LookUp Ranges'!$A$65:$CY$71,BB$38)*$B55))</f>
        <v>0</v>
      </c>
      <c r="BR55" s="506">
        <f ca="1">IF($S55=$B55,0,IF(AND(Welcome!$C$22="50%",$S$5=Inservice),VLOOKUP($C$2,'LookUp Ranges'!$A$73:$CY$78,BC$38)*$B55,VLOOKUP($C$2,'LookUp Ranges'!$A$65:$CY$71,BC$38)*$B55))</f>
        <v>0</v>
      </c>
      <c r="BS55" s="506">
        <f ca="1">IF($S55=$B55,0,IF(AND(Welcome!$C$22="50%",$S$5=Inservice),VLOOKUP($C$2,'LookUp Ranges'!$A$73:$CY$78,BD$38)*$B55,VLOOKUP($C$2,'LookUp Ranges'!$A$65:$CY$71,BD$38)*$B55))</f>
        <v>0</v>
      </c>
      <c r="BT55" s="506">
        <f ca="1">IF($S55=$B55,0,IF(AND(Welcome!$C$22="50%",$S$5=Inservice),VLOOKUP($C$2,'LookUp Ranges'!$A$73:$CY$78,BE$38)*$B55,VLOOKUP($C$2,'LookUp Ranges'!$A$65:$CY$71,BE$38)*$B55))</f>
        <v>0</v>
      </c>
      <c r="BU55" s="506">
        <f ca="1">IF($S55=$B55,0,IF(AND(Welcome!$C$22="50%",$S$5=Inservice),VLOOKUP($C$2,'LookUp Ranges'!$A$73:$CY$78,BF$38)*$B55,VLOOKUP($C$2,'LookUp Ranges'!$A$65:$CY$71,BF$38)*$B55))</f>
        <v>0</v>
      </c>
      <c r="BV55" s="506">
        <f ca="1">IF($S55=$B55,0,IF(AND(Welcome!$C$22="50%",$S$5=Inservice),VLOOKUP($C$2,'LookUp Ranges'!$A$73:$CY$78,BG$38)*$B55,VLOOKUP($C$2,'LookUp Ranges'!$A$65:$CY$71,BG$38)*$B55))</f>
        <v>0</v>
      </c>
      <c r="BW55" s="506">
        <f ca="1">IF($S55=$B55,0,IF(AND(Welcome!$C$22="50%",$S$5=Inservice),VLOOKUP($C$2,'LookUp Ranges'!$A$73:$CY$78,BH$38)*$B55,VLOOKUP($C$2,'LookUp Ranges'!$A$65:$CY$71,BH$38)*$B55))</f>
        <v>0</v>
      </c>
      <c r="BX55" s="506">
        <f ca="1">IF($S55=$B55,0,IF(AND(Welcome!$C$22="50%",$S$5=Inservice),VLOOKUP($C$2,'LookUp Ranges'!$A$73:$CY$78,BI$38)*$B55,VLOOKUP($C$2,'LookUp Ranges'!$A$65:$CY$71,BI$38)*$B55))</f>
        <v>0</v>
      </c>
      <c r="BY55" s="506">
        <f ca="1">IF($S55=$B55,0,IF(AND(Welcome!$C$22="50%",$S$5=Inservice),VLOOKUP($C$2,'LookUp Ranges'!$A$73:$CY$78,BJ$38)*$B55,VLOOKUP($C$2,'LookUp Ranges'!$A$65:$CY$71,BJ$38)*$B55))</f>
        <v>0</v>
      </c>
      <c r="BZ55" s="506">
        <f ca="1">IF($S55=$B55,0,IF(AND(Welcome!$C$22="50%",$S$5=Inservice),VLOOKUP($C$2,'LookUp Ranges'!$A$73:$CY$78,BK$38)*$B55,VLOOKUP($C$2,'LookUp Ranges'!$A$65:$CY$71,BK$38)*$B55))</f>
        <v>0</v>
      </c>
      <c r="CA55" s="506">
        <f ca="1">IF($S55=$B55,0,IF(AND(Welcome!$C$22="50%",$S$5=Inservice),VLOOKUP($C$2,'LookUp Ranges'!$A$73:$CY$78,BL$38)*$B55,VLOOKUP($C$2,'LookUp Ranges'!$A$65:$CY$71,BL$38)*$B55))</f>
        <v>0</v>
      </c>
      <c r="CB55" s="506">
        <f ca="1">IF($S55=$B55,0,IF(AND(Welcome!$C$22="50%",$S$5=Inservice),VLOOKUP($C$2,'LookUp Ranges'!$A$73:$CY$78,BM$38)*$B55,VLOOKUP($C$2,'LookUp Ranges'!$A$65:$CY$71,BM$38)*$B55))</f>
        <v>0</v>
      </c>
      <c r="CC55" s="506">
        <f ca="1">IF($S55=$B55,0,IF(AND(Welcome!$C$22="50%",$S$5=Inservice),VLOOKUP($C$2,'LookUp Ranges'!$A$73:$CY$78,BN$38)*$B55,VLOOKUP($C$2,'LookUp Ranges'!$A$65:$CY$71,BN$38)*$B55))</f>
        <v>0</v>
      </c>
      <c r="CD55" s="506">
        <f ca="1">IF($S55=$B55,0,IF(AND(Welcome!$C$22="50%",$S$5=Inservice),VLOOKUP($C$2,'LookUp Ranges'!$A$73:$CY$78,BO$38)*$B55,VLOOKUP($C$2,'LookUp Ranges'!$A$65:$CY$71,BO$38)*$B55))</f>
        <v>0</v>
      </c>
      <c r="CE55" s="506">
        <f ca="1">IF($S55=$B55,0,IF(AND(Welcome!$C$22="50%",$S$5=Inservice),VLOOKUP($C$2,'LookUp Ranges'!$A$73:$CY$78,BP$38)*$B55,VLOOKUP($C$2,'LookUp Ranges'!$A$65:$CY$71,BP$38)*$B55))</f>
        <v>0</v>
      </c>
      <c r="CF55" s="506">
        <f ca="1">IF($S55=$B55,0,IF(AND(Welcome!$C$22="50%",$S$5=Inservice),VLOOKUP($C$2,'LookUp Ranges'!$A$73:$CY$78,BQ$38)*$B55,VLOOKUP($C$2,'LookUp Ranges'!$A$65:$CY$71,BQ$38)*$B55))</f>
        <v>0</v>
      </c>
      <c r="CG55" s="506">
        <f ca="1">IF($S55=$B55,0,IF(AND(Welcome!$C$22="50%",$S$5=Inservice),VLOOKUP($C$2,'LookUp Ranges'!$A$73:$CY$78,BR$38)*$B55,VLOOKUP($C$2,'LookUp Ranges'!$A$65:$CY$71,BR$38)*$B55))</f>
        <v>0</v>
      </c>
      <c r="CH55" s="506">
        <f ca="1">IF($S55=$B55,0,IF(AND(Welcome!$C$22="50%",$S$5=Inservice),VLOOKUP($C$2,'LookUp Ranges'!$A$73:$CY$78,BS$38)*$B55,VLOOKUP($C$2,'LookUp Ranges'!$A$65:$CY$71,BS$38)*$B55))</f>
        <v>0</v>
      </c>
      <c r="CI55" s="506">
        <f ca="1">IF($S55=$B55,0,IF(AND(Welcome!$C$22="50%",$S$5=Inservice),VLOOKUP($C$2,'LookUp Ranges'!$A$73:$CY$78,BT$38)*$B55,VLOOKUP($C$2,'LookUp Ranges'!$A$65:$CY$71,BT$38)*$B55))</f>
        <v>0</v>
      </c>
      <c r="CJ55" s="506">
        <f ca="1">IF($S55=$B55,0,IF(AND(Welcome!$C$22="50%",$S$5=Inservice),VLOOKUP($C$2,'LookUp Ranges'!$A$73:$CY$78,BU$38)*$B55,VLOOKUP($C$2,'LookUp Ranges'!$A$65:$CY$71,BU$38)*$B55))</f>
        <v>0</v>
      </c>
      <c r="CK55" s="506">
        <f ca="1">IF($S55=$B55,0,IF(AND(Welcome!$C$22="50%",$S$5=Inservice),VLOOKUP($C$2,'LookUp Ranges'!$A$73:$CY$78,BV$38)*$B55,VLOOKUP($C$2,'LookUp Ranges'!$A$65:$CY$71,BV$38)*$B55))</f>
        <v>0</v>
      </c>
      <c r="CL55" s="506">
        <f ca="1">IF($S55=$B55,0,IF(AND(Welcome!$C$22="50%",$S$5=Inservice),VLOOKUP($C$2,'LookUp Ranges'!$A$73:$CY$78,BW$38)*$B55,VLOOKUP($C$2,'LookUp Ranges'!$A$65:$CY$71,BW$38)*$B55))</f>
        <v>0</v>
      </c>
      <c r="CM55" s="506">
        <f ca="1">IF($S55=$B55,0,IF(AND(Welcome!$C$22="50%",$S$5=Inservice),VLOOKUP($C$2,'LookUp Ranges'!$A$73:$CY$78,BX$38)*$B55,VLOOKUP($C$2,'LookUp Ranges'!$A$65:$CY$71,BX$38)*$B55))</f>
        <v>0</v>
      </c>
      <c r="CN55" s="506">
        <f ca="1">IF($S55=$B55,0,IF(AND(Welcome!$C$22="50%",$S$5=Inservice),VLOOKUP($C$2,'LookUp Ranges'!$A$73:$CY$78,BY$38)*$B55,VLOOKUP($C$2,'LookUp Ranges'!$A$65:$CY$71,BY$38)*$B55))</f>
        <v>0</v>
      </c>
      <c r="CO55" s="506">
        <f ca="1">IF($S55=$B55,0,IF(AND(Welcome!$C$22="50%",$S$5=Inservice),VLOOKUP($C$2,'LookUp Ranges'!$A$73:$CY$78,BZ$38)*$B55,VLOOKUP($C$2,'LookUp Ranges'!$A$65:$CY$71,BZ$38)*$B55))</f>
        <v>0</v>
      </c>
      <c r="CP55" s="506">
        <f ca="1">IF($S55=$B55,0,IF(AND(Welcome!$C$22="50%",$S$5=Inservice),VLOOKUP($C$2,'LookUp Ranges'!$A$73:$CY$78,CA$38)*$B55,VLOOKUP($C$2,'LookUp Ranges'!$A$65:$CY$71,CA$38)*$B55))</f>
        <v>0</v>
      </c>
      <c r="CQ55" s="506">
        <f ca="1">IF($S55=$B55,0,IF(AND(Welcome!$C$22="50%",$S$5=Inservice),VLOOKUP($C$2,'LookUp Ranges'!$A$73:$CY$78,CB$38)*$B55,VLOOKUP($C$2,'LookUp Ranges'!$A$65:$CY$71,CB$38)*$B55))</f>
        <v>0</v>
      </c>
      <c r="CR55" s="506">
        <f ca="1">IF($S55=$B55,0,IF(AND(Welcome!$C$22="50%",$S$5=Inservice),VLOOKUP($C$2,'LookUp Ranges'!$A$73:$CY$78,CC$38)*$B55,VLOOKUP($C$2,'LookUp Ranges'!$A$65:$CY$71,CC$38)*$B55))</f>
        <v>0</v>
      </c>
      <c r="CS55" s="506">
        <f ca="1">IF($S55=$B55,0,IF(AND(Welcome!$C$22="50%",$S$5=Inservice),VLOOKUP($C$2,'LookUp Ranges'!$A$73:$CY$78,CD$38)*$B55,VLOOKUP($C$2,'LookUp Ranges'!$A$65:$CY$71,CD$38)*$B55))</f>
        <v>0</v>
      </c>
      <c r="CT55" s="506">
        <f ca="1">IF($S55=$B55,0,IF(AND(Welcome!$C$22="50%",$S$5=Inservice),VLOOKUP($C$2,'LookUp Ranges'!$A$73:$CY$78,CE$38)*$B55,VLOOKUP($C$2,'LookUp Ranges'!$A$65:$CY$71,CE$38)*$B55))</f>
        <v>0</v>
      </c>
      <c r="CU55" s="506">
        <f ca="1">IF($S55=$B55,0,IF(AND(Welcome!$C$22="50%",$S$5=Inservice),VLOOKUP($C$2,'LookUp Ranges'!$A$73:$CY$78,CF$38)*$B55,VLOOKUP($C$2,'LookUp Ranges'!$A$65:$CY$71,CF$38)*$B55))</f>
        <v>0</v>
      </c>
      <c r="CV55" s="506">
        <f ca="1">IF($S55=$B55,0,IF(AND(Welcome!$C$22="50%",$S$5=Inservice),VLOOKUP($C$2,'LookUp Ranges'!$A$73:$CY$78,CG$38)*$B55,VLOOKUP($C$2,'LookUp Ranges'!$A$65:$CY$71,CG$38)*$B55))</f>
        <v>0</v>
      </c>
      <c r="CW55" s="506">
        <f ca="1">IF($S55=$B55,0,IF(AND(Welcome!$C$22="50%",$S$5=Inservice),VLOOKUP($C$2,'LookUp Ranges'!$A$73:$CY$78,CH$38)*$B55,VLOOKUP($C$2,'LookUp Ranges'!$A$65:$CY$71,CH$38)*$B55))</f>
        <v>0</v>
      </c>
      <c r="CX55" s="506">
        <f ca="1">IF($S55=$B55,0,IF(AND(Welcome!$C$22="50%",$S$5=Inservice),VLOOKUP($C$2,'LookUp Ranges'!$A$73:$CY$78,CI$38)*$B55,VLOOKUP($C$2,'LookUp Ranges'!$A$65:$CY$71,CI$38)*$B55))</f>
        <v>0</v>
      </c>
      <c r="CY55" s="256">
        <f t="shared" ca="1" si="236"/>
        <v>0</v>
      </c>
    </row>
    <row r="56" spans="1:103">
      <c r="A56" s="241">
        <f t="shared" si="234"/>
        <v>18</v>
      </c>
      <c r="B56" s="249">
        <f t="shared" ca="1" si="235"/>
        <v>0</v>
      </c>
      <c r="C56" s="257"/>
      <c r="D56" s="257"/>
      <c r="E56" s="257"/>
      <c r="F56" s="257"/>
      <c r="G56" s="257"/>
      <c r="H56" s="257"/>
      <c r="I56" s="257"/>
      <c r="J56" s="257"/>
      <c r="K56" s="257"/>
      <c r="L56" s="257"/>
      <c r="M56" s="257"/>
      <c r="N56" s="257"/>
      <c r="O56" s="257"/>
      <c r="P56" s="257"/>
      <c r="Q56" s="257"/>
      <c r="R56" s="257"/>
      <c r="S56" s="257"/>
      <c r="T56" s="573">
        <f ca="1">IF(AND(Welcome!$C$22="100%",T$5=Inservice),$B56,IF(AND(Welcome!$C$22="50%",T$5=Inservice),VLOOKUP($C$2,'LookUp Ranges'!$A$73:$CY$78,D$38)*$B56,VLOOKUP($C$2,'LookUp Ranges'!$A$65:$CY$71,D$38)*$B56))</f>
        <v>0</v>
      </c>
      <c r="U56" s="573">
        <f ca="1">IF($T56=$B56,0,IF(AND(Welcome!$C$22="50%",$T$5=Inservice),VLOOKUP($C$2,'LookUp Ranges'!$A$73:$CY$78,E$38)*$B56,VLOOKUP($C$2,'LookUp Ranges'!$A$65:$CY$71,E$38)*$B56))</f>
        <v>0</v>
      </c>
      <c r="V56" s="573">
        <f ca="1">IF($T56=$B56,0,IF(AND(Welcome!$C$22="50%",$T$5=Inservice),VLOOKUP($C$2,'LookUp Ranges'!$A$73:$CY$78,F$38)*$B56,VLOOKUP($C$2,'LookUp Ranges'!$A$65:$CY$71,F$38)*$B56))</f>
        <v>0</v>
      </c>
      <c r="W56" s="573">
        <f ca="1">IF($T56=$B56,0,IF(AND(Welcome!$C$22="50%",$T$5=Inservice),VLOOKUP($C$2,'LookUp Ranges'!$A$73:$CY$78,G$38)*$B56,VLOOKUP($C$2,'LookUp Ranges'!$A$65:$CY$71,G$38)*$B56))</f>
        <v>0</v>
      </c>
      <c r="X56" s="573">
        <f ca="1">IF($T56=$B56,0,IF(AND(Welcome!$C$22="50%",$T$5=Inservice),VLOOKUP($C$2,'LookUp Ranges'!$A$73:$CY$78,H$38)*$B56,VLOOKUP($C$2,'LookUp Ranges'!$A$65:$CY$71,H$38)*$B56))</f>
        <v>0</v>
      </c>
      <c r="Y56" s="573">
        <f ca="1">IF($T56=$B56,0,IF(AND(Welcome!$C$22="50%",$T$5=Inservice),VLOOKUP($C$2,'LookUp Ranges'!$A$73:$CY$78,I$38)*$B56,VLOOKUP($C$2,'LookUp Ranges'!$A$65:$CY$71,I$38)*$B56))</f>
        <v>0</v>
      </c>
      <c r="Z56" s="506">
        <f ca="1">IF($T56=$B56,0,IF(AND(Welcome!$C$22="50%",$T$5=Inservice),VLOOKUP($C$2,'LookUp Ranges'!$A$73:$CY$78,J$38)*$B56,VLOOKUP($C$2,'LookUp Ranges'!$A$65:$CY$71,J$38)*$B56))</f>
        <v>0</v>
      </c>
      <c r="AA56" s="506">
        <f ca="1">IF($T56=$B56,0,IF(AND(Welcome!$C$22="50%",$T$5=Inservice),VLOOKUP($C$2,'LookUp Ranges'!$A$73:$CY$78,K$38)*$B56,VLOOKUP($C$2,'LookUp Ranges'!$A$65:$CY$71,K$38)*$B56))</f>
        <v>0</v>
      </c>
      <c r="AB56" s="506">
        <f ca="1">IF($T56=$B56,0,IF(AND(Welcome!$C$22="50%",$T$5=Inservice),VLOOKUP($C$2,'LookUp Ranges'!$A$73:$CY$78,L$38)*$B56,VLOOKUP($C$2,'LookUp Ranges'!$A$65:$CY$71,L$38)*$B56))</f>
        <v>0</v>
      </c>
      <c r="AC56" s="506">
        <f ca="1">IF($T56=$B56,0,IF(AND(Welcome!$C$22="50%",$T$5=Inservice),VLOOKUP($C$2,'LookUp Ranges'!$A$73:$CY$78,M$38)*$B56,VLOOKUP($C$2,'LookUp Ranges'!$A$65:$CY$71,M$38)*$B56))</f>
        <v>0</v>
      </c>
      <c r="AD56" s="506">
        <f ca="1">IF($T56=$B56,0,IF(AND(Welcome!$C$22="50%",$T$5=Inservice),VLOOKUP($C$2,'LookUp Ranges'!$A$73:$CY$78,N$38)*$B56,VLOOKUP($C$2,'LookUp Ranges'!$A$65:$CY$71,N$38)*$B56))</f>
        <v>0</v>
      </c>
      <c r="AE56" s="506">
        <f ca="1">IF($T56=$B56,0,IF(AND(Welcome!$C$22="50%",$T$5=Inservice),VLOOKUP($C$2,'LookUp Ranges'!$A$73:$CY$78,O$38)*$B56,VLOOKUP($C$2,'LookUp Ranges'!$A$65:$CY$71,O$38)*$B56))</f>
        <v>0</v>
      </c>
      <c r="AF56" s="506">
        <f ca="1">IF($T56=$B56,0,IF(AND(Welcome!$C$22="50%",$T$5=Inservice),VLOOKUP($C$2,'LookUp Ranges'!$A$73:$CY$78,P$38)*$B56,VLOOKUP($C$2,'LookUp Ranges'!$A$65:$CY$71,P$38)*$B56))</f>
        <v>0</v>
      </c>
      <c r="AG56" s="506">
        <f ca="1">IF($T56=$B56,0,IF(AND(Welcome!$C$22="50%",$T$5=Inservice),VLOOKUP($C$2,'LookUp Ranges'!$A$73:$CY$78,Q$38)*$B56,VLOOKUP($C$2,'LookUp Ranges'!$A$65:$CY$71,Q$38)*$B56))</f>
        <v>0</v>
      </c>
      <c r="AH56" s="506">
        <f ca="1">IF($T56=$B56,0,IF(AND(Welcome!$C$22="50%",$T$5=Inservice),VLOOKUP($C$2,'LookUp Ranges'!$A$73:$CY$78,R$38)*$B56,VLOOKUP($C$2,'LookUp Ranges'!$A$65:$CY$71,R$38)*$B56))</f>
        <v>0</v>
      </c>
      <c r="AI56" s="506">
        <f ca="1">IF($T56=$B56,0,IF(AND(Welcome!$C$22="50%",$T$5=Inservice),VLOOKUP($C$2,'LookUp Ranges'!$A$73:$CY$78,S$38)*$B56,VLOOKUP($C$2,'LookUp Ranges'!$A$65:$CY$71,S$38)*$B56))</f>
        <v>0</v>
      </c>
      <c r="AJ56" s="506">
        <f ca="1">IF($T56=$B56,0,IF(AND(Welcome!$C$22="50%",$T$5=Inservice),VLOOKUP($C$2,'LookUp Ranges'!$A$73:$CY$78,T$38)*$B56,VLOOKUP($C$2,'LookUp Ranges'!$A$65:$CY$71,T$38)*$B56))</f>
        <v>0</v>
      </c>
      <c r="AK56" s="506">
        <f ca="1">IF($T56=$B56,0,IF(AND(Welcome!$C$22="50%",$T$5=Inservice),VLOOKUP($C$2,'LookUp Ranges'!$A$73:$CY$78,U$38)*$B56,VLOOKUP($C$2,'LookUp Ranges'!$A$65:$CY$71,U$38)*$B56))</f>
        <v>0</v>
      </c>
      <c r="AL56" s="506">
        <f ca="1">IF($T56=$B56,0,IF(AND(Welcome!$C$22="50%",$T$5=Inservice),VLOOKUP($C$2,'LookUp Ranges'!$A$73:$CY$78,V$38)*$B56,VLOOKUP($C$2,'LookUp Ranges'!$A$65:$CY$71,V$38)*$B56))</f>
        <v>0</v>
      </c>
      <c r="AM56" s="506">
        <f ca="1">IF($T56=$B56,0,IF(AND(Welcome!$C$22="50%",$T$5=Inservice),VLOOKUP($C$2,'LookUp Ranges'!$A$73:$CY$78,W$38)*$B56,VLOOKUP($C$2,'LookUp Ranges'!$A$65:$CY$71,W$38)*$B56))</f>
        <v>0</v>
      </c>
      <c r="AN56" s="506">
        <f ca="1">IF($T56=$B56,0,IF(AND(Welcome!$C$22="50%",$T$5=Inservice),VLOOKUP($C$2,'LookUp Ranges'!$A$73:$CY$78,X$38)*$B56,VLOOKUP($C$2,'LookUp Ranges'!$A$65:$CY$71,X$38)*$B56))</f>
        <v>0</v>
      </c>
      <c r="AO56" s="506">
        <f ca="1">IF($T56=$B56,0,IF(AND(Welcome!$C$22="50%",$T$5=Inservice),VLOOKUP($C$2,'LookUp Ranges'!$A$73:$CY$78,Y$38)*$B56,VLOOKUP($C$2,'LookUp Ranges'!$A$65:$CY$71,Y$38)*$B56))</f>
        <v>0</v>
      </c>
      <c r="AP56" s="506">
        <f ca="1">IF($T56=$B56,0,IF(AND(Welcome!$C$22="50%",$T$5=Inservice),VLOOKUP($C$2,'LookUp Ranges'!$A$73:$CY$78,Z$38)*$B56,VLOOKUP($C$2,'LookUp Ranges'!$A$65:$CY$71,Z$38)*$B56))</f>
        <v>0</v>
      </c>
      <c r="AQ56" s="506">
        <f ca="1">IF($T56=$B56,0,IF(AND(Welcome!$C$22="50%",$T$5=Inservice),VLOOKUP($C$2,'LookUp Ranges'!$A$73:$CY$78,AA$38)*$B56,VLOOKUP($C$2,'LookUp Ranges'!$A$65:$CY$71,AA$38)*$B56))</f>
        <v>0</v>
      </c>
      <c r="AR56" s="506">
        <f ca="1">IF($T56=$B56,0,IF(AND(Welcome!$C$22="50%",$T$5=Inservice),VLOOKUP($C$2,'LookUp Ranges'!$A$73:$CY$78,AB$38)*$B56,VLOOKUP($C$2,'LookUp Ranges'!$A$65:$CY$71,AB$38)*$B56))</f>
        <v>0</v>
      </c>
      <c r="AS56" s="506">
        <f ca="1">IF($T56=$B56,0,IF(AND(Welcome!$C$22="50%",$T$5=Inservice),VLOOKUP($C$2,'LookUp Ranges'!$A$73:$CY$78,AC$38)*$B56,VLOOKUP($C$2,'LookUp Ranges'!$A$65:$CY$71,AC$38)*$B56))</f>
        <v>0</v>
      </c>
      <c r="AT56" s="506">
        <f ca="1">IF($T56=$B56,0,IF(AND(Welcome!$C$22="50%",$T$5=Inservice),VLOOKUP($C$2,'LookUp Ranges'!$A$73:$CY$78,AD$38)*$B56,VLOOKUP($C$2,'LookUp Ranges'!$A$65:$CY$71,AD$38)*$B56))</f>
        <v>0</v>
      </c>
      <c r="AU56" s="506">
        <f ca="1">IF($T56=$B56,0,IF(AND(Welcome!$C$22="50%",$T$5=Inservice),VLOOKUP($C$2,'LookUp Ranges'!$A$73:$CY$78,AE$38)*$B56,VLOOKUP($C$2,'LookUp Ranges'!$A$65:$CY$71,AE$38)*$B56))</f>
        <v>0</v>
      </c>
      <c r="AV56" s="506">
        <f ca="1">IF($T56=$B56,0,IF(AND(Welcome!$C$22="50%",$T$5=Inservice),VLOOKUP($C$2,'LookUp Ranges'!$A$73:$CY$78,AF$38)*$B56,VLOOKUP($C$2,'LookUp Ranges'!$A$65:$CY$71,AF$38)*$B56))</f>
        <v>0</v>
      </c>
      <c r="AW56" s="506">
        <f ca="1">IF($T56=$B56,0,IF(AND(Welcome!$C$22="50%",$T$5=Inservice),VLOOKUP($C$2,'LookUp Ranges'!$A$73:$CY$78,AG$38)*$B56,VLOOKUP($C$2,'LookUp Ranges'!$A$65:$CY$71,AG$38)*$B56))</f>
        <v>0</v>
      </c>
      <c r="AX56" s="506">
        <f ca="1">IF($T56=$B56,0,IF(AND(Welcome!$C$22="50%",$T$5=Inservice),VLOOKUP($C$2,'LookUp Ranges'!$A$73:$CY$78,AH$38)*$B56,VLOOKUP($C$2,'LookUp Ranges'!$A$65:$CY$71,AH$38)*$B56))</f>
        <v>0</v>
      </c>
      <c r="AY56" s="506">
        <f ca="1">IF($T56=$B56,0,IF(AND(Welcome!$C$22="50%",$T$5=Inservice),VLOOKUP($C$2,'LookUp Ranges'!$A$73:$CY$78,AI$38)*$B56,VLOOKUP($C$2,'LookUp Ranges'!$A$65:$CY$71,AI$38)*$B56))</f>
        <v>0</v>
      </c>
      <c r="AZ56" s="506">
        <f ca="1">IF($T56=$B56,0,IF(AND(Welcome!$C$22="50%",$T$5=Inservice),VLOOKUP($C$2,'LookUp Ranges'!$A$73:$CY$78,AJ$38)*$B56,VLOOKUP($C$2,'LookUp Ranges'!$A$65:$CY$71,AJ$38)*$B56))</f>
        <v>0</v>
      </c>
      <c r="BA56" s="506">
        <f ca="1">IF($T56=$B56,0,IF(AND(Welcome!$C$22="50%",$T$5=Inservice),VLOOKUP($C$2,'LookUp Ranges'!$A$73:$CY$78,AK$38)*$B56,VLOOKUP($C$2,'LookUp Ranges'!$A$65:$CY$71,AK$38)*$B56))</f>
        <v>0</v>
      </c>
      <c r="BB56" s="506">
        <f ca="1">IF($T56=$B56,0,IF(AND(Welcome!$C$22="50%",$T$5=Inservice),VLOOKUP($C$2,'LookUp Ranges'!$A$73:$CY$78,AL$38)*$B56,VLOOKUP($C$2,'LookUp Ranges'!$A$65:$CY$71,AL$38)*$B56))</f>
        <v>0</v>
      </c>
      <c r="BC56" s="506">
        <f ca="1">IF($T56=$B56,0,IF(AND(Welcome!$C$22="50%",$T$5=Inservice),VLOOKUP($C$2,'LookUp Ranges'!$A$73:$CY$78,AM$38)*$B56,VLOOKUP($C$2,'LookUp Ranges'!$A$65:$CY$71,AM$38)*$B56))</f>
        <v>0</v>
      </c>
      <c r="BD56" s="506">
        <f ca="1">IF($T56=$B56,0,IF(AND(Welcome!$C$22="50%",$T$5=Inservice),VLOOKUP($C$2,'LookUp Ranges'!$A$73:$CY$78,AN$38)*$B56,VLOOKUP($C$2,'LookUp Ranges'!$A$65:$CY$71,AN$38)*$B56))</f>
        <v>0</v>
      </c>
      <c r="BE56" s="506">
        <f ca="1">IF($T56=$B56,0,IF(AND(Welcome!$C$22="50%",$T$5=Inservice),VLOOKUP($C$2,'LookUp Ranges'!$A$73:$CY$78,AO$38)*$B56,VLOOKUP($C$2,'LookUp Ranges'!$A$65:$CY$71,AO$38)*$B56))</f>
        <v>0</v>
      </c>
      <c r="BF56" s="506">
        <f ca="1">IF($T56=$B56,0,IF(AND(Welcome!$C$22="50%",$T$5=Inservice),VLOOKUP($C$2,'LookUp Ranges'!$A$73:$CY$78,AP$38)*$B56,VLOOKUP($C$2,'LookUp Ranges'!$A$65:$CY$71,AP$38)*$B56))</f>
        <v>0</v>
      </c>
      <c r="BG56" s="506">
        <f ca="1">IF($T56=$B56,0,IF(AND(Welcome!$C$22="50%",$T$5=Inservice),VLOOKUP($C$2,'LookUp Ranges'!$A$73:$CY$78,AQ$38)*$B56,VLOOKUP($C$2,'LookUp Ranges'!$A$65:$CY$71,AQ$38)*$B56))</f>
        <v>0</v>
      </c>
      <c r="BH56" s="506">
        <f ca="1">IF($T56=$B56,0,IF(AND(Welcome!$C$22="50%",$T$5=Inservice),VLOOKUP($C$2,'LookUp Ranges'!$A$73:$CY$78,AR$38)*$B56,VLOOKUP($C$2,'LookUp Ranges'!$A$65:$CY$71,AR$38)*$B56))</f>
        <v>0</v>
      </c>
      <c r="BI56" s="506">
        <f ca="1">IF($T56=$B56,0,IF(AND(Welcome!$C$22="50%",$T$5=Inservice),VLOOKUP($C$2,'LookUp Ranges'!$A$73:$CY$78,AS$38)*$B56,VLOOKUP($C$2,'LookUp Ranges'!$A$65:$CY$71,AS$38)*$B56))</f>
        <v>0</v>
      </c>
      <c r="BJ56" s="506">
        <f ca="1">IF($T56=$B56,0,IF(AND(Welcome!$C$22="50%",$T$5=Inservice),VLOOKUP($C$2,'LookUp Ranges'!$A$73:$CY$78,AT$38)*$B56,VLOOKUP($C$2,'LookUp Ranges'!$A$65:$CY$71,AT$38)*$B56))</f>
        <v>0</v>
      </c>
      <c r="BK56" s="506">
        <f ca="1">IF($T56=$B56,0,IF(AND(Welcome!$C$22="50%",$T$5=Inservice),VLOOKUP($C$2,'LookUp Ranges'!$A$73:$CY$78,AU$38)*$B56,VLOOKUP($C$2,'LookUp Ranges'!$A$65:$CY$71,AU$38)*$B56))</f>
        <v>0</v>
      </c>
      <c r="BL56" s="506">
        <f ca="1">IF($T56=$B56,0,IF(AND(Welcome!$C$22="50%",$T$5=Inservice),VLOOKUP($C$2,'LookUp Ranges'!$A$73:$CY$78,AV$38)*$B56,VLOOKUP($C$2,'LookUp Ranges'!$A$65:$CY$71,AV$38)*$B56))</f>
        <v>0</v>
      </c>
      <c r="BM56" s="506">
        <f ca="1">IF($T56=$B56,0,IF(AND(Welcome!$C$22="50%",$T$5=Inservice),VLOOKUP($C$2,'LookUp Ranges'!$A$73:$CY$78,AW$38)*$B56,VLOOKUP($C$2,'LookUp Ranges'!$A$65:$CY$71,AW$38)*$B56))</f>
        <v>0</v>
      </c>
      <c r="BN56" s="506">
        <f ca="1">IF($T56=$B56,0,IF(AND(Welcome!$C$22="50%",$T$5=Inservice),VLOOKUP($C$2,'LookUp Ranges'!$A$73:$CY$78,AX$38)*$B56,VLOOKUP($C$2,'LookUp Ranges'!$A$65:$CY$71,AX$38)*$B56))</f>
        <v>0</v>
      </c>
      <c r="BO56" s="506">
        <f ca="1">IF($T56=$B56,0,IF(AND(Welcome!$C$22="50%",$T$5=Inservice),VLOOKUP($C$2,'LookUp Ranges'!$A$73:$CY$78,AY$38)*$B56,VLOOKUP($C$2,'LookUp Ranges'!$A$65:$CY$71,AY$38)*$B56))</f>
        <v>0</v>
      </c>
      <c r="BP56" s="506">
        <f ca="1">IF($T56=$B56,0,IF(AND(Welcome!$C$22="50%",$T$5=Inservice),VLOOKUP($C$2,'LookUp Ranges'!$A$73:$CY$78,AZ$38)*$B56,VLOOKUP($C$2,'LookUp Ranges'!$A$65:$CY$71,AZ$38)*$B56))</f>
        <v>0</v>
      </c>
      <c r="BQ56" s="506">
        <f ca="1">IF($T56=$B56,0,IF(AND(Welcome!$C$22="50%",$T$5=Inservice),VLOOKUP($C$2,'LookUp Ranges'!$A$73:$CY$78,BA$38)*$B56,VLOOKUP($C$2,'LookUp Ranges'!$A$65:$CY$71,BA$38)*$B56))</f>
        <v>0</v>
      </c>
      <c r="BR56" s="506">
        <f ca="1">IF($T56=$B56,0,IF(AND(Welcome!$C$22="50%",$T$5=Inservice),VLOOKUP($C$2,'LookUp Ranges'!$A$73:$CY$78,BB$38)*$B56,VLOOKUP($C$2,'LookUp Ranges'!$A$65:$CY$71,BB$38)*$B56))</f>
        <v>0</v>
      </c>
      <c r="BS56" s="506">
        <f ca="1">IF($T56=$B56,0,IF(AND(Welcome!$C$22="50%",$T$5=Inservice),VLOOKUP($C$2,'LookUp Ranges'!$A$73:$CY$78,BC$38)*$B56,VLOOKUP($C$2,'LookUp Ranges'!$A$65:$CY$71,BC$38)*$B56))</f>
        <v>0</v>
      </c>
      <c r="BT56" s="506">
        <f ca="1">IF($T56=$B56,0,IF(AND(Welcome!$C$22="50%",$T$5=Inservice),VLOOKUP($C$2,'LookUp Ranges'!$A$73:$CY$78,BD$38)*$B56,VLOOKUP($C$2,'LookUp Ranges'!$A$65:$CY$71,BD$38)*$B56))</f>
        <v>0</v>
      </c>
      <c r="BU56" s="506">
        <f ca="1">IF($T56=$B56,0,IF(AND(Welcome!$C$22="50%",$T$5=Inservice),VLOOKUP($C$2,'LookUp Ranges'!$A$73:$CY$78,BE$38)*$B56,VLOOKUP($C$2,'LookUp Ranges'!$A$65:$CY$71,BE$38)*$B56))</f>
        <v>0</v>
      </c>
      <c r="BV56" s="506">
        <f ca="1">IF($T56=$B56,0,IF(AND(Welcome!$C$22="50%",$T$5=Inservice),VLOOKUP($C$2,'LookUp Ranges'!$A$73:$CY$78,BF$38)*$B56,VLOOKUP($C$2,'LookUp Ranges'!$A$65:$CY$71,BF$38)*$B56))</f>
        <v>0</v>
      </c>
      <c r="BW56" s="506">
        <f ca="1">IF($T56=$B56,0,IF(AND(Welcome!$C$22="50%",$T$5=Inservice),VLOOKUP($C$2,'LookUp Ranges'!$A$73:$CY$78,BG$38)*$B56,VLOOKUP($C$2,'LookUp Ranges'!$A$65:$CY$71,BG$38)*$B56))</f>
        <v>0</v>
      </c>
      <c r="BX56" s="506">
        <f ca="1">IF($T56=$B56,0,IF(AND(Welcome!$C$22="50%",$T$5=Inservice),VLOOKUP($C$2,'LookUp Ranges'!$A$73:$CY$78,BH$38)*$B56,VLOOKUP($C$2,'LookUp Ranges'!$A$65:$CY$71,BH$38)*$B56))</f>
        <v>0</v>
      </c>
      <c r="BY56" s="506">
        <f ca="1">IF($T56=$B56,0,IF(AND(Welcome!$C$22="50%",$T$5=Inservice),VLOOKUP($C$2,'LookUp Ranges'!$A$73:$CY$78,BI$38)*$B56,VLOOKUP($C$2,'LookUp Ranges'!$A$65:$CY$71,BI$38)*$B56))</f>
        <v>0</v>
      </c>
      <c r="BZ56" s="506">
        <f ca="1">IF($T56=$B56,0,IF(AND(Welcome!$C$22="50%",$T$5=Inservice),VLOOKUP($C$2,'LookUp Ranges'!$A$73:$CY$78,BJ$38)*$B56,VLOOKUP($C$2,'LookUp Ranges'!$A$65:$CY$71,BJ$38)*$B56))</f>
        <v>0</v>
      </c>
      <c r="CA56" s="506">
        <f ca="1">IF($T56=$B56,0,IF(AND(Welcome!$C$22="50%",$T$5=Inservice),VLOOKUP($C$2,'LookUp Ranges'!$A$73:$CY$78,BK$38)*$B56,VLOOKUP($C$2,'LookUp Ranges'!$A$65:$CY$71,BK$38)*$B56))</f>
        <v>0</v>
      </c>
      <c r="CB56" s="506">
        <f ca="1">IF($T56=$B56,0,IF(AND(Welcome!$C$22="50%",$T$5=Inservice),VLOOKUP($C$2,'LookUp Ranges'!$A$73:$CY$78,BL$38)*$B56,VLOOKUP($C$2,'LookUp Ranges'!$A$65:$CY$71,BL$38)*$B56))</f>
        <v>0</v>
      </c>
      <c r="CC56" s="506">
        <f ca="1">IF($T56=$B56,0,IF(AND(Welcome!$C$22="50%",$T$5=Inservice),VLOOKUP($C$2,'LookUp Ranges'!$A$73:$CY$78,BM$38)*$B56,VLOOKUP($C$2,'LookUp Ranges'!$A$65:$CY$71,BM$38)*$B56))</f>
        <v>0</v>
      </c>
      <c r="CD56" s="506">
        <f ca="1">IF($T56=$B56,0,IF(AND(Welcome!$C$22="50%",$T$5=Inservice),VLOOKUP($C$2,'LookUp Ranges'!$A$73:$CY$78,BN$38)*$B56,VLOOKUP($C$2,'LookUp Ranges'!$A$65:$CY$71,BN$38)*$B56))</f>
        <v>0</v>
      </c>
      <c r="CE56" s="506">
        <f ca="1">IF($T56=$B56,0,IF(AND(Welcome!$C$22="50%",$T$5=Inservice),VLOOKUP($C$2,'LookUp Ranges'!$A$73:$CY$78,BO$38)*$B56,VLOOKUP($C$2,'LookUp Ranges'!$A$65:$CY$71,BO$38)*$B56))</f>
        <v>0</v>
      </c>
      <c r="CF56" s="506">
        <f ca="1">IF($T56=$B56,0,IF(AND(Welcome!$C$22="50%",$T$5=Inservice),VLOOKUP($C$2,'LookUp Ranges'!$A$73:$CY$78,BP$38)*$B56,VLOOKUP($C$2,'LookUp Ranges'!$A$65:$CY$71,BP$38)*$B56))</f>
        <v>0</v>
      </c>
      <c r="CG56" s="506">
        <f ca="1">IF($T56=$B56,0,IF(AND(Welcome!$C$22="50%",$T$5=Inservice),VLOOKUP($C$2,'LookUp Ranges'!$A$73:$CY$78,BQ$38)*$B56,VLOOKUP($C$2,'LookUp Ranges'!$A$65:$CY$71,BQ$38)*$B56))</f>
        <v>0</v>
      </c>
      <c r="CH56" s="506">
        <f ca="1">IF($T56=$B56,0,IF(AND(Welcome!$C$22="50%",$T$5=Inservice),VLOOKUP($C$2,'LookUp Ranges'!$A$73:$CY$78,BR$38)*$B56,VLOOKUP($C$2,'LookUp Ranges'!$A$65:$CY$71,BR$38)*$B56))</f>
        <v>0</v>
      </c>
      <c r="CI56" s="506">
        <f ca="1">IF($T56=$B56,0,IF(AND(Welcome!$C$22="50%",$T$5=Inservice),VLOOKUP($C$2,'LookUp Ranges'!$A$73:$CY$78,BS$38)*$B56,VLOOKUP($C$2,'LookUp Ranges'!$A$65:$CY$71,BS$38)*$B56))</f>
        <v>0</v>
      </c>
      <c r="CJ56" s="506">
        <f ca="1">IF($T56=$B56,0,IF(AND(Welcome!$C$22="50%",$T$5=Inservice),VLOOKUP($C$2,'LookUp Ranges'!$A$73:$CY$78,BT$38)*$B56,VLOOKUP($C$2,'LookUp Ranges'!$A$65:$CY$71,BT$38)*$B56))</f>
        <v>0</v>
      </c>
      <c r="CK56" s="506">
        <f ca="1">IF($T56=$B56,0,IF(AND(Welcome!$C$22="50%",$T$5=Inservice),VLOOKUP($C$2,'LookUp Ranges'!$A$73:$CY$78,BU$38)*$B56,VLOOKUP($C$2,'LookUp Ranges'!$A$65:$CY$71,BU$38)*$B56))</f>
        <v>0</v>
      </c>
      <c r="CL56" s="506">
        <f ca="1">IF($T56=$B56,0,IF(AND(Welcome!$C$22="50%",$T$5=Inservice),VLOOKUP($C$2,'LookUp Ranges'!$A$73:$CY$78,BV$38)*$B56,VLOOKUP($C$2,'LookUp Ranges'!$A$65:$CY$71,BV$38)*$B56))</f>
        <v>0</v>
      </c>
      <c r="CM56" s="506">
        <f ca="1">IF($T56=$B56,0,IF(AND(Welcome!$C$22="50%",$T$5=Inservice),VLOOKUP($C$2,'LookUp Ranges'!$A$73:$CY$78,BW$38)*$B56,VLOOKUP($C$2,'LookUp Ranges'!$A$65:$CY$71,BW$38)*$B56))</f>
        <v>0</v>
      </c>
      <c r="CN56" s="506">
        <f ca="1">IF($T56=$B56,0,IF(AND(Welcome!$C$22="50%",$T$5=Inservice),VLOOKUP($C$2,'LookUp Ranges'!$A$73:$CY$78,BX$38)*$B56,VLOOKUP($C$2,'LookUp Ranges'!$A$65:$CY$71,BX$38)*$B56))</f>
        <v>0</v>
      </c>
      <c r="CO56" s="506">
        <f ca="1">IF($T56=$B56,0,IF(AND(Welcome!$C$22="50%",$T$5=Inservice),VLOOKUP($C$2,'LookUp Ranges'!$A$73:$CY$78,BY$38)*$B56,VLOOKUP($C$2,'LookUp Ranges'!$A$65:$CY$71,BY$38)*$B56))</f>
        <v>0</v>
      </c>
      <c r="CP56" s="506">
        <f ca="1">IF($T56=$B56,0,IF(AND(Welcome!$C$22="50%",$T$5=Inservice),VLOOKUP($C$2,'LookUp Ranges'!$A$73:$CY$78,BZ$38)*$B56,VLOOKUP($C$2,'LookUp Ranges'!$A$65:$CY$71,BZ$38)*$B56))</f>
        <v>0</v>
      </c>
      <c r="CQ56" s="506">
        <f ca="1">IF($T56=$B56,0,IF(AND(Welcome!$C$22="50%",$T$5=Inservice),VLOOKUP($C$2,'LookUp Ranges'!$A$73:$CY$78,CA$38)*$B56,VLOOKUP($C$2,'LookUp Ranges'!$A$65:$CY$71,CA$38)*$B56))</f>
        <v>0</v>
      </c>
      <c r="CR56" s="506">
        <f ca="1">IF($T56=$B56,0,IF(AND(Welcome!$C$22="50%",$T$5=Inservice),VLOOKUP($C$2,'LookUp Ranges'!$A$73:$CY$78,CB$38)*$B56,VLOOKUP($C$2,'LookUp Ranges'!$A$65:$CY$71,CB$38)*$B56))</f>
        <v>0</v>
      </c>
      <c r="CS56" s="506">
        <f ca="1">IF($T56=$B56,0,IF(AND(Welcome!$C$22="50%",$T$5=Inservice),VLOOKUP($C$2,'LookUp Ranges'!$A$73:$CY$78,CC$38)*$B56,VLOOKUP($C$2,'LookUp Ranges'!$A$65:$CY$71,CC$38)*$B56))</f>
        <v>0</v>
      </c>
      <c r="CT56" s="506">
        <f ca="1">IF($T56=$B56,0,IF(AND(Welcome!$C$22="50%",$T$5=Inservice),VLOOKUP($C$2,'LookUp Ranges'!$A$73:$CY$78,CD$38)*$B56,VLOOKUP($C$2,'LookUp Ranges'!$A$65:$CY$71,CD$38)*$B56))</f>
        <v>0</v>
      </c>
      <c r="CU56" s="506">
        <f ca="1">IF($T56=$B56,0,IF(AND(Welcome!$C$22="50%",$T$5=Inservice),VLOOKUP($C$2,'LookUp Ranges'!$A$73:$CY$78,CE$38)*$B56,VLOOKUP($C$2,'LookUp Ranges'!$A$65:$CY$71,CE$38)*$B56))</f>
        <v>0</v>
      </c>
      <c r="CV56" s="506">
        <f ca="1">IF($T56=$B56,0,IF(AND(Welcome!$C$22="50%",$T$5=Inservice),VLOOKUP($C$2,'LookUp Ranges'!$A$73:$CY$78,CF$38)*$B56,VLOOKUP($C$2,'LookUp Ranges'!$A$65:$CY$71,CF$38)*$B56))</f>
        <v>0</v>
      </c>
      <c r="CW56" s="506">
        <f ca="1">IF($T56=$B56,0,IF(AND(Welcome!$C$22="50%",$T$5=Inservice),VLOOKUP($C$2,'LookUp Ranges'!$A$73:$CY$78,CG$38)*$B56,VLOOKUP($C$2,'LookUp Ranges'!$A$65:$CY$71,CG$38)*$B56))</f>
        <v>0</v>
      </c>
      <c r="CX56" s="506">
        <f ca="1">IF($T56=$B56,0,IF(AND(Welcome!$C$22="50%",$T$5=Inservice),VLOOKUP($C$2,'LookUp Ranges'!$A$73:$CY$78,CH$38)*$B56,VLOOKUP($C$2,'LookUp Ranges'!$A$65:$CY$71,CH$38)*$B56))</f>
        <v>0</v>
      </c>
      <c r="CY56" s="256">
        <f t="shared" ca="1" si="236"/>
        <v>0</v>
      </c>
    </row>
    <row r="57" spans="1:103">
      <c r="A57" s="241">
        <f t="shared" si="234"/>
        <v>19</v>
      </c>
      <c r="B57" s="249">
        <f t="shared" ca="1" si="235"/>
        <v>0</v>
      </c>
      <c r="C57" s="257"/>
      <c r="D57" s="257"/>
      <c r="E57" s="257"/>
      <c r="F57" s="257"/>
      <c r="G57" s="257"/>
      <c r="H57" s="257"/>
      <c r="I57" s="257"/>
      <c r="J57" s="257"/>
      <c r="K57" s="257"/>
      <c r="L57" s="257"/>
      <c r="M57" s="257"/>
      <c r="N57" s="257"/>
      <c r="O57" s="257"/>
      <c r="P57" s="257"/>
      <c r="Q57" s="257"/>
      <c r="R57" s="257"/>
      <c r="S57" s="257"/>
      <c r="T57" s="257"/>
      <c r="U57" s="573">
        <f ca="1">IF(AND(Welcome!$C$22="100%",U$5=Inservice),$B57,IF(AND(Welcome!$C$22="50%",U$5=Inservice),VLOOKUP($C$2,'LookUp Ranges'!$A$73:$CY$78,D$38)*$B57,VLOOKUP($C$2,'LookUp Ranges'!$A$65:$CY$71,D$38)*$B57))</f>
        <v>0</v>
      </c>
      <c r="V57" s="573">
        <f ca="1">IF($U57=$B57,0,IF(AND(Welcome!$C$22="50%",$U$5=Inservice),VLOOKUP($C$2,'LookUp Ranges'!$A$73:$CY$78,E$38)*$B57,VLOOKUP($C$2,'LookUp Ranges'!$A$65:$CY$71,E$38)*$B57))</f>
        <v>0</v>
      </c>
      <c r="W57" s="573">
        <f ca="1">IF($U57=$B57,0,IF(AND(Welcome!$C$22="50%",$U$5=Inservice),VLOOKUP($C$2,'LookUp Ranges'!$A$73:$CY$78,F$38)*$B57,VLOOKUP($C$2,'LookUp Ranges'!$A$65:$CY$71,F$38)*$B57))</f>
        <v>0</v>
      </c>
      <c r="X57" s="573">
        <f ca="1">IF($U57=$B57,0,IF(AND(Welcome!$C$22="50%",$U$5=Inservice),VLOOKUP($C$2,'LookUp Ranges'!$A$73:$CY$78,G$38)*$B57,VLOOKUP($C$2,'LookUp Ranges'!$A$65:$CY$71,G$38)*$B57))</f>
        <v>0</v>
      </c>
      <c r="Y57" s="573">
        <f ca="1">IF($U57=$B57,0,IF(AND(Welcome!$C$22="50%",$U$5=Inservice),VLOOKUP($C$2,'LookUp Ranges'!$A$73:$CY$78,H$38)*$B57,VLOOKUP($C$2,'LookUp Ranges'!$A$65:$CY$71,H$38)*$B57))</f>
        <v>0</v>
      </c>
      <c r="Z57" s="506">
        <f ca="1">IF($U57=$B57,0,IF(AND(Welcome!$C$22="50%",$U$5=Inservice),VLOOKUP($C$2,'LookUp Ranges'!$A$73:$CY$78,I$38)*$B57,VLOOKUP($C$2,'LookUp Ranges'!$A$65:$CY$71,I$38)*$B57))</f>
        <v>0</v>
      </c>
      <c r="AA57" s="506">
        <f ca="1">IF($U57=$B57,0,IF(AND(Welcome!$C$22="50%",$U$5=Inservice),VLOOKUP($C$2,'LookUp Ranges'!$A$73:$CY$78,J$38)*$B57,VLOOKUP($C$2,'LookUp Ranges'!$A$65:$CY$71,J$38)*$B57))</f>
        <v>0</v>
      </c>
      <c r="AB57" s="506">
        <f ca="1">IF($U57=$B57,0,IF(AND(Welcome!$C$22="50%",$U$5=Inservice),VLOOKUP($C$2,'LookUp Ranges'!$A$73:$CY$78,K$38)*$B57,VLOOKUP($C$2,'LookUp Ranges'!$A$65:$CY$71,K$38)*$B57))</f>
        <v>0</v>
      </c>
      <c r="AC57" s="506">
        <f ca="1">IF($U57=$B57,0,IF(AND(Welcome!$C$22="50%",$U$5=Inservice),VLOOKUP($C$2,'LookUp Ranges'!$A$73:$CY$78,L$38)*$B57,VLOOKUP($C$2,'LookUp Ranges'!$A$65:$CY$71,L$38)*$B57))</f>
        <v>0</v>
      </c>
      <c r="AD57" s="506">
        <f ca="1">IF($U57=$B57,0,IF(AND(Welcome!$C$22="50%",$U$5=Inservice),VLOOKUP($C$2,'LookUp Ranges'!$A$73:$CY$78,M$38)*$B57,VLOOKUP($C$2,'LookUp Ranges'!$A$65:$CY$71,M$38)*$B57))</f>
        <v>0</v>
      </c>
      <c r="AE57" s="506">
        <f ca="1">IF($U57=$B57,0,IF(AND(Welcome!$C$22="50%",$U$5=Inservice),VLOOKUP($C$2,'LookUp Ranges'!$A$73:$CY$78,N$38)*$B57,VLOOKUP($C$2,'LookUp Ranges'!$A$65:$CY$71,N$38)*$B57))</f>
        <v>0</v>
      </c>
      <c r="AF57" s="506">
        <f ca="1">IF($U57=$B57,0,IF(AND(Welcome!$C$22="50%",$U$5=Inservice),VLOOKUP($C$2,'LookUp Ranges'!$A$73:$CY$78,O$38)*$B57,VLOOKUP($C$2,'LookUp Ranges'!$A$65:$CY$71,O$38)*$B57))</f>
        <v>0</v>
      </c>
      <c r="AG57" s="506">
        <f ca="1">IF($U57=$B57,0,IF(AND(Welcome!$C$22="50%",$U$5=Inservice),VLOOKUP($C$2,'LookUp Ranges'!$A$73:$CY$78,P$38)*$B57,VLOOKUP($C$2,'LookUp Ranges'!$A$65:$CY$71,P$38)*$B57))</f>
        <v>0</v>
      </c>
      <c r="AH57" s="506">
        <f ca="1">IF($U57=$B57,0,IF(AND(Welcome!$C$22="50%",$U$5=Inservice),VLOOKUP($C$2,'LookUp Ranges'!$A$73:$CY$78,Q$38)*$B57,VLOOKUP($C$2,'LookUp Ranges'!$A$65:$CY$71,Q$38)*$B57))</f>
        <v>0</v>
      </c>
      <c r="AI57" s="506">
        <f ca="1">IF($U57=$B57,0,IF(AND(Welcome!$C$22="50%",$U$5=Inservice),VLOOKUP($C$2,'LookUp Ranges'!$A$73:$CY$78,R$38)*$B57,VLOOKUP($C$2,'LookUp Ranges'!$A$65:$CY$71,R$38)*$B57))</f>
        <v>0</v>
      </c>
      <c r="AJ57" s="506">
        <f ca="1">IF($U57=$B57,0,IF(AND(Welcome!$C$22="50%",$U$5=Inservice),VLOOKUP($C$2,'LookUp Ranges'!$A$73:$CY$78,S$38)*$B57,VLOOKUP($C$2,'LookUp Ranges'!$A$65:$CY$71,S$38)*$B57))</f>
        <v>0</v>
      </c>
      <c r="AK57" s="506">
        <f ca="1">IF($U57=$B57,0,IF(AND(Welcome!$C$22="50%",$U$5=Inservice),VLOOKUP($C$2,'LookUp Ranges'!$A$73:$CY$78,T$38)*$B57,VLOOKUP($C$2,'LookUp Ranges'!$A$65:$CY$71,T$38)*$B57))</f>
        <v>0</v>
      </c>
      <c r="AL57" s="506">
        <f ca="1">IF($U57=$B57,0,IF(AND(Welcome!$C$22="50%",$U$5=Inservice),VLOOKUP($C$2,'LookUp Ranges'!$A$73:$CY$78,U$38)*$B57,VLOOKUP($C$2,'LookUp Ranges'!$A$65:$CY$71,U$38)*$B57))</f>
        <v>0</v>
      </c>
      <c r="AM57" s="506">
        <f ca="1">IF($U57=$B57,0,IF(AND(Welcome!$C$22="50%",$U$5=Inservice),VLOOKUP($C$2,'LookUp Ranges'!$A$73:$CY$78,V$38)*$B57,VLOOKUP($C$2,'LookUp Ranges'!$A$65:$CY$71,V$38)*$B57))</f>
        <v>0</v>
      </c>
      <c r="AN57" s="506">
        <f ca="1">IF($U57=$B57,0,IF(AND(Welcome!$C$22="50%",$U$5=Inservice),VLOOKUP($C$2,'LookUp Ranges'!$A$73:$CY$78,W$38)*$B57,VLOOKUP($C$2,'LookUp Ranges'!$A$65:$CY$71,W$38)*$B57))</f>
        <v>0</v>
      </c>
      <c r="AO57" s="506">
        <f ca="1">IF($U57=$B57,0,IF(AND(Welcome!$C$22="50%",$U$5=Inservice),VLOOKUP($C$2,'LookUp Ranges'!$A$73:$CY$78,X$38)*$B57,VLOOKUP($C$2,'LookUp Ranges'!$A$65:$CY$71,X$38)*$B57))</f>
        <v>0</v>
      </c>
      <c r="AP57" s="506">
        <f ca="1">IF($U57=$B57,0,IF(AND(Welcome!$C$22="50%",$U$5=Inservice),VLOOKUP($C$2,'LookUp Ranges'!$A$73:$CY$78,Y$38)*$B57,VLOOKUP($C$2,'LookUp Ranges'!$A$65:$CY$71,Y$38)*$B57))</f>
        <v>0</v>
      </c>
      <c r="AQ57" s="506">
        <f ca="1">IF($U57=$B57,0,IF(AND(Welcome!$C$22="50%",$U$5=Inservice),VLOOKUP($C$2,'LookUp Ranges'!$A$73:$CY$78,Z$38)*$B57,VLOOKUP($C$2,'LookUp Ranges'!$A$65:$CY$71,Z$38)*$B57))</f>
        <v>0</v>
      </c>
      <c r="AR57" s="506">
        <f ca="1">IF($U57=$B57,0,IF(AND(Welcome!$C$22="50%",$U$5=Inservice),VLOOKUP($C$2,'LookUp Ranges'!$A$73:$CY$78,AA$38)*$B57,VLOOKUP($C$2,'LookUp Ranges'!$A$65:$CY$71,AA$38)*$B57))</f>
        <v>0</v>
      </c>
      <c r="AS57" s="506">
        <f ca="1">IF($U57=$B57,0,IF(AND(Welcome!$C$22="50%",$U$5=Inservice),VLOOKUP($C$2,'LookUp Ranges'!$A$73:$CY$78,AB$38)*$B57,VLOOKUP($C$2,'LookUp Ranges'!$A$65:$CY$71,AB$38)*$B57))</f>
        <v>0</v>
      </c>
      <c r="AT57" s="506">
        <f ca="1">IF($U57=$B57,0,IF(AND(Welcome!$C$22="50%",$U$5=Inservice),VLOOKUP($C$2,'LookUp Ranges'!$A$73:$CY$78,AC$38)*$B57,VLOOKUP($C$2,'LookUp Ranges'!$A$65:$CY$71,AC$38)*$B57))</f>
        <v>0</v>
      </c>
      <c r="AU57" s="506">
        <f ca="1">IF($U57=$B57,0,IF(AND(Welcome!$C$22="50%",$U$5=Inservice),VLOOKUP($C$2,'LookUp Ranges'!$A$73:$CY$78,AD$38)*$B57,VLOOKUP($C$2,'LookUp Ranges'!$A$65:$CY$71,AD$38)*$B57))</f>
        <v>0</v>
      </c>
      <c r="AV57" s="506">
        <f ca="1">IF($U57=$B57,0,IF(AND(Welcome!$C$22="50%",$U$5=Inservice),VLOOKUP($C$2,'LookUp Ranges'!$A$73:$CY$78,AE$38)*$B57,VLOOKUP($C$2,'LookUp Ranges'!$A$65:$CY$71,AE$38)*$B57))</f>
        <v>0</v>
      </c>
      <c r="AW57" s="506">
        <f ca="1">IF($U57=$B57,0,IF(AND(Welcome!$C$22="50%",$U$5=Inservice),VLOOKUP($C$2,'LookUp Ranges'!$A$73:$CY$78,AF$38)*$B57,VLOOKUP($C$2,'LookUp Ranges'!$A$65:$CY$71,AF$38)*$B57))</f>
        <v>0</v>
      </c>
      <c r="AX57" s="506">
        <f ca="1">IF($U57=$B57,0,IF(AND(Welcome!$C$22="50%",$U$5=Inservice),VLOOKUP($C$2,'LookUp Ranges'!$A$73:$CY$78,AG$38)*$B57,VLOOKUP($C$2,'LookUp Ranges'!$A$65:$CY$71,AG$38)*$B57))</f>
        <v>0</v>
      </c>
      <c r="AY57" s="506">
        <f ca="1">IF($U57=$B57,0,IF(AND(Welcome!$C$22="50%",$U$5=Inservice),VLOOKUP($C$2,'LookUp Ranges'!$A$73:$CY$78,AH$38)*$B57,VLOOKUP($C$2,'LookUp Ranges'!$A$65:$CY$71,AH$38)*$B57))</f>
        <v>0</v>
      </c>
      <c r="AZ57" s="506">
        <f ca="1">IF($U57=$B57,0,IF(AND(Welcome!$C$22="50%",$U$5=Inservice),VLOOKUP($C$2,'LookUp Ranges'!$A$73:$CY$78,AI$38)*$B57,VLOOKUP($C$2,'LookUp Ranges'!$A$65:$CY$71,AI$38)*$B57))</f>
        <v>0</v>
      </c>
      <c r="BA57" s="506">
        <f ca="1">IF($U57=$B57,0,IF(AND(Welcome!$C$22="50%",$U$5=Inservice),VLOOKUP($C$2,'LookUp Ranges'!$A$73:$CY$78,AJ$38)*$B57,VLOOKUP($C$2,'LookUp Ranges'!$A$65:$CY$71,AJ$38)*$B57))</f>
        <v>0</v>
      </c>
      <c r="BB57" s="506">
        <f ca="1">IF($U57=$B57,0,IF(AND(Welcome!$C$22="50%",$U$5=Inservice),VLOOKUP($C$2,'LookUp Ranges'!$A$73:$CY$78,AK$38)*$B57,VLOOKUP($C$2,'LookUp Ranges'!$A$65:$CY$71,AK$38)*$B57))</f>
        <v>0</v>
      </c>
      <c r="BC57" s="506">
        <f ca="1">IF($U57=$B57,0,IF(AND(Welcome!$C$22="50%",$U$5=Inservice),VLOOKUP($C$2,'LookUp Ranges'!$A$73:$CY$78,AL$38)*$B57,VLOOKUP($C$2,'LookUp Ranges'!$A$65:$CY$71,AL$38)*$B57))</f>
        <v>0</v>
      </c>
      <c r="BD57" s="506">
        <f ca="1">IF($U57=$B57,0,IF(AND(Welcome!$C$22="50%",$U$5=Inservice),VLOOKUP($C$2,'LookUp Ranges'!$A$73:$CY$78,AM$38)*$B57,VLOOKUP($C$2,'LookUp Ranges'!$A$65:$CY$71,AM$38)*$B57))</f>
        <v>0</v>
      </c>
      <c r="BE57" s="506">
        <f ca="1">IF($U57=$B57,0,IF(AND(Welcome!$C$22="50%",$U$5=Inservice),VLOOKUP($C$2,'LookUp Ranges'!$A$73:$CY$78,AN$38)*$B57,VLOOKUP($C$2,'LookUp Ranges'!$A$65:$CY$71,AN$38)*$B57))</f>
        <v>0</v>
      </c>
      <c r="BF57" s="506">
        <f ca="1">IF($U57=$B57,0,IF(AND(Welcome!$C$22="50%",$U$5=Inservice),VLOOKUP($C$2,'LookUp Ranges'!$A$73:$CY$78,AO$38)*$B57,VLOOKUP($C$2,'LookUp Ranges'!$A$65:$CY$71,AO$38)*$B57))</f>
        <v>0</v>
      </c>
      <c r="BG57" s="506">
        <f ca="1">IF($U57=$B57,0,IF(AND(Welcome!$C$22="50%",$U$5=Inservice),VLOOKUP($C$2,'LookUp Ranges'!$A$73:$CY$78,AP$38)*$B57,VLOOKUP($C$2,'LookUp Ranges'!$A$65:$CY$71,AP$38)*$B57))</f>
        <v>0</v>
      </c>
      <c r="BH57" s="506">
        <f ca="1">IF($U57=$B57,0,IF(AND(Welcome!$C$22="50%",$U$5=Inservice),VLOOKUP($C$2,'LookUp Ranges'!$A$73:$CY$78,AQ$38)*$B57,VLOOKUP($C$2,'LookUp Ranges'!$A$65:$CY$71,AQ$38)*$B57))</f>
        <v>0</v>
      </c>
      <c r="BI57" s="506">
        <f ca="1">IF($U57=$B57,0,IF(AND(Welcome!$C$22="50%",$U$5=Inservice),VLOOKUP($C$2,'LookUp Ranges'!$A$73:$CY$78,AR$38)*$B57,VLOOKUP($C$2,'LookUp Ranges'!$A$65:$CY$71,AR$38)*$B57))</f>
        <v>0</v>
      </c>
      <c r="BJ57" s="506">
        <f ca="1">IF($U57=$B57,0,IF(AND(Welcome!$C$22="50%",$U$5=Inservice),VLOOKUP($C$2,'LookUp Ranges'!$A$73:$CY$78,AS$38)*$B57,VLOOKUP($C$2,'LookUp Ranges'!$A$65:$CY$71,AS$38)*$B57))</f>
        <v>0</v>
      </c>
      <c r="BK57" s="506">
        <f ca="1">IF($U57=$B57,0,IF(AND(Welcome!$C$22="50%",$U$5=Inservice),VLOOKUP($C$2,'LookUp Ranges'!$A$73:$CY$78,AT$38)*$B57,VLOOKUP($C$2,'LookUp Ranges'!$A$65:$CY$71,AT$38)*$B57))</f>
        <v>0</v>
      </c>
      <c r="BL57" s="506">
        <f ca="1">IF($U57=$B57,0,IF(AND(Welcome!$C$22="50%",$U$5=Inservice),VLOOKUP($C$2,'LookUp Ranges'!$A$73:$CY$78,AU$38)*$B57,VLOOKUP($C$2,'LookUp Ranges'!$A$65:$CY$71,AU$38)*$B57))</f>
        <v>0</v>
      </c>
      <c r="BM57" s="506">
        <f ca="1">IF($U57=$B57,0,IF(AND(Welcome!$C$22="50%",$U$5=Inservice),VLOOKUP($C$2,'LookUp Ranges'!$A$73:$CY$78,AV$38)*$B57,VLOOKUP($C$2,'LookUp Ranges'!$A$65:$CY$71,AV$38)*$B57))</f>
        <v>0</v>
      </c>
      <c r="BN57" s="506">
        <f ca="1">IF($U57=$B57,0,IF(AND(Welcome!$C$22="50%",$U$5=Inservice),VLOOKUP($C$2,'LookUp Ranges'!$A$73:$CY$78,AW$38)*$B57,VLOOKUP($C$2,'LookUp Ranges'!$A$65:$CY$71,AW$38)*$B57))</f>
        <v>0</v>
      </c>
      <c r="BO57" s="506">
        <f ca="1">IF($U57=$B57,0,IF(AND(Welcome!$C$22="50%",$U$5=Inservice),VLOOKUP($C$2,'LookUp Ranges'!$A$73:$CY$78,AX$38)*$B57,VLOOKUP($C$2,'LookUp Ranges'!$A$65:$CY$71,AX$38)*$B57))</f>
        <v>0</v>
      </c>
      <c r="BP57" s="506">
        <f ca="1">IF($U57=$B57,0,IF(AND(Welcome!$C$22="50%",$U$5=Inservice),VLOOKUP($C$2,'LookUp Ranges'!$A$73:$CY$78,AY$38)*$B57,VLOOKUP($C$2,'LookUp Ranges'!$A$65:$CY$71,AY$38)*$B57))</f>
        <v>0</v>
      </c>
      <c r="BQ57" s="506">
        <f ca="1">IF($U57=$B57,0,IF(AND(Welcome!$C$22="50%",$U$5=Inservice),VLOOKUP($C$2,'LookUp Ranges'!$A$73:$CY$78,AZ$38)*$B57,VLOOKUP($C$2,'LookUp Ranges'!$A$65:$CY$71,AZ$38)*$B57))</f>
        <v>0</v>
      </c>
      <c r="BR57" s="506">
        <f ca="1">IF($U57=$B57,0,IF(AND(Welcome!$C$22="50%",$U$5=Inservice),VLOOKUP($C$2,'LookUp Ranges'!$A$73:$CY$78,BA$38)*$B57,VLOOKUP($C$2,'LookUp Ranges'!$A$65:$CY$71,BA$38)*$B57))</f>
        <v>0</v>
      </c>
      <c r="BS57" s="506">
        <f ca="1">IF($U57=$B57,0,IF(AND(Welcome!$C$22="50%",$U$5=Inservice),VLOOKUP($C$2,'LookUp Ranges'!$A$73:$CY$78,BB$38)*$B57,VLOOKUP($C$2,'LookUp Ranges'!$A$65:$CY$71,BB$38)*$B57))</f>
        <v>0</v>
      </c>
      <c r="BT57" s="506">
        <f ca="1">IF($U57=$B57,0,IF(AND(Welcome!$C$22="50%",$U$5=Inservice),VLOOKUP($C$2,'LookUp Ranges'!$A$73:$CY$78,BC$38)*$B57,VLOOKUP($C$2,'LookUp Ranges'!$A$65:$CY$71,BC$38)*$B57))</f>
        <v>0</v>
      </c>
      <c r="BU57" s="506">
        <f ca="1">IF($U57=$B57,0,IF(AND(Welcome!$C$22="50%",$U$5=Inservice),VLOOKUP($C$2,'LookUp Ranges'!$A$73:$CY$78,BD$38)*$B57,VLOOKUP($C$2,'LookUp Ranges'!$A$65:$CY$71,BD$38)*$B57))</f>
        <v>0</v>
      </c>
      <c r="BV57" s="506">
        <f ca="1">IF($U57=$B57,0,IF(AND(Welcome!$C$22="50%",$U$5=Inservice),VLOOKUP($C$2,'LookUp Ranges'!$A$73:$CY$78,BE$38)*$B57,VLOOKUP($C$2,'LookUp Ranges'!$A$65:$CY$71,BE$38)*$B57))</f>
        <v>0</v>
      </c>
      <c r="BW57" s="506">
        <f ca="1">IF($U57=$B57,0,IF(AND(Welcome!$C$22="50%",$U$5=Inservice),VLOOKUP($C$2,'LookUp Ranges'!$A$73:$CY$78,BF$38)*$B57,VLOOKUP($C$2,'LookUp Ranges'!$A$65:$CY$71,BF$38)*$B57))</f>
        <v>0</v>
      </c>
      <c r="BX57" s="506">
        <f ca="1">IF($U57=$B57,0,IF(AND(Welcome!$C$22="50%",$U$5=Inservice),VLOOKUP($C$2,'LookUp Ranges'!$A$73:$CY$78,BG$38)*$B57,VLOOKUP($C$2,'LookUp Ranges'!$A$65:$CY$71,BG$38)*$B57))</f>
        <v>0</v>
      </c>
      <c r="BY57" s="506">
        <f ca="1">IF($U57=$B57,0,IF(AND(Welcome!$C$22="50%",$U$5=Inservice),VLOOKUP($C$2,'LookUp Ranges'!$A$73:$CY$78,BH$38)*$B57,VLOOKUP($C$2,'LookUp Ranges'!$A$65:$CY$71,BH$38)*$B57))</f>
        <v>0</v>
      </c>
      <c r="BZ57" s="506">
        <f ca="1">IF($U57=$B57,0,IF(AND(Welcome!$C$22="50%",$U$5=Inservice),VLOOKUP($C$2,'LookUp Ranges'!$A$73:$CY$78,BI$38)*$B57,VLOOKUP($C$2,'LookUp Ranges'!$A$65:$CY$71,BI$38)*$B57))</f>
        <v>0</v>
      </c>
      <c r="CA57" s="506">
        <f ca="1">IF($U57=$B57,0,IF(AND(Welcome!$C$22="50%",$U$5=Inservice),VLOOKUP($C$2,'LookUp Ranges'!$A$73:$CY$78,BJ$38)*$B57,VLOOKUP($C$2,'LookUp Ranges'!$A$65:$CY$71,BJ$38)*$B57))</f>
        <v>0</v>
      </c>
      <c r="CB57" s="506">
        <f ca="1">IF($U57=$B57,0,IF(AND(Welcome!$C$22="50%",$U$5=Inservice),VLOOKUP($C$2,'LookUp Ranges'!$A$73:$CY$78,BK$38)*$B57,VLOOKUP($C$2,'LookUp Ranges'!$A$65:$CY$71,BK$38)*$B57))</f>
        <v>0</v>
      </c>
      <c r="CC57" s="506">
        <f ca="1">IF($U57=$B57,0,IF(AND(Welcome!$C$22="50%",$U$5=Inservice),VLOOKUP($C$2,'LookUp Ranges'!$A$73:$CY$78,BL$38)*$B57,VLOOKUP($C$2,'LookUp Ranges'!$A$65:$CY$71,BL$38)*$B57))</f>
        <v>0</v>
      </c>
      <c r="CD57" s="506">
        <f ca="1">IF($U57=$B57,0,IF(AND(Welcome!$C$22="50%",$U$5=Inservice),VLOOKUP($C$2,'LookUp Ranges'!$A$73:$CY$78,BM$38)*$B57,VLOOKUP($C$2,'LookUp Ranges'!$A$65:$CY$71,BM$38)*$B57))</f>
        <v>0</v>
      </c>
      <c r="CE57" s="506">
        <f ca="1">IF($U57=$B57,0,IF(AND(Welcome!$C$22="50%",$U$5=Inservice),VLOOKUP($C$2,'LookUp Ranges'!$A$73:$CY$78,BN$38)*$B57,VLOOKUP($C$2,'LookUp Ranges'!$A$65:$CY$71,BN$38)*$B57))</f>
        <v>0</v>
      </c>
      <c r="CF57" s="506">
        <f ca="1">IF($U57=$B57,0,IF(AND(Welcome!$C$22="50%",$U$5=Inservice),VLOOKUP($C$2,'LookUp Ranges'!$A$73:$CY$78,BO$38)*$B57,VLOOKUP($C$2,'LookUp Ranges'!$A$65:$CY$71,BO$38)*$B57))</f>
        <v>0</v>
      </c>
      <c r="CG57" s="506">
        <f ca="1">IF($U57=$B57,0,IF(AND(Welcome!$C$22="50%",$U$5=Inservice),VLOOKUP($C$2,'LookUp Ranges'!$A$73:$CY$78,BP$38)*$B57,VLOOKUP($C$2,'LookUp Ranges'!$A$65:$CY$71,BP$38)*$B57))</f>
        <v>0</v>
      </c>
      <c r="CH57" s="506">
        <f ca="1">IF($U57=$B57,0,IF(AND(Welcome!$C$22="50%",$U$5=Inservice),VLOOKUP($C$2,'LookUp Ranges'!$A$73:$CY$78,BQ$38)*$B57,VLOOKUP($C$2,'LookUp Ranges'!$A$65:$CY$71,BQ$38)*$B57))</f>
        <v>0</v>
      </c>
      <c r="CI57" s="506">
        <f ca="1">IF($U57=$B57,0,IF(AND(Welcome!$C$22="50%",$U$5=Inservice),VLOOKUP($C$2,'LookUp Ranges'!$A$73:$CY$78,BR$38)*$B57,VLOOKUP($C$2,'LookUp Ranges'!$A$65:$CY$71,BR$38)*$B57))</f>
        <v>0</v>
      </c>
      <c r="CJ57" s="506">
        <f ca="1">IF($U57=$B57,0,IF(AND(Welcome!$C$22="50%",$U$5=Inservice),VLOOKUP($C$2,'LookUp Ranges'!$A$73:$CY$78,BS$38)*$B57,VLOOKUP($C$2,'LookUp Ranges'!$A$65:$CY$71,BS$38)*$B57))</f>
        <v>0</v>
      </c>
      <c r="CK57" s="506">
        <f ca="1">IF($U57=$B57,0,IF(AND(Welcome!$C$22="50%",$U$5=Inservice),VLOOKUP($C$2,'LookUp Ranges'!$A$73:$CY$78,BT$38)*$B57,VLOOKUP($C$2,'LookUp Ranges'!$A$65:$CY$71,BT$38)*$B57))</f>
        <v>0</v>
      </c>
      <c r="CL57" s="506">
        <f ca="1">IF($U57=$B57,0,IF(AND(Welcome!$C$22="50%",$U$5=Inservice),VLOOKUP($C$2,'LookUp Ranges'!$A$73:$CY$78,BU$38)*$B57,VLOOKUP($C$2,'LookUp Ranges'!$A$65:$CY$71,BU$38)*$B57))</f>
        <v>0</v>
      </c>
      <c r="CM57" s="506">
        <f ca="1">IF($U57=$B57,0,IF(AND(Welcome!$C$22="50%",$U$5=Inservice),VLOOKUP($C$2,'LookUp Ranges'!$A$73:$CY$78,BV$38)*$B57,VLOOKUP($C$2,'LookUp Ranges'!$A$65:$CY$71,BV$38)*$B57))</f>
        <v>0</v>
      </c>
      <c r="CN57" s="506">
        <f ca="1">IF($U57=$B57,0,IF(AND(Welcome!$C$22="50%",$U$5=Inservice),VLOOKUP($C$2,'LookUp Ranges'!$A$73:$CY$78,BW$38)*$B57,VLOOKUP($C$2,'LookUp Ranges'!$A$65:$CY$71,BW$38)*$B57))</f>
        <v>0</v>
      </c>
      <c r="CO57" s="506">
        <f ca="1">IF($U57=$B57,0,IF(AND(Welcome!$C$22="50%",$U$5=Inservice),VLOOKUP($C$2,'LookUp Ranges'!$A$73:$CY$78,BX$38)*$B57,VLOOKUP($C$2,'LookUp Ranges'!$A$65:$CY$71,BX$38)*$B57))</f>
        <v>0</v>
      </c>
      <c r="CP57" s="506">
        <f ca="1">IF($U57=$B57,0,IF(AND(Welcome!$C$22="50%",$U$5=Inservice),VLOOKUP($C$2,'LookUp Ranges'!$A$73:$CY$78,BY$38)*$B57,VLOOKUP($C$2,'LookUp Ranges'!$A$65:$CY$71,BY$38)*$B57))</f>
        <v>0</v>
      </c>
      <c r="CQ57" s="506">
        <f ca="1">IF($U57=$B57,0,IF(AND(Welcome!$C$22="50%",$U$5=Inservice),VLOOKUP($C$2,'LookUp Ranges'!$A$73:$CY$78,BZ$38)*$B57,VLOOKUP($C$2,'LookUp Ranges'!$A$65:$CY$71,BZ$38)*$B57))</f>
        <v>0</v>
      </c>
      <c r="CR57" s="506">
        <f ca="1">IF($U57=$B57,0,IF(AND(Welcome!$C$22="50%",$U$5=Inservice),VLOOKUP($C$2,'LookUp Ranges'!$A$73:$CY$78,CA$38)*$B57,VLOOKUP($C$2,'LookUp Ranges'!$A$65:$CY$71,CA$38)*$B57))</f>
        <v>0</v>
      </c>
      <c r="CS57" s="506">
        <f ca="1">IF($U57=$B57,0,IF(AND(Welcome!$C$22="50%",$U$5=Inservice),VLOOKUP($C$2,'LookUp Ranges'!$A$73:$CY$78,CB$38)*$B57,VLOOKUP($C$2,'LookUp Ranges'!$A$65:$CY$71,CB$38)*$B57))</f>
        <v>0</v>
      </c>
      <c r="CT57" s="506">
        <f ca="1">IF($U57=$B57,0,IF(AND(Welcome!$C$22="50%",$U$5=Inservice),VLOOKUP($C$2,'LookUp Ranges'!$A$73:$CY$78,CC$38)*$B57,VLOOKUP($C$2,'LookUp Ranges'!$A$65:$CY$71,CC$38)*$B57))</f>
        <v>0</v>
      </c>
      <c r="CU57" s="506">
        <f ca="1">IF($U57=$B57,0,IF(AND(Welcome!$C$22="50%",$U$5=Inservice),VLOOKUP($C$2,'LookUp Ranges'!$A$73:$CY$78,CD$38)*$B57,VLOOKUP($C$2,'LookUp Ranges'!$A$65:$CY$71,CD$38)*$B57))</f>
        <v>0</v>
      </c>
      <c r="CV57" s="506">
        <f ca="1">IF($U57=$B57,0,IF(AND(Welcome!$C$22="50%",$U$5=Inservice),VLOOKUP($C$2,'LookUp Ranges'!$A$73:$CY$78,CE$38)*$B57,VLOOKUP($C$2,'LookUp Ranges'!$A$65:$CY$71,CE$38)*$B57))</f>
        <v>0</v>
      </c>
      <c r="CW57" s="506">
        <f ca="1">IF($U57=$B57,0,IF(AND(Welcome!$C$22="50%",$U$5=Inservice),VLOOKUP($C$2,'LookUp Ranges'!$A$73:$CY$78,CF$38)*$B57,VLOOKUP($C$2,'LookUp Ranges'!$A$65:$CY$71,CF$38)*$B57))</f>
        <v>0</v>
      </c>
      <c r="CX57" s="506">
        <f ca="1">IF($U57=$B57,0,IF(AND(Welcome!$C$22="50%",$U$5=Inservice),VLOOKUP($C$2,'LookUp Ranges'!$A$73:$CY$78,CG$38)*$B57,VLOOKUP($C$2,'LookUp Ranges'!$A$65:$CY$71,CG$38)*$B57))</f>
        <v>0</v>
      </c>
      <c r="CY57" s="256">
        <f t="shared" ca="1" si="236"/>
        <v>0</v>
      </c>
    </row>
    <row r="58" spans="1:103">
      <c r="A58" s="241">
        <f t="shared" si="234"/>
        <v>20</v>
      </c>
      <c r="B58" s="249">
        <f t="shared" ca="1" si="235"/>
        <v>0</v>
      </c>
      <c r="C58" s="257"/>
      <c r="D58" s="257"/>
      <c r="E58" s="257"/>
      <c r="F58" s="257"/>
      <c r="G58" s="257"/>
      <c r="H58" s="257"/>
      <c r="I58" s="257"/>
      <c r="J58" s="257"/>
      <c r="K58" s="257"/>
      <c r="L58" s="257"/>
      <c r="M58" s="257"/>
      <c r="N58" s="257"/>
      <c r="O58" s="257"/>
      <c r="P58" s="257"/>
      <c r="Q58" s="257"/>
      <c r="R58" s="257"/>
      <c r="S58" s="257"/>
      <c r="T58" s="257"/>
      <c r="U58" s="257"/>
      <c r="V58" s="573">
        <f ca="1">IF(AND(Welcome!$C$22="100%",V$5=Inservice),$B58,IF(AND(Welcome!$C$22="50%",V$5=Inservice),VLOOKUP($C$2,'LookUp Ranges'!$A$73:$CY$78,D$38)*$B58,VLOOKUP($C$2,'LookUp Ranges'!$A$65:$CY$71,D$38)*$B58))</f>
        <v>0</v>
      </c>
      <c r="W58" s="573">
        <f ca="1">IF($V58=$B58,0,IF(AND(Welcome!$C$22="50%",$V$5=Inservice),VLOOKUP($C$2,'LookUp Ranges'!$A$73:$CY$78,E$38)*$B58,VLOOKUP($C$2,'LookUp Ranges'!$A$65:$CY$71,E$38)*$B58))</f>
        <v>0</v>
      </c>
      <c r="X58" s="573">
        <f ca="1">IF($V58=$B58,0,IF(AND(Welcome!$C$22="50%",$V$5=Inservice),VLOOKUP($C$2,'LookUp Ranges'!$A$73:$CY$78,F$38)*$B58,VLOOKUP($C$2,'LookUp Ranges'!$A$65:$CY$71,F$38)*$B58))</f>
        <v>0</v>
      </c>
      <c r="Y58" s="573">
        <f ca="1">IF($V58=$B58,0,IF(AND(Welcome!$C$22="50%",$V$5=Inservice),VLOOKUP($C$2,'LookUp Ranges'!$A$73:$CY$78,G$38)*$B58,VLOOKUP($C$2,'LookUp Ranges'!$A$65:$CY$71,G$38)*$B58))</f>
        <v>0</v>
      </c>
      <c r="Z58" s="506">
        <f ca="1">IF($V58=$B58,0,IF(AND(Welcome!$C$22="50%",$V$5=Inservice),VLOOKUP($C$2,'LookUp Ranges'!$A$73:$CY$78,H$38)*$B58,VLOOKUP($C$2,'LookUp Ranges'!$A$65:$CY$71,H$38)*$B58))</f>
        <v>0</v>
      </c>
      <c r="AA58" s="506">
        <f ca="1">IF($V58=$B58,0,IF(AND(Welcome!$C$22="50%",$V$5=Inservice),VLOOKUP($C$2,'LookUp Ranges'!$A$73:$CY$78,I$38)*$B58,VLOOKUP($C$2,'LookUp Ranges'!$A$65:$CY$71,I$38)*$B58))</f>
        <v>0</v>
      </c>
      <c r="AB58" s="506">
        <f ca="1">IF($V58=$B58,0,IF(AND(Welcome!$C$22="50%",$V$5=Inservice),VLOOKUP($C$2,'LookUp Ranges'!$A$73:$CY$78,J$38)*$B58,VLOOKUP($C$2,'LookUp Ranges'!$A$65:$CY$71,J$38)*$B58))</f>
        <v>0</v>
      </c>
      <c r="AC58" s="506">
        <f ca="1">IF($V58=$B58,0,IF(AND(Welcome!$C$22="50%",$V$5=Inservice),VLOOKUP($C$2,'LookUp Ranges'!$A$73:$CY$78,K$38)*$B58,VLOOKUP($C$2,'LookUp Ranges'!$A$65:$CY$71,K$38)*$B58))</f>
        <v>0</v>
      </c>
      <c r="AD58" s="506">
        <f ca="1">IF($V58=$B58,0,IF(AND(Welcome!$C$22="50%",$V$5=Inservice),VLOOKUP($C$2,'LookUp Ranges'!$A$73:$CY$78,L$38)*$B58,VLOOKUP($C$2,'LookUp Ranges'!$A$65:$CY$71,L$38)*$B58))</f>
        <v>0</v>
      </c>
      <c r="AE58" s="506">
        <f ca="1">IF($V58=$B58,0,IF(AND(Welcome!$C$22="50%",$V$5=Inservice),VLOOKUP($C$2,'LookUp Ranges'!$A$73:$CY$78,M$38)*$B58,VLOOKUP($C$2,'LookUp Ranges'!$A$65:$CY$71,M$38)*$B58))</f>
        <v>0</v>
      </c>
      <c r="AF58" s="506">
        <f ca="1">IF($V58=$B58,0,IF(AND(Welcome!$C$22="50%",$V$5=Inservice),VLOOKUP($C$2,'LookUp Ranges'!$A$73:$CY$78,N$38)*$B58,VLOOKUP($C$2,'LookUp Ranges'!$A$65:$CY$71,N$38)*$B58))</f>
        <v>0</v>
      </c>
      <c r="AG58" s="506">
        <f ca="1">IF($V58=$B58,0,IF(AND(Welcome!$C$22="50%",$V$5=Inservice),VLOOKUP($C$2,'LookUp Ranges'!$A$73:$CY$78,O$38)*$B58,VLOOKUP($C$2,'LookUp Ranges'!$A$65:$CY$71,O$38)*$B58))</f>
        <v>0</v>
      </c>
      <c r="AH58" s="506">
        <f ca="1">IF($V58=$B58,0,IF(AND(Welcome!$C$22="50%",$V$5=Inservice),VLOOKUP($C$2,'LookUp Ranges'!$A$73:$CY$78,P$38)*$B58,VLOOKUP($C$2,'LookUp Ranges'!$A$65:$CY$71,P$38)*$B58))</f>
        <v>0</v>
      </c>
      <c r="AI58" s="506">
        <f ca="1">IF($V58=$B58,0,IF(AND(Welcome!$C$22="50%",$V$5=Inservice),VLOOKUP($C$2,'LookUp Ranges'!$A$73:$CY$78,Q$38)*$B58,VLOOKUP($C$2,'LookUp Ranges'!$A$65:$CY$71,Q$38)*$B58))</f>
        <v>0</v>
      </c>
      <c r="AJ58" s="506">
        <f ca="1">IF($V58=$B58,0,IF(AND(Welcome!$C$22="50%",$V$5=Inservice),VLOOKUP($C$2,'LookUp Ranges'!$A$73:$CY$78,R$38)*$B58,VLOOKUP($C$2,'LookUp Ranges'!$A$65:$CY$71,R$38)*$B58))</f>
        <v>0</v>
      </c>
      <c r="AK58" s="506">
        <f ca="1">IF($V58=$B58,0,IF(AND(Welcome!$C$22="50%",$V$5=Inservice),VLOOKUP($C$2,'LookUp Ranges'!$A$73:$CY$78,S$38)*$B58,VLOOKUP($C$2,'LookUp Ranges'!$A$65:$CY$71,S$38)*$B58))</f>
        <v>0</v>
      </c>
      <c r="AL58" s="506">
        <f ca="1">IF($V58=$B58,0,IF(AND(Welcome!$C$22="50%",$V$5=Inservice),VLOOKUP($C$2,'LookUp Ranges'!$A$73:$CY$78,T$38)*$B58,VLOOKUP($C$2,'LookUp Ranges'!$A$65:$CY$71,T$38)*$B58))</f>
        <v>0</v>
      </c>
      <c r="AM58" s="506">
        <f ca="1">IF($V58=$B58,0,IF(AND(Welcome!$C$22="50%",$V$5=Inservice),VLOOKUP($C$2,'LookUp Ranges'!$A$73:$CY$78,U$38)*$B58,VLOOKUP($C$2,'LookUp Ranges'!$A$65:$CY$71,U$38)*$B58))</f>
        <v>0</v>
      </c>
      <c r="AN58" s="506">
        <f ca="1">IF($V58=$B58,0,IF(AND(Welcome!$C$22="50%",$V$5=Inservice),VLOOKUP($C$2,'LookUp Ranges'!$A$73:$CY$78,V$38)*$B58,VLOOKUP($C$2,'LookUp Ranges'!$A$65:$CY$71,V$38)*$B58))</f>
        <v>0</v>
      </c>
      <c r="AO58" s="506">
        <f ca="1">IF($V58=$B58,0,IF(AND(Welcome!$C$22="50%",$V$5=Inservice),VLOOKUP($C$2,'LookUp Ranges'!$A$73:$CY$78,W$38)*$B58,VLOOKUP($C$2,'LookUp Ranges'!$A$65:$CY$71,W$38)*$B58))</f>
        <v>0</v>
      </c>
      <c r="AP58" s="506">
        <f ca="1">IF($V58=$B58,0,IF(AND(Welcome!$C$22="50%",$V$5=Inservice),VLOOKUP($C$2,'LookUp Ranges'!$A$73:$CY$78,X$38)*$B58,VLOOKUP($C$2,'LookUp Ranges'!$A$65:$CY$71,X$38)*$B58))</f>
        <v>0</v>
      </c>
      <c r="AQ58" s="506">
        <f ca="1">IF($V58=$B58,0,IF(AND(Welcome!$C$22="50%",$V$5=Inservice),VLOOKUP($C$2,'LookUp Ranges'!$A$73:$CY$78,Y$38)*$B58,VLOOKUP($C$2,'LookUp Ranges'!$A$65:$CY$71,Y$38)*$B58))</f>
        <v>0</v>
      </c>
      <c r="AR58" s="506">
        <f ca="1">IF($V58=$B58,0,IF(AND(Welcome!$C$22="50%",$V$5=Inservice),VLOOKUP($C$2,'LookUp Ranges'!$A$73:$CY$78,Z$38)*$B58,VLOOKUP($C$2,'LookUp Ranges'!$A$65:$CY$71,Z$38)*$B58))</f>
        <v>0</v>
      </c>
      <c r="AS58" s="506">
        <f ca="1">IF($V58=$B58,0,IF(AND(Welcome!$C$22="50%",$V$5=Inservice),VLOOKUP($C$2,'LookUp Ranges'!$A$73:$CY$78,AA$38)*$B58,VLOOKUP($C$2,'LookUp Ranges'!$A$65:$CY$71,AA$38)*$B58))</f>
        <v>0</v>
      </c>
      <c r="AT58" s="506">
        <f ca="1">IF($V58=$B58,0,IF(AND(Welcome!$C$22="50%",$V$5=Inservice),VLOOKUP($C$2,'LookUp Ranges'!$A$73:$CY$78,AB$38)*$B58,VLOOKUP($C$2,'LookUp Ranges'!$A$65:$CY$71,AB$38)*$B58))</f>
        <v>0</v>
      </c>
      <c r="AU58" s="506">
        <f ca="1">IF($V58=$B58,0,IF(AND(Welcome!$C$22="50%",$V$5=Inservice),VLOOKUP($C$2,'LookUp Ranges'!$A$73:$CY$78,AC$38)*$B58,VLOOKUP($C$2,'LookUp Ranges'!$A$65:$CY$71,AC$38)*$B58))</f>
        <v>0</v>
      </c>
      <c r="AV58" s="506">
        <f ca="1">IF($V58=$B58,0,IF(AND(Welcome!$C$22="50%",$V$5=Inservice),VLOOKUP($C$2,'LookUp Ranges'!$A$73:$CY$78,AD$38)*$B58,VLOOKUP($C$2,'LookUp Ranges'!$A$65:$CY$71,AD$38)*$B58))</f>
        <v>0</v>
      </c>
      <c r="AW58" s="506">
        <f ca="1">IF($V58=$B58,0,IF(AND(Welcome!$C$22="50%",$V$5=Inservice),VLOOKUP($C$2,'LookUp Ranges'!$A$73:$CY$78,AE$38)*$B58,VLOOKUP($C$2,'LookUp Ranges'!$A$65:$CY$71,AE$38)*$B58))</f>
        <v>0</v>
      </c>
      <c r="AX58" s="506">
        <f ca="1">IF($V58=$B58,0,IF(AND(Welcome!$C$22="50%",$V$5=Inservice),VLOOKUP($C$2,'LookUp Ranges'!$A$73:$CY$78,AF$38)*$B58,VLOOKUP($C$2,'LookUp Ranges'!$A$65:$CY$71,AF$38)*$B58))</f>
        <v>0</v>
      </c>
      <c r="AY58" s="506">
        <f ca="1">IF($V58=$B58,0,IF(AND(Welcome!$C$22="50%",$V$5=Inservice),VLOOKUP($C$2,'LookUp Ranges'!$A$73:$CY$78,AG$38)*$B58,VLOOKUP($C$2,'LookUp Ranges'!$A$65:$CY$71,AG$38)*$B58))</f>
        <v>0</v>
      </c>
      <c r="AZ58" s="506">
        <f ca="1">IF($V58=$B58,0,IF(AND(Welcome!$C$22="50%",$V$5=Inservice),VLOOKUP($C$2,'LookUp Ranges'!$A$73:$CY$78,AH$38)*$B58,VLOOKUP($C$2,'LookUp Ranges'!$A$65:$CY$71,AH$38)*$B58))</f>
        <v>0</v>
      </c>
      <c r="BA58" s="506">
        <f ca="1">IF($V58=$B58,0,IF(AND(Welcome!$C$22="50%",$V$5=Inservice),VLOOKUP($C$2,'LookUp Ranges'!$A$73:$CY$78,AI$38)*$B58,VLOOKUP($C$2,'LookUp Ranges'!$A$65:$CY$71,AI$38)*$B58))</f>
        <v>0</v>
      </c>
      <c r="BB58" s="506">
        <f ca="1">IF($V58=$B58,0,IF(AND(Welcome!$C$22="50%",$V$5=Inservice),VLOOKUP($C$2,'LookUp Ranges'!$A$73:$CY$78,AJ$38)*$B58,VLOOKUP($C$2,'LookUp Ranges'!$A$65:$CY$71,AJ$38)*$B58))</f>
        <v>0</v>
      </c>
      <c r="BC58" s="506">
        <f ca="1">IF($V58=$B58,0,IF(AND(Welcome!$C$22="50%",$V$5=Inservice),VLOOKUP($C$2,'LookUp Ranges'!$A$73:$CY$78,AK$38)*$B58,VLOOKUP($C$2,'LookUp Ranges'!$A$65:$CY$71,AK$38)*$B58))</f>
        <v>0</v>
      </c>
      <c r="BD58" s="506">
        <f ca="1">IF($V58=$B58,0,IF(AND(Welcome!$C$22="50%",$V$5=Inservice),VLOOKUP($C$2,'LookUp Ranges'!$A$73:$CY$78,AL$38)*$B58,VLOOKUP($C$2,'LookUp Ranges'!$A$65:$CY$71,AL$38)*$B58))</f>
        <v>0</v>
      </c>
      <c r="BE58" s="506">
        <f ca="1">IF($V58=$B58,0,IF(AND(Welcome!$C$22="50%",$V$5=Inservice),VLOOKUP($C$2,'LookUp Ranges'!$A$73:$CY$78,AM$38)*$B58,VLOOKUP($C$2,'LookUp Ranges'!$A$65:$CY$71,AM$38)*$B58))</f>
        <v>0</v>
      </c>
      <c r="BF58" s="506">
        <f ca="1">IF($V58=$B58,0,IF(AND(Welcome!$C$22="50%",$V$5=Inservice),VLOOKUP($C$2,'LookUp Ranges'!$A$73:$CY$78,AN$38)*$B58,VLOOKUP($C$2,'LookUp Ranges'!$A$65:$CY$71,AN$38)*$B58))</f>
        <v>0</v>
      </c>
      <c r="BG58" s="506">
        <f ca="1">IF($V58=$B58,0,IF(AND(Welcome!$C$22="50%",$V$5=Inservice),VLOOKUP($C$2,'LookUp Ranges'!$A$73:$CY$78,AO$38)*$B58,VLOOKUP($C$2,'LookUp Ranges'!$A$65:$CY$71,AO$38)*$B58))</f>
        <v>0</v>
      </c>
      <c r="BH58" s="506">
        <f ca="1">IF($V58=$B58,0,IF(AND(Welcome!$C$22="50%",$V$5=Inservice),VLOOKUP($C$2,'LookUp Ranges'!$A$73:$CY$78,AP$38)*$B58,VLOOKUP($C$2,'LookUp Ranges'!$A$65:$CY$71,AP$38)*$B58))</f>
        <v>0</v>
      </c>
      <c r="BI58" s="506">
        <f ca="1">IF($V58=$B58,0,IF(AND(Welcome!$C$22="50%",$V$5=Inservice),VLOOKUP($C$2,'LookUp Ranges'!$A$73:$CY$78,AQ$38)*$B58,VLOOKUP($C$2,'LookUp Ranges'!$A$65:$CY$71,AQ$38)*$B58))</f>
        <v>0</v>
      </c>
      <c r="BJ58" s="506">
        <f ca="1">IF($V58=$B58,0,IF(AND(Welcome!$C$22="50%",$V$5=Inservice),VLOOKUP($C$2,'LookUp Ranges'!$A$73:$CY$78,AR$38)*$B58,VLOOKUP($C$2,'LookUp Ranges'!$A$65:$CY$71,AR$38)*$B58))</f>
        <v>0</v>
      </c>
      <c r="BK58" s="506">
        <f ca="1">IF($V58=$B58,0,IF(AND(Welcome!$C$22="50%",$V$5=Inservice),VLOOKUP($C$2,'LookUp Ranges'!$A$73:$CY$78,AS$38)*$B58,VLOOKUP($C$2,'LookUp Ranges'!$A$65:$CY$71,AS$38)*$B58))</f>
        <v>0</v>
      </c>
      <c r="BL58" s="506">
        <f ca="1">IF($V58=$B58,0,IF(AND(Welcome!$C$22="50%",$V$5=Inservice),VLOOKUP($C$2,'LookUp Ranges'!$A$73:$CY$78,AT$38)*$B58,VLOOKUP($C$2,'LookUp Ranges'!$A$65:$CY$71,AT$38)*$B58))</f>
        <v>0</v>
      </c>
      <c r="BM58" s="506">
        <f ca="1">IF($V58=$B58,0,IF(AND(Welcome!$C$22="50%",$V$5=Inservice),VLOOKUP($C$2,'LookUp Ranges'!$A$73:$CY$78,AU$38)*$B58,VLOOKUP($C$2,'LookUp Ranges'!$A$65:$CY$71,AU$38)*$B58))</f>
        <v>0</v>
      </c>
      <c r="BN58" s="506">
        <f ca="1">IF($V58=$B58,0,IF(AND(Welcome!$C$22="50%",$V$5=Inservice),VLOOKUP($C$2,'LookUp Ranges'!$A$73:$CY$78,AV$38)*$B58,VLOOKUP($C$2,'LookUp Ranges'!$A$65:$CY$71,AV$38)*$B58))</f>
        <v>0</v>
      </c>
      <c r="BO58" s="506">
        <f ca="1">IF($V58=$B58,0,IF(AND(Welcome!$C$22="50%",$V$5=Inservice),VLOOKUP($C$2,'LookUp Ranges'!$A$73:$CY$78,AW$38)*$B58,VLOOKUP($C$2,'LookUp Ranges'!$A$65:$CY$71,AW$38)*$B58))</f>
        <v>0</v>
      </c>
      <c r="BP58" s="506">
        <f ca="1">IF($V58=$B58,0,IF(AND(Welcome!$C$22="50%",$V$5=Inservice),VLOOKUP($C$2,'LookUp Ranges'!$A$73:$CY$78,AX$38)*$B58,VLOOKUP($C$2,'LookUp Ranges'!$A$65:$CY$71,AX$38)*$B58))</f>
        <v>0</v>
      </c>
      <c r="BQ58" s="506">
        <f ca="1">IF($V58=$B58,0,IF(AND(Welcome!$C$22="50%",$V$5=Inservice),VLOOKUP($C$2,'LookUp Ranges'!$A$73:$CY$78,AY$38)*$B58,VLOOKUP($C$2,'LookUp Ranges'!$A$65:$CY$71,AY$38)*$B58))</f>
        <v>0</v>
      </c>
      <c r="BR58" s="506">
        <f ca="1">IF($V58=$B58,0,IF(AND(Welcome!$C$22="50%",$V$5=Inservice),VLOOKUP($C$2,'LookUp Ranges'!$A$73:$CY$78,AZ$38)*$B58,VLOOKUP($C$2,'LookUp Ranges'!$A$65:$CY$71,AZ$38)*$B58))</f>
        <v>0</v>
      </c>
      <c r="BS58" s="506">
        <f ca="1">IF($V58=$B58,0,IF(AND(Welcome!$C$22="50%",$V$5=Inservice),VLOOKUP($C$2,'LookUp Ranges'!$A$73:$CY$78,BA$38)*$B58,VLOOKUP($C$2,'LookUp Ranges'!$A$65:$CY$71,BA$38)*$B58))</f>
        <v>0</v>
      </c>
      <c r="BT58" s="506">
        <f ca="1">IF($V58=$B58,0,IF(AND(Welcome!$C$22="50%",$V$5=Inservice),VLOOKUP($C$2,'LookUp Ranges'!$A$73:$CY$78,BB$38)*$B58,VLOOKUP($C$2,'LookUp Ranges'!$A$65:$CY$71,BB$38)*$B58))</f>
        <v>0</v>
      </c>
      <c r="BU58" s="506">
        <f ca="1">IF($V58=$B58,0,IF(AND(Welcome!$C$22="50%",$V$5=Inservice),VLOOKUP($C$2,'LookUp Ranges'!$A$73:$CY$78,BC$38)*$B58,VLOOKUP($C$2,'LookUp Ranges'!$A$65:$CY$71,BC$38)*$B58))</f>
        <v>0</v>
      </c>
      <c r="BV58" s="506">
        <f ca="1">IF($V58=$B58,0,IF(AND(Welcome!$C$22="50%",$V$5=Inservice),VLOOKUP($C$2,'LookUp Ranges'!$A$73:$CY$78,BD$38)*$B58,VLOOKUP($C$2,'LookUp Ranges'!$A$65:$CY$71,BD$38)*$B58))</f>
        <v>0</v>
      </c>
      <c r="BW58" s="506">
        <f ca="1">IF($V58=$B58,0,IF(AND(Welcome!$C$22="50%",$V$5=Inservice),VLOOKUP($C$2,'LookUp Ranges'!$A$73:$CY$78,BE$38)*$B58,VLOOKUP($C$2,'LookUp Ranges'!$A$65:$CY$71,BE$38)*$B58))</f>
        <v>0</v>
      </c>
      <c r="BX58" s="506">
        <f ca="1">IF($V58=$B58,0,IF(AND(Welcome!$C$22="50%",$V$5=Inservice),VLOOKUP($C$2,'LookUp Ranges'!$A$73:$CY$78,BF$38)*$B58,VLOOKUP($C$2,'LookUp Ranges'!$A$65:$CY$71,BF$38)*$B58))</f>
        <v>0</v>
      </c>
      <c r="BY58" s="506">
        <f ca="1">IF($V58=$B58,0,IF(AND(Welcome!$C$22="50%",$V$5=Inservice),VLOOKUP($C$2,'LookUp Ranges'!$A$73:$CY$78,BG$38)*$B58,VLOOKUP($C$2,'LookUp Ranges'!$A$65:$CY$71,BG$38)*$B58))</f>
        <v>0</v>
      </c>
      <c r="BZ58" s="506">
        <f ca="1">IF($V58=$B58,0,IF(AND(Welcome!$C$22="50%",$V$5=Inservice),VLOOKUP($C$2,'LookUp Ranges'!$A$73:$CY$78,BH$38)*$B58,VLOOKUP($C$2,'LookUp Ranges'!$A$65:$CY$71,BH$38)*$B58))</f>
        <v>0</v>
      </c>
      <c r="CA58" s="506">
        <f ca="1">IF($V58=$B58,0,IF(AND(Welcome!$C$22="50%",$V$5=Inservice),VLOOKUP($C$2,'LookUp Ranges'!$A$73:$CY$78,BI$38)*$B58,VLOOKUP($C$2,'LookUp Ranges'!$A$65:$CY$71,BI$38)*$B58))</f>
        <v>0</v>
      </c>
      <c r="CB58" s="506">
        <f ca="1">IF($V58=$B58,0,IF(AND(Welcome!$C$22="50%",$V$5=Inservice),VLOOKUP($C$2,'LookUp Ranges'!$A$73:$CY$78,BJ$38)*$B58,VLOOKUP($C$2,'LookUp Ranges'!$A$65:$CY$71,BJ$38)*$B58))</f>
        <v>0</v>
      </c>
      <c r="CC58" s="506">
        <f ca="1">IF($V58=$B58,0,IF(AND(Welcome!$C$22="50%",$V$5=Inservice),VLOOKUP($C$2,'LookUp Ranges'!$A$73:$CY$78,BK$38)*$B58,VLOOKUP($C$2,'LookUp Ranges'!$A$65:$CY$71,BK$38)*$B58))</f>
        <v>0</v>
      </c>
      <c r="CD58" s="506">
        <f ca="1">IF($V58=$B58,0,IF(AND(Welcome!$C$22="50%",$V$5=Inservice),VLOOKUP($C$2,'LookUp Ranges'!$A$73:$CY$78,BL$38)*$B58,VLOOKUP($C$2,'LookUp Ranges'!$A$65:$CY$71,BL$38)*$B58))</f>
        <v>0</v>
      </c>
      <c r="CE58" s="506">
        <f ca="1">IF($V58=$B58,0,IF(AND(Welcome!$C$22="50%",$V$5=Inservice),VLOOKUP($C$2,'LookUp Ranges'!$A$73:$CY$78,BM$38)*$B58,VLOOKUP($C$2,'LookUp Ranges'!$A$65:$CY$71,BM$38)*$B58))</f>
        <v>0</v>
      </c>
      <c r="CF58" s="506">
        <f ca="1">IF($V58=$B58,0,IF(AND(Welcome!$C$22="50%",$V$5=Inservice),VLOOKUP($C$2,'LookUp Ranges'!$A$73:$CY$78,BN$38)*$B58,VLOOKUP($C$2,'LookUp Ranges'!$A$65:$CY$71,BN$38)*$B58))</f>
        <v>0</v>
      </c>
      <c r="CG58" s="506">
        <f ca="1">IF($V58=$B58,0,IF(AND(Welcome!$C$22="50%",$V$5=Inservice),VLOOKUP($C$2,'LookUp Ranges'!$A$73:$CY$78,BO$38)*$B58,VLOOKUP($C$2,'LookUp Ranges'!$A$65:$CY$71,BO$38)*$B58))</f>
        <v>0</v>
      </c>
      <c r="CH58" s="506">
        <f ca="1">IF($V58=$B58,0,IF(AND(Welcome!$C$22="50%",$V$5=Inservice),VLOOKUP($C$2,'LookUp Ranges'!$A$73:$CY$78,BP$38)*$B58,VLOOKUP($C$2,'LookUp Ranges'!$A$65:$CY$71,BP$38)*$B58))</f>
        <v>0</v>
      </c>
      <c r="CI58" s="506">
        <f ca="1">IF($V58=$B58,0,IF(AND(Welcome!$C$22="50%",$V$5=Inservice),VLOOKUP($C$2,'LookUp Ranges'!$A$73:$CY$78,BQ$38)*$B58,VLOOKUP($C$2,'LookUp Ranges'!$A$65:$CY$71,BQ$38)*$B58))</f>
        <v>0</v>
      </c>
      <c r="CJ58" s="506">
        <f ca="1">IF($V58=$B58,0,IF(AND(Welcome!$C$22="50%",$V$5=Inservice),VLOOKUP($C$2,'LookUp Ranges'!$A$73:$CY$78,BR$38)*$B58,VLOOKUP($C$2,'LookUp Ranges'!$A$65:$CY$71,BR$38)*$B58))</f>
        <v>0</v>
      </c>
      <c r="CK58" s="506">
        <f ca="1">IF($V58=$B58,0,IF(AND(Welcome!$C$22="50%",$V$5=Inservice),VLOOKUP($C$2,'LookUp Ranges'!$A$73:$CY$78,BS$38)*$B58,VLOOKUP($C$2,'LookUp Ranges'!$A$65:$CY$71,BS$38)*$B58))</f>
        <v>0</v>
      </c>
      <c r="CL58" s="506">
        <f ca="1">IF($V58=$B58,0,IF(AND(Welcome!$C$22="50%",$V$5=Inservice),VLOOKUP($C$2,'LookUp Ranges'!$A$73:$CY$78,BT$38)*$B58,VLOOKUP($C$2,'LookUp Ranges'!$A$65:$CY$71,BT$38)*$B58))</f>
        <v>0</v>
      </c>
      <c r="CM58" s="506">
        <f ca="1">IF($V58=$B58,0,IF(AND(Welcome!$C$22="50%",$V$5=Inservice),VLOOKUP($C$2,'LookUp Ranges'!$A$73:$CY$78,BU$38)*$B58,VLOOKUP($C$2,'LookUp Ranges'!$A$65:$CY$71,BU$38)*$B58))</f>
        <v>0</v>
      </c>
      <c r="CN58" s="506">
        <f ca="1">IF($V58=$B58,0,IF(AND(Welcome!$C$22="50%",$V$5=Inservice),VLOOKUP($C$2,'LookUp Ranges'!$A$73:$CY$78,BV$38)*$B58,VLOOKUP($C$2,'LookUp Ranges'!$A$65:$CY$71,BV$38)*$B58))</f>
        <v>0</v>
      </c>
      <c r="CO58" s="506">
        <f ca="1">IF($V58=$B58,0,IF(AND(Welcome!$C$22="50%",$V$5=Inservice),VLOOKUP($C$2,'LookUp Ranges'!$A$73:$CY$78,BW$38)*$B58,VLOOKUP($C$2,'LookUp Ranges'!$A$65:$CY$71,BW$38)*$B58))</f>
        <v>0</v>
      </c>
      <c r="CP58" s="506">
        <f ca="1">IF($V58=$B58,0,IF(AND(Welcome!$C$22="50%",$V$5=Inservice),VLOOKUP($C$2,'LookUp Ranges'!$A$73:$CY$78,BX$38)*$B58,VLOOKUP($C$2,'LookUp Ranges'!$A$65:$CY$71,BX$38)*$B58))</f>
        <v>0</v>
      </c>
      <c r="CQ58" s="506">
        <f ca="1">IF($V58=$B58,0,IF(AND(Welcome!$C$22="50%",$V$5=Inservice),VLOOKUP($C$2,'LookUp Ranges'!$A$73:$CY$78,BY$38)*$B58,VLOOKUP($C$2,'LookUp Ranges'!$A$65:$CY$71,BY$38)*$B58))</f>
        <v>0</v>
      </c>
      <c r="CR58" s="506">
        <f ca="1">IF($V58=$B58,0,IF(AND(Welcome!$C$22="50%",$V$5=Inservice),VLOOKUP($C$2,'LookUp Ranges'!$A$73:$CY$78,BZ$38)*$B58,VLOOKUP($C$2,'LookUp Ranges'!$A$65:$CY$71,BZ$38)*$B58))</f>
        <v>0</v>
      </c>
      <c r="CS58" s="506">
        <f ca="1">IF($V58=$B58,0,IF(AND(Welcome!$C$22="50%",$V$5=Inservice),VLOOKUP($C$2,'LookUp Ranges'!$A$73:$CY$78,CA$38)*$B58,VLOOKUP($C$2,'LookUp Ranges'!$A$65:$CY$71,CA$38)*$B58))</f>
        <v>0</v>
      </c>
      <c r="CT58" s="506">
        <f ca="1">IF($V58=$B58,0,IF(AND(Welcome!$C$22="50%",$V$5=Inservice),VLOOKUP($C$2,'LookUp Ranges'!$A$73:$CY$78,CB$38)*$B58,VLOOKUP($C$2,'LookUp Ranges'!$A$65:$CY$71,CB$38)*$B58))</f>
        <v>0</v>
      </c>
      <c r="CU58" s="506">
        <f ca="1">IF($V58=$B58,0,IF(AND(Welcome!$C$22="50%",$V$5=Inservice),VLOOKUP($C$2,'LookUp Ranges'!$A$73:$CY$78,CC$38)*$B58,VLOOKUP($C$2,'LookUp Ranges'!$A$65:$CY$71,CC$38)*$B58))</f>
        <v>0</v>
      </c>
      <c r="CV58" s="506">
        <f ca="1">IF($V58=$B58,0,IF(AND(Welcome!$C$22="50%",$V$5=Inservice),VLOOKUP($C$2,'LookUp Ranges'!$A$73:$CY$78,CD$38)*$B58,VLOOKUP($C$2,'LookUp Ranges'!$A$65:$CY$71,CD$38)*$B58))</f>
        <v>0</v>
      </c>
      <c r="CW58" s="506">
        <f ca="1">IF($V58=$B58,0,IF(AND(Welcome!$C$22="50%",$V$5=Inservice),VLOOKUP($C$2,'LookUp Ranges'!$A$73:$CY$78,CE$38)*$B58,VLOOKUP($C$2,'LookUp Ranges'!$A$65:$CY$71,CE$38)*$B58))</f>
        <v>0</v>
      </c>
      <c r="CX58" s="506">
        <f ca="1">IF($V58=$B58,0,IF(AND(Welcome!$C$22="50%",$V$5=Inservice),VLOOKUP($C$2,'LookUp Ranges'!$A$73:$CY$78,CF$38)*$B58,VLOOKUP($C$2,'LookUp Ranges'!$A$65:$CY$71,CF$38)*$B58))</f>
        <v>0</v>
      </c>
      <c r="CY58" s="256">
        <f t="shared" ca="1" si="236"/>
        <v>0</v>
      </c>
    </row>
    <row r="59" spans="1:103">
      <c r="A59" s="241">
        <f t="shared" si="234"/>
        <v>21</v>
      </c>
      <c r="B59" s="249">
        <f t="shared" ca="1" si="235"/>
        <v>0</v>
      </c>
      <c r="C59" s="574"/>
      <c r="D59" s="574"/>
      <c r="E59" s="574"/>
      <c r="F59" s="574"/>
      <c r="G59" s="574"/>
      <c r="H59" s="574"/>
      <c r="I59" s="574"/>
      <c r="J59" s="574"/>
      <c r="K59" s="574"/>
      <c r="L59" s="574"/>
      <c r="M59" s="574"/>
      <c r="N59" s="574"/>
      <c r="O59" s="574"/>
      <c r="P59" s="574"/>
      <c r="Q59" s="574"/>
      <c r="R59" s="574"/>
      <c r="S59" s="574"/>
      <c r="T59" s="574"/>
      <c r="U59" s="574"/>
      <c r="V59" s="575"/>
      <c r="W59" s="576">
        <f ca="1">IF(AND(Welcome!$C$22="100%",W$5=Inservice),$B59,IF(AND(Welcome!$C$22="50%",W$5=Inservice),VLOOKUP($C$2,'LookUp Ranges'!$A$73:$CY$78,D$38)*$B59,VLOOKUP($C$2,'LookUp Ranges'!$A$65:$CY$71,D$38)*$B59))</f>
        <v>0</v>
      </c>
      <c r="X59" s="576">
        <f ca="1">IF($W59=$B59,0,IF(AND(Welcome!$C$22="50%",$W$5=Inservice),VLOOKUP($C$2,'LookUp Ranges'!$A$73:$CY$78,E$38)*$B59,VLOOKUP($C$2,'LookUp Ranges'!$A$65:$CY$71,E$38)*$B59))</f>
        <v>0</v>
      </c>
      <c r="Y59" s="576">
        <f ca="1">IF($W59=$B59,0,IF(AND(Welcome!$C$22="50%",$W$5=Inservice),VLOOKUP($C$2,'LookUp Ranges'!$A$73:$CY$78,F$38)*$B59,VLOOKUP($C$2,'LookUp Ranges'!$A$65:$CY$71,F$38)*$B59))</f>
        <v>0</v>
      </c>
      <c r="Z59" s="508">
        <f ca="1">IF($W59=$B59,0,IF(AND(Welcome!$C$22="50%",$W$5=Inservice),VLOOKUP($C$2,'LookUp Ranges'!$A$73:$CY$78,G$38)*$B59,VLOOKUP($C$2,'LookUp Ranges'!$A$65:$CY$71,G$38)*$B59))</f>
        <v>0</v>
      </c>
      <c r="AA59" s="508">
        <f ca="1">IF($W59=$B59,0,IF(AND(Welcome!$C$22="50%",$W$5=Inservice),VLOOKUP($C$2,'LookUp Ranges'!$A$73:$CY$78,H$38)*$B59,VLOOKUP($C$2,'LookUp Ranges'!$A$65:$CY$71,H$38)*$B59))</f>
        <v>0</v>
      </c>
      <c r="AB59" s="508">
        <f ca="1">IF($W59=$B59,0,IF(AND(Welcome!$C$22="50%",$W$5=Inservice),VLOOKUP($C$2,'LookUp Ranges'!$A$73:$CY$78,I$38)*$B59,VLOOKUP($C$2,'LookUp Ranges'!$A$65:$CY$71,I$38)*$B59))</f>
        <v>0</v>
      </c>
      <c r="AC59" s="508">
        <f ca="1">IF($W59=$B59,0,IF(AND(Welcome!$C$22="50%",$W$5=Inservice),VLOOKUP($C$2,'LookUp Ranges'!$A$73:$CY$78,J$38)*$B59,VLOOKUP($C$2,'LookUp Ranges'!$A$65:$CY$71,J$38)*$B59))</f>
        <v>0</v>
      </c>
      <c r="AD59" s="508">
        <f ca="1">IF($W59=$B59,0,IF(AND(Welcome!$C$22="50%",$W$5=Inservice),VLOOKUP($C$2,'LookUp Ranges'!$A$73:$CY$78,K$38)*$B59,VLOOKUP($C$2,'LookUp Ranges'!$A$65:$CY$71,K$38)*$B59))</f>
        <v>0</v>
      </c>
      <c r="AE59" s="508">
        <f ca="1">IF($W59=$B59,0,IF(AND(Welcome!$C$22="50%",$W$5=Inservice),VLOOKUP($C$2,'LookUp Ranges'!$A$73:$CY$78,L$38)*$B59,VLOOKUP($C$2,'LookUp Ranges'!$A$65:$CY$71,L$38)*$B59))</f>
        <v>0</v>
      </c>
      <c r="AF59" s="508">
        <f ca="1">IF($W59=$B59,0,IF(AND(Welcome!$C$22="50%",$W$5=Inservice),VLOOKUP($C$2,'LookUp Ranges'!$A$73:$CY$78,M$38)*$B59,VLOOKUP($C$2,'LookUp Ranges'!$A$65:$CY$71,M$38)*$B59))</f>
        <v>0</v>
      </c>
      <c r="AG59" s="508">
        <f ca="1">IF($W59=$B59,0,IF(AND(Welcome!$C$22="50%",$W$5=Inservice),VLOOKUP($C$2,'LookUp Ranges'!$A$73:$CY$78,N$38)*$B59,VLOOKUP($C$2,'LookUp Ranges'!$A$65:$CY$71,N$38)*$B59))</f>
        <v>0</v>
      </c>
      <c r="AH59" s="508">
        <f ca="1">IF($W59=$B59,0,IF(AND(Welcome!$C$22="50%",$W$5=Inservice),VLOOKUP($C$2,'LookUp Ranges'!$A$73:$CY$78,O$38)*$B59,VLOOKUP($C$2,'LookUp Ranges'!$A$65:$CY$71,O$38)*$B59))</f>
        <v>0</v>
      </c>
      <c r="AI59" s="508">
        <f ca="1">IF($W59=$B59,0,IF(AND(Welcome!$C$22="50%",$W$5=Inservice),VLOOKUP($C$2,'LookUp Ranges'!$A$73:$CY$78,P$38)*$B59,VLOOKUP($C$2,'LookUp Ranges'!$A$65:$CY$71,P$38)*$B59))</f>
        <v>0</v>
      </c>
      <c r="AJ59" s="508">
        <f ca="1">IF($W59=$B59,0,IF(AND(Welcome!$C$22="50%",$W$5=Inservice),VLOOKUP($C$2,'LookUp Ranges'!$A$73:$CY$78,Q$38)*$B59,VLOOKUP($C$2,'LookUp Ranges'!$A$65:$CY$71,Q$38)*$B59))</f>
        <v>0</v>
      </c>
      <c r="AK59" s="508">
        <f ca="1">IF($W59=$B59,0,IF(AND(Welcome!$C$22="50%",$W$5=Inservice),VLOOKUP($C$2,'LookUp Ranges'!$A$73:$CY$78,R$38)*$B59,VLOOKUP($C$2,'LookUp Ranges'!$A$65:$CY$71,R$38)*$B59))</f>
        <v>0</v>
      </c>
      <c r="AL59" s="508">
        <f ca="1">IF($W59=$B59,0,IF(AND(Welcome!$C$22="50%",$W$5=Inservice),VLOOKUP($C$2,'LookUp Ranges'!$A$73:$CY$78,S$38)*$B59,VLOOKUP($C$2,'LookUp Ranges'!$A$65:$CY$71,S$38)*$B59))</f>
        <v>0</v>
      </c>
      <c r="AM59" s="508">
        <f ca="1">IF($W59=$B59,0,IF(AND(Welcome!$C$22="50%",$W$5=Inservice),VLOOKUP($C$2,'LookUp Ranges'!$A$73:$CY$78,T$38)*$B59,VLOOKUP($C$2,'LookUp Ranges'!$A$65:$CY$71,T$38)*$B59))</f>
        <v>0</v>
      </c>
      <c r="AN59" s="508">
        <f ca="1">IF($W59=$B59,0,IF(AND(Welcome!$C$22="50%",$W$5=Inservice),VLOOKUP($C$2,'LookUp Ranges'!$A$73:$CY$78,U$38)*$B59,VLOOKUP($C$2,'LookUp Ranges'!$A$65:$CY$71,U$38)*$B59))</f>
        <v>0</v>
      </c>
      <c r="AO59" s="508">
        <f ca="1">IF($W59=$B59,0,IF(AND(Welcome!$C$22="50%",$W$5=Inservice),VLOOKUP($C$2,'LookUp Ranges'!$A$73:$CY$78,V$38)*$B59,VLOOKUP($C$2,'LookUp Ranges'!$A$65:$CY$71,V$38)*$B59))</f>
        <v>0</v>
      </c>
      <c r="AP59" s="508">
        <f ca="1">IF($W59=$B59,0,IF(AND(Welcome!$C$22="50%",$W$5=Inservice),VLOOKUP($C$2,'LookUp Ranges'!$A$73:$CY$78,W$38)*$B59,VLOOKUP($C$2,'LookUp Ranges'!$A$65:$CY$71,W$38)*$B59))</f>
        <v>0</v>
      </c>
      <c r="AQ59" s="508">
        <f ca="1">IF($W59=$B59,0,IF(AND(Welcome!$C$22="50%",$W$5=Inservice),VLOOKUP($C$2,'LookUp Ranges'!$A$73:$CY$78,X$38)*$B59,VLOOKUP($C$2,'LookUp Ranges'!$A$65:$CY$71,X$38)*$B59))</f>
        <v>0</v>
      </c>
      <c r="AR59" s="508">
        <f ca="1">IF($W59=$B59,0,IF(AND(Welcome!$C$22="50%",$W$5=Inservice),VLOOKUP($C$2,'LookUp Ranges'!$A$73:$CY$78,Y$38)*$B59,VLOOKUP($C$2,'LookUp Ranges'!$A$65:$CY$71,Y$38)*$B59))</f>
        <v>0</v>
      </c>
      <c r="AS59" s="508">
        <f ca="1">IF($W59=$B59,0,IF(AND(Welcome!$C$22="50%",$W$5=Inservice),VLOOKUP($C$2,'LookUp Ranges'!$A$73:$CY$78,Z$38)*$B59,VLOOKUP($C$2,'LookUp Ranges'!$A$65:$CY$71,Z$38)*$B59))</f>
        <v>0</v>
      </c>
      <c r="AT59" s="508">
        <f ca="1">IF($W59=$B59,0,IF(AND(Welcome!$C$22="50%",$W$5=Inservice),VLOOKUP($C$2,'LookUp Ranges'!$A$73:$CY$78,AA$38)*$B59,VLOOKUP($C$2,'LookUp Ranges'!$A$65:$CY$71,AA$38)*$B59))</f>
        <v>0</v>
      </c>
      <c r="AU59" s="508">
        <f ca="1">IF($W59=$B59,0,IF(AND(Welcome!$C$22="50%",$W$5=Inservice),VLOOKUP($C$2,'LookUp Ranges'!$A$73:$CY$78,AB$38)*$B59,VLOOKUP($C$2,'LookUp Ranges'!$A$65:$CY$71,AB$38)*$B59))</f>
        <v>0</v>
      </c>
      <c r="AV59" s="508">
        <f ca="1">IF($W59=$B59,0,IF(AND(Welcome!$C$22="50%",$W$5=Inservice),VLOOKUP($C$2,'LookUp Ranges'!$A$73:$CY$78,AC$38)*$B59,VLOOKUP($C$2,'LookUp Ranges'!$A$65:$CY$71,AC$38)*$B59))</f>
        <v>0</v>
      </c>
      <c r="AW59" s="508">
        <f ca="1">IF($W59=$B59,0,IF(AND(Welcome!$C$22="50%",$W$5=Inservice),VLOOKUP($C$2,'LookUp Ranges'!$A$73:$CY$78,AD$38)*$B59,VLOOKUP($C$2,'LookUp Ranges'!$A$65:$CY$71,AD$38)*$B59))</f>
        <v>0</v>
      </c>
      <c r="AX59" s="508">
        <f ca="1">IF($W59=$B59,0,IF(AND(Welcome!$C$22="50%",$W$5=Inservice),VLOOKUP($C$2,'LookUp Ranges'!$A$73:$CY$78,AE$38)*$B59,VLOOKUP($C$2,'LookUp Ranges'!$A$65:$CY$71,AE$38)*$B59))</f>
        <v>0</v>
      </c>
      <c r="AY59" s="508">
        <f ca="1">IF($W59=$B59,0,IF(AND(Welcome!$C$22="50%",$W$5=Inservice),VLOOKUP($C$2,'LookUp Ranges'!$A$73:$CY$78,AF$38)*$B59,VLOOKUP($C$2,'LookUp Ranges'!$A$65:$CY$71,AF$38)*$B59))</f>
        <v>0</v>
      </c>
      <c r="AZ59" s="508">
        <f ca="1">IF($W59=$B59,0,IF(AND(Welcome!$C$22="50%",$W$5=Inservice),VLOOKUP($C$2,'LookUp Ranges'!$A$73:$CY$78,AG$38)*$B59,VLOOKUP($C$2,'LookUp Ranges'!$A$65:$CY$71,AG$38)*$B59))</f>
        <v>0</v>
      </c>
      <c r="BA59" s="508">
        <f ca="1">IF($W59=$B59,0,IF(AND(Welcome!$C$22="50%",$W$5=Inservice),VLOOKUP($C$2,'LookUp Ranges'!$A$73:$CY$78,AH$38)*$B59,VLOOKUP($C$2,'LookUp Ranges'!$A$65:$CY$71,AH$38)*$B59))</f>
        <v>0</v>
      </c>
      <c r="BB59" s="508">
        <f ca="1">IF($W59=$B59,0,IF(AND(Welcome!$C$22="50%",$W$5=Inservice),VLOOKUP($C$2,'LookUp Ranges'!$A$73:$CY$78,AI$38)*$B59,VLOOKUP($C$2,'LookUp Ranges'!$A$65:$CY$71,AI$38)*$B59))</f>
        <v>0</v>
      </c>
      <c r="BC59" s="508">
        <f ca="1">IF($W59=$B59,0,IF(AND(Welcome!$C$22="50%",$W$5=Inservice),VLOOKUP($C$2,'LookUp Ranges'!$A$73:$CY$78,AJ$38)*$B59,VLOOKUP($C$2,'LookUp Ranges'!$A$65:$CY$71,AJ$38)*$B59))</f>
        <v>0</v>
      </c>
      <c r="BD59" s="508">
        <f ca="1">IF($W59=$B59,0,IF(AND(Welcome!$C$22="50%",$W$5=Inservice),VLOOKUP($C$2,'LookUp Ranges'!$A$73:$CY$78,AK$38)*$B59,VLOOKUP($C$2,'LookUp Ranges'!$A$65:$CY$71,AK$38)*$B59))</f>
        <v>0</v>
      </c>
      <c r="BE59" s="508">
        <f ca="1">IF($W59=$B59,0,IF(AND(Welcome!$C$22="50%",$W$5=Inservice),VLOOKUP($C$2,'LookUp Ranges'!$A$73:$CY$78,AL$38)*$B59,VLOOKUP($C$2,'LookUp Ranges'!$A$65:$CY$71,AL$38)*$B59))</f>
        <v>0</v>
      </c>
      <c r="BF59" s="508">
        <f ca="1">IF($W59=$B59,0,IF(AND(Welcome!$C$22="50%",$W$5=Inservice),VLOOKUP($C$2,'LookUp Ranges'!$A$73:$CY$78,AM$38)*$B59,VLOOKUP($C$2,'LookUp Ranges'!$A$65:$CY$71,AM$38)*$B59))</f>
        <v>0</v>
      </c>
      <c r="BG59" s="508">
        <f ca="1">IF($W59=$B59,0,IF(AND(Welcome!$C$22="50%",$W$5=Inservice),VLOOKUP($C$2,'LookUp Ranges'!$A$73:$CY$78,AN$38)*$B59,VLOOKUP($C$2,'LookUp Ranges'!$A$65:$CY$71,AN$38)*$B59))</f>
        <v>0</v>
      </c>
      <c r="BH59" s="508">
        <f ca="1">IF($W59=$B59,0,IF(AND(Welcome!$C$22="50%",$W$5=Inservice),VLOOKUP($C$2,'LookUp Ranges'!$A$73:$CY$78,AO$38)*$B59,VLOOKUP($C$2,'LookUp Ranges'!$A$65:$CY$71,AO$38)*$B59))</f>
        <v>0</v>
      </c>
      <c r="BI59" s="508">
        <f ca="1">IF($W59=$B59,0,IF(AND(Welcome!$C$22="50%",$W$5=Inservice),VLOOKUP($C$2,'LookUp Ranges'!$A$73:$CY$78,AP$38)*$B59,VLOOKUP($C$2,'LookUp Ranges'!$A$65:$CY$71,AP$38)*$B59))</f>
        <v>0</v>
      </c>
      <c r="BJ59" s="508">
        <f ca="1">IF($W59=$B59,0,IF(AND(Welcome!$C$22="50%",$W$5=Inservice),VLOOKUP($C$2,'LookUp Ranges'!$A$73:$CY$78,AQ$38)*$B59,VLOOKUP($C$2,'LookUp Ranges'!$A$65:$CY$71,AQ$38)*$B59))</f>
        <v>0</v>
      </c>
      <c r="BK59" s="508">
        <f ca="1">IF($W59=$B59,0,IF(AND(Welcome!$C$22="50%",$W$5=Inservice),VLOOKUP($C$2,'LookUp Ranges'!$A$73:$CY$78,AR$38)*$B59,VLOOKUP($C$2,'LookUp Ranges'!$A$65:$CY$71,AR$38)*$B59))</f>
        <v>0</v>
      </c>
      <c r="BL59" s="508">
        <f ca="1">IF($W59=$B59,0,IF(AND(Welcome!$C$22="50%",$W$5=Inservice),VLOOKUP($C$2,'LookUp Ranges'!$A$73:$CY$78,AS$38)*$B59,VLOOKUP($C$2,'LookUp Ranges'!$A$65:$CY$71,AS$38)*$B59))</f>
        <v>0</v>
      </c>
      <c r="BM59" s="508">
        <f ca="1">IF($W59=$B59,0,IF(AND(Welcome!$C$22="50%",$W$5=Inservice),VLOOKUP($C$2,'LookUp Ranges'!$A$73:$CY$78,AT$38)*$B59,VLOOKUP($C$2,'LookUp Ranges'!$A$65:$CY$71,AT$38)*$B59))</f>
        <v>0</v>
      </c>
      <c r="BN59" s="508">
        <f ca="1">IF($W59=$B59,0,IF(AND(Welcome!$C$22="50%",$W$5=Inservice),VLOOKUP($C$2,'LookUp Ranges'!$A$73:$CY$78,AU$38)*$B59,VLOOKUP($C$2,'LookUp Ranges'!$A$65:$CY$71,AU$38)*$B59))</f>
        <v>0</v>
      </c>
      <c r="BO59" s="508">
        <f ca="1">IF($W59=$B59,0,IF(AND(Welcome!$C$22="50%",$W$5=Inservice),VLOOKUP($C$2,'LookUp Ranges'!$A$73:$CY$78,AV$38)*$B59,VLOOKUP($C$2,'LookUp Ranges'!$A$65:$CY$71,AV$38)*$B59))</f>
        <v>0</v>
      </c>
      <c r="BP59" s="508">
        <f ca="1">IF($W59=$B59,0,IF(AND(Welcome!$C$22="50%",$W$5=Inservice),VLOOKUP($C$2,'LookUp Ranges'!$A$73:$CY$78,AW$38)*$B59,VLOOKUP($C$2,'LookUp Ranges'!$A$65:$CY$71,AW$38)*$B59))</f>
        <v>0</v>
      </c>
      <c r="BQ59" s="508">
        <f ca="1">IF($W59=$B59,0,IF(AND(Welcome!$C$22="50%",$W$5=Inservice),VLOOKUP($C$2,'LookUp Ranges'!$A$73:$CY$78,AX$38)*$B59,VLOOKUP($C$2,'LookUp Ranges'!$A$65:$CY$71,AX$38)*$B59))</f>
        <v>0</v>
      </c>
      <c r="BR59" s="508">
        <f ca="1">IF($W59=$B59,0,IF(AND(Welcome!$C$22="50%",$W$5=Inservice),VLOOKUP($C$2,'LookUp Ranges'!$A$73:$CY$78,AY$38)*$B59,VLOOKUP($C$2,'LookUp Ranges'!$A$65:$CY$71,AY$38)*$B59))</f>
        <v>0</v>
      </c>
      <c r="BS59" s="508">
        <f ca="1">IF($W59=$B59,0,IF(AND(Welcome!$C$22="50%",$W$5=Inservice),VLOOKUP($C$2,'LookUp Ranges'!$A$73:$CY$78,AZ$38)*$B59,VLOOKUP($C$2,'LookUp Ranges'!$A$65:$CY$71,AZ$38)*$B59))</f>
        <v>0</v>
      </c>
      <c r="BT59" s="508">
        <f ca="1">IF($W59=$B59,0,IF(AND(Welcome!$C$22="50%",$W$5=Inservice),VLOOKUP($C$2,'LookUp Ranges'!$A$73:$CY$78,BA$38)*$B59,VLOOKUP($C$2,'LookUp Ranges'!$A$65:$CY$71,BA$38)*$B59))</f>
        <v>0</v>
      </c>
      <c r="BU59" s="508">
        <f ca="1">IF($W59=$B59,0,IF(AND(Welcome!$C$22="50%",$W$5=Inservice),VLOOKUP($C$2,'LookUp Ranges'!$A$73:$CY$78,BB$38)*$B59,VLOOKUP($C$2,'LookUp Ranges'!$A$65:$CY$71,BB$38)*$B59))</f>
        <v>0</v>
      </c>
      <c r="BV59" s="508">
        <f ca="1">IF($W59=$B59,0,IF(AND(Welcome!$C$22="50%",$W$5=Inservice),VLOOKUP($C$2,'LookUp Ranges'!$A$73:$CY$78,BC$38)*$B59,VLOOKUP($C$2,'LookUp Ranges'!$A$65:$CY$71,BC$38)*$B59))</f>
        <v>0</v>
      </c>
      <c r="BW59" s="508">
        <f ca="1">IF($W59=$B59,0,IF(AND(Welcome!$C$22="50%",$W$5=Inservice),VLOOKUP($C$2,'LookUp Ranges'!$A$73:$CY$78,BD$38)*$B59,VLOOKUP($C$2,'LookUp Ranges'!$A$65:$CY$71,BD$38)*$B59))</f>
        <v>0</v>
      </c>
      <c r="BX59" s="508">
        <f ca="1">IF($W59=$B59,0,IF(AND(Welcome!$C$22="50%",$W$5=Inservice),VLOOKUP($C$2,'LookUp Ranges'!$A$73:$CY$78,BE$38)*$B59,VLOOKUP($C$2,'LookUp Ranges'!$A$65:$CY$71,BE$38)*$B59))</f>
        <v>0</v>
      </c>
      <c r="BY59" s="508">
        <f ca="1">IF($W59=$B59,0,IF(AND(Welcome!$C$22="50%",$W$5=Inservice),VLOOKUP($C$2,'LookUp Ranges'!$A$73:$CY$78,BF$38)*$B59,VLOOKUP($C$2,'LookUp Ranges'!$A$65:$CY$71,BF$38)*$B59))</f>
        <v>0</v>
      </c>
      <c r="BZ59" s="508">
        <f ca="1">IF($W59=$B59,0,IF(AND(Welcome!$C$22="50%",$W$5=Inservice),VLOOKUP($C$2,'LookUp Ranges'!$A$73:$CY$78,BG$38)*$B59,VLOOKUP($C$2,'LookUp Ranges'!$A$65:$CY$71,BG$38)*$B59))</f>
        <v>0</v>
      </c>
      <c r="CA59" s="508">
        <f ca="1">IF($W59=$B59,0,IF(AND(Welcome!$C$22="50%",$W$5=Inservice),VLOOKUP($C$2,'LookUp Ranges'!$A$73:$CY$78,BH$38)*$B59,VLOOKUP($C$2,'LookUp Ranges'!$A$65:$CY$71,BH$38)*$B59))</f>
        <v>0</v>
      </c>
      <c r="CB59" s="508">
        <f ca="1">IF($W59=$B59,0,IF(AND(Welcome!$C$22="50%",$W$5=Inservice),VLOOKUP($C$2,'LookUp Ranges'!$A$73:$CY$78,BI$38)*$B59,VLOOKUP($C$2,'LookUp Ranges'!$A$65:$CY$71,BI$38)*$B59))</f>
        <v>0</v>
      </c>
      <c r="CC59" s="508">
        <f ca="1">IF($W59=$B59,0,IF(AND(Welcome!$C$22="50%",$W$5=Inservice),VLOOKUP($C$2,'LookUp Ranges'!$A$73:$CY$78,BJ$38)*$B59,VLOOKUP($C$2,'LookUp Ranges'!$A$65:$CY$71,BJ$38)*$B59))</f>
        <v>0</v>
      </c>
      <c r="CD59" s="508">
        <f ca="1">IF($W59=$B59,0,IF(AND(Welcome!$C$22="50%",$W$5=Inservice),VLOOKUP($C$2,'LookUp Ranges'!$A$73:$CY$78,BK$38)*$B59,VLOOKUP($C$2,'LookUp Ranges'!$A$65:$CY$71,BK$38)*$B59))</f>
        <v>0</v>
      </c>
      <c r="CE59" s="508">
        <f ca="1">IF($W59=$B59,0,IF(AND(Welcome!$C$22="50%",$W$5=Inservice),VLOOKUP($C$2,'LookUp Ranges'!$A$73:$CY$78,BL$38)*$B59,VLOOKUP($C$2,'LookUp Ranges'!$A$65:$CY$71,BL$38)*$B59))</f>
        <v>0</v>
      </c>
      <c r="CF59" s="508">
        <f ca="1">IF($W59=$B59,0,IF(AND(Welcome!$C$22="50%",$W$5=Inservice),VLOOKUP($C$2,'LookUp Ranges'!$A$73:$CY$78,BM$38)*$B59,VLOOKUP($C$2,'LookUp Ranges'!$A$65:$CY$71,BM$38)*$B59))</f>
        <v>0</v>
      </c>
      <c r="CG59" s="508">
        <f ca="1">IF($W59=$B59,0,IF(AND(Welcome!$C$22="50%",$W$5=Inservice),VLOOKUP($C$2,'LookUp Ranges'!$A$73:$CY$78,BN$38)*$B59,VLOOKUP($C$2,'LookUp Ranges'!$A$65:$CY$71,BN$38)*$B59))</f>
        <v>0</v>
      </c>
      <c r="CH59" s="508">
        <f ca="1">IF($W59=$B59,0,IF(AND(Welcome!$C$22="50%",$W$5=Inservice),VLOOKUP($C$2,'LookUp Ranges'!$A$73:$CY$78,BO$38)*$B59,VLOOKUP($C$2,'LookUp Ranges'!$A$65:$CY$71,BO$38)*$B59))</f>
        <v>0</v>
      </c>
      <c r="CI59" s="508">
        <f ca="1">IF($W59=$B59,0,IF(AND(Welcome!$C$22="50%",$W$5=Inservice),VLOOKUP($C$2,'LookUp Ranges'!$A$73:$CY$78,BP$38)*$B59,VLOOKUP($C$2,'LookUp Ranges'!$A$65:$CY$71,BP$38)*$B59))</f>
        <v>0</v>
      </c>
      <c r="CJ59" s="508">
        <f ca="1">IF($W59=$B59,0,IF(AND(Welcome!$C$22="50%",$W$5=Inservice),VLOOKUP($C$2,'LookUp Ranges'!$A$73:$CY$78,BQ$38)*$B59,VLOOKUP($C$2,'LookUp Ranges'!$A$65:$CY$71,BQ$38)*$B59))</f>
        <v>0</v>
      </c>
      <c r="CK59" s="508">
        <f ca="1">IF($W59=$B59,0,IF(AND(Welcome!$C$22="50%",$W$5=Inservice),VLOOKUP($C$2,'LookUp Ranges'!$A$73:$CY$78,BR$38)*$B59,VLOOKUP($C$2,'LookUp Ranges'!$A$65:$CY$71,BR$38)*$B59))</f>
        <v>0</v>
      </c>
      <c r="CL59" s="508">
        <f ca="1">IF($W59=$B59,0,IF(AND(Welcome!$C$22="50%",$W$5=Inservice),VLOOKUP($C$2,'LookUp Ranges'!$A$73:$CY$78,BS$38)*$B59,VLOOKUP($C$2,'LookUp Ranges'!$A$65:$CY$71,BS$38)*$B59))</f>
        <v>0</v>
      </c>
      <c r="CM59" s="508">
        <f ca="1">IF($W59=$B59,0,IF(AND(Welcome!$C$22="50%",$W$5=Inservice),VLOOKUP($C$2,'LookUp Ranges'!$A$73:$CY$78,BT$38)*$B59,VLOOKUP($C$2,'LookUp Ranges'!$A$65:$CY$71,BT$38)*$B59))</f>
        <v>0</v>
      </c>
      <c r="CN59" s="508">
        <f ca="1">IF($W59=$B59,0,IF(AND(Welcome!$C$22="50%",$W$5=Inservice),VLOOKUP($C$2,'LookUp Ranges'!$A$73:$CY$78,BU$38)*$B59,VLOOKUP($C$2,'LookUp Ranges'!$A$65:$CY$71,BU$38)*$B59))</f>
        <v>0</v>
      </c>
      <c r="CO59" s="508">
        <f ca="1">IF($W59=$B59,0,IF(AND(Welcome!$C$22="50%",$W$5=Inservice),VLOOKUP($C$2,'LookUp Ranges'!$A$73:$CY$78,BV$38)*$B59,VLOOKUP($C$2,'LookUp Ranges'!$A$65:$CY$71,BV$38)*$B59))</f>
        <v>0</v>
      </c>
      <c r="CP59" s="508">
        <f ca="1">IF($W59=$B59,0,IF(AND(Welcome!$C$22="50%",$W$5=Inservice),VLOOKUP($C$2,'LookUp Ranges'!$A$73:$CY$78,BW$38)*$B59,VLOOKUP($C$2,'LookUp Ranges'!$A$65:$CY$71,BW$38)*$B59))</f>
        <v>0</v>
      </c>
      <c r="CQ59" s="508">
        <f ca="1">IF($W59=$B59,0,IF(AND(Welcome!$C$22="50%",$W$5=Inservice),VLOOKUP($C$2,'LookUp Ranges'!$A$73:$CY$78,BX$38)*$B59,VLOOKUP($C$2,'LookUp Ranges'!$A$65:$CY$71,BX$38)*$B59))</f>
        <v>0</v>
      </c>
      <c r="CR59" s="508">
        <f ca="1">IF($W59=$B59,0,IF(AND(Welcome!$C$22="50%",$W$5=Inservice),VLOOKUP($C$2,'LookUp Ranges'!$A$73:$CY$78,BY$38)*$B59,VLOOKUP($C$2,'LookUp Ranges'!$A$65:$CY$71,BY$38)*$B59))</f>
        <v>0</v>
      </c>
      <c r="CS59" s="508">
        <f ca="1">IF($W59=$B59,0,IF(AND(Welcome!$C$22="50%",$W$5=Inservice),VLOOKUP($C$2,'LookUp Ranges'!$A$73:$CY$78,BZ$38)*$B59,VLOOKUP($C$2,'LookUp Ranges'!$A$65:$CY$71,BZ$38)*$B59))</f>
        <v>0</v>
      </c>
      <c r="CT59" s="508">
        <f ca="1">IF($W59=$B59,0,IF(AND(Welcome!$C$22="50%",$W$5=Inservice),VLOOKUP($C$2,'LookUp Ranges'!$A$73:$CY$78,CA$38)*$B59,VLOOKUP($C$2,'LookUp Ranges'!$A$65:$CY$71,CA$38)*$B59))</f>
        <v>0</v>
      </c>
      <c r="CU59" s="508">
        <f ca="1">IF($W59=$B59,0,IF(AND(Welcome!$C$22="50%",$W$5=Inservice),VLOOKUP($C$2,'LookUp Ranges'!$A$73:$CY$78,CB$38)*$B59,VLOOKUP($C$2,'LookUp Ranges'!$A$65:$CY$71,CB$38)*$B59))</f>
        <v>0</v>
      </c>
      <c r="CV59" s="508">
        <f ca="1">IF($W59=$B59,0,IF(AND(Welcome!$C$22="50%",$W$5=Inservice),VLOOKUP($C$2,'LookUp Ranges'!$A$73:$CY$78,CC$38)*$B59,VLOOKUP($C$2,'LookUp Ranges'!$A$65:$CY$71,CC$38)*$B59))</f>
        <v>0</v>
      </c>
      <c r="CW59" s="508">
        <f ca="1">IF($W59=$B59,0,IF(AND(Welcome!$C$22="50%",$W$5=Inservice),VLOOKUP($C$2,'LookUp Ranges'!$A$73:$CY$78,CD$38)*$B59,VLOOKUP($C$2,'LookUp Ranges'!$A$65:$CY$71,CD$38)*$B59))</f>
        <v>0</v>
      </c>
      <c r="CX59" s="508">
        <f ca="1">IF($W59=$B59,0,IF(AND(Welcome!$C$22="50%",$W$5=Inservice),VLOOKUP($C$2,'LookUp Ranges'!$A$73:$CY$78,CE$38)*$B59,VLOOKUP($C$2,'LookUp Ranges'!$A$65:$CY$71,CE$38)*$B59))</f>
        <v>0</v>
      </c>
      <c r="CY59" s="261">
        <f t="shared" ca="1" si="236"/>
        <v>0</v>
      </c>
    </row>
    <row r="60" spans="1:103" s="248" customFormat="1">
      <c r="A60" s="242" t="s">
        <v>201</v>
      </c>
      <c r="B60" s="242"/>
      <c r="C60" s="262">
        <f t="shared" ref="C60:W60" ca="1" si="237">SUM(C39:C59)</f>
        <v>-33.4598625</v>
      </c>
      <c r="D60" s="262">
        <f t="shared" ca="1" si="237"/>
        <v>-64.41246597</v>
      </c>
      <c r="E60" s="262">
        <f t="shared" ca="1" si="237"/>
        <v>-59.576400509999999</v>
      </c>
      <c r="F60" s="262">
        <f t="shared" ca="1" si="237"/>
        <v>-55.11508551</v>
      </c>
      <c r="G60" s="262">
        <f t="shared" ca="1" si="237"/>
        <v>-50.974985190000005</v>
      </c>
      <c r="H60" s="262">
        <f t="shared" ca="1" si="237"/>
        <v>-47.15609955</v>
      </c>
      <c r="I60" s="262">
        <f t="shared" ca="1" si="237"/>
        <v>-43.613815440000003</v>
      </c>
      <c r="J60" s="262">
        <f t="shared" ca="1" si="237"/>
        <v>-40.348132860000007</v>
      </c>
      <c r="K60" s="262">
        <f t="shared" ca="1" si="237"/>
        <v>-39.81277506</v>
      </c>
      <c r="L60" s="262">
        <f t="shared" ca="1" si="237"/>
        <v>-39.803852429999999</v>
      </c>
      <c r="M60" s="262">
        <f t="shared" ca="1" si="237"/>
        <v>-39.81277506</v>
      </c>
      <c r="N60" s="262">
        <f t="shared" ca="1" si="237"/>
        <v>-39.803852429999999</v>
      </c>
      <c r="O60" s="262">
        <f t="shared" ca="1" si="237"/>
        <v>-39.81277506</v>
      </c>
      <c r="P60" s="262">
        <f t="shared" ca="1" si="237"/>
        <v>-39.803852429999999</v>
      </c>
      <c r="Q60" s="262">
        <f t="shared" ca="1" si="237"/>
        <v>-39.81277506</v>
      </c>
      <c r="R60" s="262">
        <f t="shared" ca="1" si="237"/>
        <v>-39.803852429999999</v>
      </c>
      <c r="S60" s="262">
        <f t="shared" ca="1" si="237"/>
        <v>-39.81277506</v>
      </c>
      <c r="T60" s="262">
        <f t="shared" ca="1" si="237"/>
        <v>-39.803852429999999</v>
      </c>
      <c r="U60" s="262">
        <f t="shared" ca="1" si="237"/>
        <v>-39.81277506</v>
      </c>
      <c r="V60" s="262">
        <f t="shared" ca="1" si="237"/>
        <v>-39.803852429999999</v>
      </c>
      <c r="W60" s="262">
        <f t="shared" ca="1" si="237"/>
        <v>-19.90638753</v>
      </c>
      <c r="X60" s="262">
        <f t="shared" ref="X60:AT60" ca="1" si="238">SUM(X39:X59)</f>
        <v>0</v>
      </c>
      <c r="Y60" s="262">
        <f t="shared" ca="1" si="238"/>
        <v>0</v>
      </c>
      <c r="Z60" s="262">
        <f t="shared" ca="1" si="238"/>
        <v>0</v>
      </c>
      <c r="AA60" s="262">
        <f t="shared" ca="1" si="238"/>
        <v>0</v>
      </c>
      <c r="AB60" s="262">
        <f t="shared" ca="1" si="238"/>
        <v>0</v>
      </c>
      <c r="AC60" s="262">
        <f t="shared" ca="1" si="238"/>
        <v>0</v>
      </c>
      <c r="AD60" s="262">
        <f t="shared" ca="1" si="238"/>
        <v>0</v>
      </c>
      <c r="AE60" s="262">
        <f t="shared" ca="1" si="238"/>
        <v>0</v>
      </c>
      <c r="AF60" s="262">
        <f t="shared" ca="1" si="238"/>
        <v>0</v>
      </c>
      <c r="AG60" s="262">
        <f t="shared" ca="1" si="238"/>
        <v>0</v>
      </c>
      <c r="AH60" s="262">
        <f t="shared" ca="1" si="238"/>
        <v>0</v>
      </c>
      <c r="AI60" s="262">
        <f t="shared" ca="1" si="238"/>
        <v>0</v>
      </c>
      <c r="AJ60" s="262">
        <f t="shared" ca="1" si="238"/>
        <v>0</v>
      </c>
      <c r="AK60" s="262">
        <f t="shared" ca="1" si="238"/>
        <v>0</v>
      </c>
      <c r="AL60" s="262">
        <f t="shared" ca="1" si="238"/>
        <v>0</v>
      </c>
      <c r="AM60" s="262">
        <f t="shared" ca="1" si="238"/>
        <v>0</v>
      </c>
      <c r="AN60" s="262">
        <f t="shared" ca="1" si="238"/>
        <v>0</v>
      </c>
      <c r="AO60" s="262">
        <f t="shared" ca="1" si="238"/>
        <v>0</v>
      </c>
      <c r="AP60" s="262">
        <f t="shared" ca="1" si="238"/>
        <v>0</v>
      </c>
      <c r="AQ60" s="262">
        <f t="shared" ca="1" si="238"/>
        <v>0</v>
      </c>
      <c r="AR60" s="262">
        <f t="shared" ca="1" si="238"/>
        <v>0</v>
      </c>
      <c r="AS60" s="262">
        <f t="shared" ca="1" si="238"/>
        <v>0</v>
      </c>
      <c r="AT60" s="262">
        <f t="shared" ca="1" si="238"/>
        <v>0</v>
      </c>
      <c r="AU60" s="262">
        <f t="shared" ref="AU60:AY60" ca="1" si="239">SUM(AU39:AU59)</f>
        <v>0</v>
      </c>
      <c r="AV60" s="262">
        <f t="shared" ca="1" si="239"/>
        <v>0</v>
      </c>
      <c r="AW60" s="262">
        <f t="shared" ca="1" si="239"/>
        <v>0</v>
      </c>
      <c r="AX60" s="262">
        <f t="shared" ca="1" si="239"/>
        <v>0</v>
      </c>
      <c r="AY60" s="262">
        <f t="shared" ca="1" si="239"/>
        <v>0</v>
      </c>
      <c r="AZ60" s="262">
        <f t="shared" ref="AZ60:CX60" ca="1" si="240">SUM(AZ39:AZ59)</f>
        <v>0</v>
      </c>
      <c r="BA60" s="262">
        <f t="shared" ca="1" si="240"/>
        <v>0</v>
      </c>
      <c r="BB60" s="262">
        <f t="shared" ca="1" si="240"/>
        <v>0</v>
      </c>
      <c r="BC60" s="262">
        <f t="shared" ca="1" si="240"/>
        <v>0</v>
      </c>
      <c r="BD60" s="262">
        <f t="shared" ca="1" si="240"/>
        <v>0</v>
      </c>
      <c r="BE60" s="262">
        <f t="shared" ca="1" si="240"/>
        <v>0</v>
      </c>
      <c r="BF60" s="262">
        <f t="shared" ca="1" si="240"/>
        <v>0</v>
      </c>
      <c r="BG60" s="262">
        <f t="shared" ca="1" si="240"/>
        <v>0</v>
      </c>
      <c r="BH60" s="262">
        <f t="shared" ca="1" si="240"/>
        <v>0</v>
      </c>
      <c r="BI60" s="262">
        <f t="shared" ca="1" si="240"/>
        <v>0</v>
      </c>
      <c r="BJ60" s="262">
        <f t="shared" ca="1" si="240"/>
        <v>0</v>
      </c>
      <c r="BK60" s="262">
        <f t="shared" ca="1" si="240"/>
        <v>0</v>
      </c>
      <c r="BL60" s="262">
        <f t="shared" ca="1" si="240"/>
        <v>0</v>
      </c>
      <c r="BM60" s="262">
        <f t="shared" ca="1" si="240"/>
        <v>0</v>
      </c>
      <c r="BN60" s="262">
        <f t="shared" ca="1" si="240"/>
        <v>0</v>
      </c>
      <c r="BO60" s="262">
        <f t="shared" ca="1" si="240"/>
        <v>0</v>
      </c>
      <c r="BP60" s="262">
        <f t="shared" ca="1" si="240"/>
        <v>0</v>
      </c>
      <c r="BQ60" s="262">
        <f t="shared" ca="1" si="240"/>
        <v>0</v>
      </c>
      <c r="BR60" s="262">
        <f t="shared" ca="1" si="240"/>
        <v>0</v>
      </c>
      <c r="BS60" s="262">
        <f t="shared" ca="1" si="240"/>
        <v>0</v>
      </c>
      <c r="BT60" s="262">
        <f t="shared" ca="1" si="240"/>
        <v>0</v>
      </c>
      <c r="BU60" s="262">
        <f t="shared" ca="1" si="240"/>
        <v>0</v>
      </c>
      <c r="BV60" s="262">
        <f t="shared" ca="1" si="240"/>
        <v>0</v>
      </c>
      <c r="BW60" s="262">
        <f t="shared" ca="1" si="240"/>
        <v>0</v>
      </c>
      <c r="BX60" s="262">
        <f t="shared" ca="1" si="240"/>
        <v>0</v>
      </c>
      <c r="BY60" s="262">
        <f t="shared" ca="1" si="240"/>
        <v>0</v>
      </c>
      <c r="BZ60" s="262">
        <f t="shared" ca="1" si="240"/>
        <v>0</v>
      </c>
      <c r="CA60" s="262">
        <f t="shared" ca="1" si="240"/>
        <v>0</v>
      </c>
      <c r="CB60" s="262">
        <f t="shared" ca="1" si="240"/>
        <v>0</v>
      </c>
      <c r="CC60" s="262">
        <f t="shared" ca="1" si="240"/>
        <v>0</v>
      </c>
      <c r="CD60" s="262">
        <f t="shared" ca="1" si="240"/>
        <v>0</v>
      </c>
      <c r="CE60" s="262">
        <f t="shared" ca="1" si="240"/>
        <v>0</v>
      </c>
      <c r="CF60" s="262">
        <f t="shared" ca="1" si="240"/>
        <v>0</v>
      </c>
      <c r="CG60" s="262">
        <f t="shared" ca="1" si="240"/>
        <v>0</v>
      </c>
      <c r="CH60" s="262">
        <f t="shared" ca="1" si="240"/>
        <v>0</v>
      </c>
      <c r="CI60" s="262">
        <f t="shared" ca="1" si="240"/>
        <v>0</v>
      </c>
      <c r="CJ60" s="262">
        <f t="shared" ca="1" si="240"/>
        <v>0</v>
      </c>
      <c r="CK60" s="262">
        <f t="shared" ca="1" si="240"/>
        <v>0</v>
      </c>
      <c r="CL60" s="262">
        <f t="shared" ca="1" si="240"/>
        <v>0</v>
      </c>
      <c r="CM60" s="262">
        <f t="shared" ca="1" si="240"/>
        <v>0</v>
      </c>
      <c r="CN60" s="262">
        <f t="shared" ca="1" si="240"/>
        <v>0</v>
      </c>
      <c r="CO60" s="262">
        <f t="shared" ca="1" si="240"/>
        <v>0</v>
      </c>
      <c r="CP60" s="262">
        <f t="shared" ca="1" si="240"/>
        <v>0</v>
      </c>
      <c r="CQ60" s="262">
        <f t="shared" ca="1" si="240"/>
        <v>0</v>
      </c>
      <c r="CR60" s="262">
        <f t="shared" ca="1" si="240"/>
        <v>0</v>
      </c>
      <c r="CS60" s="262">
        <f t="shared" ca="1" si="240"/>
        <v>0</v>
      </c>
      <c r="CT60" s="262">
        <f t="shared" ca="1" si="240"/>
        <v>0</v>
      </c>
      <c r="CU60" s="262">
        <f t="shared" ca="1" si="240"/>
        <v>0</v>
      </c>
      <c r="CV60" s="262">
        <f t="shared" ca="1" si="240"/>
        <v>0</v>
      </c>
      <c r="CW60" s="262">
        <f t="shared" ca="1" si="240"/>
        <v>0</v>
      </c>
      <c r="CX60" s="262">
        <f t="shared" ca="1" si="240"/>
        <v>0</v>
      </c>
      <c r="CY60" s="507">
        <f ca="1">SUM(CY39:CY59)</f>
        <v>-892.26300000000015</v>
      </c>
    </row>
    <row r="61" spans="1:103">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6"/>
      <c r="AY61" s="256"/>
      <c r="AZ61" s="256"/>
      <c r="BA61" s="256"/>
      <c r="BB61" s="256"/>
      <c r="BC61" s="256"/>
      <c r="BD61" s="256"/>
      <c r="BE61" s="256"/>
      <c r="BF61" s="256"/>
      <c r="BG61" s="256"/>
      <c r="BH61" s="256"/>
      <c r="BI61" s="256"/>
      <c r="BJ61" s="256"/>
      <c r="BK61" s="256"/>
      <c r="BL61" s="256"/>
      <c r="BM61" s="256"/>
      <c r="BN61" s="256"/>
      <c r="BO61" s="256"/>
      <c r="BP61" s="256"/>
      <c r="BQ61" s="256"/>
      <c r="BR61" s="256"/>
      <c r="BS61" s="256"/>
      <c r="BT61" s="256"/>
      <c r="BU61" s="256"/>
      <c r="BV61" s="256"/>
      <c r="BW61" s="256"/>
      <c r="BX61" s="256"/>
      <c r="BY61" s="256"/>
      <c r="BZ61" s="256"/>
      <c r="CA61" s="256"/>
      <c r="CB61" s="256"/>
      <c r="CC61" s="256"/>
      <c r="CD61" s="256"/>
      <c r="CE61" s="256"/>
      <c r="CF61" s="256"/>
      <c r="CG61" s="256"/>
      <c r="CH61" s="256"/>
      <c r="CI61" s="256"/>
      <c r="CJ61" s="256"/>
      <c r="CK61" s="256"/>
      <c r="CL61" s="256"/>
      <c r="CM61" s="256"/>
      <c r="CN61" s="256"/>
      <c r="CO61" s="256"/>
      <c r="CP61" s="256"/>
      <c r="CQ61" s="256"/>
      <c r="CR61" s="256"/>
      <c r="CS61" s="256"/>
      <c r="CT61" s="256"/>
      <c r="CU61" s="256"/>
      <c r="CV61" s="256"/>
      <c r="CW61" s="256"/>
      <c r="CX61" s="256"/>
      <c r="CY61" s="256"/>
    </row>
    <row r="62" spans="1:103">
      <c r="F62" s="509"/>
      <c r="G62" s="509"/>
      <c r="H62" s="509"/>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09"/>
      <c r="AG62" s="509"/>
      <c r="AH62" s="509"/>
    </row>
    <row r="63" spans="1:103">
      <c r="F63" s="505"/>
    </row>
    <row r="64" spans="1:103">
      <c r="F64" s="505"/>
    </row>
  </sheetData>
  <sheetProtection sheet="1" objects="1" scenarios="1"/>
  <phoneticPr fontId="0" type="noConversion"/>
  <pageMargins left="0.75" right="0.75" top="1" bottom="1" header="0.5" footer="0.5"/>
  <pageSetup scale="3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4"/>
  <sheetViews>
    <sheetView workbookViewId="0"/>
  </sheetViews>
  <sheetFormatPr defaultRowHeight="15"/>
  <cols>
    <col min="1" max="1" width="9" style="516"/>
    <col min="2" max="2" width="27.125" style="516" customWidth="1"/>
    <col min="3" max="3" width="39.875" style="516" customWidth="1"/>
    <col min="4" max="4" width="38.75" style="516" bestFit="1" customWidth="1"/>
    <col min="5" max="257" width="9" style="516"/>
    <col min="258" max="258" width="27.125" style="516" customWidth="1"/>
    <col min="259" max="259" width="39.875" style="516" customWidth="1"/>
    <col min="260" max="260" width="38.75" style="516" bestFit="1" customWidth="1"/>
    <col min="261" max="513" width="9" style="516"/>
    <col min="514" max="514" width="27.125" style="516" customWidth="1"/>
    <col min="515" max="515" width="39.875" style="516" customWidth="1"/>
    <col min="516" max="516" width="38.75" style="516" bestFit="1" customWidth="1"/>
    <col min="517" max="769" width="9" style="516"/>
    <col min="770" max="770" width="27.125" style="516" customWidth="1"/>
    <col min="771" max="771" width="39.875" style="516" customWidth="1"/>
    <col min="772" max="772" width="38.75" style="516" bestFit="1" customWidth="1"/>
    <col min="773" max="1025" width="9" style="516"/>
    <col min="1026" max="1026" width="27.125" style="516" customWidth="1"/>
    <col min="1027" max="1027" width="39.875" style="516" customWidth="1"/>
    <col min="1028" max="1028" width="38.75" style="516" bestFit="1" customWidth="1"/>
    <col min="1029" max="1281" width="9" style="516"/>
    <col min="1282" max="1282" width="27.125" style="516" customWidth="1"/>
    <col min="1283" max="1283" width="39.875" style="516" customWidth="1"/>
    <col min="1284" max="1284" width="38.75" style="516" bestFit="1" customWidth="1"/>
    <col min="1285" max="1537" width="9" style="516"/>
    <col min="1538" max="1538" width="27.125" style="516" customWidth="1"/>
    <col min="1539" max="1539" width="39.875" style="516" customWidth="1"/>
    <col min="1540" max="1540" width="38.75" style="516" bestFit="1" customWidth="1"/>
    <col min="1541" max="1793" width="9" style="516"/>
    <col min="1794" max="1794" width="27.125" style="516" customWidth="1"/>
    <col min="1795" max="1795" width="39.875" style="516" customWidth="1"/>
    <col min="1796" max="1796" width="38.75" style="516" bestFit="1" customWidth="1"/>
    <col min="1797" max="2049" width="9" style="516"/>
    <col min="2050" max="2050" width="27.125" style="516" customWidth="1"/>
    <col min="2051" max="2051" width="39.875" style="516" customWidth="1"/>
    <col min="2052" max="2052" width="38.75" style="516" bestFit="1" customWidth="1"/>
    <col min="2053" max="2305" width="9" style="516"/>
    <col min="2306" max="2306" width="27.125" style="516" customWidth="1"/>
    <col min="2307" max="2307" width="39.875" style="516" customWidth="1"/>
    <col min="2308" max="2308" width="38.75" style="516" bestFit="1" customWidth="1"/>
    <col min="2309" max="2561" width="9" style="516"/>
    <col min="2562" max="2562" width="27.125" style="516" customWidth="1"/>
    <col min="2563" max="2563" width="39.875" style="516" customWidth="1"/>
    <col min="2564" max="2564" width="38.75" style="516" bestFit="1" customWidth="1"/>
    <col min="2565" max="2817" width="9" style="516"/>
    <col min="2818" max="2818" width="27.125" style="516" customWidth="1"/>
    <col min="2819" max="2819" width="39.875" style="516" customWidth="1"/>
    <col min="2820" max="2820" width="38.75" style="516" bestFit="1" customWidth="1"/>
    <col min="2821" max="3073" width="9" style="516"/>
    <col min="3074" max="3074" width="27.125" style="516" customWidth="1"/>
    <col min="3075" max="3075" width="39.875" style="516" customWidth="1"/>
    <col min="3076" max="3076" width="38.75" style="516" bestFit="1" customWidth="1"/>
    <col min="3077" max="3329" width="9" style="516"/>
    <col min="3330" max="3330" width="27.125" style="516" customWidth="1"/>
    <col min="3331" max="3331" width="39.875" style="516" customWidth="1"/>
    <col min="3332" max="3332" width="38.75" style="516" bestFit="1" customWidth="1"/>
    <col min="3333" max="3585" width="9" style="516"/>
    <col min="3586" max="3586" width="27.125" style="516" customWidth="1"/>
    <col min="3587" max="3587" width="39.875" style="516" customWidth="1"/>
    <col min="3588" max="3588" width="38.75" style="516" bestFit="1" customWidth="1"/>
    <col min="3589" max="3841" width="9" style="516"/>
    <col min="3842" max="3842" width="27.125" style="516" customWidth="1"/>
    <col min="3843" max="3843" width="39.875" style="516" customWidth="1"/>
    <col min="3844" max="3844" width="38.75" style="516" bestFit="1" customWidth="1"/>
    <col min="3845" max="4097" width="9" style="516"/>
    <col min="4098" max="4098" width="27.125" style="516" customWidth="1"/>
    <col min="4099" max="4099" width="39.875" style="516" customWidth="1"/>
    <col min="4100" max="4100" width="38.75" style="516" bestFit="1" customWidth="1"/>
    <col min="4101" max="4353" width="9" style="516"/>
    <col min="4354" max="4354" width="27.125" style="516" customWidth="1"/>
    <col min="4355" max="4355" width="39.875" style="516" customWidth="1"/>
    <col min="4356" max="4356" width="38.75" style="516" bestFit="1" customWidth="1"/>
    <col min="4357" max="4609" width="9" style="516"/>
    <col min="4610" max="4610" width="27.125" style="516" customWidth="1"/>
    <col min="4611" max="4611" width="39.875" style="516" customWidth="1"/>
    <col min="4612" max="4612" width="38.75" style="516" bestFit="1" customWidth="1"/>
    <col min="4613" max="4865" width="9" style="516"/>
    <col min="4866" max="4866" width="27.125" style="516" customWidth="1"/>
    <col min="4867" max="4867" width="39.875" style="516" customWidth="1"/>
    <col min="4868" max="4868" width="38.75" style="516" bestFit="1" customWidth="1"/>
    <col min="4869" max="5121" width="9" style="516"/>
    <col min="5122" max="5122" width="27.125" style="516" customWidth="1"/>
    <col min="5123" max="5123" width="39.875" style="516" customWidth="1"/>
    <col min="5124" max="5124" width="38.75" style="516" bestFit="1" customWidth="1"/>
    <col min="5125" max="5377" width="9" style="516"/>
    <col min="5378" max="5378" width="27.125" style="516" customWidth="1"/>
    <col min="5379" max="5379" width="39.875" style="516" customWidth="1"/>
    <col min="5380" max="5380" width="38.75" style="516" bestFit="1" customWidth="1"/>
    <col min="5381" max="5633" width="9" style="516"/>
    <col min="5634" max="5634" width="27.125" style="516" customWidth="1"/>
    <col min="5635" max="5635" width="39.875" style="516" customWidth="1"/>
    <col min="5636" max="5636" width="38.75" style="516" bestFit="1" customWidth="1"/>
    <col min="5637" max="5889" width="9" style="516"/>
    <col min="5890" max="5890" width="27.125" style="516" customWidth="1"/>
    <col min="5891" max="5891" width="39.875" style="516" customWidth="1"/>
    <col min="5892" max="5892" width="38.75" style="516" bestFit="1" customWidth="1"/>
    <col min="5893" max="6145" width="9" style="516"/>
    <col min="6146" max="6146" width="27.125" style="516" customWidth="1"/>
    <col min="6147" max="6147" width="39.875" style="516" customWidth="1"/>
    <col min="6148" max="6148" width="38.75" style="516" bestFit="1" customWidth="1"/>
    <col min="6149" max="6401" width="9" style="516"/>
    <col min="6402" max="6402" width="27.125" style="516" customWidth="1"/>
    <col min="6403" max="6403" width="39.875" style="516" customWidth="1"/>
    <col min="6404" max="6404" width="38.75" style="516" bestFit="1" customWidth="1"/>
    <col min="6405" max="6657" width="9" style="516"/>
    <col min="6658" max="6658" width="27.125" style="516" customWidth="1"/>
    <col min="6659" max="6659" width="39.875" style="516" customWidth="1"/>
    <col min="6660" max="6660" width="38.75" style="516" bestFit="1" customWidth="1"/>
    <col min="6661" max="6913" width="9" style="516"/>
    <col min="6914" max="6914" width="27.125" style="516" customWidth="1"/>
    <col min="6915" max="6915" width="39.875" style="516" customWidth="1"/>
    <col min="6916" max="6916" width="38.75" style="516" bestFit="1" customWidth="1"/>
    <col min="6917" max="7169" width="9" style="516"/>
    <col min="7170" max="7170" width="27.125" style="516" customWidth="1"/>
    <col min="7171" max="7171" width="39.875" style="516" customWidth="1"/>
    <col min="7172" max="7172" width="38.75" style="516" bestFit="1" customWidth="1"/>
    <col min="7173" max="7425" width="9" style="516"/>
    <col min="7426" max="7426" width="27.125" style="516" customWidth="1"/>
    <col min="7427" max="7427" width="39.875" style="516" customWidth="1"/>
    <col min="7428" max="7428" width="38.75" style="516" bestFit="1" customWidth="1"/>
    <col min="7429" max="7681" width="9" style="516"/>
    <col min="7682" max="7682" width="27.125" style="516" customWidth="1"/>
    <col min="7683" max="7683" width="39.875" style="516" customWidth="1"/>
    <col min="7684" max="7684" width="38.75" style="516" bestFit="1" customWidth="1"/>
    <col min="7685" max="7937" width="9" style="516"/>
    <col min="7938" max="7938" width="27.125" style="516" customWidth="1"/>
    <col min="7939" max="7939" width="39.875" style="516" customWidth="1"/>
    <col min="7940" max="7940" width="38.75" style="516" bestFit="1" customWidth="1"/>
    <col min="7941" max="8193" width="9" style="516"/>
    <col min="8194" max="8194" width="27.125" style="516" customWidth="1"/>
    <col min="8195" max="8195" width="39.875" style="516" customWidth="1"/>
    <col min="8196" max="8196" width="38.75" style="516" bestFit="1" customWidth="1"/>
    <col min="8197" max="8449" width="9" style="516"/>
    <col min="8450" max="8450" width="27.125" style="516" customWidth="1"/>
    <col min="8451" max="8451" width="39.875" style="516" customWidth="1"/>
    <col min="8452" max="8452" width="38.75" style="516" bestFit="1" customWidth="1"/>
    <col min="8453" max="8705" width="9" style="516"/>
    <col min="8706" max="8706" width="27.125" style="516" customWidth="1"/>
    <col min="8707" max="8707" width="39.875" style="516" customWidth="1"/>
    <col min="8708" max="8708" width="38.75" style="516" bestFit="1" customWidth="1"/>
    <col min="8709" max="8961" width="9" style="516"/>
    <col min="8962" max="8962" width="27.125" style="516" customWidth="1"/>
    <col min="8963" max="8963" width="39.875" style="516" customWidth="1"/>
    <col min="8964" max="8964" width="38.75" style="516" bestFit="1" customWidth="1"/>
    <col min="8965" max="9217" width="9" style="516"/>
    <col min="9218" max="9218" width="27.125" style="516" customWidth="1"/>
    <col min="9219" max="9219" width="39.875" style="516" customWidth="1"/>
    <col min="9220" max="9220" width="38.75" style="516" bestFit="1" customWidth="1"/>
    <col min="9221" max="9473" width="9" style="516"/>
    <col min="9474" max="9474" width="27.125" style="516" customWidth="1"/>
    <col min="9475" max="9475" width="39.875" style="516" customWidth="1"/>
    <col min="9476" max="9476" width="38.75" style="516" bestFit="1" customWidth="1"/>
    <col min="9477" max="9729" width="9" style="516"/>
    <col min="9730" max="9730" width="27.125" style="516" customWidth="1"/>
    <col min="9731" max="9731" width="39.875" style="516" customWidth="1"/>
    <col min="9732" max="9732" width="38.75" style="516" bestFit="1" customWidth="1"/>
    <col min="9733" max="9985" width="9" style="516"/>
    <col min="9986" max="9986" width="27.125" style="516" customWidth="1"/>
    <col min="9987" max="9987" width="39.875" style="516" customWidth="1"/>
    <col min="9988" max="9988" width="38.75" style="516" bestFit="1" customWidth="1"/>
    <col min="9989" max="10241" width="9" style="516"/>
    <col min="10242" max="10242" width="27.125" style="516" customWidth="1"/>
    <col min="10243" max="10243" width="39.875" style="516" customWidth="1"/>
    <col min="10244" max="10244" width="38.75" style="516" bestFit="1" customWidth="1"/>
    <col min="10245" max="10497" width="9" style="516"/>
    <col min="10498" max="10498" width="27.125" style="516" customWidth="1"/>
    <col min="10499" max="10499" width="39.875" style="516" customWidth="1"/>
    <col min="10500" max="10500" width="38.75" style="516" bestFit="1" customWidth="1"/>
    <col min="10501" max="10753" width="9" style="516"/>
    <col min="10754" max="10754" width="27.125" style="516" customWidth="1"/>
    <col min="10755" max="10755" width="39.875" style="516" customWidth="1"/>
    <col min="10756" max="10756" width="38.75" style="516" bestFit="1" customWidth="1"/>
    <col min="10757" max="11009" width="9" style="516"/>
    <col min="11010" max="11010" width="27.125" style="516" customWidth="1"/>
    <col min="11011" max="11011" width="39.875" style="516" customWidth="1"/>
    <col min="11012" max="11012" width="38.75" style="516" bestFit="1" customWidth="1"/>
    <col min="11013" max="11265" width="9" style="516"/>
    <col min="11266" max="11266" width="27.125" style="516" customWidth="1"/>
    <col min="11267" max="11267" width="39.875" style="516" customWidth="1"/>
    <col min="11268" max="11268" width="38.75" style="516" bestFit="1" customWidth="1"/>
    <col min="11269" max="11521" width="9" style="516"/>
    <col min="11522" max="11522" width="27.125" style="516" customWidth="1"/>
    <col min="11523" max="11523" width="39.875" style="516" customWidth="1"/>
    <col min="11524" max="11524" width="38.75" style="516" bestFit="1" customWidth="1"/>
    <col min="11525" max="11777" width="9" style="516"/>
    <col min="11778" max="11778" width="27.125" style="516" customWidth="1"/>
    <col min="11779" max="11779" width="39.875" style="516" customWidth="1"/>
    <col min="11780" max="11780" width="38.75" style="516" bestFit="1" customWidth="1"/>
    <col min="11781" max="12033" width="9" style="516"/>
    <col min="12034" max="12034" width="27.125" style="516" customWidth="1"/>
    <col min="12035" max="12035" width="39.875" style="516" customWidth="1"/>
    <col min="12036" max="12036" width="38.75" style="516" bestFit="1" customWidth="1"/>
    <col min="12037" max="12289" width="9" style="516"/>
    <col min="12290" max="12290" width="27.125" style="516" customWidth="1"/>
    <col min="12291" max="12291" width="39.875" style="516" customWidth="1"/>
    <col min="12292" max="12292" width="38.75" style="516" bestFit="1" customWidth="1"/>
    <col min="12293" max="12545" width="9" style="516"/>
    <col min="12546" max="12546" width="27.125" style="516" customWidth="1"/>
    <col min="12547" max="12547" width="39.875" style="516" customWidth="1"/>
    <col min="12548" max="12548" width="38.75" style="516" bestFit="1" customWidth="1"/>
    <col min="12549" max="12801" width="9" style="516"/>
    <col min="12802" max="12802" width="27.125" style="516" customWidth="1"/>
    <col min="12803" max="12803" width="39.875" style="516" customWidth="1"/>
    <col min="12804" max="12804" width="38.75" style="516" bestFit="1" customWidth="1"/>
    <col min="12805" max="13057" width="9" style="516"/>
    <col min="13058" max="13058" width="27.125" style="516" customWidth="1"/>
    <col min="13059" max="13059" width="39.875" style="516" customWidth="1"/>
    <col min="13060" max="13060" width="38.75" style="516" bestFit="1" customWidth="1"/>
    <col min="13061" max="13313" width="9" style="516"/>
    <col min="13314" max="13314" width="27.125" style="516" customWidth="1"/>
    <col min="13315" max="13315" width="39.875" style="516" customWidth="1"/>
    <col min="13316" max="13316" width="38.75" style="516" bestFit="1" customWidth="1"/>
    <col min="13317" max="13569" width="9" style="516"/>
    <col min="13570" max="13570" width="27.125" style="516" customWidth="1"/>
    <col min="13571" max="13571" width="39.875" style="516" customWidth="1"/>
    <col min="13572" max="13572" width="38.75" style="516" bestFit="1" customWidth="1"/>
    <col min="13573" max="13825" width="9" style="516"/>
    <col min="13826" max="13826" width="27.125" style="516" customWidth="1"/>
    <col min="13827" max="13827" width="39.875" style="516" customWidth="1"/>
    <col min="13828" max="13828" width="38.75" style="516" bestFit="1" customWidth="1"/>
    <col min="13829" max="14081" width="9" style="516"/>
    <col min="14082" max="14082" width="27.125" style="516" customWidth="1"/>
    <col min="14083" max="14083" width="39.875" style="516" customWidth="1"/>
    <col min="14084" max="14084" width="38.75" style="516" bestFit="1" customWidth="1"/>
    <col min="14085" max="14337" width="9" style="516"/>
    <col min="14338" max="14338" width="27.125" style="516" customWidth="1"/>
    <col min="14339" max="14339" width="39.875" style="516" customWidth="1"/>
    <col min="14340" max="14340" width="38.75" style="516" bestFit="1" customWidth="1"/>
    <col min="14341" max="14593" width="9" style="516"/>
    <col min="14594" max="14594" width="27.125" style="516" customWidth="1"/>
    <col min="14595" max="14595" width="39.875" style="516" customWidth="1"/>
    <col min="14596" max="14596" width="38.75" style="516" bestFit="1" customWidth="1"/>
    <col min="14597" max="14849" width="9" style="516"/>
    <col min="14850" max="14850" width="27.125" style="516" customWidth="1"/>
    <col min="14851" max="14851" width="39.875" style="516" customWidth="1"/>
    <col min="14852" max="14852" width="38.75" style="516" bestFit="1" customWidth="1"/>
    <col min="14853" max="15105" width="9" style="516"/>
    <col min="15106" max="15106" width="27.125" style="516" customWidth="1"/>
    <col min="15107" max="15107" width="39.875" style="516" customWidth="1"/>
    <col min="15108" max="15108" width="38.75" style="516" bestFit="1" customWidth="1"/>
    <col min="15109" max="15361" width="9" style="516"/>
    <col min="15362" max="15362" width="27.125" style="516" customWidth="1"/>
    <col min="15363" max="15363" width="39.875" style="516" customWidth="1"/>
    <col min="15364" max="15364" width="38.75" style="516" bestFit="1" customWidth="1"/>
    <col min="15365" max="15617" width="9" style="516"/>
    <col min="15618" max="15618" width="27.125" style="516" customWidth="1"/>
    <col min="15619" max="15619" width="39.875" style="516" customWidth="1"/>
    <col min="15620" max="15620" width="38.75" style="516" bestFit="1" customWidth="1"/>
    <col min="15621" max="15873" width="9" style="516"/>
    <col min="15874" max="15874" width="27.125" style="516" customWidth="1"/>
    <col min="15875" max="15875" width="39.875" style="516" customWidth="1"/>
    <col min="15876" max="15876" width="38.75" style="516" bestFit="1" customWidth="1"/>
    <col min="15877" max="16129" width="9" style="516"/>
    <col min="16130" max="16130" width="27.125" style="516" customWidth="1"/>
    <col min="16131" max="16131" width="39.875" style="516" customWidth="1"/>
    <col min="16132" max="16132" width="38.75" style="516" bestFit="1" customWidth="1"/>
    <col min="16133" max="16384" width="9" style="516"/>
  </cols>
  <sheetData>
    <row r="1" spans="1:5" ht="21.75" customHeight="1">
      <c r="A1" s="514" t="s">
        <v>573</v>
      </c>
      <c r="B1" s="515"/>
      <c r="C1" s="515"/>
      <c r="D1" s="515"/>
      <c r="E1" s="515"/>
    </row>
    <row r="2" spans="1:5">
      <c r="A2" s="536" t="s">
        <v>601</v>
      </c>
    </row>
    <row r="4" spans="1:5" ht="30" customHeight="1">
      <c r="B4" s="517" t="s">
        <v>574</v>
      </c>
      <c r="C4" s="517" t="s">
        <v>575</v>
      </c>
      <c r="D4" s="517" t="s">
        <v>576</v>
      </c>
    </row>
    <row r="5" spans="1:5" ht="30" customHeight="1">
      <c r="B5" s="518" t="s">
        <v>577</v>
      </c>
      <c r="C5" s="519" t="s">
        <v>611</v>
      </c>
      <c r="D5" s="519" t="s">
        <v>611</v>
      </c>
    </row>
    <row r="6" spans="1:5" ht="30" customHeight="1">
      <c r="B6" s="518" t="s">
        <v>578</v>
      </c>
      <c r="C6" s="518" t="s">
        <v>579</v>
      </c>
      <c r="D6" s="518" t="s">
        <v>579</v>
      </c>
    </row>
    <row r="7" spans="1:5" ht="30" customHeight="1">
      <c r="B7" s="518" t="s">
        <v>580</v>
      </c>
      <c r="C7" s="519" t="s">
        <v>596</v>
      </c>
      <c r="D7" s="518" t="s">
        <v>581</v>
      </c>
    </row>
    <row r="8" spans="1:5" ht="30" customHeight="1">
      <c r="B8" s="518" t="s">
        <v>582</v>
      </c>
      <c r="C8" s="519" t="s">
        <v>583</v>
      </c>
      <c r="D8" s="519" t="s">
        <v>583</v>
      </c>
    </row>
    <row r="9" spans="1:5" ht="30" customHeight="1">
      <c r="B9" s="519" t="s">
        <v>584</v>
      </c>
      <c r="C9" s="518" t="s">
        <v>774</v>
      </c>
      <c r="D9" s="518" t="s">
        <v>585</v>
      </c>
    </row>
    <row r="11" spans="1:5">
      <c r="B11" s="516" t="s">
        <v>586</v>
      </c>
    </row>
    <row r="14" spans="1:5">
      <c r="A14" s="538"/>
    </row>
    <row r="15" spans="1:5">
      <c r="A15" s="540" t="s">
        <v>612</v>
      </c>
    </row>
    <row r="16" spans="1:5">
      <c r="A16" s="539" t="s">
        <v>602</v>
      </c>
    </row>
    <row r="17" spans="1:1">
      <c r="A17" s="539" t="s">
        <v>603</v>
      </c>
    </row>
    <row r="18" spans="1:1">
      <c r="A18" s="541" t="s">
        <v>604</v>
      </c>
    </row>
    <row r="19" spans="1:1">
      <c r="A19" s="539" t="s">
        <v>605</v>
      </c>
    </row>
    <row r="20" spans="1:1">
      <c r="A20" s="541" t="s">
        <v>606</v>
      </c>
    </row>
    <row r="21" spans="1:1">
      <c r="A21" s="539" t="s">
        <v>607</v>
      </c>
    </row>
    <row r="22" spans="1:1">
      <c r="A22" s="539" t="s">
        <v>608</v>
      </c>
    </row>
    <row r="23" spans="1:1">
      <c r="A23" s="539" t="s">
        <v>609</v>
      </c>
    </row>
    <row r="24" spans="1:1">
      <c r="A24" s="539" t="s">
        <v>610</v>
      </c>
    </row>
  </sheetData>
  <sheetProtection sheet="1" objects="1" scenarios="1"/>
  <hyperlinks>
    <hyperlink ref="A18" r:id="rId1" tooltip="Section 179 Vehicle Deductions" display="http://www.section179.org/section_179_vehicle_deductions.html"/>
    <hyperlink ref="A20" r:id="rId2" tooltip="Software and Section 179" display="http://www.section179.org/section_179_and_software.html"/>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CF88"/>
  <sheetViews>
    <sheetView zoomScale="80" zoomScaleNormal="80" workbookViewId="0">
      <pane xSplit="2" ySplit="7" topLeftCell="C29" activePane="bottomRight" state="frozen"/>
      <selection activeCell="H97" sqref="H97"/>
      <selection pane="topRight" activeCell="H97" sqref="H97"/>
      <selection pane="bottomLeft" activeCell="H97" sqref="H97"/>
      <selection pane="bottomRight" activeCell="C49" sqref="C49"/>
    </sheetView>
  </sheetViews>
  <sheetFormatPr defaultRowHeight="15.75"/>
  <cols>
    <col min="1" max="1" width="2.75" customWidth="1"/>
    <col min="2" max="2" width="42.75" style="40" customWidth="1"/>
    <col min="3" max="82" width="10.625" customWidth="1"/>
    <col min="83" max="83" width="1.125" customWidth="1"/>
  </cols>
  <sheetData>
    <row r="1" spans="1:84">
      <c r="A1" s="556" t="str">
        <f ca="1">NPVRR!A39&amp;" @ "&amp;TEXT(WACC,"##.##%")&amp;" is "&amp;TEXT(NPVRR!B39,"$#,###")&amp;"k"</f>
        <v>NPVRR @ 6.5% is -$1,011k</v>
      </c>
      <c r="C1" s="106"/>
      <c r="E1" s="105"/>
      <c r="F1" s="105"/>
      <c r="G1" s="105"/>
      <c r="H1" s="105"/>
      <c r="I1" s="105"/>
      <c r="J1" s="105"/>
      <c r="K1" s="105"/>
      <c r="L1" s="105"/>
    </row>
    <row r="2" spans="1:84">
      <c r="A2" s="108" t="str">
        <f ca="1">'Financial Analysis'!A42&amp;" is "&amp;TEXT('Financial Analysis'!B42,"##.##%")</f>
        <v>IRR (unlevered) is 8.05%</v>
      </c>
      <c r="C2" s="107"/>
      <c r="E2" s="105"/>
      <c r="F2" s="105"/>
      <c r="G2" s="105"/>
      <c r="H2" s="105"/>
      <c r="I2" s="105"/>
      <c r="J2" s="105"/>
      <c r="K2" s="105"/>
      <c r="L2" s="105"/>
    </row>
    <row r="3" spans="1:84" ht="15" customHeight="1">
      <c r="A3" s="674" t="s">
        <v>248</v>
      </c>
      <c r="B3" s="675"/>
      <c r="G3" s="546" t="s">
        <v>643</v>
      </c>
      <c r="J3" s="105"/>
    </row>
    <row r="4" spans="1:84" ht="15" customHeight="1">
      <c r="A4" s="676"/>
      <c r="B4" s="677"/>
      <c r="J4" s="105"/>
    </row>
    <row r="5" spans="1:84" ht="15" customHeight="1">
      <c r="A5" s="678"/>
      <c r="B5" s="679"/>
      <c r="J5" s="105"/>
    </row>
    <row r="7" spans="1:84" ht="18.75">
      <c r="A7" s="175" t="str">
        <f>Project_Title&amp;", Inputs"</f>
        <v>TC2 Transition Roof Tube Replacement, Inputs</v>
      </c>
      <c r="B7" s="193"/>
      <c r="C7" s="13">
        <f>FirstYear</f>
        <v>2014</v>
      </c>
      <c r="D7" s="13">
        <f ca="1">IF(COUNT($C$7:C7)&gt;=(Inservice-FirstYear+Depreciation!$C$1),"",C$7+1)</f>
        <v>2015</v>
      </c>
      <c r="E7" s="13">
        <f ca="1">IF(COUNT($C$7:D7)&gt;=(Inservice-FirstYear+Depreciation!$C$1),"",D$7+1)</f>
        <v>2016</v>
      </c>
      <c r="F7" s="13">
        <f ca="1">IF(COUNT($C$7:E7)&gt;=(Inservice-FirstYear+Depreciation!$C$1),"",E$7+1)</f>
        <v>2017</v>
      </c>
      <c r="G7" s="13">
        <f ca="1">IF(COUNT($C$7:F7)&gt;=(Inservice-FirstYear+Depreciation!$C$1),"",F$7+1)</f>
        <v>2018</v>
      </c>
      <c r="H7" s="13">
        <f ca="1">IF(COUNT($C$7:G7)&gt;=(Inservice-FirstYear+Depreciation!$C$1),"",G$7+1)</f>
        <v>2019</v>
      </c>
      <c r="I7" s="13">
        <f ca="1">IF(COUNT($C$7:H7)&gt;=(Inservice-FirstYear+Depreciation!$C$1),"",H$7+1)</f>
        <v>2020</v>
      </c>
      <c r="J7" s="13">
        <f ca="1">IF(COUNT($C$7:I7)&gt;=(Inservice-FirstYear+Depreciation!$C$1),"",I$7+1)</f>
        <v>2021</v>
      </c>
      <c r="K7" s="13">
        <f ca="1">IF(COUNT($C$7:J7)&gt;=(Inservice-FirstYear+Depreciation!$C$1),"",J$7+1)</f>
        <v>2022</v>
      </c>
      <c r="L7" s="13">
        <f ca="1">IF(COUNT($C$7:K7)&gt;=(Inservice-FirstYear+Depreciation!$C$1),"",K$7+1)</f>
        <v>2023</v>
      </c>
      <c r="M7" s="13">
        <f ca="1">IF(COUNT($C$7:L7)&gt;=(Inservice-FirstYear+Depreciation!$C$1),"",L$7+1)</f>
        <v>2024</v>
      </c>
      <c r="N7" s="13">
        <f ca="1">IF(COUNT($C$7:M7)&gt;=(Inservice-FirstYear+Depreciation!$C$1),"",M$7+1)</f>
        <v>2025</v>
      </c>
      <c r="O7" s="13">
        <f ca="1">IF(COUNT($C$7:N7)&gt;=(Inservice-FirstYear+Depreciation!$C$1),"",N$7+1)</f>
        <v>2026</v>
      </c>
      <c r="P7" s="13">
        <f ca="1">IF(COUNT($C$7:O7)&gt;=(Inservice-FirstYear+Depreciation!$C$1),"",O$7+1)</f>
        <v>2027</v>
      </c>
      <c r="Q7" s="13">
        <f ca="1">IF(COUNT($C$7:P7)&gt;=(Inservice-FirstYear+Depreciation!$C$1),"",P$7+1)</f>
        <v>2028</v>
      </c>
      <c r="R7" s="13">
        <f ca="1">IF(COUNT($C$7:Q7)&gt;=(Inservice-FirstYear+Depreciation!$C$1),"",Q$7+1)</f>
        <v>2029</v>
      </c>
      <c r="S7" s="13">
        <f ca="1">IF(COUNT($C$7:R7)&gt;=(Inservice-FirstYear+Depreciation!$C$1),"",R$7+1)</f>
        <v>2030</v>
      </c>
      <c r="T7" s="13">
        <f ca="1">IF(COUNT($C$7:S7)&gt;=(Inservice-FirstYear+Depreciation!$C$1),"",S$7+1)</f>
        <v>2031</v>
      </c>
      <c r="U7" s="13">
        <f ca="1">IF(COUNT($C$7:T7)&gt;=(Inservice-FirstYear+Depreciation!$C$1),"",T$7+1)</f>
        <v>2032</v>
      </c>
      <c r="V7" s="13">
        <f ca="1">IF(COUNT($C$7:U7)&gt;=(Inservice-FirstYear+Depreciation!$C$1),"",U$7+1)</f>
        <v>2033</v>
      </c>
      <c r="W7" s="13">
        <f ca="1">IF(COUNT($C$7:V7)&gt;=(Inservice-FirstYear+Depreciation!$C$1),"",V$7+1)</f>
        <v>2034</v>
      </c>
      <c r="X7" s="13">
        <f ca="1">IF(COUNT($C$7:W7)&gt;=(Inservice-FirstYear+Depreciation!$C$1),"",W$7+1)</f>
        <v>2035</v>
      </c>
      <c r="Y7" s="13">
        <f ca="1">IF(COUNT($C$7:X7)&gt;=(Inservice-FirstYear+Depreciation!$C$1),"",X$7+1)</f>
        <v>2036</v>
      </c>
      <c r="Z7" s="13">
        <f ca="1">IF(COUNT($C$7:Y7)&gt;=(Inservice-FirstYear+Depreciation!$C$1),"",Y$7+1)</f>
        <v>2037</v>
      </c>
      <c r="AA7" s="13">
        <f ca="1">IF(COUNT($C$7:Z7)&gt;=(Inservice-FirstYear+Depreciation!$C$1),"",Z$7+1)</f>
        <v>2038</v>
      </c>
      <c r="AB7" s="13">
        <f ca="1">IF(COUNT($C$7:AA7)&gt;=(Inservice-FirstYear+Depreciation!$C$1),"",AA$7+1)</f>
        <v>2039</v>
      </c>
      <c r="AC7" s="13">
        <f ca="1">IF(COUNT($C$7:AB7)&gt;=(Inservice-FirstYear+Depreciation!$C$1),"",AB$7+1)</f>
        <v>2040</v>
      </c>
      <c r="AD7" s="13">
        <f ca="1">IF(COUNT($C$7:AC7)&gt;=(Inservice-FirstYear+Depreciation!$C$1),"",AC$7+1)</f>
        <v>2041</v>
      </c>
      <c r="AE7" s="13">
        <f ca="1">IF(COUNT($C$7:AD7)&gt;=(Inservice-FirstYear+Depreciation!$C$1),"",AD$7+1)</f>
        <v>2042</v>
      </c>
      <c r="AF7" s="13">
        <f ca="1">IF(COUNT($C$7:AE7)&gt;=(Inservice-FirstYear+Depreciation!$C$1),"",AE$7+1)</f>
        <v>2043</v>
      </c>
      <c r="AG7" s="13">
        <f ca="1">IF(COUNT($C$7:AF7)&gt;=(Inservice-FirstYear+Depreciation!$C$1),"",AF$7+1)</f>
        <v>2044</v>
      </c>
      <c r="AH7" s="13">
        <f ca="1">IF(COUNT($C$7:AG7)&gt;=(Inservice-FirstYear+Depreciation!$C$1),"",AG$7+1)</f>
        <v>2045</v>
      </c>
      <c r="AI7" s="13">
        <f ca="1">IF(COUNT($C$7:AH7)&gt;=(Inservice-FirstYear+Depreciation!$C$1),"",AH$7+1)</f>
        <v>2046</v>
      </c>
      <c r="AJ7" s="13">
        <f ca="1">IF(COUNT($C$7:AI7)&gt;=(Inservice-FirstYear+Depreciation!$C$1),"",AI$7+1)</f>
        <v>2047</v>
      </c>
      <c r="AK7" s="13">
        <f ca="1">IF(COUNT($C$7:AJ7)&gt;=(Inservice-FirstYear+Depreciation!$C$1),"",AJ$7+1)</f>
        <v>2048</v>
      </c>
      <c r="AL7" s="13" t="str">
        <f ca="1">IF(COUNT($C$7:AK7)&gt;=(Inservice-FirstYear+Depreciation!$C$1),"",AK$7+1)</f>
        <v/>
      </c>
      <c r="AM7" s="13" t="str">
        <f ca="1">IF(COUNT($C$7:AL7)&gt;=(Inservice-FirstYear+Depreciation!$C$1),"",AL$7+1)</f>
        <v/>
      </c>
      <c r="AN7" s="13" t="str">
        <f ca="1">IF(COUNT($C$7:AM7)&gt;=(Inservice-FirstYear+Depreciation!$C$1),"",AM$7+1)</f>
        <v/>
      </c>
      <c r="AO7" s="13" t="str">
        <f ca="1">IF(COUNT($C$7:AN7)&gt;=(Inservice-FirstYear+Depreciation!$C$1),"",AN$7+1)</f>
        <v/>
      </c>
      <c r="AP7" s="13" t="str">
        <f ca="1">IF(COUNT($C$7:AO7)&gt;=(Inservice-FirstYear+Depreciation!$C$1),"",AO$7+1)</f>
        <v/>
      </c>
      <c r="AQ7" s="13" t="str">
        <f ca="1">IF(COUNT($C$7:AP7)&gt;=(Inservice-FirstYear+Depreciation!$C$1),"",AP$7+1)</f>
        <v/>
      </c>
      <c r="AR7" s="13" t="str">
        <f ca="1">IF(COUNT($C$7:AQ7)&gt;=(Inservice-FirstYear+Depreciation!$C$1),"",AQ$7+1)</f>
        <v/>
      </c>
      <c r="AS7" s="13" t="str">
        <f ca="1">IF(COUNT($C$7:AR7)&gt;=(Inservice-FirstYear+Depreciation!$C$1),"",AR$7+1)</f>
        <v/>
      </c>
      <c r="AT7" s="13" t="str">
        <f ca="1">IF(COUNT($C$7:AS7)&gt;=(Inservice-FirstYear+Depreciation!$C$1),"",AS$7+1)</f>
        <v/>
      </c>
      <c r="AU7" s="13" t="str">
        <f ca="1">IF(COUNT($C$7:AT7)&gt;=(Inservice-FirstYear+Depreciation!$C$1),"",AT$7+1)</f>
        <v/>
      </c>
      <c r="AV7" s="13" t="str">
        <f ca="1">IF(COUNT($C$7:AU7)&gt;=(Inservice-FirstYear+Depreciation!$C$1),"",AU$7+1)</f>
        <v/>
      </c>
      <c r="AW7" s="13" t="str">
        <f ca="1">IF(COUNT($C$7:AV7)&gt;=(Inservice-FirstYear+Depreciation!$C$1),"",AV$7+1)</f>
        <v/>
      </c>
      <c r="AX7" s="13" t="str">
        <f ca="1">IF(COUNT($C$7:AW7)&gt;=(Inservice-FirstYear+Depreciation!$C$1),"",AW$7+1)</f>
        <v/>
      </c>
      <c r="AY7" s="13" t="str">
        <f ca="1">IF(COUNT($C$7:AX7)&gt;=(Inservice-FirstYear+Depreciation!$C$1),"",AX$7+1)</f>
        <v/>
      </c>
      <c r="AZ7" s="13" t="str">
        <f ca="1">IF(COUNT($C$7:AY7)&gt;=(Inservice-FirstYear+Depreciation!$C$1),"",AY$7+1)</f>
        <v/>
      </c>
      <c r="BA7" s="13" t="str">
        <f ca="1">IF(COUNT($C$7:AZ7)&gt;=(Inservice-FirstYear+Depreciation!$C$1),"",AZ$7+1)</f>
        <v/>
      </c>
      <c r="BB7" s="13" t="str">
        <f ca="1">IF(COUNT($C$7:BA7)&gt;=(Inservice-FirstYear+Depreciation!$C$1),"",BA$7+1)</f>
        <v/>
      </c>
      <c r="BC7" s="13" t="str">
        <f ca="1">IF(COUNT($C$7:BB7)&gt;=(Inservice-FirstYear+Depreciation!$C$1),"",BB$7+1)</f>
        <v/>
      </c>
      <c r="BD7" s="13" t="str">
        <f ca="1">IF(COUNT($C$7:BC7)&gt;=(Inservice-FirstYear+Depreciation!$C$1),"",BC$7+1)</f>
        <v/>
      </c>
      <c r="BE7" s="13" t="str">
        <f ca="1">IF(COUNT($C$7:BD7)&gt;=(Inservice-FirstYear+Depreciation!$C$1),"",BD$7+1)</f>
        <v/>
      </c>
      <c r="BF7" s="13" t="str">
        <f ca="1">IF(COUNT($C$7:BE7)&gt;=(Inservice-FirstYear+Depreciation!$C$1),"",BE$7+1)</f>
        <v/>
      </c>
      <c r="BG7" s="13" t="str">
        <f ca="1">IF(COUNT($C$7:BF7)&gt;=(Inservice-FirstYear+Depreciation!$C$1),"",BF$7+1)</f>
        <v/>
      </c>
      <c r="BH7" s="13" t="str">
        <f ca="1">IF(COUNT($C$7:BG7)&gt;=(Inservice-FirstYear+Depreciation!$C$1),"",BG$7+1)</f>
        <v/>
      </c>
      <c r="BI7" s="13" t="str">
        <f ca="1">IF(COUNT($C$7:BH7)&gt;=(Inservice-FirstYear+Depreciation!$C$1),"",BH$7+1)</f>
        <v/>
      </c>
      <c r="BJ7" s="13" t="str">
        <f ca="1">IF(COUNT($C$7:BI7)&gt;=(Inservice-FirstYear+Depreciation!$C$1),"",BI$7+1)</f>
        <v/>
      </c>
      <c r="BK7" s="13" t="str">
        <f ca="1">IF(COUNT($C$7:BJ7)&gt;=(Inservice-FirstYear+Depreciation!$C$1),"",BJ$7+1)</f>
        <v/>
      </c>
      <c r="BL7" s="13" t="str">
        <f ca="1">IF(COUNT($C$7:BK7)&gt;=(Inservice-FirstYear+Depreciation!$C$1),"",BK$7+1)</f>
        <v/>
      </c>
      <c r="BM7" s="13" t="str">
        <f ca="1">IF(COUNT($C$7:BL7)&gt;=(Inservice-FirstYear+Depreciation!$C$1),"",BL$7+1)</f>
        <v/>
      </c>
      <c r="BN7" s="13" t="str">
        <f ca="1">IF(COUNT($C$7:BM7)&gt;=(Inservice-FirstYear+Depreciation!$C$1),"",BM$7+1)</f>
        <v/>
      </c>
      <c r="BO7" s="13" t="str">
        <f ca="1">IF(COUNT($C$7:BN7)&gt;=(Inservice-FirstYear+Depreciation!$C$1),"",BN$7+1)</f>
        <v/>
      </c>
      <c r="BP7" s="13" t="str">
        <f ca="1">IF(COUNT($C$7:BO7)&gt;=(Inservice-FirstYear+Depreciation!$C$1),"",BO$7+1)</f>
        <v/>
      </c>
      <c r="BQ7" s="13" t="str">
        <f ca="1">IF(COUNT($C$7:BP7)&gt;=(Inservice-FirstYear+Depreciation!$C$1),"",BP$7+1)</f>
        <v/>
      </c>
      <c r="BR7" s="13" t="str">
        <f ca="1">IF(COUNT($C$7:BQ7)&gt;=(Inservice-FirstYear+Depreciation!$C$1),"",BQ$7+1)</f>
        <v/>
      </c>
      <c r="BS7" s="13" t="str">
        <f ca="1">IF(COUNT($C$7:BR7)&gt;=(Inservice-FirstYear+Depreciation!$C$1),"",BR$7+1)</f>
        <v/>
      </c>
      <c r="BT7" s="13" t="str">
        <f ca="1">IF(COUNT($C$7:BS7)&gt;=(Inservice-FirstYear+Depreciation!$C$1),"",BS$7+1)</f>
        <v/>
      </c>
      <c r="BU7" s="13" t="str">
        <f ca="1">IF(COUNT($C$7:BT7)&gt;=(Inservice-FirstYear+Depreciation!$C$1),"",BT$7+1)</f>
        <v/>
      </c>
      <c r="BV7" s="13" t="str">
        <f ca="1">IF(COUNT($C$7:BU7)&gt;=(Inservice-FirstYear+Depreciation!$C$1),"",BU$7+1)</f>
        <v/>
      </c>
      <c r="BW7" s="451" t="str">
        <f ca="1">IF(COUNT($C$7:BV7)&gt;=(Inservice-FirstYear+Depreciation!$C$1),"",BV$7+1)</f>
        <v/>
      </c>
      <c r="BX7" s="451" t="str">
        <f ca="1">IF(COUNT($C$7:BW7)&gt;=(Inservice-FirstYear+Depreciation!$C$1),"",BW$7+1)</f>
        <v/>
      </c>
      <c r="BY7" s="451" t="str">
        <f ca="1">IF(COUNT($C$7:BX7)&gt;=(Inservice-FirstYear+Depreciation!$C$1),"",BX$7+1)</f>
        <v/>
      </c>
      <c r="BZ7" s="13" t="str">
        <f ca="1">IF(COUNT($C$7:BY7)&gt;=(Inservice-FirstYear+Depreciation!$C$1),"",BY$7+1)</f>
        <v/>
      </c>
      <c r="CA7" s="13" t="str">
        <f ca="1">IF(COUNT($C$7:BZ7)&gt;=(Inservice-FirstYear+Depreciation!$C$1),"",BZ$7+1)</f>
        <v/>
      </c>
      <c r="CB7" s="13" t="str">
        <f ca="1">IF(COUNT($C$7:CA7)&gt;=(Inservice-FirstYear+Depreciation!$C$1),"",CA$7+1)</f>
        <v/>
      </c>
      <c r="CC7" s="13" t="str">
        <f ca="1">IF(COUNT($C$7:CB7)&gt;=(Inservice-FirstYear+Depreciation!$C$1),"",CB$7+1)</f>
        <v/>
      </c>
      <c r="CD7" s="13" t="str">
        <f ca="1">IF(COUNT($C$7:CC7)&gt;=(Inservice-FirstYear+Depreciation!$C$1),"",CC$7+1)</f>
        <v/>
      </c>
    </row>
    <row r="8" spans="1:84" s="5" customFormat="1">
      <c r="A8" s="178" t="s">
        <v>252</v>
      </c>
      <c r="B8" s="194"/>
      <c r="CE8" s="458"/>
      <c r="CF8" s="452"/>
    </row>
    <row r="9" spans="1:84" s="5" customFormat="1">
      <c r="B9" s="179" t="s">
        <v>124</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30"/>
    </row>
    <row r="10" spans="1:84" s="5" customFormat="1">
      <c r="B10" s="177" t="s">
        <v>257</v>
      </c>
      <c r="C10" s="27">
        <f t="shared" ref="C10" si="0">SUM(C11:C13)</f>
        <v>0</v>
      </c>
      <c r="D10" s="27">
        <f t="shared" ref="D10:BO10" si="1">SUM(D11:D13)</f>
        <v>0</v>
      </c>
      <c r="E10" s="27">
        <f t="shared" si="1"/>
        <v>0</v>
      </c>
      <c r="F10" s="27">
        <f t="shared" si="1"/>
        <v>0</v>
      </c>
      <c r="G10" s="27">
        <f t="shared" si="1"/>
        <v>0</v>
      </c>
      <c r="H10" s="27">
        <f t="shared" si="1"/>
        <v>0</v>
      </c>
      <c r="I10" s="27">
        <f t="shared" si="1"/>
        <v>0</v>
      </c>
      <c r="J10" s="27">
        <f t="shared" si="1"/>
        <v>0</v>
      </c>
      <c r="K10" s="27">
        <f t="shared" si="1"/>
        <v>0</v>
      </c>
      <c r="L10" s="27">
        <f t="shared" si="1"/>
        <v>0</v>
      </c>
      <c r="M10" s="27">
        <f t="shared" si="1"/>
        <v>0</v>
      </c>
      <c r="N10" s="27">
        <f t="shared" si="1"/>
        <v>0</v>
      </c>
      <c r="O10" s="27">
        <f t="shared" si="1"/>
        <v>0</v>
      </c>
      <c r="P10" s="27">
        <f t="shared" si="1"/>
        <v>0</v>
      </c>
      <c r="Q10" s="27">
        <f t="shared" si="1"/>
        <v>0</v>
      </c>
      <c r="R10" s="27">
        <f t="shared" si="1"/>
        <v>0</v>
      </c>
      <c r="S10" s="27">
        <f t="shared" si="1"/>
        <v>0</v>
      </c>
      <c r="T10" s="27">
        <f t="shared" si="1"/>
        <v>0</v>
      </c>
      <c r="U10" s="27">
        <f t="shared" si="1"/>
        <v>0</v>
      </c>
      <c r="V10" s="27">
        <f t="shared" si="1"/>
        <v>0</v>
      </c>
      <c r="W10" s="27">
        <f t="shared" si="1"/>
        <v>0</v>
      </c>
      <c r="X10" s="27">
        <f t="shared" si="1"/>
        <v>0</v>
      </c>
      <c r="Y10" s="27">
        <f t="shared" si="1"/>
        <v>0</v>
      </c>
      <c r="Z10" s="27">
        <f t="shared" si="1"/>
        <v>0</v>
      </c>
      <c r="AA10" s="27">
        <f t="shared" si="1"/>
        <v>0</v>
      </c>
      <c r="AB10" s="27">
        <f t="shared" si="1"/>
        <v>0</v>
      </c>
      <c r="AC10" s="27">
        <f t="shared" si="1"/>
        <v>0</v>
      </c>
      <c r="AD10" s="27">
        <f t="shared" si="1"/>
        <v>0</v>
      </c>
      <c r="AE10" s="27">
        <f t="shared" si="1"/>
        <v>0</v>
      </c>
      <c r="AF10" s="27">
        <f t="shared" si="1"/>
        <v>0</v>
      </c>
      <c r="AG10" s="27">
        <f t="shared" si="1"/>
        <v>0</v>
      </c>
      <c r="AH10" s="27">
        <f t="shared" si="1"/>
        <v>0</v>
      </c>
      <c r="AI10" s="27">
        <f t="shared" si="1"/>
        <v>0</v>
      </c>
      <c r="AJ10" s="27">
        <f t="shared" si="1"/>
        <v>0</v>
      </c>
      <c r="AK10" s="27">
        <f t="shared" si="1"/>
        <v>0</v>
      </c>
      <c r="AL10" s="27">
        <f t="shared" si="1"/>
        <v>0</v>
      </c>
      <c r="AM10" s="27">
        <f t="shared" si="1"/>
        <v>0</v>
      </c>
      <c r="AN10" s="27">
        <f t="shared" si="1"/>
        <v>0</v>
      </c>
      <c r="AO10" s="27">
        <f t="shared" si="1"/>
        <v>0</v>
      </c>
      <c r="AP10" s="27">
        <f t="shared" si="1"/>
        <v>0</v>
      </c>
      <c r="AQ10" s="27">
        <f t="shared" si="1"/>
        <v>0</v>
      </c>
      <c r="AR10" s="27">
        <f t="shared" si="1"/>
        <v>0</v>
      </c>
      <c r="AS10" s="27">
        <f t="shared" si="1"/>
        <v>0</v>
      </c>
      <c r="AT10" s="27">
        <f t="shared" si="1"/>
        <v>0</v>
      </c>
      <c r="AU10" s="27">
        <f t="shared" si="1"/>
        <v>0</v>
      </c>
      <c r="AV10" s="27">
        <f t="shared" si="1"/>
        <v>0</v>
      </c>
      <c r="AW10" s="27">
        <f t="shared" si="1"/>
        <v>0</v>
      </c>
      <c r="AX10" s="27">
        <f t="shared" si="1"/>
        <v>0</v>
      </c>
      <c r="AY10" s="27">
        <f t="shared" si="1"/>
        <v>0</v>
      </c>
      <c r="AZ10" s="27">
        <f t="shared" si="1"/>
        <v>0</v>
      </c>
      <c r="BA10" s="27">
        <f t="shared" si="1"/>
        <v>0</v>
      </c>
      <c r="BB10" s="27">
        <f t="shared" si="1"/>
        <v>0</v>
      </c>
      <c r="BC10" s="27">
        <f t="shared" si="1"/>
        <v>0</v>
      </c>
      <c r="BD10" s="27">
        <f t="shared" si="1"/>
        <v>0</v>
      </c>
      <c r="BE10" s="27">
        <f t="shared" si="1"/>
        <v>0</v>
      </c>
      <c r="BF10" s="27">
        <f t="shared" si="1"/>
        <v>0</v>
      </c>
      <c r="BG10" s="27">
        <f t="shared" si="1"/>
        <v>0</v>
      </c>
      <c r="BH10" s="27">
        <f t="shared" si="1"/>
        <v>0</v>
      </c>
      <c r="BI10" s="27">
        <f t="shared" si="1"/>
        <v>0</v>
      </c>
      <c r="BJ10" s="27">
        <f t="shared" si="1"/>
        <v>0</v>
      </c>
      <c r="BK10" s="27">
        <f t="shared" si="1"/>
        <v>0</v>
      </c>
      <c r="BL10" s="27">
        <f t="shared" si="1"/>
        <v>0</v>
      </c>
      <c r="BM10" s="27">
        <f t="shared" si="1"/>
        <v>0</v>
      </c>
      <c r="BN10" s="27">
        <f t="shared" si="1"/>
        <v>0</v>
      </c>
      <c r="BO10" s="27">
        <f t="shared" si="1"/>
        <v>0</v>
      </c>
      <c r="BP10" s="27">
        <f t="shared" ref="BP10:CD10" si="2">SUM(BP11:BP13)</f>
        <v>0</v>
      </c>
      <c r="BQ10" s="27">
        <f t="shared" si="2"/>
        <v>0</v>
      </c>
      <c r="BR10" s="27">
        <f t="shared" si="2"/>
        <v>0</v>
      </c>
      <c r="BS10" s="27">
        <f t="shared" si="2"/>
        <v>0</v>
      </c>
      <c r="BT10" s="27">
        <f t="shared" si="2"/>
        <v>0</v>
      </c>
      <c r="BU10" s="27">
        <f t="shared" si="2"/>
        <v>0</v>
      </c>
      <c r="BV10" s="27">
        <f t="shared" si="2"/>
        <v>0</v>
      </c>
      <c r="BW10" s="27">
        <f t="shared" si="2"/>
        <v>0</v>
      </c>
      <c r="BX10" s="27">
        <f t="shared" si="2"/>
        <v>0</v>
      </c>
      <c r="BY10" s="27">
        <f t="shared" si="2"/>
        <v>0</v>
      </c>
      <c r="BZ10" s="27">
        <f t="shared" si="2"/>
        <v>0</v>
      </c>
      <c r="CA10" s="27">
        <f t="shared" si="2"/>
        <v>0</v>
      </c>
      <c r="CB10" s="27">
        <f t="shared" si="2"/>
        <v>0</v>
      </c>
      <c r="CC10" s="27">
        <f t="shared" si="2"/>
        <v>0</v>
      </c>
      <c r="CD10" s="27">
        <f t="shared" si="2"/>
        <v>0</v>
      </c>
      <c r="CE10" s="456"/>
    </row>
    <row r="11" spans="1:84" s="5" customFormat="1">
      <c r="B11" s="180" t="s">
        <v>468</v>
      </c>
      <c r="C11" s="165">
        <v>0</v>
      </c>
      <c r="D11" s="165">
        <v>0</v>
      </c>
      <c r="E11" s="165">
        <v>0</v>
      </c>
      <c r="F11" s="165">
        <v>0</v>
      </c>
      <c r="G11" s="165">
        <v>0</v>
      </c>
      <c r="H11" s="165">
        <v>0</v>
      </c>
      <c r="I11" s="165">
        <v>0</v>
      </c>
      <c r="J11" s="165">
        <v>0</v>
      </c>
      <c r="K11" s="165">
        <v>0</v>
      </c>
      <c r="L11" s="165">
        <v>0</v>
      </c>
      <c r="M11" s="165">
        <v>0</v>
      </c>
      <c r="N11" s="165">
        <v>0</v>
      </c>
      <c r="O11" s="165">
        <v>0</v>
      </c>
      <c r="P11" s="165">
        <v>0</v>
      </c>
      <c r="Q11" s="165">
        <v>0</v>
      </c>
      <c r="R11" s="165">
        <v>0</v>
      </c>
      <c r="S11" s="165">
        <v>0</v>
      </c>
      <c r="T11" s="165">
        <v>0</v>
      </c>
      <c r="U11" s="165">
        <v>0</v>
      </c>
      <c r="V11" s="165">
        <v>0</v>
      </c>
      <c r="W11" s="165">
        <v>0</v>
      </c>
      <c r="X11" s="165">
        <v>0</v>
      </c>
      <c r="Y11" s="165">
        <v>0</v>
      </c>
      <c r="Z11" s="165">
        <v>0</v>
      </c>
      <c r="AA11" s="165">
        <v>0</v>
      </c>
      <c r="AB11" s="165">
        <v>0</v>
      </c>
      <c r="AC11" s="165">
        <v>0</v>
      </c>
      <c r="AD11" s="165">
        <v>0</v>
      </c>
      <c r="AE11" s="165">
        <v>0</v>
      </c>
      <c r="AF11" s="165">
        <v>0</v>
      </c>
      <c r="AG11" s="165">
        <v>0</v>
      </c>
      <c r="AH11" s="165">
        <v>0</v>
      </c>
      <c r="AI11" s="165">
        <v>0</v>
      </c>
      <c r="AJ11" s="165">
        <v>0</v>
      </c>
      <c r="AK11" s="165">
        <v>0</v>
      </c>
      <c r="AL11" s="165">
        <v>0</v>
      </c>
      <c r="AM11" s="165">
        <v>0</v>
      </c>
      <c r="AN11" s="165">
        <v>0</v>
      </c>
      <c r="AO11" s="165">
        <v>0</v>
      </c>
      <c r="AP11" s="165">
        <v>0</v>
      </c>
      <c r="AQ11" s="165">
        <v>0</v>
      </c>
      <c r="AR11" s="165">
        <v>0</v>
      </c>
      <c r="AS11" s="165">
        <v>0</v>
      </c>
      <c r="AT11" s="165">
        <v>0</v>
      </c>
      <c r="AU11" s="165">
        <v>0</v>
      </c>
      <c r="AV11" s="165">
        <v>0</v>
      </c>
      <c r="AW11" s="165">
        <v>0</v>
      </c>
      <c r="AX11" s="165">
        <v>0</v>
      </c>
      <c r="AY11" s="165">
        <v>0</v>
      </c>
      <c r="AZ11" s="165">
        <v>0</v>
      </c>
      <c r="BA11" s="165">
        <v>0</v>
      </c>
      <c r="BB11" s="165">
        <v>0</v>
      </c>
      <c r="BC11" s="165">
        <v>0</v>
      </c>
      <c r="BD11" s="165">
        <v>0</v>
      </c>
      <c r="BE11" s="165">
        <v>0</v>
      </c>
      <c r="BF11" s="165">
        <v>0</v>
      </c>
      <c r="BG11" s="165">
        <v>0</v>
      </c>
      <c r="BH11" s="165">
        <v>0</v>
      </c>
      <c r="BI11" s="165">
        <v>0</v>
      </c>
      <c r="BJ11" s="165">
        <v>0</v>
      </c>
      <c r="BK11" s="165">
        <v>0</v>
      </c>
      <c r="BL11" s="165">
        <v>0</v>
      </c>
      <c r="BM11" s="165">
        <v>0</v>
      </c>
      <c r="BN11" s="165">
        <v>0</v>
      </c>
      <c r="BO11" s="165">
        <v>0</v>
      </c>
      <c r="BP11" s="165">
        <v>0</v>
      </c>
      <c r="BQ11" s="165">
        <v>0</v>
      </c>
      <c r="BR11" s="165">
        <v>0</v>
      </c>
      <c r="BS11" s="165">
        <v>0</v>
      </c>
      <c r="BT11" s="165">
        <v>0</v>
      </c>
      <c r="BU11" s="165">
        <v>0</v>
      </c>
      <c r="BV11" s="165">
        <v>0</v>
      </c>
      <c r="BW11" s="165">
        <v>0</v>
      </c>
      <c r="BX11" s="165">
        <v>0</v>
      </c>
      <c r="BY11" s="165">
        <v>0</v>
      </c>
      <c r="BZ11" s="165">
        <v>0</v>
      </c>
      <c r="CA11" s="165">
        <v>0</v>
      </c>
      <c r="CB11" s="165">
        <v>0</v>
      </c>
      <c r="CC11" s="165">
        <v>0</v>
      </c>
      <c r="CD11" s="165">
        <v>0</v>
      </c>
      <c r="CE11" s="453"/>
    </row>
    <row r="12" spans="1:84" s="5" customFormat="1">
      <c r="B12" s="180" t="s">
        <v>469</v>
      </c>
      <c r="C12" s="165">
        <v>0</v>
      </c>
      <c r="D12" s="165">
        <v>0</v>
      </c>
      <c r="E12" s="165">
        <v>0</v>
      </c>
      <c r="F12" s="165">
        <v>0</v>
      </c>
      <c r="G12" s="165">
        <v>0</v>
      </c>
      <c r="H12" s="165">
        <v>0</v>
      </c>
      <c r="I12" s="165">
        <v>0</v>
      </c>
      <c r="J12" s="165">
        <v>0</v>
      </c>
      <c r="K12" s="165">
        <v>0</v>
      </c>
      <c r="L12" s="165">
        <v>0</v>
      </c>
      <c r="M12" s="165">
        <v>0</v>
      </c>
      <c r="N12" s="165">
        <v>0</v>
      </c>
      <c r="O12" s="165">
        <v>0</v>
      </c>
      <c r="P12" s="165">
        <v>0</v>
      </c>
      <c r="Q12" s="165">
        <v>0</v>
      </c>
      <c r="R12" s="165">
        <v>0</v>
      </c>
      <c r="S12" s="165">
        <v>0</v>
      </c>
      <c r="T12" s="165">
        <v>0</v>
      </c>
      <c r="U12" s="165">
        <v>0</v>
      </c>
      <c r="V12" s="165">
        <v>0</v>
      </c>
      <c r="W12" s="165">
        <v>0</v>
      </c>
      <c r="X12" s="165">
        <v>0</v>
      </c>
      <c r="Y12" s="165">
        <v>0</v>
      </c>
      <c r="Z12" s="165">
        <v>0</v>
      </c>
      <c r="AA12" s="165">
        <v>0</v>
      </c>
      <c r="AB12" s="165">
        <v>0</v>
      </c>
      <c r="AC12" s="165">
        <v>0</v>
      </c>
      <c r="AD12" s="165">
        <v>0</v>
      </c>
      <c r="AE12" s="165">
        <v>0</v>
      </c>
      <c r="AF12" s="165">
        <v>0</v>
      </c>
      <c r="AG12" s="165">
        <v>0</v>
      </c>
      <c r="AH12" s="165">
        <v>0</v>
      </c>
      <c r="AI12" s="165">
        <v>0</v>
      </c>
      <c r="AJ12" s="165">
        <v>0</v>
      </c>
      <c r="AK12" s="165">
        <v>0</v>
      </c>
      <c r="AL12" s="165">
        <v>0</v>
      </c>
      <c r="AM12" s="165">
        <v>0</v>
      </c>
      <c r="AN12" s="165">
        <v>0</v>
      </c>
      <c r="AO12" s="165">
        <v>0</v>
      </c>
      <c r="AP12" s="165">
        <v>0</v>
      </c>
      <c r="AQ12" s="165">
        <v>0</v>
      </c>
      <c r="AR12" s="165">
        <v>0</v>
      </c>
      <c r="AS12" s="165">
        <v>0</v>
      </c>
      <c r="AT12" s="165">
        <v>0</v>
      </c>
      <c r="AU12" s="165">
        <v>0</v>
      </c>
      <c r="AV12" s="165">
        <v>0</v>
      </c>
      <c r="AW12" s="165">
        <v>0</v>
      </c>
      <c r="AX12" s="165">
        <v>0</v>
      </c>
      <c r="AY12" s="165">
        <v>0</v>
      </c>
      <c r="AZ12" s="165">
        <v>0</v>
      </c>
      <c r="BA12" s="165">
        <v>0</v>
      </c>
      <c r="BB12" s="165">
        <v>0</v>
      </c>
      <c r="BC12" s="165">
        <v>0</v>
      </c>
      <c r="BD12" s="165">
        <v>0</v>
      </c>
      <c r="BE12" s="165">
        <v>0</v>
      </c>
      <c r="BF12" s="165">
        <v>0</v>
      </c>
      <c r="BG12" s="165">
        <v>0</v>
      </c>
      <c r="BH12" s="165">
        <v>0</v>
      </c>
      <c r="BI12" s="165">
        <v>0</v>
      </c>
      <c r="BJ12" s="165">
        <v>0</v>
      </c>
      <c r="BK12" s="165">
        <v>0</v>
      </c>
      <c r="BL12" s="165">
        <v>0</v>
      </c>
      <c r="BM12" s="165">
        <v>0</v>
      </c>
      <c r="BN12" s="165">
        <v>0</v>
      </c>
      <c r="BO12" s="165">
        <v>0</v>
      </c>
      <c r="BP12" s="165">
        <v>0</v>
      </c>
      <c r="BQ12" s="165">
        <v>0</v>
      </c>
      <c r="BR12" s="165">
        <v>0</v>
      </c>
      <c r="BS12" s="165">
        <v>0</v>
      </c>
      <c r="BT12" s="165">
        <v>0</v>
      </c>
      <c r="BU12" s="165">
        <v>0</v>
      </c>
      <c r="BV12" s="165">
        <v>0</v>
      </c>
      <c r="BW12" s="165">
        <v>0</v>
      </c>
      <c r="BX12" s="165">
        <v>0</v>
      </c>
      <c r="BY12" s="165">
        <v>0</v>
      </c>
      <c r="BZ12" s="165">
        <v>0</v>
      </c>
      <c r="CA12" s="165">
        <v>0</v>
      </c>
      <c r="CB12" s="165">
        <v>0</v>
      </c>
      <c r="CC12" s="165">
        <v>0</v>
      </c>
      <c r="CD12" s="165">
        <v>0</v>
      </c>
      <c r="CE12" s="453"/>
    </row>
    <row r="13" spans="1:84" s="5" customFormat="1">
      <c r="B13" s="181" t="s">
        <v>26</v>
      </c>
      <c r="C13" s="165">
        <v>0</v>
      </c>
      <c r="D13" s="165">
        <v>0</v>
      </c>
      <c r="E13" s="165">
        <v>0</v>
      </c>
      <c r="F13" s="165">
        <v>0</v>
      </c>
      <c r="G13" s="165">
        <v>0</v>
      </c>
      <c r="H13" s="165">
        <v>0</v>
      </c>
      <c r="I13" s="165">
        <v>0</v>
      </c>
      <c r="J13" s="165">
        <v>0</v>
      </c>
      <c r="K13" s="165">
        <v>0</v>
      </c>
      <c r="L13" s="165">
        <v>0</v>
      </c>
      <c r="M13" s="165">
        <v>0</v>
      </c>
      <c r="N13" s="165">
        <v>0</v>
      </c>
      <c r="O13" s="165">
        <v>0</v>
      </c>
      <c r="P13" s="165">
        <v>0</v>
      </c>
      <c r="Q13" s="165">
        <v>0</v>
      </c>
      <c r="R13" s="165">
        <v>0</v>
      </c>
      <c r="S13" s="165">
        <v>0</v>
      </c>
      <c r="T13" s="165">
        <v>0</v>
      </c>
      <c r="U13" s="165">
        <v>0</v>
      </c>
      <c r="V13" s="165">
        <v>0</v>
      </c>
      <c r="W13" s="165">
        <v>0</v>
      </c>
      <c r="X13" s="165">
        <v>0</v>
      </c>
      <c r="Y13" s="165">
        <v>0</v>
      </c>
      <c r="Z13" s="165">
        <v>0</v>
      </c>
      <c r="AA13" s="165">
        <v>0</v>
      </c>
      <c r="AB13" s="165">
        <v>0</v>
      </c>
      <c r="AC13" s="165">
        <v>0</v>
      </c>
      <c r="AD13" s="165">
        <v>0</v>
      </c>
      <c r="AE13" s="165">
        <v>0</v>
      </c>
      <c r="AF13" s="165">
        <v>0</v>
      </c>
      <c r="AG13" s="165">
        <v>0</v>
      </c>
      <c r="AH13" s="165">
        <v>0</v>
      </c>
      <c r="AI13" s="165">
        <v>0</v>
      </c>
      <c r="AJ13" s="165">
        <v>0</v>
      </c>
      <c r="AK13" s="165">
        <v>0</v>
      </c>
      <c r="AL13" s="165">
        <v>0</v>
      </c>
      <c r="AM13" s="165">
        <v>0</v>
      </c>
      <c r="AN13" s="165">
        <v>0</v>
      </c>
      <c r="AO13" s="165">
        <v>0</v>
      </c>
      <c r="AP13" s="165">
        <v>0</v>
      </c>
      <c r="AQ13" s="165">
        <v>0</v>
      </c>
      <c r="AR13" s="165">
        <v>0</v>
      </c>
      <c r="AS13" s="165">
        <v>0</v>
      </c>
      <c r="AT13" s="165">
        <v>0</v>
      </c>
      <c r="AU13" s="165">
        <v>0</v>
      </c>
      <c r="AV13" s="165">
        <v>0</v>
      </c>
      <c r="AW13" s="165">
        <v>0</v>
      </c>
      <c r="AX13" s="165">
        <v>0</v>
      </c>
      <c r="AY13" s="165">
        <v>0</v>
      </c>
      <c r="AZ13" s="165">
        <v>0</v>
      </c>
      <c r="BA13" s="165">
        <v>0</v>
      </c>
      <c r="BB13" s="165">
        <v>0</v>
      </c>
      <c r="BC13" s="165">
        <v>0</v>
      </c>
      <c r="BD13" s="165">
        <v>0</v>
      </c>
      <c r="BE13" s="165">
        <v>0</v>
      </c>
      <c r="BF13" s="165">
        <v>0</v>
      </c>
      <c r="BG13" s="165">
        <v>0</v>
      </c>
      <c r="BH13" s="165">
        <v>0</v>
      </c>
      <c r="BI13" s="165">
        <v>0</v>
      </c>
      <c r="BJ13" s="165">
        <v>0</v>
      </c>
      <c r="BK13" s="165">
        <v>0</v>
      </c>
      <c r="BL13" s="165">
        <v>0</v>
      </c>
      <c r="BM13" s="165">
        <v>0</v>
      </c>
      <c r="BN13" s="165">
        <v>0</v>
      </c>
      <c r="BO13" s="165">
        <v>0</v>
      </c>
      <c r="BP13" s="165">
        <v>0</v>
      </c>
      <c r="BQ13" s="165">
        <v>0</v>
      </c>
      <c r="BR13" s="165">
        <v>0</v>
      </c>
      <c r="BS13" s="165">
        <v>0</v>
      </c>
      <c r="BT13" s="165">
        <v>0</v>
      </c>
      <c r="BU13" s="165">
        <v>0</v>
      </c>
      <c r="BV13" s="165">
        <v>0</v>
      </c>
      <c r="BW13" s="165">
        <v>0</v>
      </c>
      <c r="BX13" s="165">
        <v>0</v>
      </c>
      <c r="BY13" s="165">
        <v>0</v>
      </c>
      <c r="BZ13" s="165">
        <v>0</v>
      </c>
      <c r="CA13" s="165">
        <v>0</v>
      </c>
      <c r="CB13" s="165">
        <v>0</v>
      </c>
      <c r="CC13" s="165">
        <v>0</v>
      </c>
      <c r="CD13" s="165">
        <v>0</v>
      </c>
      <c r="CE13" s="453"/>
    </row>
    <row r="14" spans="1:84" s="5" customFormat="1">
      <c r="B14" s="22" t="s">
        <v>169</v>
      </c>
      <c r="C14" s="27">
        <f t="shared" ref="C14" ca="1" si="3">SUM(C18:C20)</f>
        <v>0</v>
      </c>
      <c r="D14" s="27">
        <f t="shared" ref="D14:BO14" ca="1" si="4">SUM(D18:D20)</f>
        <v>0</v>
      </c>
      <c r="E14" s="27">
        <f t="shared" ca="1" si="4"/>
        <v>0</v>
      </c>
      <c r="F14" s="27">
        <f t="shared" ca="1" si="4"/>
        <v>0</v>
      </c>
      <c r="G14" s="27">
        <f t="shared" ca="1" si="4"/>
        <v>0</v>
      </c>
      <c r="H14" s="27">
        <f t="shared" ca="1" si="4"/>
        <v>0</v>
      </c>
      <c r="I14" s="27">
        <f t="shared" ca="1" si="4"/>
        <v>0</v>
      </c>
      <c r="J14" s="27">
        <f t="shared" ca="1" si="4"/>
        <v>0</v>
      </c>
      <c r="K14" s="27">
        <f t="shared" ca="1" si="4"/>
        <v>0</v>
      </c>
      <c r="L14" s="27">
        <f t="shared" ca="1" si="4"/>
        <v>0</v>
      </c>
      <c r="M14" s="27">
        <f t="shared" ca="1" si="4"/>
        <v>0</v>
      </c>
      <c r="N14" s="27">
        <f t="shared" ca="1" si="4"/>
        <v>0</v>
      </c>
      <c r="O14" s="27">
        <f t="shared" ca="1" si="4"/>
        <v>0</v>
      </c>
      <c r="P14" s="27">
        <f t="shared" ca="1" si="4"/>
        <v>0</v>
      </c>
      <c r="Q14" s="27">
        <f t="shared" ca="1" si="4"/>
        <v>0</v>
      </c>
      <c r="R14" s="27">
        <f t="shared" ca="1" si="4"/>
        <v>0</v>
      </c>
      <c r="S14" s="27">
        <f t="shared" ca="1" si="4"/>
        <v>0</v>
      </c>
      <c r="T14" s="27">
        <f t="shared" ca="1" si="4"/>
        <v>0</v>
      </c>
      <c r="U14" s="27">
        <f t="shared" ca="1" si="4"/>
        <v>0</v>
      </c>
      <c r="V14" s="27">
        <f t="shared" ca="1" si="4"/>
        <v>0</v>
      </c>
      <c r="W14" s="27">
        <f t="shared" ca="1" si="4"/>
        <v>0</v>
      </c>
      <c r="X14" s="27">
        <f t="shared" ca="1" si="4"/>
        <v>0</v>
      </c>
      <c r="Y14" s="27">
        <f t="shared" ca="1" si="4"/>
        <v>0</v>
      </c>
      <c r="Z14" s="27">
        <f t="shared" ca="1" si="4"/>
        <v>0</v>
      </c>
      <c r="AA14" s="27">
        <f t="shared" ca="1" si="4"/>
        <v>0</v>
      </c>
      <c r="AB14" s="27">
        <f t="shared" ca="1" si="4"/>
        <v>0</v>
      </c>
      <c r="AC14" s="27">
        <f t="shared" ca="1" si="4"/>
        <v>0</v>
      </c>
      <c r="AD14" s="27">
        <f t="shared" ca="1" si="4"/>
        <v>0</v>
      </c>
      <c r="AE14" s="27">
        <f t="shared" ca="1" si="4"/>
        <v>0</v>
      </c>
      <c r="AF14" s="27">
        <f t="shared" ca="1" si="4"/>
        <v>0</v>
      </c>
      <c r="AG14" s="27">
        <f t="shared" ca="1" si="4"/>
        <v>0</v>
      </c>
      <c r="AH14" s="27">
        <f t="shared" ca="1" si="4"/>
        <v>0</v>
      </c>
      <c r="AI14" s="27">
        <f t="shared" ca="1" si="4"/>
        <v>0</v>
      </c>
      <c r="AJ14" s="27">
        <f t="shared" ca="1" si="4"/>
        <v>0</v>
      </c>
      <c r="AK14" s="27">
        <f t="shared" ca="1" si="4"/>
        <v>0</v>
      </c>
      <c r="AL14" s="27">
        <f t="shared" ca="1" si="4"/>
        <v>0</v>
      </c>
      <c r="AM14" s="27">
        <f t="shared" ca="1" si="4"/>
        <v>0</v>
      </c>
      <c r="AN14" s="27">
        <f t="shared" ca="1" si="4"/>
        <v>0</v>
      </c>
      <c r="AO14" s="27">
        <f t="shared" ca="1" si="4"/>
        <v>0</v>
      </c>
      <c r="AP14" s="27">
        <f t="shared" ca="1" si="4"/>
        <v>0</v>
      </c>
      <c r="AQ14" s="27">
        <f t="shared" ca="1" si="4"/>
        <v>0</v>
      </c>
      <c r="AR14" s="27">
        <f t="shared" ca="1" si="4"/>
        <v>0</v>
      </c>
      <c r="AS14" s="27">
        <f t="shared" ca="1" si="4"/>
        <v>0</v>
      </c>
      <c r="AT14" s="27">
        <f t="shared" ca="1" si="4"/>
        <v>0</v>
      </c>
      <c r="AU14" s="27">
        <f t="shared" ca="1" si="4"/>
        <v>0</v>
      </c>
      <c r="AV14" s="27">
        <f t="shared" ca="1" si="4"/>
        <v>0</v>
      </c>
      <c r="AW14" s="27">
        <f t="shared" ca="1" si="4"/>
        <v>0</v>
      </c>
      <c r="AX14" s="27">
        <f t="shared" ca="1" si="4"/>
        <v>0</v>
      </c>
      <c r="AY14" s="27">
        <f t="shared" ca="1" si="4"/>
        <v>0</v>
      </c>
      <c r="AZ14" s="27">
        <f t="shared" ca="1" si="4"/>
        <v>0</v>
      </c>
      <c r="BA14" s="27">
        <f t="shared" ca="1" si="4"/>
        <v>0</v>
      </c>
      <c r="BB14" s="27">
        <f t="shared" ca="1" si="4"/>
        <v>0</v>
      </c>
      <c r="BC14" s="27">
        <f t="shared" ca="1" si="4"/>
        <v>0</v>
      </c>
      <c r="BD14" s="27">
        <f t="shared" ca="1" si="4"/>
        <v>0</v>
      </c>
      <c r="BE14" s="27">
        <f t="shared" ca="1" si="4"/>
        <v>0</v>
      </c>
      <c r="BF14" s="27">
        <f t="shared" ca="1" si="4"/>
        <v>0</v>
      </c>
      <c r="BG14" s="27">
        <f t="shared" ca="1" si="4"/>
        <v>0</v>
      </c>
      <c r="BH14" s="27">
        <f t="shared" ca="1" si="4"/>
        <v>0</v>
      </c>
      <c r="BI14" s="27">
        <f t="shared" ca="1" si="4"/>
        <v>0</v>
      </c>
      <c r="BJ14" s="27">
        <f t="shared" ca="1" si="4"/>
        <v>0</v>
      </c>
      <c r="BK14" s="27">
        <f t="shared" ca="1" si="4"/>
        <v>0</v>
      </c>
      <c r="BL14" s="27">
        <f t="shared" ca="1" si="4"/>
        <v>0</v>
      </c>
      <c r="BM14" s="27">
        <f t="shared" ca="1" si="4"/>
        <v>0</v>
      </c>
      <c r="BN14" s="27">
        <f t="shared" ca="1" si="4"/>
        <v>0</v>
      </c>
      <c r="BO14" s="27">
        <f t="shared" ca="1" si="4"/>
        <v>0</v>
      </c>
      <c r="BP14" s="27">
        <f t="shared" ref="BP14:CD14" ca="1" si="5">SUM(BP18:BP20)</f>
        <v>0</v>
      </c>
      <c r="BQ14" s="27">
        <f t="shared" ca="1" si="5"/>
        <v>0</v>
      </c>
      <c r="BR14" s="27">
        <f t="shared" ca="1" si="5"/>
        <v>0</v>
      </c>
      <c r="BS14" s="27">
        <f t="shared" ca="1" si="5"/>
        <v>0</v>
      </c>
      <c r="BT14" s="27">
        <f t="shared" ca="1" si="5"/>
        <v>0</v>
      </c>
      <c r="BU14" s="27">
        <f t="shared" ca="1" si="5"/>
        <v>0</v>
      </c>
      <c r="BV14" s="27">
        <f t="shared" ca="1" si="5"/>
        <v>0</v>
      </c>
      <c r="BW14" s="27">
        <f t="shared" ca="1" si="5"/>
        <v>0</v>
      </c>
      <c r="BX14" s="27">
        <f t="shared" ca="1" si="5"/>
        <v>0</v>
      </c>
      <c r="BY14" s="27">
        <f t="shared" ca="1" si="5"/>
        <v>0</v>
      </c>
      <c r="BZ14" s="27">
        <f t="shared" ca="1" si="5"/>
        <v>0</v>
      </c>
      <c r="CA14" s="27">
        <f t="shared" ca="1" si="5"/>
        <v>0</v>
      </c>
      <c r="CB14" s="27">
        <f t="shared" ca="1" si="5"/>
        <v>0</v>
      </c>
      <c r="CC14" s="27">
        <f t="shared" ca="1" si="5"/>
        <v>0</v>
      </c>
      <c r="CD14" s="27">
        <f t="shared" ca="1" si="5"/>
        <v>0</v>
      </c>
      <c r="CE14" s="456"/>
    </row>
    <row r="15" spans="1:84" s="5" customFormat="1">
      <c r="B15" s="180" t="s">
        <v>670</v>
      </c>
      <c r="C15" s="582">
        <f>IF(OR(ISBLANK(C11),C11=0),0,'LookUp Ranges'!$C$12+'LookUp Ranges'!$F$12+IF(Welcome!$C$12="Distribution",'LookUp Ranges'!$I$12,IF(Welcome!$C$12="Transmission",'LookUp Ranges'!$H$12,IF(Welcome!$C$12="Power Generation",'LookUp Ranges'!$G$12,'LookUp Ranges'!$F$12))))</f>
        <v>0</v>
      </c>
      <c r="D15" s="582">
        <f>IF(OR(ISBLANK(D11),D11=0),0,'LookUp Ranges'!$C$12+'LookUp Ranges'!$F$12+IF(Welcome!$C$12="Distribution",'LookUp Ranges'!$I$12,IF(Welcome!$C$12="Transmission",'LookUp Ranges'!$H$12,IF(Welcome!$C$12="Power Generation",'LookUp Ranges'!$G$12,'LookUp Ranges'!$F$12))))</f>
        <v>0</v>
      </c>
      <c r="E15" s="582">
        <f>IF(OR(ISBLANK(E11),E11=0),0,'LookUp Ranges'!$C$12+'LookUp Ranges'!$F$12+IF(Welcome!$C$12="Distribution",'LookUp Ranges'!$I$12,IF(Welcome!$C$12="Transmission",'LookUp Ranges'!$H$12,IF(Welcome!$C$12="Power Generation",'LookUp Ranges'!$G$12,'LookUp Ranges'!$F$12))))</f>
        <v>0</v>
      </c>
      <c r="F15" s="582">
        <f>IF(OR(ISBLANK(F11),F11=0),0,'LookUp Ranges'!$C$12+'LookUp Ranges'!$F$12+IF(Welcome!$C$12="Distribution",'LookUp Ranges'!$I$12,IF(Welcome!$C$12="Transmission",'LookUp Ranges'!$H$12,IF(Welcome!$C$12="Power Generation",'LookUp Ranges'!$G$12,'LookUp Ranges'!$F$12))))</f>
        <v>0</v>
      </c>
      <c r="G15" s="582">
        <f>IF(OR(ISBLANK(G11),G11=0),0,'LookUp Ranges'!$C$12+'LookUp Ranges'!$F$12+IF(Welcome!$C$12="Distribution",'LookUp Ranges'!$I$12,IF(Welcome!$C$12="Transmission",'LookUp Ranges'!$H$12,IF(Welcome!$C$12="Power Generation",'LookUp Ranges'!$G$12,'LookUp Ranges'!$F$12))))</f>
        <v>0</v>
      </c>
      <c r="H15" s="582">
        <f>IF(OR(ISBLANK(H11),H11=0),0,'LookUp Ranges'!$C$12+'LookUp Ranges'!$F$12+IF(Welcome!$C$12="Distribution",'LookUp Ranges'!$I$12,IF(Welcome!$C$12="Transmission",'LookUp Ranges'!$H$12,IF(Welcome!$C$12="Power Generation",'LookUp Ranges'!$G$12,'LookUp Ranges'!$F$12))))</f>
        <v>0</v>
      </c>
      <c r="I15" s="582">
        <f>IF(OR(ISBLANK(I11),I11=0),0,'LookUp Ranges'!$C$12+'LookUp Ranges'!$F$12+IF(Welcome!$C$12="Distribution",'LookUp Ranges'!$I$12,IF(Welcome!$C$12="Transmission",'LookUp Ranges'!$H$12,IF(Welcome!$C$12="Power Generation",'LookUp Ranges'!$G$12,'LookUp Ranges'!$F$12))))</f>
        <v>0</v>
      </c>
      <c r="J15" s="582">
        <f>IF(OR(ISBLANK(J11),J11=0),0,'LookUp Ranges'!$C$12+'LookUp Ranges'!$F$12+IF(Welcome!$C$12="Distribution",'LookUp Ranges'!$I$12,IF(Welcome!$C$12="Transmission",'LookUp Ranges'!$H$12,IF(Welcome!$C$12="Power Generation",'LookUp Ranges'!$G$12,'LookUp Ranges'!$F$12))))</f>
        <v>0</v>
      </c>
      <c r="K15" s="582">
        <f>IF(OR(ISBLANK(K11),K11=0),0,'LookUp Ranges'!$C$12+'LookUp Ranges'!$F$12+IF(Welcome!$C$12="Distribution",'LookUp Ranges'!$I$12,IF(Welcome!$C$12="Transmission",'LookUp Ranges'!$H$12,IF(Welcome!$C$12="Power Generation",'LookUp Ranges'!$G$12,'LookUp Ranges'!$F$12))))</f>
        <v>0</v>
      </c>
      <c r="L15" s="582">
        <f>IF(OR(ISBLANK(L11),L11=0),0,'LookUp Ranges'!$C$12+'LookUp Ranges'!$F$12+IF(Welcome!$C$12="Distribution",'LookUp Ranges'!$I$12,IF(Welcome!$C$12="Transmission",'LookUp Ranges'!$H$12,IF(Welcome!$C$12="Power Generation",'LookUp Ranges'!$G$12,'LookUp Ranges'!$F$12))))</f>
        <v>0</v>
      </c>
      <c r="M15" s="582">
        <f>IF(OR(ISBLANK(M11),M11=0),0,'LookUp Ranges'!$C$12+'LookUp Ranges'!$F$12+IF(Welcome!$C$12="Distribution",'LookUp Ranges'!$I$12,IF(Welcome!$C$12="Transmission",'LookUp Ranges'!$H$12,IF(Welcome!$C$12="Power Generation",'LookUp Ranges'!$G$12,'LookUp Ranges'!$F$12))))</f>
        <v>0</v>
      </c>
      <c r="N15" s="582">
        <f>IF(OR(ISBLANK(N11),N11=0),0,'LookUp Ranges'!$C$12+'LookUp Ranges'!$F$12+IF(Welcome!$C$12="Distribution",'LookUp Ranges'!$I$12,IF(Welcome!$C$12="Transmission",'LookUp Ranges'!$H$12,IF(Welcome!$C$12="Power Generation",'LookUp Ranges'!$G$12,'LookUp Ranges'!$F$12))))</f>
        <v>0</v>
      </c>
      <c r="O15" s="582">
        <f>IF(OR(ISBLANK(O11),O11=0),0,'LookUp Ranges'!$C$12+'LookUp Ranges'!$F$12+IF(Welcome!$C$12="Distribution",'LookUp Ranges'!$I$12,IF(Welcome!$C$12="Transmission",'LookUp Ranges'!$H$12,IF(Welcome!$C$12="Power Generation",'LookUp Ranges'!$G$12,'LookUp Ranges'!$F$12))))</f>
        <v>0</v>
      </c>
      <c r="P15" s="582">
        <f>IF(OR(ISBLANK(P11),P11=0),0,'LookUp Ranges'!$C$12+'LookUp Ranges'!$F$12+IF(Welcome!$C$12="Distribution",'LookUp Ranges'!$I$12,IF(Welcome!$C$12="Transmission",'LookUp Ranges'!$H$12,IF(Welcome!$C$12="Power Generation",'LookUp Ranges'!$G$12,'LookUp Ranges'!$F$12))))</f>
        <v>0</v>
      </c>
      <c r="Q15" s="582">
        <f>IF(OR(ISBLANK(Q11),Q11=0),0,'LookUp Ranges'!$C$12+'LookUp Ranges'!$F$12+IF(Welcome!$C$12="Distribution",'LookUp Ranges'!$I$12,IF(Welcome!$C$12="Transmission",'LookUp Ranges'!$H$12,IF(Welcome!$C$12="Power Generation",'LookUp Ranges'!$G$12,'LookUp Ranges'!$F$12))))</f>
        <v>0</v>
      </c>
      <c r="R15" s="582">
        <f>IF(OR(ISBLANK(R11),R11=0),0,'LookUp Ranges'!$C$12+'LookUp Ranges'!$F$12+IF(Welcome!$C$12="Distribution",'LookUp Ranges'!$I$12,IF(Welcome!$C$12="Transmission",'LookUp Ranges'!$H$12,IF(Welcome!$C$12="Power Generation",'LookUp Ranges'!$G$12,'LookUp Ranges'!$F$12))))</f>
        <v>0</v>
      </c>
      <c r="S15" s="582">
        <f>IF(OR(ISBLANK(S11),S11=0),0,'LookUp Ranges'!$C$12+'LookUp Ranges'!$F$12+IF(Welcome!$C$12="Distribution",'LookUp Ranges'!$I$12,IF(Welcome!$C$12="Transmission",'LookUp Ranges'!$H$12,IF(Welcome!$C$12="Power Generation",'LookUp Ranges'!$G$12,'LookUp Ranges'!$F$12))))</f>
        <v>0</v>
      </c>
      <c r="T15" s="582">
        <f>IF(OR(ISBLANK(T11),T11=0),0,'LookUp Ranges'!$C$12+'LookUp Ranges'!$F$12+IF(Welcome!$C$12="Distribution",'LookUp Ranges'!$I$12,IF(Welcome!$C$12="Transmission",'LookUp Ranges'!$H$12,IF(Welcome!$C$12="Power Generation",'LookUp Ranges'!$G$12,'LookUp Ranges'!$F$12))))</f>
        <v>0</v>
      </c>
      <c r="U15" s="582">
        <f>IF(OR(ISBLANK(U11),U11=0),0,'LookUp Ranges'!$C$12+'LookUp Ranges'!$F$12+IF(Welcome!$C$12="Distribution",'LookUp Ranges'!$I$12,IF(Welcome!$C$12="Transmission",'LookUp Ranges'!$H$12,IF(Welcome!$C$12="Power Generation",'LookUp Ranges'!$G$12,'LookUp Ranges'!$F$12))))</f>
        <v>0</v>
      </c>
      <c r="V15" s="582">
        <f>IF(OR(ISBLANK(V11),V11=0),0,'LookUp Ranges'!$C$12+'LookUp Ranges'!$F$12+IF(Welcome!$C$12="Distribution",'LookUp Ranges'!$I$12,IF(Welcome!$C$12="Transmission",'LookUp Ranges'!$H$12,IF(Welcome!$C$12="Power Generation",'LookUp Ranges'!$G$12,'LookUp Ranges'!$F$12))))</f>
        <v>0</v>
      </c>
      <c r="W15" s="582">
        <f>IF(OR(ISBLANK(W11),W11=0),0,'LookUp Ranges'!$C$12+'LookUp Ranges'!$F$12+IF(Welcome!$C$12="Distribution",'LookUp Ranges'!$I$12,IF(Welcome!$C$12="Transmission",'LookUp Ranges'!$H$12,IF(Welcome!$C$12="Power Generation",'LookUp Ranges'!$G$12,'LookUp Ranges'!$F$12))))</f>
        <v>0</v>
      </c>
      <c r="X15" s="582">
        <f>IF(OR(ISBLANK(X11),X11=0),0,'LookUp Ranges'!$C$12+'LookUp Ranges'!$F$12+IF(Welcome!$C$12="Distribution",'LookUp Ranges'!$I$12,IF(Welcome!$C$12="Transmission",'LookUp Ranges'!$H$12,IF(Welcome!$C$12="Power Generation",'LookUp Ranges'!$G$12,'LookUp Ranges'!$F$12))))</f>
        <v>0</v>
      </c>
      <c r="Y15" s="582">
        <f>IF(OR(ISBLANK(Y11),Y11=0),0,'LookUp Ranges'!$C$12+'LookUp Ranges'!$F$12+IF(Welcome!$C$12="Distribution",'LookUp Ranges'!$I$12,IF(Welcome!$C$12="Transmission",'LookUp Ranges'!$H$12,IF(Welcome!$C$12="Power Generation",'LookUp Ranges'!$G$12,'LookUp Ranges'!$F$12))))</f>
        <v>0</v>
      </c>
      <c r="Z15" s="582">
        <f>IF(OR(ISBLANK(Z11),Z11=0),0,'LookUp Ranges'!$C$12+'LookUp Ranges'!$F$12+IF(Welcome!$C$12="Distribution",'LookUp Ranges'!$I$12,IF(Welcome!$C$12="Transmission",'LookUp Ranges'!$H$12,IF(Welcome!$C$12="Power Generation",'LookUp Ranges'!$G$12,'LookUp Ranges'!$F$12))))</f>
        <v>0</v>
      </c>
      <c r="AA15" s="582">
        <f>IF(OR(ISBLANK(AA11),AA11=0),0,'LookUp Ranges'!$C$12+'LookUp Ranges'!$F$12+IF(Welcome!$C$12="Distribution",'LookUp Ranges'!$I$12,IF(Welcome!$C$12="Transmission",'LookUp Ranges'!$H$12,IF(Welcome!$C$12="Power Generation",'LookUp Ranges'!$G$12,'LookUp Ranges'!$F$12))))</f>
        <v>0</v>
      </c>
      <c r="AB15" s="582">
        <f>IF(OR(ISBLANK(AB11),AB11=0),0,'LookUp Ranges'!$C$12+'LookUp Ranges'!$F$12+IF(Welcome!$C$12="Distribution",'LookUp Ranges'!$I$12,IF(Welcome!$C$12="Transmission",'LookUp Ranges'!$H$12,IF(Welcome!$C$12="Power Generation",'LookUp Ranges'!$G$12,'LookUp Ranges'!$F$12))))</f>
        <v>0</v>
      </c>
      <c r="AC15" s="582">
        <f>IF(OR(ISBLANK(AC11),AC11=0),0,'LookUp Ranges'!$C$12+'LookUp Ranges'!$F$12+IF(Welcome!$C$12="Distribution",'LookUp Ranges'!$I$12,IF(Welcome!$C$12="Transmission",'LookUp Ranges'!$H$12,IF(Welcome!$C$12="Power Generation",'LookUp Ranges'!$G$12,'LookUp Ranges'!$F$12))))</f>
        <v>0</v>
      </c>
      <c r="AD15" s="582">
        <f>IF(OR(ISBLANK(AD11),AD11=0),0,'LookUp Ranges'!$C$12+'LookUp Ranges'!$F$12+IF(Welcome!$C$12="Distribution",'LookUp Ranges'!$I$12,IF(Welcome!$C$12="Transmission",'LookUp Ranges'!$H$12,IF(Welcome!$C$12="Power Generation",'LookUp Ranges'!$G$12,'LookUp Ranges'!$F$12))))</f>
        <v>0</v>
      </c>
      <c r="AE15" s="582">
        <f>IF(OR(ISBLANK(AE11),AE11=0),0,'LookUp Ranges'!$C$12+'LookUp Ranges'!$F$12+IF(Welcome!$C$12="Distribution",'LookUp Ranges'!$I$12,IF(Welcome!$C$12="Transmission",'LookUp Ranges'!$H$12,IF(Welcome!$C$12="Power Generation",'LookUp Ranges'!$G$12,'LookUp Ranges'!$F$12))))</f>
        <v>0</v>
      </c>
      <c r="AF15" s="582">
        <f>IF(OR(ISBLANK(AF11),AF11=0),0,'LookUp Ranges'!$C$12+'LookUp Ranges'!$F$12+IF(Welcome!$C$12="Distribution",'LookUp Ranges'!$I$12,IF(Welcome!$C$12="Transmission",'LookUp Ranges'!$H$12,IF(Welcome!$C$12="Power Generation",'LookUp Ranges'!$G$12,'LookUp Ranges'!$F$12))))</f>
        <v>0</v>
      </c>
      <c r="AG15" s="582">
        <f>IF(OR(ISBLANK(AG11),AG11=0),0,'LookUp Ranges'!$C$12+'LookUp Ranges'!$F$12+IF(Welcome!$C$12="Distribution",'LookUp Ranges'!$I$12,IF(Welcome!$C$12="Transmission",'LookUp Ranges'!$H$12,IF(Welcome!$C$12="Power Generation",'LookUp Ranges'!$G$12,'LookUp Ranges'!$F$12))))</f>
        <v>0</v>
      </c>
      <c r="AH15" s="582">
        <f>IF(OR(ISBLANK(AH11),AH11=0),0,'LookUp Ranges'!$C$12+'LookUp Ranges'!$F$12+IF(Welcome!$C$12="Distribution",'LookUp Ranges'!$I$12,IF(Welcome!$C$12="Transmission",'LookUp Ranges'!$H$12,IF(Welcome!$C$12="Power Generation",'LookUp Ranges'!$G$12,'LookUp Ranges'!$F$12))))</f>
        <v>0</v>
      </c>
      <c r="AI15" s="582">
        <f>IF(OR(ISBLANK(AI11),AI11=0),0,'LookUp Ranges'!$C$12+'LookUp Ranges'!$F$12+IF(Welcome!$C$12="Distribution",'LookUp Ranges'!$I$12,IF(Welcome!$C$12="Transmission",'LookUp Ranges'!$H$12,IF(Welcome!$C$12="Power Generation",'LookUp Ranges'!$G$12,'LookUp Ranges'!$F$12))))</f>
        <v>0</v>
      </c>
      <c r="AJ15" s="582">
        <f>IF(OR(ISBLANK(AJ11),AJ11=0),0,'LookUp Ranges'!$C$12+'LookUp Ranges'!$F$12+IF(Welcome!$C$12="Distribution",'LookUp Ranges'!$I$12,IF(Welcome!$C$12="Transmission",'LookUp Ranges'!$H$12,IF(Welcome!$C$12="Power Generation",'LookUp Ranges'!$G$12,'LookUp Ranges'!$F$12))))</f>
        <v>0</v>
      </c>
      <c r="AK15" s="582">
        <f>IF(OR(ISBLANK(AK11),AK11=0),0,'LookUp Ranges'!$C$12+'LookUp Ranges'!$F$12+IF(Welcome!$C$12="Distribution",'LookUp Ranges'!$I$12,IF(Welcome!$C$12="Transmission",'LookUp Ranges'!$H$12,IF(Welcome!$C$12="Power Generation",'LookUp Ranges'!$G$12,'LookUp Ranges'!$F$12))))</f>
        <v>0</v>
      </c>
      <c r="AL15" s="582">
        <f>IF(OR(ISBLANK(AL11),AL11=0),0,'LookUp Ranges'!$C$12+'LookUp Ranges'!$F$12+IF(Welcome!$C$12="Distribution",'LookUp Ranges'!$I$12,IF(Welcome!$C$12="Transmission",'LookUp Ranges'!$H$12,IF(Welcome!$C$12="Power Generation",'LookUp Ranges'!$G$12,'LookUp Ranges'!$F$12))))</f>
        <v>0</v>
      </c>
      <c r="AM15" s="582">
        <f>IF(OR(ISBLANK(AM11),AM11=0),0,'LookUp Ranges'!$C$12+'LookUp Ranges'!$F$12+IF(Welcome!$C$12="Distribution",'LookUp Ranges'!$I$12,IF(Welcome!$C$12="Transmission",'LookUp Ranges'!$H$12,IF(Welcome!$C$12="Power Generation",'LookUp Ranges'!$G$12,'LookUp Ranges'!$F$12))))</f>
        <v>0</v>
      </c>
      <c r="AN15" s="582">
        <f>IF(OR(ISBLANK(AN11),AN11=0),0,'LookUp Ranges'!$C$12+'LookUp Ranges'!$F$12+IF(Welcome!$C$12="Distribution",'LookUp Ranges'!$I$12,IF(Welcome!$C$12="Transmission",'LookUp Ranges'!$H$12,IF(Welcome!$C$12="Power Generation",'LookUp Ranges'!$G$12,'LookUp Ranges'!$F$12))))</f>
        <v>0</v>
      </c>
      <c r="AO15" s="582">
        <f>IF(OR(ISBLANK(AO11),AO11=0),0,'LookUp Ranges'!$C$12+'LookUp Ranges'!$F$12+IF(Welcome!$C$12="Distribution",'LookUp Ranges'!$I$12,IF(Welcome!$C$12="Transmission",'LookUp Ranges'!$H$12,IF(Welcome!$C$12="Power Generation",'LookUp Ranges'!$G$12,'LookUp Ranges'!$F$12))))</f>
        <v>0</v>
      </c>
      <c r="AP15" s="582">
        <f>IF(OR(ISBLANK(AP11),AP11=0),0,'LookUp Ranges'!$C$12+'LookUp Ranges'!$F$12+IF(Welcome!$C$12="Distribution",'LookUp Ranges'!$I$12,IF(Welcome!$C$12="Transmission",'LookUp Ranges'!$H$12,IF(Welcome!$C$12="Power Generation",'LookUp Ranges'!$G$12,'LookUp Ranges'!$F$12))))</f>
        <v>0</v>
      </c>
      <c r="AQ15" s="582">
        <f>IF(OR(ISBLANK(AQ11),AQ11=0),0,'LookUp Ranges'!$C$12+'LookUp Ranges'!$F$12+IF(Welcome!$C$12="Distribution",'LookUp Ranges'!$I$12,IF(Welcome!$C$12="Transmission",'LookUp Ranges'!$H$12,IF(Welcome!$C$12="Power Generation",'LookUp Ranges'!$G$12,'LookUp Ranges'!$F$12))))</f>
        <v>0</v>
      </c>
      <c r="AR15" s="582">
        <f>IF(OR(ISBLANK(AR11),AR11=0),0,'LookUp Ranges'!$C$12+'LookUp Ranges'!$F$12+IF(Welcome!$C$12="Distribution",'LookUp Ranges'!$I$12,IF(Welcome!$C$12="Transmission",'LookUp Ranges'!$H$12,IF(Welcome!$C$12="Power Generation",'LookUp Ranges'!$G$12,'LookUp Ranges'!$F$12))))</f>
        <v>0</v>
      </c>
      <c r="AS15" s="582">
        <f>IF(OR(ISBLANK(AS11),AS11=0),0,'LookUp Ranges'!$C$12+'LookUp Ranges'!$F$12+IF(Welcome!$C$12="Distribution",'LookUp Ranges'!$I$12,IF(Welcome!$C$12="Transmission",'LookUp Ranges'!$H$12,IF(Welcome!$C$12="Power Generation",'LookUp Ranges'!$G$12,'LookUp Ranges'!$F$12))))</f>
        <v>0</v>
      </c>
      <c r="AT15" s="582">
        <f>IF(OR(ISBLANK(AT11),AT11=0),0,'LookUp Ranges'!$C$12+'LookUp Ranges'!$F$12+IF(Welcome!$C$12="Distribution",'LookUp Ranges'!$I$12,IF(Welcome!$C$12="Transmission",'LookUp Ranges'!$H$12,IF(Welcome!$C$12="Power Generation",'LookUp Ranges'!$G$12,'LookUp Ranges'!$F$12))))</f>
        <v>0</v>
      </c>
      <c r="AU15" s="582">
        <f>IF(OR(ISBLANK(AU11),AU11=0),0,'LookUp Ranges'!$C$12+'LookUp Ranges'!$F$12+IF(Welcome!$C$12="Distribution",'LookUp Ranges'!$I$12,IF(Welcome!$C$12="Transmission",'LookUp Ranges'!$H$12,IF(Welcome!$C$12="Power Generation",'LookUp Ranges'!$G$12,'LookUp Ranges'!$F$12))))</f>
        <v>0</v>
      </c>
      <c r="AV15" s="582">
        <f>IF(OR(ISBLANK(AV11),AV11=0),0,'LookUp Ranges'!$C$12+'LookUp Ranges'!$F$12+IF(Welcome!$C$12="Distribution",'LookUp Ranges'!$I$12,IF(Welcome!$C$12="Transmission",'LookUp Ranges'!$H$12,IF(Welcome!$C$12="Power Generation",'LookUp Ranges'!$G$12,'LookUp Ranges'!$F$12))))</f>
        <v>0</v>
      </c>
      <c r="AW15" s="582">
        <f>IF(OR(ISBLANK(AW11),AW11=0),0,'LookUp Ranges'!$C$12+'LookUp Ranges'!$F$12+IF(Welcome!$C$12="Distribution",'LookUp Ranges'!$I$12,IF(Welcome!$C$12="Transmission",'LookUp Ranges'!$H$12,IF(Welcome!$C$12="Power Generation",'LookUp Ranges'!$G$12,'LookUp Ranges'!$F$12))))</f>
        <v>0</v>
      </c>
      <c r="AX15" s="582">
        <f>IF(OR(ISBLANK(AX11),AX11=0),0,'LookUp Ranges'!$C$12+'LookUp Ranges'!$F$12+IF(Welcome!$C$12="Distribution",'LookUp Ranges'!$I$12,IF(Welcome!$C$12="Transmission",'LookUp Ranges'!$H$12,IF(Welcome!$C$12="Power Generation",'LookUp Ranges'!$G$12,'LookUp Ranges'!$F$12))))</f>
        <v>0</v>
      </c>
      <c r="AY15" s="582">
        <f>IF(OR(ISBLANK(AY11),AY11=0),0,'LookUp Ranges'!$C$12+'LookUp Ranges'!$F$12+IF(Welcome!$C$12="Distribution",'LookUp Ranges'!$I$12,IF(Welcome!$C$12="Transmission",'LookUp Ranges'!$H$12,IF(Welcome!$C$12="Power Generation",'LookUp Ranges'!$G$12,'LookUp Ranges'!$F$12))))</f>
        <v>0</v>
      </c>
      <c r="AZ15" s="582">
        <f>IF(OR(ISBLANK(AZ11),AZ11=0),0,'LookUp Ranges'!$C$12+'LookUp Ranges'!$F$12+IF(Welcome!$C$12="Distribution",'LookUp Ranges'!$I$12,IF(Welcome!$C$12="Transmission",'LookUp Ranges'!$H$12,IF(Welcome!$C$12="Power Generation",'LookUp Ranges'!$G$12,'LookUp Ranges'!$F$12))))</f>
        <v>0</v>
      </c>
      <c r="BA15" s="582">
        <f>IF(OR(ISBLANK(BA11),BA11=0),0,'LookUp Ranges'!$C$12+'LookUp Ranges'!$F$12+IF(Welcome!$C$12="Distribution",'LookUp Ranges'!$I$12,IF(Welcome!$C$12="Transmission",'LookUp Ranges'!$H$12,IF(Welcome!$C$12="Power Generation",'LookUp Ranges'!$G$12,'LookUp Ranges'!$F$12))))</f>
        <v>0</v>
      </c>
      <c r="BB15" s="582">
        <f>IF(OR(ISBLANK(BB11),BB11=0),0,'LookUp Ranges'!$C$12+'LookUp Ranges'!$F$12+IF(Welcome!$C$12="Distribution",'LookUp Ranges'!$I$12,IF(Welcome!$C$12="Transmission",'LookUp Ranges'!$H$12,IF(Welcome!$C$12="Power Generation",'LookUp Ranges'!$G$12,'LookUp Ranges'!$F$12))))</f>
        <v>0</v>
      </c>
      <c r="BC15" s="582">
        <f>IF(OR(ISBLANK(BC11),BC11=0),0,'LookUp Ranges'!$C$12+'LookUp Ranges'!$F$12+IF(Welcome!$C$12="Distribution",'LookUp Ranges'!$I$12,IF(Welcome!$C$12="Transmission",'LookUp Ranges'!$H$12,IF(Welcome!$C$12="Power Generation",'LookUp Ranges'!$G$12,'LookUp Ranges'!$F$12))))</f>
        <v>0</v>
      </c>
      <c r="BD15" s="582">
        <f>IF(OR(ISBLANK(BD11),BD11=0),0,'LookUp Ranges'!$C$12+'LookUp Ranges'!$F$12+IF(Welcome!$C$12="Distribution",'LookUp Ranges'!$I$12,IF(Welcome!$C$12="Transmission",'LookUp Ranges'!$H$12,IF(Welcome!$C$12="Power Generation",'LookUp Ranges'!$G$12,'LookUp Ranges'!$F$12))))</f>
        <v>0</v>
      </c>
      <c r="BE15" s="582">
        <f>IF(OR(ISBLANK(BE11),BE11=0),0,'LookUp Ranges'!$C$12+'LookUp Ranges'!$F$12+IF(Welcome!$C$12="Distribution",'LookUp Ranges'!$I$12,IF(Welcome!$C$12="Transmission",'LookUp Ranges'!$H$12,IF(Welcome!$C$12="Power Generation",'LookUp Ranges'!$G$12,'LookUp Ranges'!$F$12))))</f>
        <v>0</v>
      </c>
      <c r="BF15" s="582">
        <f>IF(OR(ISBLANK(BF11),BF11=0),0,'LookUp Ranges'!$C$12+'LookUp Ranges'!$F$12+IF(Welcome!$C$12="Distribution",'LookUp Ranges'!$I$12,IF(Welcome!$C$12="Transmission",'LookUp Ranges'!$H$12,IF(Welcome!$C$12="Power Generation",'LookUp Ranges'!$G$12,'LookUp Ranges'!$F$12))))</f>
        <v>0</v>
      </c>
      <c r="BG15" s="582">
        <f>IF(OR(ISBLANK(BG11),BG11=0),0,'LookUp Ranges'!$C$12+'LookUp Ranges'!$F$12+IF(Welcome!$C$12="Distribution",'LookUp Ranges'!$I$12,IF(Welcome!$C$12="Transmission",'LookUp Ranges'!$H$12,IF(Welcome!$C$12="Power Generation",'LookUp Ranges'!$G$12,'LookUp Ranges'!$F$12))))</f>
        <v>0</v>
      </c>
      <c r="BH15" s="582">
        <f>IF(OR(ISBLANK(BH11),BH11=0),0,'LookUp Ranges'!$C$12+'LookUp Ranges'!$F$12+IF(Welcome!$C$12="Distribution",'LookUp Ranges'!$I$12,IF(Welcome!$C$12="Transmission",'LookUp Ranges'!$H$12,IF(Welcome!$C$12="Power Generation",'LookUp Ranges'!$G$12,'LookUp Ranges'!$F$12))))</f>
        <v>0</v>
      </c>
      <c r="BI15" s="582">
        <f>IF(OR(ISBLANK(BI11),BI11=0),0,'LookUp Ranges'!$C$12+'LookUp Ranges'!$F$12+IF(Welcome!$C$12="Distribution",'LookUp Ranges'!$I$12,IF(Welcome!$C$12="Transmission",'LookUp Ranges'!$H$12,IF(Welcome!$C$12="Power Generation",'LookUp Ranges'!$G$12,'LookUp Ranges'!$F$12))))</f>
        <v>0</v>
      </c>
      <c r="BJ15" s="582">
        <f>IF(OR(ISBLANK(BJ11),BJ11=0),0,'LookUp Ranges'!$C$12+'LookUp Ranges'!$F$12+IF(Welcome!$C$12="Distribution",'LookUp Ranges'!$I$12,IF(Welcome!$C$12="Transmission",'LookUp Ranges'!$H$12,IF(Welcome!$C$12="Power Generation",'LookUp Ranges'!$G$12,'LookUp Ranges'!$F$12))))</f>
        <v>0</v>
      </c>
      <c r="BK15" s="582">
        <f>IF(OR(ISBLANK(BK11),BK11=0),0,'LookUp Ranges'!$C$12+'LookUp Ranges'!$F$12+IF(Welcome!$C$12="Distribution",'LookUp Ranges'!$I$12,IF(Welcome!$C$12="Transmission",'LookUp Ranges'!$H$12,IF(Welcome!$C$12="Power Generation",'LookUp Ranges'!$G$12,'LookUp Ranges'!$F$12))))</f>
        <v>0</v>
      </c>
      <c r="BL15" s="582">
        <f>IF(OR(ISBLANK(BL11),BL11=0),0,'LookUp Ranges'!$C$12+'LookUp Ranges'!$F$12+IF(Welcome!$C$12="Distribution",'LookUp Ranges'!$I$12,IF(Welcome!$C$12="Transmission",'LookUp Ranges'!$H$12,IF(Welcome!$C$12="Power Generation",'LookUp Ranges'!$G$12,'LookUp Ranges'!$F$12))))</f>
        <v>0</v>
      </c>
      <c r="BM15" s="582">
        <f>IF(OR(ISBLANK(BM11),BM11=0),0,'LookUp Ranges'!$C$12+'LookUp Ranges'!$F$12+IF(Welcome!$C$12="Distribution",'LookUp Ranges'!$I$12,IF(Welcome!$C$12="Transmission",'LookUp Ranges'!$H$12,IF(Welcome!$C$12="Power Generation",'LookUp Ranges'!$G$12,'LookUp Ranges'!$F$12))))</f>
        <v>0</v>
      </c>
      <c r="BN15" s="582">
        <f>IF(OR(ISBLANK(BN11),BN11=0),0,'LookUp Ranges'!$C$12+'LookUp Ranges'!$F$12+IF(Welcome!$C$12="Distribution",'LookUp Ranges'!$I$12,IF(Welcome!$C$12="Transmission",'LookUp Ranges'!$H$12,IF(Welcome!$C$12="Power Generation",'LookUp Ranges'!$G$12,'LookUp Ranges'!$F$12))))</f>
        <v>0</v>
      </c>
      <c r="BO15" s="582">
        <f>IF(OR(ISBLANK(BO11),BO11=0),0,'LookUp Ranges'!$C$12+'LookUp Ranges'!$F$12+IF(Welcome!$C$12="Distribution",'LookUp Ranges'!$I$12,IF(Welcome!$C$12="Transmission",'LookUp Ranges'!$H$12,IF(Welcome!$C$12="Power Generation",'LookUp Ranges'!$G$12,'LookUp Ranges'!$F$12))))</f>
        <v>0</v>
      </c>
      <c r="BP15" s="582">
        <f>IF(OR(ISBLANK(BP11),BP11=0),0,'LookUp Ranges'!$C$12+'LookUp Ranges'!$F$12+IF(Welcome!$C$12="Distribution",'LookUp Ranges'!$I$12,IF(Welcome!$C$12="Transmission",'LookUp Ranges'!$H$12,IF(Welcome!$C$12="Power Generation",'LookUp Ranges'!$G$12,'LookUp Ranges'!$F$12))))</f>
        <v>0</v>
      </c>
      <c r="BQ15" s="582">
        <f>IF(OR(ISBLANK(BQ11),BQ11=0),0,'LookUp Ranges'!$C$12+'LookUp Ranges'!$F$12+IF(Welcome!$C$12="Distribution",'LookUp Ranges'!$I$12,IF(Welcome!$C$12="Transmission",'LookUp Ranges'!$H$12,IF(Welcome!$C$12="Power Generation",'LookUp Ranges'!$G$12,'LookUp Ranges'!$F$12))))</f>
        <v>0</v>
      </c>
      <c r="BR15" s="582">
        <f>IF(OR(ISBLANK(BR11),BR11=0),0,'LookUp Ranges'!$C$12+'LookUp Ranges'!$F$12+IF(Welcome!$C$12="Distribution",'LookUp Ranges'!$I$12,IF(Welcome!$C$12="Transmission",'LookUp Ranges'!$H$12,IF(Welcome!$C$12="Power Generation",'LookUp Ranges'!$G$12,'LookUp Ranges'!$F$12))))</f>
        <v>0</v>
      </c>
      <c r="BS15" s="582">
        <f>IF(OR(ISBLANK(BS11),BS11=0),0,'LookUp Ranges'!$C$12+'LookUp Ranges'!$F$12+IF(Welcome!$C$12="Distribution",'LookUp Ranges'!$I$12,IF(Welcome!$C$12="Transmission",'LookUp Ranges'!$H$12,IF(Welcome!$C$12="Power Generation",'LookUp Ranges'!$G$12,'LookUp Ranges'!$F$12))))</f>
        <v>0</v>
      </c>
      <c r="BT15" s="582">
        <f>IF(OR(ISBLANK(BT11),BT11=0),0,'LookUp Ranges'!$C$12+'LookUp Ranges'!$F$12+IF(Welcome!$C$12="Distribution",'LookUp Ranges'!$I$12,IF(Welcome!$C$12="Transmission",'LookUp Ranges'!$H$12,IF(Welcome!$C$12="Power Generation",'LookUp Ranges'!$G$12,'LookUp Ranges'!$F$12))))</f>
        <v>0</v>
      </c>
      <c r="BU15" s="582">
        <f>IF(OR(ISBLANK(BU11),BU11=0),0,'LookUp Ranges'!$C$12+'LookUp Ranges'!$F$12+IF(Welcome!$C$12="Distribution",'LookUp Ranges'!$I$12,IF(Welcome!$C$12="Transmission",'LookUp Ranges'!$H$12,IF(Welcome!$C$12="Power Generation",'LookUp Ranges'!$G$12,'LookUp Ranges'!$F$12))))</f>
        <v>0</v>
      </c>
      <c r="BV15" s="582">
        <f>IF(OR(ISBLANK(BV11),BV11=0),0,'LookUp Ranges'!$C$12+'LookUp Ranges'!$F$12+IF(Welcome!$C$12="Distribution",'LookUp Ranges'!$I$12,IF(Welcome!$C$12="Transmission",'LookUp Ranges'!$H$12,IF(Welcome!$C$12="Power Generation",'LookUp Ranges'!$G$12,'LookUp Ranges'!$F$12))))</f>
        <v>0</v>
      </c>
      <c r="BW15" s="582">
        <f>IF(OR(ISBLANK(BW11),BW11=0),0,'LookUp Ranges'!$C$12+'LookUp Ranges'!$F$12+IF(Welcome!$C$12="Distribution",'LookUp Ranges'!$I$12,IF(Welcome!$C$12="Transmission",'LookUp Ranges'!$H$12,IF(Welcome!$C$12="Power Generation",'LookUp Ranges'!$G$12,'LookUp Ranges'!$F$12))))</f>
        <v>0</v>
      </c>
      <c r="BX15" s="582">
        <f>IF(OR(ISBLANK(BX11),BX11=0),0,'LookUp Ranges'!$C$12+'LookUp Ranges'!$F$12+IF(Welcome!$C$12="Distribution",'LookUp Ranges'!$I$12,IF(Welcome!$C$12="Transmission",'LookUp Ranges'!$H$12,IF(Welcome!$C$12="Power Generation",'LookUp Ranges'!$G$12,'LookUp Ranges'!$F$12))))</f>
        <v>0</v>
      </c>
      <c r="BY15" s="582">
        <f>IF(OR(ISBLANK(BY11),BY11=0),0,'LookUp Ranges'!$C$12+'LookUp Ranges'!$F$12+IF(Welcome!$C$12="Distribution",'LookUp Ranges'!$I$12,IF(Welcome!$C$12="Transmission",'LookUp Ranges'!$H$12,IF(Welcome!$C$12="Power Generation",'LookUp Ranges'!$G$12,'LookUp Ranges'!$F$12))))</f>
        <v>0</v>
      </c>
      <c r="BZ15" s="582">
        <f>IF(OR(ISBLANK(BZ11),BZ11=0),0,'LookUp Ranges'!$C$12+'LookUp Ranges'!$F$12+IF(Welcome!$C$12="Distribution",'LookUp Ranges'!$I$12,IF(Welcome!$C$12="Transmission",'LookUp Ranges'!$H$12,IF(Welcome!$C$12="Power Generation",'LookUp Ranges'!$G$12,'LookUp Ranges'!$F$12))))</f>
        <v>0</v>
      </c>
      <c r="CA15" s="582">
        <f>IF(OR(ISBLANK(CA11),CA11=0),0,'LookUp Ranges'!$C$12+'LookUp Ranges'!$F$12+IF(Welcome!$C$12="Distribution",'LookUp Ranges'!$I$12,IF(Welcome!$C$12="Transmission",'LookUp Ranges'!$H$12,IF(Welcome!$C$12="Power Generation",'LookUp Ranges'!$G$12,'LookUp Ranges'!$F$12))))</f>
        <v>0</v>
      </c>
      <c r="CB15" s="582">
        <f>IF(OR(ISBLANK(CB11),CB11=0),0,'LookUp Ranges'!$C$12+'LookUp Ranges'!$F$12+IF(Welcome!$C$12="Distribution",'LookUp Ranges'!$I$12,IF(Welcome!$C$12="Transmission",'LookUp Ranges'!$H$12,IF(Welcome!$C$12="Power Generation",'LookUp Ranges'!$G$12,'LookUp Ranges'!$F$12))))</f>
        <v>0</v>
      </c>
      <c r="CC15" s="582">
        <f>IF(OR(ISBLANK(CC11),CC11=0),0,'LookUp Ranges'!$C$12+'LookUp Ranges'!$F$12+IF(Welcome!$C$12="Distribution",'LookUp Ranges'!$I$12,IF(Welcome!$C$12="Transmission",'LookUp Ranges'!$H$12,IF(Welcome!$C$12="Power Generation",'LookUp Ranges'!$G$12,'LookUp Ranges'!$F$12))))</f>
        <v>0</v>
      </c>
      <c r="CD15" s="582">
        <f>IF(OR(ISBLANK(CD11),CD11=0),0,'LookUp Ranges'!$C$12+'LookUp Ranges'!$F$12+IF(Welcome!$C$12="Distribution",'LookUp Ranges'!$I$12,IF(Welcome!$C$12="Transmission",'LookUp Ranges'!$H$12,IF(Welcome!$C$12="Power Generation",'LookUp Ranges'!$G$12,'LookUp Ranges'!$F$12))))</f>
        <v>0</v>
      </c>
      <c r="CE15" s="456"/>
    </row>
    <row r="16" spans="1:84" s="5" customFormat="1">
      <c r="B16" s="180" t="s">
        <v>671</v>
      </c>
      <c r="C16" s="582">
        <f>IF(OR(ISBLANK(C12),C12=0),0,'LookUp Ranges'!$D$12+'LookUp Ranges'!$F$12+IF(Welcome!$C$12="Distribution",'LookUp Ranges'!$I$12,IF(Welcome!$C$12="Transmission",'LookUp Ranges'!$H$12,IF(Welcome!$C$12="Power Generation",'LookUp Ranges'!$G$12,'LookUp Ranges'!$F$12))))</f>
        <v>0</v>
      </c>
      <c r="D16" s="582">
        <f>IF(OR(ISBLANK(D12),D12=0),0,'LookUp Ranges'!$D$12+'LookUp Ranges'!$F$12+IF(Welcome!$C$12="Distribution",'LookUp Ranges'!$I$12,IF(Welcome!$C$12="Transmission",'LookUp Ranges'!$H$12,IF(Welcome!$C$12="Power Generation",'LookUp Ranges'!$G$12,'LookUp Ranges'!$F$12))))</f>
        <v>0</v>
      </c>
      <c r="E16" s="582">
        <f>IF(OR(ISBLANK(E12),E12=0),0,'LookUp Ranges'!$D$12+'LookUp Ranges'!$F$12+IF(Welcome!$C$12="Distribution",'LookUp Ranges'!$I$12,IF(Welcome!$C$12="Transmission",'LookUp Ranges'!$H$12,IF(Welcome!$C$12="Power Generation",'LookUp Ranges'!$G$12,'LookUp Ranges'!$F$12))))</f>
        <v>0</v>
      </c>
      <c r="F16" s="582">
        <f>IF(OR(ISBLANK(F12),F12=0),0,'LookUp Ranges'!$D$12+'LookUp Ranges'!$F$12+IF(Welcome!$C$12="Distribution",'LookUp Ranges'!$I$12,IF(Welcome!$C$12="Transmission",'LookUp Ranges'!$H$12,IF(Welcome!$C$12="Power Generation",'LookUp Ranges'!$G$12,'LookUp Ranges'!$F$12))))</f>
        <v>0</v>
      </c>
      <c r="G16" s="582">
        <f>IF(OR(ISBLANK(G12),G12=0),0,'LookUp Ranges'!$D$12+'LookUp Ranges'!$F$12+IF(Welcome!$C$12="Distribution",'LookUp Ranges'!$I$12,IF(Welcome!$C$12="Transmission",'LookUp Ranges'!$H$12,IF(Welcome!$C$12="Power Generation",'LookUp Ranges'!$G$12,'LookUp Ranges'!$F$12))))</f>
        <v>0</v>
      </c>
      <c r="H16" s="582">
        <f>IF(OR(ISBLANK(H12),H12=0),0,'LookUp Ranges'!$D$12+'LookUp Ranges'!$F$12+IF(Welcome!$C$12="Distribution",'LookUp Ranges'!$I$12,IF(Welcome!$C$12="Transmission",'LookUp Ranges'!$H$12,IF(Welcome!$C$12="Power Generation",'LookUp Ranges'!$G$12,'LookUp Ranges'!$F$12))))</f>
        <v>0</v>
      </c>
      <c r="I16" s="582">
        <f>IF(OR(ISBLANK(I12),I12=0),0,'LookUp Ranges'!$D$12+'LookUp Ranges'!$F$12+IF(Welcome!$C$12="Distribution",'LookUp Ranges'!$I$12,IF(Welcome!$C$12="Transmission",'LookUp Ranges'!$H$12,IF(Welcome!$C$12="Power Generation",'LookUp Ranges'!$G$12,'LookUp Ranges'!$F$12))))</f>
        <v>0</v>
      </c>
      <c r="J16" s="582">
        <f>IF(OR(ISBLANK(J12),J12=0),0,'LookUp Ranges'!$D$12+'LookUp Ranges'!$F$12+IF(Welcome!$C$12="Distribution",'LookUp Ranges'!$I$12,IF(Welcome!$C$12="Transmission",'LookUp Ranges'!$H$12,IF(Welcome!$C$12="Power Generation",'LookUp Ranges'!$G$12,'LookUp Ranges'!$F$12))))</f>
        <v>0</v>
      </c>
      <c r="K16" s="582">
        <f>IF(OR(ISBLANK(K12),K12=0),0,'LookUp Ranges'!$D$12+'LookUp Ranges'!$F$12+IF(Welcome!$C$12="Distribution",'LookUp Ranges'!$I$12,IF(Welcome!$C$12="Transmission",'LookUp Ranges'!$H$12,IF(Welcome!$C$12="Power Generation",'LookUp Ranges'!$G$12,'LookUp Ranges'!$F$12))))</f>
        <v>0</v>
      </c>
      <c r="L16" s="582">
        <f>IF(OR(ISBLANK(L12),L12=0),0,'LookUp Ranges'!$D$12+'LookUp Ranges'!$F$12+IF(Welcome!$C$12="Distribution",'LookUp Ranges'!$I$12,IF(Welcome!$C$12="Transmission",'LookUp Ranges'!$H$12,IF(Welcome!$C$12="Power Generation",'LookUp Ranges'!$G$12,'LookUp Ranges'!$F$12))))</f>
        <v>0</v>
      </c>
      <c r="M16" s="582">
        <f>IF(OR(ISBLANK(M12),M12=0),0,'LookUp Ranges'!$D$12+'LookUp Ranges'!$F$12+IF(Welcome!$C$12="Distribution",'LookUp Ranges'!$I$12,IF(Welcome!$C$12="Transmission",'LookUp Ranges'!$H$12,IF(Welcome!$C$12="Power Generation",'LookUp Ranges'!$G$12,'LookUp Ranges'!$F$12))))</f>
        <v>0</v>
      </c>
      <c r="N16" s="582">
        <f>IF(OR(ISBLANK(N12),N12=0),0,'LookUp Ranges'!$D$12+'LookUp Ranges'!$F$12+IF(Welcome!$C$12="Distribution",'LookUp Ranges'!$I$12,IF(Welcome!$C$12="Transmission",'LookUp Ranges'!$H$12,IF(Welcome!$C$12="Power Generation",'LookUp Ranges'!$G$12,'LookUp Ranges'!$F$12))))</f>
        <v>0</v>
      </c>
      <c r="O16" s="582">
        <f>IF(OR(ISBLANK(O12),O12=0),0,'LookUp Ranges'!$D$12+'LookUp Ranges'!$F$12+IF(Welcome!$C$12="Distribution",'LookUp Ranges'!$I$12,IF(Welcome!$C$12="Transmission",'LookUp Ranges'!$H$12,IF(Welcome!$C$12="Power Generation",'LookUp Ranges'!$G$12,'LookUp Ranges'!$F$12))))</f>
        <v>0</v>
      </c>
      <c r="P16" s="582">
        <f>IF(OR(ISBLANK(P12),P12=0),0,'LookUp Ranges'!$D$12+'LookUp Ranges'!$F$12+IF(Welcome!$C$12="Distribution",'LookUp Ranges'!$I$12,IF(Welcome!$C$12="Transmission",'LookUp Ranges'!$H$12,IF(Welcome!$C$12="Power Generation",'LookUp Ranges'!$G$12,'LookUp Ranges'!$F$12))))</f>
        <v>0</v>
      </c>
      <c r="Q16" s="582">
        <f>IF(OR(ISBLANK(Q12),Q12=0),0,'LookUp Ranges'!$D$12+'LookUp Ranges'!$F$12+IF(Welcome!$C$12="Distribution",'LookUp Ranges'!$I$12,IF(Welcome!$C$12="Transmission",'LookUp Ranges'!$H$12,IF(Welcome!$C$12="Power Generation",'LookUp Ranges'!$G$12,'LookUp Ranges'!$F$12))))</f>
        <v>0</v>
      </c>
      <c r="R16" s="582">
        <f>IF(OR(ISBLANK(R12),R12=0),0,'LookUp Ranges'!$D$12+'LookUp Ranges'!$F$12+IF(Welcome!$C$12="Distribution",'LookUp Ranges'!$I$12,IF(Welcome!$C$12="Transmission",'LookUp Ranges'!$H$12,IF(Welcome!$C$12="Power Generation",'LookUp Ranges'!$G$12,'LookUp Ranges'!$F$12))))</f>
        <v>0</v>
      </c>
      <c r="S16" s="582">
        <f>IF(OR(ISBLANK(S12),S12=0),0,'LookUp Ranges'!$D$12+'LookUp Ranges'!$F$12+IF(Welcome!$C$12="Distribution",'LookUp Ranges'!$I$12,IF(Welcome!$C$12="Transmission",'LookUp Ranges'!$H$12,IF(Welcome!$C$12="Power Generation",'LookUp Ranges'!$G$12,'LookUp Ranges'!$F$12))))</f>
        <v>0</v>
      </c>
      <c r="T16" s="582">
        <f>IF(OR(ISBLANK(T12),T12=0),0,'LookUp Ranges'!$D$12+'LookUp Ranges'!$F$12+IF(Welcome!$C$12="Distribution",'LookUp Ranges'!$I$12,IF(Welcome!$C$12="Transmission",'LookUp Ranges'!$H$12,IF(Welcome!$C$12="Power Generation",'LookUp Ranges'!$G$12,'LookUp Ranges'!$F$12))))</f>
        <v>0</v>
      </c>
      <c r="U16" s="582">
        <f>IF(OR(ISBLANK(U12),U12=0),0,'LookUp Ranges'!$D$12+'LookUp Ranges'!$F$12+IF(Welcome!$C$12="Distribution",'LookUp Ranges'!$I$12,IF(Welcome!$C$12="Transmission",'LookUp Ranges'!$H$12,IF(Welcome!$C$12="Power Generation",'LookUp Ranges'!$G$12,'LookUp Ranges'!$F$12))))</f>
        <v>0</v>
      </c>
      <c r="V16" s="582">
        <f>IF(OR(ISBLANK(V12),V12=0),0,'LookUp Ranges'!$D$12+'LookUp Ranges'!$F$12+IF(Welcome!$C$12="Distribution",'LookUp Ranges'!$I$12,IF(Welcome!$C$12="Transmission",'LookUp Ranges'!$H$12,IF(Welcome!$C$12="Power Generation",'LookUp Ranges'!$G$12,'LookUp Ranges'!$F$12))))</f>
        <v>0</v>
      </c>
      <c r="W16" s="582">
        <f>IF(OR(ISBLANK(W12),W12=0),0,'LookUp Ranges'!$D$12+'LookUp Ranges'!$F$12+IF(Welcome!$C$12="Distribution",'LookUp Ranges'!$I$12,IF(Welcome!$C$12="Transmission",'LookUp Ranges'!$H$12,IF(Welcome!$C$12="Power Generation",'LookUp Ranges'!$G$12,'LookUp Ranges'!$F$12))))</f>
        <v>0</v>
      </c>
      <c r="X16" s="582">
        <f>IF(OR(ISBLANK(X12),X12=0),0,'LookUp Ranges'!$D$12+'LookUp Ranges'!$F$12+IF(Welcome!$C$12="Distribution",'LookUp Ranges'!$I$12,IF(Welcome!$C$12="Transmission",'LookUp Ranges'!$H$12,IF(Welcome!$C$12="Power Generation",'LookUp Ranges'!$G$12,'LookUp Ranges'!$F$12))))</f>
        <v>0</v>
      </c>
      <c r="Y16" s="582">
        <f>IF(OR(ISBLANK(Y12),Y12=0),0,'LookUp Ranges'!$D$12+'LookUp Ranges'!$F$12+IF(Welcome!$C$12="Distribution",'LookUp Ranges'!$I$12,IF(Welcome!$C$12="Transmission",'LookUp Ranges'!$H$12,IF(Welcome!$C$12="Power Generation",'LookUp Ranges'!$G$12,'LookUp Ranges'!$F$12))))</f>
        <v>0</v>
      </c>
      <c r="Z16" s="582">
        <f>IF(OR(ISBLANK(Z12),Z12=0),0,'LookUp Ranges'!$D$12+'LookUp Ranges'!$F$12+IF(Welcome!$C$12="Distribution",'LookUp Ranges'!$I$12,IF(Welcome!$C$12="Transmission",'LookUp Ranges'!$H$12,IF(Welcome!$C$12="Power Generation",'LookUp Ranges'!$G$12,'LookUp Ranges'!$F$12))))</f>
        <v>0</v>
      </c>
      <c r="AA16" s="582">
        <f>IF(OR(ISBLANK(AA12),AA12=0),0,'LookUp Ranges'!$D$12+'LookUp Ranges'!$F$12+IF(Welcome!$C$12="Distribution",'LookUp Ranges'!$I$12,IF(Welcome!$C$12="Transmission",'LookUp Ranges'!$H$12,IF(Welcome!$C$12="Power Generation",'LookUp Ranges'!$G$12,'LookUp Ranges'!$F$12))))</f>
        <v>0</v>
      </c>
      <c r="AB16" s="582">
        <f>IF(OR(ISBLANK(AB12),AB12=0),0,'LookUp Ranges'!$D$12+'LookUp Ranges'!$F$12+IF(Welcome!$C$12="Distribution",'LookUp Ranges'!$I$12,IF(Welcome!$C$12="Transmission",'LookUp Ranges'!$H$12,IF(Welcome!$C$12="Power Generation",'LookUp Ranges'!$G$12,'LookUp Ranges'!$F$12))))</f>
        <v>0</v>
      </c>
      <c r="AC16" s="582">
        <f>IF(OR(ISBLANK(AC12),AC12=0),0,'LookUp Ranges'!$D$12+'LookUp Ranges'!$F$12+IF(Welcome!$C$12="Distribution",'LookUp Ranges'!$I$12,IF(Welcome!$C$12="Transmission",'LookUp Ranges'!$H$12,IF(Welcome!$C$12="Power Generation",'LookUp Ranges'!$G$12,'LookUp Ranges'!$F$12))))</f>
        <v>0</v>
      </c>
      <c r="AD16" s="582">
        <f>IF(OR(ISBLANK(AD12),AD12=0),0,'LookUp Ranges'!$D$12+'LookUp Ranges'!$F$12+IF(Welcome!$C$12="Distribution",'LookUp Ranges'!$I$12,IF(Welcome!$C$12="Transmission",'LookUp Ranges'!$H$12,IF(Welcome!$C$12="Power Generation",'LookUp Ranges'!$G$12,'LookUp Ranges'!$F$12))))</f>
        <v>0</v>
      </c>
      <c r="AE16" s="582">
        <f>IF(OR(ISBLANK(AE12),AE12=0),0,'LookUp Ranges'!$D$12+'LookUp Ranges'!$F$12+IF(Welcome!$C$12="Distribution",'LookUp Ranges'!$I$12,IF(Welcome!$C$12="Transmission",'LookUp Ranges'!$H$12,IF(Welcome!$C$12="Power Generation",'LookUp Ranges'!$G$12,'LookUp Ranges'!$F$12))))</f>
        <v>0</v>
      </c>
      <c r="AF16" s="582">
        <f>IF(OR(ISBLANK(AF12),AF12=0),0,'LookUp Ranges'!$D$12+'LookUp Ranges'!$F$12+IF(Welcome!$C$12="Distribution",'LookUp Ranges'!$I$12,IF(Welcome!$C$12="Transmission",'LookUp Ranges'!$H$12,IF(Welcome!$C$12="Power Generation",'LookUp Ranges'!$G$12,'LookUp Ranges'!$F$12))))</f>
        <v>0</v>
      </c>
      <c r="AG16" s="582">
        <f>IF(OR(ISBLANK(AG12),AG12=0),0,'LookUp Ranges'!$D$12+'LookUp Ranges'!$F$12+IF(Welcome!$C$12="Distribution",'LookUp Ranges'!$I$12,IF(Welcome!$C$12="Transmission",'LookUp Ranges'!$H$12,IF(Welcome!$C$12="Power Generation",'LookUp Ranges'!$G$12,'LookUp Ranges'!$F$12))))</f>
        <v>0</v>
      </c>
      <c r="AH16" s="582">
        <f>IF(OR(ISBLANK(AH12),AH12=0),0,'LookUp Ranges'!$D$12+'LookUp Ranges'!$F$12+IF(Welcome!$C$12="Distribution",'LookUp Ranges'!$I$12,IF(Welcome!$C$12="Transmission",'LookUp Ranges'!$H$12,IF(Welcome!$C$12="Power Generation",'LookUp Ranges'!$G$12,'LookUp Ranges'!$F$12))))</f>
        <v>0</v>
      </c>
      <c r="AI16" s="582">
        <f>IF(OR(ISBLANK(AI12),AI12=0),0,'LookUp Ranges'!$D$12+'LookUp Ranges'!$F$12+IF(Welcome!$C$12="Distribution",'LookUp Ranges'!$I$12,IF(Welcome!$C$12="Transmission",'LookUp Ranges'!$H$12,IF(Welcome!$C$12="Power Generation",'LookUp Ranges'!$G$12,'LookUp Ranges'!$F$12))))</f>
        <v>0</v>
      </c>
      <c r="AJ16" s="582">
        <f>IF(OR(ISBLANK(AJ12),AJ12=0),0,'LookUp Ranges'!$D$12+'LookUp Ranges'!$F$12+IF(Welcome!$C$12="Distribution",'LookUp Ranges'!$I$12,IF(Welcome!$C$12="Transmission",'LookUp Ranges'!$H$12,IF(Welcome!$C$12="Power Generation",'LookUp Ranges'!$G$12,'LookUp Ranges'!$F$12))))</f>
        <v>0</v>
      </c>
      <c r="AK16" s="582">
        <f>IF(OR(ISBLANK(AK12),AK12=0),0,'LookUp Ranges'!$D$12+'LookUp Ranges'!$F$12+IF(Welcome!$C$12="Distribution",'LookUp Ranges'!$I$12,IF(Welcome!$C$12="Transmission",'LookUp Ranges'!$H$12,IF(Welcome!$C$12="Power Generation",'LookUp Ranges'!$G$12,'LookUp Ranges'!$F$12))))</f>
        <v>0</v>
      </c>
      <c r="AL16" s="582">
        <f>IF(OR(ISBLANK(AL12),AL12=0),0,'LookUp Ranges'!$D$12+'LookUp Ranges'!$F$12+IF(Welcome!$C$12="Distribution",'LookUp Ranges'!$I$12,IF(Welcome!$C$12="Transmission",'LookUp Ranges'!$H$12,IF(Welcome!$C$12="Power Generation",'LookUp Ranges'!$G$12,'LookUp Ranges'!$F$12))))</f>
        <v>0</v>
      </c>
      <c r="AM16" s="582">
        <f>IF(OR(ISBLANK(AM12),AM12=0),0,'LookUp Ranges'!$D$12+'LookUp Ranges'!$F$12+IF(Welcome!$C$12="Distribution",'LookUp Ranges'!$I$12,IF(Welcome!$C$12="Transmission",'LookUp Ranges'!$H$12,IF(Welcome!$C$12="Power Generation",'LookUp Ranges'!$G$12,'LookUp Ranges'!$F$12))))</f>
        <v>0</v>
      </c>
      <c r="AN16" s="582">
        <f>IF(OR(ISBLANK(AN12),AN12=0),0,'LookUp Ranges'!$D$12+'LookUp Ranges'!$F$12+IF(Welcome!$C$12="Distribution",'LookUp Ranges'!$I$12,IF(Welcome!$C$12="Transmission",'LookUp Ranges'!$H$12,IF(Welcome!$C$12="Power Generation",'LookUp Ranges'!$G$12,'LookUp Ranges'!$F$12))))</f>
        <v>0</v>
      </c>
      <c r="AO16" s="582">
        <f>IF(OR(ISBLANK(AO12),AO12=0),0,'LookUp Ranges'!$D$12+'LookUp Ranges'!$F$12+IF(Welcome!$C$12="Distribution",'LookUp Ranges'!$I$12,IF(Welcome!$C$12="Transmission",'LookUp Ranges'!$H$12,IF(Welcome!$C$12="Power Generation",'LookUp Ranges'!$G$12,'LookUp Ranges'!$F$12))))</f>
        <v>0</v>
      </c>
      <c r="AP16" s="582">
        <f>IF(OR(ISBLANK(AP12),AP12=0),0,'LookUp Ranges'!$D$12+'LookUp Ranges'!$F$12+IF(Welcome!$C$12="Distribution",'LookUp Ranges'!$I$12,IF(Welcome!$C$12="Transmission",'LookUp Ranges'!$H$12,IF(Welcome!$C$12="Power Generation",'LookUp Ranges'!$G$12,'LookUp Ranges'!$F$12))))</f>
        <v>0</v>
      </c>
      <c r="AQ16" s="582">
        <f>IF(OR(ISBLANK(AQ12),AQ12=0),0,'LookUp Ranges'!$D$12+'LookUp Ranges'!$F$12+IF(Welcome!$C$12="Distribution",'LookUp Ranges'!$I$12,IF(Welcome!$C$12="Transmission",'LookUp Ranges'!$H$12,IF(Welcome!$C$12="Power Generation",'LookUp Ranges'!$G$12,'LookUp Ranges'!$F$12))))</f>
        <v>0</v>
      </c>
      <c r="AR16" s="582">
        <f>IF(OR(ISBLANK(AR12),AR12=0),0,'LookUp Ranges'!$D$12+'LookUp Ranges'!$F$12+IF(Welcome!$C$12="Distribution",'LookUp Ranges'!$I$12,IF(Welcome!$C$12="Transmission",'LookUp Ranges'!$H$12,IF(Welcome!$C$12="Power Generation",'LookUp Ranges'!$G$12,'LookUp Ranges'!$F$12))))</f>
        <v>0</v>
      </c>
      <c r="AS16" s="582">
        <f>IF(OR(ISBLANK(AS12),AS12=0),0,'LookUp Ranges'!$D$12+'LookUp Ranges'!$F$12+IF(Welcome!$C$12="Distribution",'LookUp Ranges'!$I$12,IF(Welcome!$C$12="Transmission",'LookUp Ranges'!$H$12,IF(Welcome!$C$12="Power Generation",'LookUp Ranges'!$G$12,'LookUp Ranges'!$F$12))))</f>
        <v>0</v>
      </c>
      <c r="AT16" s="582">
        <f>IF(OR(ISBLANK(AT12),AT12=0),0,'LookUp Ranges'!$D$12+'LookUp Ranges'!$F$12+IF(Welcome!$C$12="Distribution",'LookUp Ranges'!$I$12,IF(Welcome!$C$12="Transmission",'LookUp Ranges'!$H$12,IF(Welcome!$C$12="Power Generation",'LookUp Ranges'!$G$12,'LookUp Ranges'!$F$12))))</f>
        <v>0</v>
      </c>
      <c r="AU16" s="582">
        <f>IF(OR(ISBLANK(AU12),AU12=0),0,'LookUp Ranges'!$D$12+'LookUp Ranges'!$F$12+IF(Welcome!$C$12="Distribution",'LookUp Ranges'!$I$12,IF(Welcome!$C$12="Transmission",'LookUp Ranges'!$H$12,IF(Welcome!$C$12="Power Generation",'LookUp Ranges'!$G$12,'LookUp Ranges'!$F$12))))</f>
        <v>0</v>
      </c>
      <c r="AV16" s="582">
        <f>IF(OR(ISBLANK(AV12),AV12=0),0,'LookUp Ranges'!$D$12+'LookUp Ranges'!$F$12+IF(Welcome!$C$12="Distribution",'LookUp Ranges'!$I$12,IF(Welcome!$C$12="Transmission",'LookUp Ranges'!$H$12,IF(Welcome!$C$12="Power Generation",'LookUp Ranges'!$G$12,'LookUp Ranges'!$F$12))))</f>
        <v>0</v>
      </c>
      <c r="AW16" s="582">
        <f>IF(OR(ISBLANK(AW12),AW12=0),0,'LookUp Ranges'!$D$12+'LookUp Ranges'!$F$12+IF(Welcome!$C$12="Distribution",'LookUp Ranges'!$I$12,IF(Welcome!$C$12="Transmission",'LookUp Ranges'!$H$12,IF(Welcome!$C$12="Power Generation",'LookUp Ranges'!$G$12,'LookUp Ranges'!$F$12))))</f>
        <v>0</v>
      </c>
      <c r="AX16" s="582">
        <f>IF(OR(ISBLANK(AX12),AX12=0),0,'LookUp Ranges'!$D$12+'LookUp Ranges'!$F$12+IF(Welcome!$C$12="Distribution",'LookUp Ranges'!$I$12,IF(Welcome!$C$12="Transmission",'LookUp Ranges'!$H$12,IF(Welcome!$C$12="Power Generation",'LookUp Ranges'!$G$12,'LookUp Ranges'!$F$12))))</f>
        <v>0</v>
      </c>
      <c r="AY16" s="582">
        <f>IF(OR(ISBLANK(AY12),AY12=0),0,'LookUp Ranges'!$D$12+'LookUp Ranges'!$F$12+IF(Welcome!$C$12="Distribution",'LookUp Ranges'!$I$12,IF(Welcome!$C$12="Transmission",'LookUp Ranges'!$H$12,IF(Welcome!$C$12="Power Generation",'LookUp Ranges'!$G$12,'LookUp Ranges'!$F$12))))</f>
        <v>0</v>
      </c>
      <c r="AZ16" s="582">
        <f>IF(OR(ISBLANK(AZ12),AZ12=0),0,'LookUp Ranges'!$D$12+'LookUp Ranges'!$F$12+IF(Welcome!$C$12="Distribution",'LookUp Ranges'!$I$12,IF(Welcome!$C$12="Transmission",'LookUp Ranges'!$H$12,IF(Welcome!$C$12="Power Generation",'LookUp Ranges'!$G$12,'LookUp Ranges'!$F$12))))</f>
        <v>0</v>
      </c>
      <c r="BA16" s="582">
        <f>IF(OR(ISBLANK(BA12),BA12=0),0,'LookUp Ranges'!$D$12+'LookUp Ranges'!$F$12+IF(Welcome!$C$12="Distribution",'LookUp Ranges'!$I$12,IF(Welcome!$C$12="Transmission",'LookUp Ranges'!$H$12,IF(Welcome!$C$12="Power Generation",'LookUp Ranges'!$G$12,'LookUp Ranges'!$F$12))))</f>
        <v>0</v>
      </c>
      <c r="BB16" s="582">
        <f>IF(OR(ISBLANK(BB12),BB12=0),0,'LookUp Ranges'!$D$12+'LookUp Ranges'!$F$12+IF(Welcome!$C$12="Distribution",'LookUp Ranges'!$I$12,IF(Welcome!$C$12="Transmission",'LookUp Ranges'!$H$12,IF(Welcome!$C$12="Power Generation",'LookUp Ranges'!$G$12,'LookUp Ranges'!$F$12))))</f>
        <v>0</v>
      </c>
      <c r="BC16" s="582">
        <f>IF(OR(ISBLANK(BC12),BC12=0),0,'LookUp Ranges'!$D$12+'LookUp Ranges'!$F$12+IF(Welcome!$C$12="Distribution",'LookUp Ranges'!$I$12,IF(Welcome!$C$12="Transmission",'LookUp Ranges'!$H$12,IF(Welcome!$C$12="Power Generation",'LookUp Ranges'!$G$12,'LookUp Ranges'!$F$12))))</f>
        <v>0</v>
      </c>
      <c r="BD16" s="582">
        <f>IF(OR(ISBLANK(BD12),BD12=0),0,'LookUp Ranges'!$D$12+'LookUp Ranges'!$F$12+IF(Welcome!$C$12="Distribution",'LookUp Ranges'!$I$12,IF(Welcome!$C$12="Transmission",'LookUp Ranges'!$H$12,IF(Welcome!$C$12="Power Generation",'LookUp Ranges'!$G$12,'LookUp Ranges'!$F$12))))</f>
        <v>0</v>
      </c>
      <c r="BE16" s="582">
        <f>IF(OR(ISBLANK(BE12),BE12=0),0,'LookUp Ranges'!$D$12+'LookUp Ranges'!$F$12+IF(Welcome!$C$12="Distribution",'LookUp Ranges'!$I$12,IF(Welcome!$C$12="Transmission",'LookUp Ranges'!$H$12,IF(Welcome!$C$12="Power Generation",'LookUp Ranges'!$G$12,'LookUp Ranges'!$F$12))))</f>
        <v>0</v>
      </c>
      <c r="BF16" s="582">
        <f>IF(OR(ISBLANK(BF12),BF12=0),0,'LookUp Ranges'!$D$12+'LookUp Ranges'!$F$12+IF(Welcome!$C$12="Distribution",'LookUp Ranges'!$I$12,IF(Welcome!$C$12="Transmission",'LookUp Ranges'!$H$12,IF(Welcome!$C$12="Power Generation",'LookUp Ranges'!$G$12,'LookUp Ranges'!$F$12))))</f>
        <v>0</v>
      </c>
      <c r="BG16" s="582">
        <f>IF(OR(ISBLANK(BG12),BG12=0),0,'LookUp Ranges'!$D$12+'LookUp Ranges'!$F$12+IF(Welcome!$C$12="Distribution",'LookUp Ranges'!$I$12,IF(Welcome!$C$12="Transmission",'LookUp Ranges'!$H$12,IF(Welcome!$C$12="Power Generation",'LookUp Ranges'!$G$12,'LookUp Ranges'!$F$12))))</f>
        <v>0</v>
      </c>
      <c r="BH16" s="582">
        <f>IF(OR(ISBLANK(BH12),BH12=0),0,'LookUp Ranges'!$D$12+'LookUp Ranges'!$F$12+IF(Welcome!$C$12="Distribution",'LookUp Ranges'!$I$12,IF(Welcome!$C$12="Transmission",'LookUp Ranges'!$H$12,IF(Welcome!$C$12="Power Generation",'LookUp Ranges'!$G$12,'LookUp Ranges'!$F$12))))</f>
        <v>0</v>
      </c>
      <c r="BI16" s="582">
        <f>IF(OR(ISBLANK(BI12),BI12=0),0,'LookUp Ranges'!$D$12+'LookUp Ranges'!$F$12+IF(Welcome!$C$12="Distribution",'LookUp Ranges'!$I$12,IF(Welcome!$C$12="Transmission",'LookUp Ranges'!$H$12,IF(Welcome!$C$12="Power Generation",'LookUp Ranges'!$G$12,'LookUp Ranges'!$F$12))))</f>
        <v>0</v>
      </c>
      <c r="BJ16" s="582">
        <f>IF(OR(ISBLANK(BJ12),BJ12=0),0,'LookUp Ranges'!$D$12+'LookUp Ranges'!$F$12+IF(Welcome!$C$12="Distribution",'LookUp Ranges'!$I$12,IF(Welcome!$C$12="Transmission",'LookUp Ranges'!$H$12,IF(Welcome!$C$12="Power Generation",'LookUp Ranges'!$G$12,'LookUp Ranges'!$F$12))))</f>
        <v>0</v>
      </c>
      <c r="BK16" s="582">
        <f>IF(OR(ISBLANK(BK12),BK12=0),0,'LookUp Ranges'!$D$12+'LookUp Ranges'!$F$12+IF(Welcome!$C$12="Distribution",'LookUp Ranges'!$I$12,IF(Welcome!$C$12="Transmission",'LookUp Ranges'!$H$12,IF(Welcome!$C$12="Power Generation",'LookUp Ranges'!$G$12,'LookUp Ranges'!$F$12))))</f>
        <v>0</v>
      </c>
      <c r="BL16" s="582">
        <f>IF(OR(ISBLANK(BL12),BL12=0),0,'LookUp Ranges'!$D$12+'LookUp Ranges'!$F$12+IF(Welcome!$C$12="Distribution",'LookUp Ranges'!$I$12,IF(Welcome!$C$12="Transmission",'LookUp Ranges'!$H$12,IF(Welcome!$C$12="Power Generation",'LookUp Ranges'!$G$12,'LookUp Ranges'!$F$12))))</f>
        <v>0</v>
      </c>
      <c r="BM16" s="582">
        <f>IF(OR(ISBLANK(BM12),BM12=0),0,'LookUp Ranges'!$D$12+'LookUp Ranges'!$F$12+IF(Welcome!$C$12="Distribution",'LookUp Ranges'!$I$12,IF(Welcome!$C$12="Transmission",'LookUp Ranges'!$H$12,IF(Welcome!$C$12="Power Generation",'LookUp Ranges'!$G$12,'LookUp Ranges'!$F$12))))</f>
        <v>0</v>
      </c>
      <c r="BN16" s="582">
        <f>IF(OR(ISBLANK(BN12),BN12=0),0,'LookUp Ranges'!$D$12+'LookUp Ranges'!$F$12+IF(Welcome!$C$12="Distribution",'LookUp Ranges'!$I$12,IF(Welcome!$C$12="Transmission",'LookUp Ranges'!$H$12,IF(Welcome!$C$12="Power Generation",'LookUp Ranges'!$G$12,'LookUp Ranges'!$F$12))))</f>
        <v>0</v>
      </c>
      <c r="BO16" s="582">
        <f>IF(OR(ISBLANK(BO12),BO12=0),0,'LookUp Ranges'!$D$12+'LookUp Ranges'!$F$12+IF(Welcome!$C$12="Distribution",'LookUp Ranges'!$I$12,IF(Welcome!$C$12="Transmission",'LookUp Ranges'!$H$12,IF(Welcome!$C$12="Power Generation",'LookUp Ranges'!$G$12,'LookUp Ranges'!$F$12))))</f>
        <v>0</v>
      </c>
      <c r="BP16" s="582">
        <f>IF(OR(ISBLANK(BP12),BP12=0),0,'LookUp Ranges'!$D$12+'LookUp Ranges'!$F$12+IF(Welcome!$C$12="Distribution",'LookUp Ranges'!$I$12,IF(Welcome!$C$12="Transmission",'LookUp Ranges'!$H$12,IF(Welcome!$C$12="Power Generation",'LookUp Ranges'!$G$12,'LookUp Ranges'!$F$12))))</f>
        <v>0</v>
      </c>
      <c r="BQ16" s="582">
        <f>IF(OR(ISBLANK(BQ12),BQ12=0),0,'LookUp Ranges'!$D$12+'LookUp Ranges'!$F$12+IF(Welcome!$C$12="Distribution",'LookUp Ranges'!$I$12,IF(Welcome!$C$12="Transmission",'LookUp Ranges'!$H$12,IF(Welcome!$C$12="Power Generation",'LookUp Ranges'!$G$12,'LookUp Ranges'!$F$12))))</f>
        <v>0</v>
      </c>
      <c r="BR16" s="582">
        <f>IF(OR(ISBLANK(BR12),BR12=0),0,'LookUp Ranges'!$D$12+'LookUp Ranges'!$F$12+IF(Welcome!$C$12="Distribution",'LookUp Ranges'!$I$12,IF(Welcome!$C$12="Transmission",'LookUp Ranges'!$H$12,IF(Welcome!$C$12="Power Generation",'LookUp Ranges'!$G$12,'LookUp Ranges'!$F$12))))</f>
        <v>0</v>
      </c>
      <c r="BS16" s="582">
        <f>IF(OR(ISBLANK(BS12),BS12=0),0,'LookUp Ranges'!$D$12+'LookUp Ranges'!$F$12+IF(Welcome!$C$12="Distribution",'LookUp Ranges'!$I$12,IF(Welcome!$C$12="Transmission",'LookUp Ranges'!$H$12,IF(Welcome!$C$12="Power Generation",'LookUp Ranges'!$G$12,'LookUp Ranges'!$F$12))))</f>
        <v>0</v>
      </c>
      <c r="BT16" s="582">
        <f>IF(OR(ISBLANK(BT12),BT12=0),0,'LookUp Ranges'!$D$12+'LookUp Ranges'!$F$12+IF(Welcome!$C$12="Distribution",'LookUp Ranges'!$I$12,IF(Welcome!$C$12="Transmission",'LookUp Ranges'!$H$12,IF(Welcome!$C$12="Power Generation",'LookUp Ranges'!$G$12,'LookUp Ranges'!$F$12))))</f>
        <v>0</v>
      </c>
      <c r="BU16" s="582">
        <f>IF(OR(ISBLANK(BU12),BU12=0),0,'LookUp Ranges'!$D$12+'LookUp Ranges'!$F$12+IF(Welcome!$C$12="Distribution",'LookUp Ranges'!$I$12,IF(Welcome!$C$12="Transmission",'LookUp Ranges'!$H$12,IF(Welcome!$C$12="Power Generation",'LookUp Ranges'!$G$12,'LookUp Ranges'!$F$12))))</f>
        <v>0</v>
      </c>
      <c r="BV16" s="582">
        <f>IF(OR(ISBLANK(BV12),BV12=0),0,'LookUp Ranges'!$D$12+'LookUp Ranges'!$F$12+IF(Welcome!$C$12="Distribution",'LookUp Ranges'!$I$12,IF(Welcome!$C$12="Transmission",'LookUp Ranges'!$H$12,IF(Welcome!$C$12="Power Generation",'LookUp Ranges'!$G$12,'LookUp Ranges'!$F$12))))</f>
        <v>0</v>
      </c>
      <c r="BW16" s="582">
        <f>IF(OR(ISBLANK(BW12),BW12=0),0,'LookUp Ranges'!$D$12+'LookUp Ranges'!$F$12+IF(Welcome!$C$12="Distribution",'LookUp Ranges'!$I$12,IF(Welcome!$C$12="Transmission",'LookUp Ranges'!$H$12,IF(Welcome!$C$12="Power Generation",'LookUp Ranges'!$G$12,'LookUp Ranges'!$F$12))))</f>
        <v>0</v>
      </c>
      <c r="BX16" s="582">
        <f>IF(OR(ISBLANK(BX12),BX12=0),0,'LookUp Ranges'!$D$12+'LookUp Ranges'!$F$12+IF(Welcome!$C$12="Distribution",'LookUp Ranges'!$I$12,IF(Welcome!$C$12="Transmission",'LookUp Ranges'!$H$12,IF(Welcome!$C$12="Power Generation",'LookUp Ranges'!$G$12,'LookUp Ranges'!$F$12))))</f>
        <v>0</v>
      </c>
      <c r="BY16" s="582">
        <f>IF(OR(ISBLANK(BY12),BY12=0),0,'LookUp Ranges'!$D$12+'LookUp Ranges'!$F$12+IF(Welcome!$C$12="Distribution",'LookUp Ranges'!$I$12,IF(Welcome!$C$12="Transmission",'LookUp Ranges'!$H$12,IF(Welcome!$C$12="Power Generation",'LookUp Ranges'!$G$12,'LookUp Ranges'!$F$12))))</f>
        <v>0</v>
      </c>
      <c r="BZ16" s="582">
        <f>IF(OR(ISBLANK(BZ12),BZ12=0),0,'LookUp Ranges'!$D$12+'LookUp Ranges'!$F$12+IF(Welcome!$C$12="Distribution",'LookUp Ranges'!$I$12,IF(Welcome!$C$12="Transmission",'LookUp Ranges'!$H$12,IF(Welcome!$C$12="Power Generation",'LookUp Ranges'!$G$12,'LookUp Ranges'!$F$12))))</f>
        <v>0</v>
      </c>
      <c r="CA16" s="582">
        <f>IF(OR(ISBLANK(CA12),CA12=0),0,'LookUp Ranges'!$D$12+'LookUp Ranges'!$F$12+IF(Welcome!$C$12="Distribution",'LookUp Ranges'!$I$12,IF(Welcome!$C$12="Transmission",'LookUp Ranges'!$H$12,IF(Welcome!$C$12="Power Generation",'LookUp Ranges'!$G$12,'LookUp Ranges'!$F$12))))</f>
        <v>0</v>
      </c>
      <c r="CB16" s="582">
        <f>IF(OR(ISBLANK(CB12),CB12=0),0,'LookUp Ranges'!$D$12+'LookUp Ranges'!$F$12+IF(Welcome!$C$12="Distribution",'LookUp Ranges'!$I$12,IF(Welcome!$C$12="Transmission",'LookUp Ranges'!$H$12,IF(Welcome!$C$12="Power Generation",'LookUp Ranges'!$G$12,'LookUp Ranges'!$F$12))))</f>
        <v>0</v>
      </c>
      <c r="CC16" s="582">
        <f>IF(OR(ISBLANK(CC12),CC12=0),0,'LookUp Ranges'!$D$12+'LookUp Ranges'!$F$12+IF(Welcome!$C$12="Distribution",'LookUp Ranges'!$I$12,IF(Welcome!$C$12="Transmission",'LookUp Ranges'!$H$12,IF(Welcome!$C$12="Power Generation",'LookUp Ranges'!$G$12,'LookUp Ranges'!$F$12))))</f>
        <v>0</v>
      </c>
      <c r="CD16" s="582">
        <f>IF(OR(ISBLANK(CD12),CD12=0),0,'LookUp Ranges'!$D$12+'LookUp Ranges'!$F$12+IF(Welcome!$C$12="Distribution",'LookUp Ranges'!$I$12,IF(Welcome!$C$12="Transmission",'LookUp Ranges'!$H$12,IF(Welcome!$C$12="Power Generation",'LookUp Ranges'!$G$12,'LookUp Ranges'!$F$12))))</f>
        <v>0</v>
      </c>
      <c r="CE16" s="456"/>
    </row>
    <row r="17" spans="1:84" s="5" customFormat="1">
      <c r="B17" s="180" t="s">
        <v>672</v>
      </c>
      <c r="C17" s="582">
        <f>IF(OR(ISBLANK(C13),C13=0),0,'LookUp Ranges'!$E$12+'LookUp Ranges'!$F$12+IF(Welcome!$C$12="Distribution",'LookUp Ranges'!$I$12,IF(Welcome!$C$12="Transmission",'LookUp Ranges'!$H$12,IF(Welcome!$C$12="Power Generation",'LookUp Ranges'!$G$12,'LookUp Ranges'!$F$12))))</f>
        <v>0</v>
      </c>
      <c r="D17" s="582">
        <f>IF(OR(ISBLANK(D13),D13=0),0,'LookUp Ranges'!$E$12+'LookUp Ranges'!$F$12+IF(Welcome!$C$12="Distribution",'LookUp Ranges'!$I$12,IF(Welcome!$C$12="Transmission",'LookUp Ranges'!$H$12,IF(Welcome!$C$12="Power Generation",'LookUp Ranges'!$G$12,'LookUp Ranges'!$F$12))))</f>
        <v>0</v>
      </c>
      <c r="E17" s="582">
        <f>IF(OR(ISBLANK(E13),E13=0),0,'LookUp Ranges'!$E$12+'LookUp Ranges'!$F$12+IF(Welcome!$C$12="Distribution",'LookUp Ranges'!$I$12,IF(Welcome!$C$12="Transmission",'LookUp Ranges'!$H$12,IF(Welcome!$C$12="Power Generation",'LookUp Ranges'!$G$12,'LookUp Ranges'!$F$12))))</f>
        <v>0</v>
      </c>
      <c r="F17" s="582">
        <f>IF(OR(ISBLANK(F13),F13=0),0,'LookUp Ranges'!$E$12+'LookUp Ranges'!$F$12+IF(Welcome!$C$12="Distribution",'LookUp Ranges'!$I$12,IF(Welcome!$C$12="Transmission",'LookUp Ranges'!$H$12,IF(Welcome!$C$12="Power Generation",'LookUp Ranges'!$G$12,'LookUp Ranges'!$F$12))))</f>
        <v>0</v>
      </c>
      <c r="G17" s="582">
        <f>IF(OR(ISBLANK(G13),G13=0),0,'LookUp Ranges'!$E$12+'LookUp Ranges'!$F$12+IF(Welcome!$C$12="Distribution",'LookUp Ranges'!$I$12,IF(Welcome!$C$12="Transmission",'LookUp Ranges'!$H$12,IF(Welcome!$C$12="Power Generation",'LookUp Ranges'!$G$12,'LookUp Ranges'!$F$12))))</f>
        <v>0</v>
      </c>
      <c r="H17" s="582">
        <f>IF(OR(ISBLANK(H13),H13=0),0,'LookUp Ranges'!$E$12+'LookUp Ranges'!$F$12+IF(Welcome!$C$12="Distribution",'LookUp Ranges'!$I$12,IF(Welcome!$C$12="Transmission",'LookUp Ranges'!$H$12,IF(Welcome!$C$12="Power Generation",'LookUp Ranges'!$G$12,'LookUp Ranges'!$F$12))))</f>
        <v>0</v>
      </c>
      <c r="I17" s="582">
        <f>IF(OR(ISBLANK(I13),I13=0),0,'LookUp Ranges'!$E$12+'LookUp Ranges'!$F$12+IF(Welcome!$C$12="Distribution",'LookUp Ranges'!$I$12,IF(Welcome!$C$12="Transmission",'LookUp Ranges'!$H$12,IF(Welcome!$C$12="Power Generation",'LookUp Ranges'!$G$12,'LookUp Ranges'!$F$12))))</f>
        <v>0</v>
      </c>
      <c r="J17" s="582">
        <f>IF(OR(ISBLANK(J13),J13=0),0,'LookUp Ranges'!$E$12+'LookUp Ranges'!$F$12+IF(Welcome!$C$12="Distribution",'LookUp Ranges'!$I$12,IF(Welcome!$C$12="Transmission",'LookUp Ranges'!$H$12,IF(Welcome!$C$12="Power Generation",'LookUp Ranges'!$G$12,'LookUp Ranges'!$F$12))))</f>
        <v>0</v>
      </c>
      <c r="K17" s="582">
        <f>IF(OR(ISBLANK(K13),K13=0),0,'LookUp Ranges'!$E$12+'LookUp Ranges'!$F$12+IF(Welcome!$C$12="Distribution",'LookUp Ranges'!$I$12,IF(Welcome!$C$12="Transmission",'LookUp Ranges'!$H$12,IF(Welcome!$C$12="Power Generation",'LookUp Ranges'!$G$12,'LookUp Ranges'!$F$12))))</f>
        <v>0</v>
      </c>
      <c r="L17" s="582">
        <f>IF(OR(ISBLANK(L13),L13=0),0,'LookUp Ranges'!$E$12+'LookUp Ranges'!$F$12+IF(Welcome!$C$12="Distribution",'LookUp Ranges'!$I$12,IF(Welcome!$C$12="Transmission",'LookUp Ranges'!$H$12,IF(Welcome!$C$12="Power Generation",'LookUp Ranges'!$G$12,'LookUp Ranges'!$F$12))))</f>
        <v>0</v>
      </c>
      <c r="M17" s="582">
        <f>IF(OR(ISBLANK(M13),M13=0),0,'LookUp Ranges'!$E$12+'LookUp Ranges'!$F$12+IF(Welcome!$C$12="Distribution",'LookUp Ranges'!$I$12,IF(Welcome!$C$12="Transmission",'LookUp Ranges'!$H$12,IF(Welcome!$C$12="Power Generation",'LookUp Ranges'!$G$12,'LookUp Ranges'!$F$12))))</f>
        <v>0</v>
      </c>
      <c r="N17" s="582">
        <f>IF(OR(ISBLANK(N13),N13=0),0,'LookUp Ranges'!$E$12+'LookUp Ranges'!$F$12+IF(Welcome!$C$12="Distribution",'LookUp Ranges'!$I$12,IF(Welcome!$C$12="Transmission",'LookUp Ranges'!$H$12,IF(Welcome!$C$12="Power Generation",'LookUp Ranges'!$G$12,'LookUp Ranges'!$F$12))))</f>
        <v>0</v>
      </c>
      <c r="O17" s="582">
        <f>IF(OR(ISBLANK(O13),O13=0),0,'LookUp Ranges'!$E$12+'LookUp Ranges'!$F$12+IF(Welcome!$C$12="Distribution",'LookUp Ranges'!$I$12,IF(Welcome!$C$12="Transmission",'LookUp Ranges'!$H$12,IF(Welcome!$C$12="Power Generation",'LookUp Ranges'!$G$12,'LookUp Ranges'!$F$12))))</f>
        <v>0</v>
      </c>
      <c r="P17" s="582">
        <f>IF(OR(ISBLANK(P13),P13=0),0,'LookUp Ranges'!$E$12+'LookUp Ranges'!$F$12+IF(Welcome!$C$12="Distribution",'LookUp Ranges'!$I$12,IF(Welcome!$C$12="Transmission",'LookUp Ranges'!$H$12,IF(Welcome!$C$12="Power Generation",'LookUp Ranges'!$G$12,'LookUp Ranges'!$F$12))))</f>
        <v>0</v>
      </c>
      <c r="Q17" s="582">
        <f>IF(OR(ISBLANK(Q13),Q13=0),0,'LookUp Ranges'!$E$12+'LookUp Ranges'!$F$12+IF(Welcome!$C$12="Distribution",'LookUp Ranges'!$I$12,IF(Welcome!$C$12="Transmission",'LookUp Ranges'!$H$12,IF(Welcome!$C$12="Power Generation",'LookUp Ranges'!$G$12,'LookUp Ranges'!$F$12))))</f>
        <v>0</v>
      </c>
      <c r="R17" s="582">
        <f>IF(OR(ISBLANK(R13),R13=0),0,'LookUp Ranges'!$E$12+'LookUp Ranges'!$F$12+IF(Welcome!$C$12="Distribution",'LookUp Ranges'!$I$12,IF(Welcome!$C$12="Transmission",'LookUp Ranges'!$H$12,IF(Welcome!$C$12="Power Generation",'LookUp Ranges'!$G$12,'LookUp Ranges'!$F$12))))</f>
        <v>0</v>
      </c>
      <c r="S17" s="582">
        <f>IF(OR(ISBLANK(S13),S13=0),0,'LookUp Ranges'!$E$12+'LookUp Ranges'!$F$12+IF(Welcome!$C$12="Distribution",'LookUp Ranges'!$I$12,IF(Welcome!$C$12="Transmission",'LookUp Ranges'!$H$12,IF(Welcome!$C$12="Power Generation",'LookUp Ranges'!$G$12,'LookUp Ranges'!$F$12))))</f>
        <v>0</v>
      </c>
      <c r="T17" s="582">
        <f>IF(OR(ISBLANK(T13),T13=0),0,'LookUp Ranges'!$E$12+'LookUp Ranges'!$F$12+IF(Welcome!$C$12="Distribution",'LookUp Ranges'!$I$12,IF(Welcome!$C$12="Transmission",'LookUp Ranges'!$H$12,IF(Welcome!$C$12="Power Generation",'LookUp Ranges'!$G$12,'LookUp Ranges'!$F$12))))</f>
        <v>0</v>
      </c>
      <c r="U17" s="582">
        <f>IF(OR(ISBLANK(U13),U13=0),0,'LookUp Ranges'!$E$12+'LookUp Ranges'!$F$12+IF(Welcome!$C$12="Distribution",'LookUp Ranges'!$I$12,IF(Welcome!$C$12="Transmission",'LookUp Ranges'!$H$12,IF(Welcome!$C$12="Power Generation",'LookUp Ranges'!$G$12,'LookUp Ranges'!$F$12))))</f>
        <v>0</v>
      </c>
      <c r="V17" s="582">
        <f>IF(OR(ISBLANK(V13),V13=0),0,'LookUp Ranges'!$E$12+'LookUp Ranges'!$F$12+IF(Welcome!$C$12="Distribution",'LookUp Ranges'!$I$12,IF(Welcome!$C$12="Transmission",'LookUp Ranges'!$H$12,IF(Welcome!$C$12="Power Generation",'LookUp Ranges'!$G$12,'LookUp Ranges'!$F$12))))</f>
        <v>0</v>
      </c>
      <c r="W17" s="582">
        <f>IF(OR(ISBLANK(W13),W13=0),0,'LookUp Ranges'!$E$12+'LookUp Ranges'!$F$12+IF(Welcome!$C$12="Distribution",'LookUp Ranges'!$I$12,IF(Welcome!$C$12="Transmission",'LookUp Ranges'!$H$12,IF(Welcome!$C$12="Power Generation",'LookUp Ranges'!$G$12,'LookUp Ranges'!$F$12))))</f>
        <v>0</v>
      </c>
      <c r="X17" s="582">
        <f>IF(OR(ISBLANK(X13),X13=0),0,'LookUp Ranges'!$E$12+'LookUp Ranges'!$F$12+IF(Welcome!$C$12="Distribution",'LookUp Ranges'!$I$12,IF(Welcome!$C$12="Transmission",'LookUp Ranges'!$H$12,IF(Welcome!$C$12="Power Generation",'LookUp Ranges'!$G$12,'LookUp Ranges'!$F$12))))</f>
        <v>0</v>
      </c>
      <c r="Y17" s="582">
        <f>IF(OR(ISBLANK(Y13),Y13=0),0,'LookUp Ranges'!$E$12+'LookUp Ranges'!$F$12+IF(Welcome!$C$12="Distribution",'LookUp Ranges'!$I$12,IF(Welcome!$C$12="Transmission",'LookUp Ranges'!$H$12,IF(Welcome!$C$12="Power Generation",'LookUp Ranges'!$G$12,'LookUp Ranges'!$F$12))))</f>
        <v>0</v>
      </c>
      <c r="Z17" s="582">
        <f>IF(OR(ISBLANK(Z13),Z13=0),0,'LookUp Ranges'!$E$12+'LookUp Ranges'!$F$12+IF(Welcome!$C$12="Distribution",'LookUp Ranges'!$I$12,IF(Welcome!$C$12="Transmission",'LookUp Ranges'!$H$12,IF(Welcome!$C$12="Power Generation",'LookUp Ranges'!$G$12,'LookUp Ranges'!$F$12))))</f>
        <v>0</v>
      </c>
      <c r="AA17" s="582">
        <f>IF(OR(ISBLANK(AA13),AA13=0),0,'LookUp Ranges'!$E$12+'LookUp Ranges'!$F$12+IF(Welcome!$C$12="Distribution",'LookUp Ranges'!$I$12,IF(Welcome!$C$12="Transmission",'LookUp Ranges'!$H$12,IF(Welcome!$C$12="Power Generation",'LookUp Ranges'!$G$12,'LookUp Ranges'!$F$12))))</f>
        <v>0</v>
      </c>
      <c r="AB17" s="582">
        <f>IF(OR(ISBLANK(AB13),AB13=0),0,'LookUp Ranges'!$E$12+'LookUp Ranges'!$F$12+IF(Welcome!$C$12="Distribution",'LookUp Ranges'!$I$12,IF(Welcome!$C$12="Transmission",'LookUp Ranges'!$H$12,IF(Welcome!$C$12="Power Generation",'LookUp Ranges'!$G$12,'LookUp Ranges'!$F$12))))</f>
        <v>0</v>
      </c>
      <c r="AC17" s="582">
        <f>IF(OR(ISBLANK(AC13),AC13=0),0,'LookUp Ranges'!$E$12+'LookUp Ranges'!$F$12+IF(Welcome!$C$12="Distribution",'LookUp Ranges'!$I$12,IF(Welcome!$C$12="Transmission",'LookUp Ranges'!$H$12,IF(Welcome!$C$12="Power Generation",'LookUp Ranges'!$G$12,'LookUp Ranges'!$F$12))))</f>
        <v>0</v>
      </c>
      <c r="AD17" s="582">
        <f>IF(OR(ISBLANK(AD13),AD13=0),0,'LookUp Ranges'!$E$12+'LookUp Ranges'!$F$12+IF(Welcome!$C$12="Distribution",'LookUp Ranges'!$I$12,IF(Welcome!$C$12="Transmission",'LookUp Ranges'!$H$12,IF(Welcome!$C$12="Power Generation",'LookUp Ranges'!$G$12,'LookUp Ranges'!$F$12))))</f>
        <v>0</v>
      </c>
      <c r="AE17" s="582">
        <f>IF(OR(ISBLANK(AE13),AE13=0),0,'LookUp Ranges'!$E$12+'LookUp Ranges'!$F$12+IF(Welcome!$C$12="Distribution",'LookUp Ranges'!$I$12,IF(Welcome!$C$12="Transmission",'LookUp Ranges'!$H$12,IF(Welcome!$C$12="Power Generation",'LookUp Ranges'!$G$12,'LookUp Ranges'!$F$12))))</f>
        <v>0</v>
      </c>
      <c r="AF17" s="582">
        <f>IF(OR(ISBLANK(AF13),AF13=0),0,'LookUp Ranges'!$E$12+'LookUp Ranges'!$F$12+IF(Welcome!$C$12="Distribution",'LookUp Ranges'!$I$12,IF(Welcome!$C$12="Transmission",'LookUp Ranges'!$H$12,IF(Welcome!$C$12="Power Generation",'LookUp Ranges'!$G$12,'LookUp Ranges'!$F$12))))</f>
        <v>0</v>
      </c>
      <c r="AG17" s="582">
        <f>IF(OR(ISBLANK(AG13),AG13=0),0,'LookUp Ranges'!$E$12+'LookUp Ranges'!$F$12+IF(Welcome!$C$12="Distribution",'LookUp Ranges'!$I$12,IF(Welcome!$C$12="Transmission",'LookUp Ranges'!$H$12,IF(Welcome!$C$12="Power Generation",'LookUp Ranges'!$G$12,'LookUp Ranges'!$F$12))))</f>
        <v>0</v>
      </c>
      <c r="AH17" s="582">
        <f>IF(OR(ISBLANK(AH13),AH13=0),0,'LookUp Ranges'!$E$12+'LookUp Ranges'!$F$12+IF(Welcome!$C$12="Distribution",'LookUp Ranges'!$I$12,IF(Welcome!$C$12="Transmission",'LookUp Ranges'!$H$12,IF(Welcome!$C$12="Power Generation",'LookUp Ranges'!$G$12,'LookUp Ranges'!$F$12))))</f>
        <v>0</v>
      </c>
      <c r="AI17" s="582">
        <f>IF(OR(ISBLANK(AI13),AI13=0),0,'LookUp Ranges'!$E$12+'LookUp Ranges'!$F$12+IF(Welcome!$C$12="Distribution",'LookUp Ranges'!$I$12,IF(Welcome!$C$12="Transmission",'LookUp Ranges'!$H$12,IF(Welcome!$C$12="Power Generation",'LookUp Ranges'!$G$12,'LookUp Ranges'!$F$12))))</f>
        <v>0</v>
      </c>
      <c r="AJ17" s="582">
        <f>IF(OR(ISBLANK(AJ13),AJ13=0),0,'LookUp Ranges'!$E$12+'LookUp Ranges'!$F$12+IF(Welcome!$C$12="Distribution",'LookUp Ranges'!$I$12,IF(Welcome!$C$12="Transmission",'LookUp Ranges'!$H$12,IF(Welcome!$C$12="Power Generation",'LookUp Ranges'!$G$12,'LookUp Ranges'!$F$12))))</f>
        <v>0</v>
      </c>
      <c r="AK17" s="582">
        <f>IF(OR(ISBLANK(AK13),AK13=0),0,'LookUp Ranges'!$E$12+'LookUp Ranges'!$F$12+IF(Welcome!$C$12="Distribution",'LookUp Ranges'!$I$12,IF(Welcome!$C$12="Transmission",'LookUp Ranges'!$H$12,IF(Welcome!$C$12="Power Generation",'LookUp Ranges'!$G$12,'LookUp Ranges'!$F$12))))</f>
        <v>0</v>
      </c>
      <c r="AL17" s="582">
        <f>IF(OR(ISBLANK(AL13),AL13=0),0,'LookUp Ranges'!$E$12+'LookUp Ranges'!$F$12+IF(Welcome!$C$12="Distribution",'LookUp Ranges'!$I$12,IF(Welcome!$C$12="Transmission",'LookUp Ranges'!$H$12,IF(Welcome!$C$12="Power Generation",'LookUp Ranges'!$G$12,'LookUp Ranges'!$F$12))))</f>
        <v>0</v>
      </c>
      <c r="AM17" s="582">
        <f>IF(OR(ISBLANK(AM13),AM13=0),0,'LookUp Ranges'!$E$12+'LookUp Ranges'!$F$12+IF(Welcome!$C$12="Distribution",'LookUp Ranges'!$I$12,IF(Welcome!$C$12="Transmission",'LookUp Ranges'!$H$12,IF(Welcome!$C$12="Power Generation",'LookUp Ranges'!$G$12,'LookUp Ranges'!$F$12))))</f>
        <v>0</v>
      </c>
      <c r="AN17" s="582">
        <f>IF(OR(ISBLANK(AN13),AN13=0),0,'LookUp Ranges'!$E$12+'LookUp Ranges'!$F$12+IF(Welcome!$C$12="Distribution",'LookUp Ranges'!$I$12,IF(Welcome!$C$12="Transmission",'LookUp Ranges'!$H$12,IF(Welcome!$C$12="Power Generation",'LookUp Ranges'!$G$12,'LookUp Ranges'!$F$12))))</f>
        <v>0</v>
      </c>
      <c r="AO17" s="582">
        <f>IF(OR(ISBLANK(AO13),AO13=0),0,'LookUp Ranges'!$E$12+'LookUp Ranges'!$F$12+IF(Welcome!$C$12="Distribution",'LookUp Ranges'!$I$12,IF(Welcome!$C$12="Transmission",'LookUp Ranges'!$H$12,IF(Welcome!$C$12="Power Generation",'LookUp Ranges'!$G$12,'LookUp Ranges'!$F$12))))</f>
        <v>0</v>
      </c>
      <c r="AP17" s="582">
        <f>IF(OR(ISBLANK(AP13),AP13=0),0,'LookUp Ranges'!$E$12+'LookUp Ranges'!$F$12+IF(Welcome!$C$12="Distribution",'LookUp Ranges'!$I$12,IF(Welcome!$C$12="Transmission",'LookUp Ranges'!$H$12,IF(Welcome!$C$12="Power Generation",'LookUp Ranges'!$G$12,'LookUp Ranges'!$F$12))))</f>
        <v>0</v>
      </c>
      <c r="AQ17" s="582">
        <f>IF(OR(ISBLANK(AQ13),AQ13=0),0,'LookUp Ranges'!$E$12+'LookUp Ranges'!$F$12+IF(Welcome!$C$12="Distribution",'LookUp Ranges'!$I$12,IF(Welcome!$C$12="Transmission",'LookUp Ranges'!$H$12,IF(Welcome!$C$12="Power Generation",'LookUp Ranges'!$G$12,'LookUp Ranges'!$F$12))))</f>
        <v>0</v>
      </c>
      <c r="AR17" s="582">
        <f>IF(OR(ISBLANK(AR13),AR13=0),0,'LookUp Ranges'!$E$12+'LookUp Ranges'!$F$12+IF(Welcome!$C$12="Distribution",'LookUp Ranges'!$I$12,IF(Welcome!$C$12="Transmission",'LookUp Ranges'!$H$12,IF(Welcome!$C$12="Power Generation",'LookUp Ranges'!$G$12,'LookUp Ranges'!$F$12))))</f>
        <v>0</v>
      </c>
      <c r="AS17" s="582">
        <f>IF(OR(ISBLANK(AS13),AS13=0),0,'LookUp Ranges'!$E$12+'LookUp Ranges'!$F$12+IF(Welcome!$C$12="Distribution",'LookUp Ranges'!$I$12,IF(Welcome!$C$12="Transmission",'LookUp Ranges'!$H$12,IF(Welcome!$C$12="Power Generation",'LookUp Ranges'!$G$12,'LookUp Ranges'!$F$12))))</f>
        <v>0</v>
      </c>
      <c r="AT17" s="582">
        <f>IF(OR(ISBLANK(AT13),AT13=0),0,'LookUp Ranges'!$E$12+'LookUp Ranges'!$F$12+IF(Welcome!$C$12="Distribution",'LookUp Ranges'!$I$12,IF(Welcome!$C$12="Transmission",'LookUp Ranges'!$H$12,IF(Welcome!$C$12="Power Generation",'LookUp Ranges'!$G$12,'LookUp Ranges'!$F$12))))</f>
        <v>0</v>
      </c>
      <c r="AU17" s="582">
        <f>IF(OR(ISBLANK(AU13),AU13=0),0,'LookUp Ranges'!$E$12+'LookUp Ranges'!$F$12+IF(Welcome!$C$12="Distribution",'LookUp Ranges'!$I$12,IF(Welcome!$C$12="Transmission",'LookUp Ranges'!$H$12,IF(Welcome!$C$12="Power Generation",'LookUp Ranges'!$G$12,'LookUp Ranges'!$F$12))))</f>
        <v>0</v>
      </c>
      <c r="AV17" s="582">
        <f>IF(OR(ISBLANK(AV13),AV13=0),0,'LookUp Ranges'!$E$12+'LookUp Ranges'!$F$12+IF(Welcome!$C$12="Distribution",'LookUp Ranges'!$I$12,IF(Welcome!$C$12="Transmission",'LookUp Ranges'!$H$12,IF(Welcome!$C$12="Power Generation",'LookUp Ranges'!$G$12,'LookUp Ranges'!$F$12))))</f>
        <v>0</v>
      </c>
      <c r="AW17" s="582">
        <f>IF(OR(ISBLANK(AW13),AW13=0),0,'LookUp Ranges'!$E$12+'LookUp Ranges'!$F$12+IF(Welcome!$C$12="Distribution",'LookUp Ranges'!$I$12,IF(Welcome!$C$12="Transmission",'LookUp Ranges'!$H$12,IF(Welcome!$C$12="Power Generation",'LookUp Ranges'!$G$12,'LookUp Ranges'!$F$12))))</f>
        <v>0</v>
      </c>
      <c r="AX17" s="582">
        <f>IF(OR(ISBLANK(AX13),AX13=0),0,'LookUp Ranges'!$E$12+'LookUp Ranges'!$F$12+IF(Welcome!$C$12="Distribution",'LookUp Ranges'!$I$12,IF(Welcome!$C$12="Transmission",'LookUp Ranges'!$H$12,IF(Welcome!$C$12="Power Generation",'LookUp Ranges'!$G$12,'LookUp Ranges'!$F$12))))</f>
        <v>0</v>
      </c>
      <c r="AY17" s="582">
        <f>IF(OR(ISBLANK(AY13),AY13=0),0,'LookUp Ranges'!$E$12+'LookUp Ranges'!$F$12+IF(Welcome!$C$12="Distribution",'LookUp Ranges'!$I$12,IF(Welcome!$C$12="Transmission",'LookUp Ranges'!$H$12,IF(Welcome!$C$12="Power Generation",'LookUp Ranges'!$G$12,'LookUp Ranges'!$F$12))))</f>
        <v>0</v>
      </c>
      <c r="AZ17" s="582">
        <f>IF(OR(ISBLANK(AZ13),AZ13=0),0,'LookUp Ranges'!$E$12+'LookUp Ranges'!$F$12+IF(Welcome!$C$12="Distribution",'LookUp Ranges'!$I$12,IF(Welcome!$C$12="Transmission",'LookUp Ranges'!$H$12,IF(Welcome!$C$12="Power Generation",'LookUp Ranges'!$G$12,'LookUp Ranges'!$F$12))))</f>
        <v>0</v>
      </c>
      <c r="BA17" s="582">
        <f>IF(OR(ISBLANK(BA13),BA13=0),0,'LookUp Ranges'!$E$12+'LookUp Ranges'!$F$12+IF(Welcome!$C$12="Distribution",'LookUp Ranges'!$I$12,IF(Welcome!$C$12="Transmission",'LookUp Ranges'!$H$12,IF(Welcome!$C$12="Power Generation",'LookUp Ranges'!$G$12,'LookUp Ranges'!$F$12))))</f>
        <v>0</v>
      </c>
      <c r="BB17" s="582">
        <f>IF(OR(ISBLANK(BB13),BB13=0),0,'LookUp Ranges'!$E$12+'LookUp Ranges'!$F$12+IF(Welcome!$C$12="Distribution",'LookUp Ranges'!$I$12,IF(Welcome!$C$12="Transmission",'LookUp Ranges'!$H$12,IF(Welcome!$C$12="Power Generation",'LookUp Ranges'!$G$12,'LookUp Ranges'!$F$12))))</f>
        <v>0</v>
      </c>
      <c r="BC17" s="582">
        <f>IF(OR(ISBLANK(BC13),BC13=0),0,'LookUp Ranges'!$E$12+'LookUp Ranges'!$F$12+IF(Welcome!$C$12="Distribution",'LookUp Ranges'!$I$12,IF(Welcome!$C$12="Transmission",'LookUp Ranges'!$H$12,IF(Welcome!$C$12="Power Generation",'LookUp Ranges'!$G$12,'LookUp Ranges'!$F$12))))</f>
        <v>0</v>
      </c>
      <c r="BD17" s="582">
        <f>IF(OR(ISBLANK(BD13),BD13=0),0,'LookUp Ranges'!$E$12+'LookUp Ranges'!$F$12+IF(Welcome!$C$12="Distribution",'LookUp Ranges'!$I$12,IF(Welcome!$C$12="Transmission",'LookUp Ranges'!$H$12,IF(Welcome!$C$12="Power Generation",'LookUp Ranges'!$G$12,'LookUp Ranges'!$F$12))))</f>
        <v>0</v>
      </c>
      <c r="BE17" s="582">
        <f>IF(OR(ISBLANK(BE13),BE13=0),0,'LookUp Ranges'!$E$12+'LookUp Ranges'!$F$12+IF(Welcome!$C$12="Distribution",'LookUp Ranges'!$I$12,IF(Welcome!$C$12="Transmission",'LookUp Ranges'!$H$12,IF(Welcome!$C$12="Power Generation",'LookUp Ranges'!$G$12,'LookUp Ranges'!$F$12))))</f>
        <v>0</v>
      </c>
      <c r="BF17" s="582">
        <f>IF(OR(ISBLANK(BF13),BF13=0),0,'LookUp Ranges'!$E$12+'LookUp Ranges'!$F$12+IF(Welcome!$C$12="Distribution",'LookUp Ranges'!$I$12,IF(Welcome!$C$12="Transmission",'LookUp Ranges'!$H$12,IF(Welcome!$C$12="Power Generation",'LookUp Ranges'!$G$12,'LookUp Ranges'!$F$12))))</f>
        <v>0</v>
      </c>
      <c r="BG17" s="582">
        <f>IF(OR(ISBLANK(BG13),BG13=0),0,'LookUp Ranges'!$E$12+'LookUp Ranges'!$F$12+IF(Welcome!$C$12="Distribution",'LookUp Ranges'!$I$12,IF(Welcome!$C$12="Transmission",'LookUp Ranges'!$H$12,IF(Welcome!$C$12="Power Generation",'LookUp Ranges'!$G$12,'LookUp Ranges'!$F$12))))</f>
        <v>0</v>
      </c>
      <c r="BH17" s="582">
        <f>IF(OR(ISBLANK(BH13),BH13=0),0,'LookUp Ranges'!$E$12+'LookUp Ranges'!$F$12+IF(Welcome!$C$12="Distribution",'LookUp Ranges'!$I$12,IF(Welcome!$C$12="Transmission",'LookUp Ranges'!$H$12,IF(Welcome!$C$12="Power Generation",'LookUp Ranges'!$G$12,'LookUp Ranges'!$F$12))))</f>
        <v>0</v>
      </c>
      <c r="BI17" s="582">
        <f>IF(OR(ISBLANK(BI13),BI13=0),0,'LookUp Ranges'!$E$12+'LookUp Ranges'!$F$12+IF(Welcome!$C$12="Distribution",'LookUp Ranges'!$I$12,IF(Welcome!$C$12="Transmission",'LookUp Ranges'!$H$12,IF(Welcome!$C$12="Power Generation",'LookUp Ranges'!$G$12,'LookUp Ranges'!$F$12))))</f>
        <v>0</v>
      </c>
      <c r="BJ17" s="582">
        <f>IF(OR(ISBLANK(BJ13),BJ13=0),0,'LookUp Ranges'!$E$12+'LookUp Ranges'!$F$12+IF(Welcome!$C$12="Distribution",'LookUp Ranges'!$I$12,IF(Welcome!$C$12="Transmission",'LookUp Ranges'!$H$12,IF(Welcome!$C$12="Power Generation",'LookUp Ranges'!$G$12,'LookUp Ranges'!$F$12))))</f>
        <v>0</v>
      </c>
      <c r="BK17" s="582">
        <f>IF(OR(ISBLANK(BK13),BK13=0),0,'LookUp Ranges'!$E$12+'LookUp Ranges'!$F$12+IF(Welcome!$C$12="Distribution",'LookUp Ranges'!$I$12,IF(Welcome!$C$12="Transmission",'LookUp Ranges'!$H$12,IF(Welcome!$C$12="Power Generation",'LookUp Ranges'!$G$12,'LookUp Ranges'!$F$12))))</f>
        <v>0</v>
      </c>
      <c r="BL17" s="582">
        <f>IF(OR(ISBLANK(BL13),BL13=0),0,'LookUp Ranges'!$E$12+'LookUp Ranges'!$F$12+IF(Welcome!$C$12="Distribution",'LookUp Ranges'!$I$12,IF(Welcome!$C$12="Transmission",'LookUp Ranges'!$H$12,IF(Welcome!$C$12="Power Generation",'LookUp Ranges'!$G$12,'LookUp Ranges'!$F$12))))</f>
        <v>0</v>
      </c>
      <c r="BM17" s="582">
        <f>IF(OR(ISBLANK(BM13),BM13=0),0,'LookUp Ranges'!$E$12+'LookUp Ranges'!$F$12+IF(Welcome!$C$12="Distribution",'LookUp Ranges'!$I$12,IF(Welcome!$C$12="Transmission",'LookUp Ranges'!$H$12,IF(Welcome!$C$12="Power Generation",'LookUp Ranges'!$G$12,'LookUp Ranges'!$F$12))))</f>
        <v>0</v>
      </c>
      <c r="BN17" s="582">
        <f>IF(OR(ISBLANK(BN13),BN13=0),0,'LookUp Ranges'!$E$12+'LookUp Ranges'!$F$12+IF(Welcome!$C$12="Distribution",'LookUp Ranges'!$I$12,IF(Welcome!$C$12="Transmission",'LookUp Ranges'!$H$12,IF(Welcome!$C$12="Power Generation",'LookUp Ranges'!$G$12,'LookUp Ranges'!$F$12))))</f>
        <v>0</v>
      </c>
      <c r="BO17" s="582">
        <f>IF(OR(ISBLANK(BO13),BO13=0),0,'LookUp Ranges'!$E$12+'LookUp Ranges'!$F$12+IF(Welcome!$C$12="Distribution",'LookUp Ranges'!$I$12,IF(Welcome!$C$12="Transmission",'LookUp Ranges'!$H$12,IF(Welcome!$C$12="Power Generation",'LookUp Ranges'!$G$12,'LookUp Ranges'!$F$12))))</f>
        <v>0</v>
      </c>
      <c r="BP17" s="582">
        <f>IF(OR(ISBLANK(BP13),BP13=0),0,'LookUp Ranges'!$E$12+'LookUp Ranges'!$F$12+IF(Welcome!$C$12="Distribution",'LookUp Ranges'!$I$12,IF(Welcome!$C$12="Transmission",'LookUp Ranges'!$H$12,IF(Welcome!$C$12="Power Generation",'LookUp Ranges'!$G$12,'LookUp Ranges'!$F$12))))</f>
        <v>0</v>
      </c>
      <c r="BQ17" s="582">
        <f>IF(OR(ISBLANK(BQ13),BQ13=0),0,'LookUp Ranges'!$E$12+'LookUp Ranges'!$F$12+IF(Welcome!$C$12="Distribution",'LookUp Ranges'!$I$12,IF(Welcome!$C$12="Transmission",'LookUp Ranges'!$H$12,IF(Welcome!$C$12="Power Generation",'LookUp Ranges'!$G$12,'LookUp Ranges'!$F$12))))</f>
        <v>0</v>
      </c>
      <c r="BR17" s="582">
        <f>IF(OR(ISBLANK(BR13),BR13=0),0,'LookUp Ranges'!$E$12+'LookUp Ranges'!$F$12+IF(Welcome!$C$12="Distribution",'LookUp Ranges'!$I$12,IF(Welcome!$C$12="Transmission",'LookUp Ranges'!$H$12,IF(Welcome!$C$12="Power Generation",'LookUp Ranges'!$G$12,'LookUp Ranges'!$F$12))))</f>
        <v>0</v>
      </c>
      <c r="BS17" s="582">
        <f>IF(OR(ISBLANK(BS13),BS13=0),0,'LookUp Ranges'!$E$12+'LookUp Ranges'!$F$12+IF(Welcome!$C$12="Distribution",'LookUp Ranges'!$I$12,IF(Welcome!$C$12="Transmission",'LookUp Ranges'!$H$12,IF(Welcome!$C$12="Power Generation",'LookUp Ranges'!$G$12,'LookUp Ranges'!$F$12))))</f>
        <v>0</v>
      </c>
      <c r="BT17" s="582">
        <f>IF(OR(ISBLANK(BT13),BT13=0),0,'LookUp Ranges'!$E$12+'LookUp Ranges'!$F$12+IF(Welcome!$C$12="Distribution",'LookUp Ranges'!$I$12,IF(Welcome!$C$12="Transmission",'LookUp Ranges'!$H$12,IF(Welcome!$C$12="Power Generation",'LookUp Ranges'!$G$12,'LookUp Ranges'!$F$12))))</f>
        <v>0</v>
      </c>
      <c r="BU17" s="582">
        <f>IF(OR(ISBLANK(BU13),BU13=0),0,'LookUp Ranges'!$E$12+'LookUp Ranges'!$F$12+IF(Welcome!$C$12="Distribution",'LookUp Ranges'!$I$12,IF(Welcome!$C$12="Transmission",'LookUp Ranges'!$H$12,IF(Welcome!$C$12="Power Generation",'LookUp Ranges'!$G$12,'LookUp Ranges'!$F$12))))</f>
        <v>0</v>
      </c>
      <c r="BV17" s="582">
        <f>IF(OR(ISBLANK(BV13),BV13=0),0,'LookUp Ranges'!$E$12+'LookUp Ranges'!$F$12+IF(Welcome!$C$12="Distribution",'LookUp Ranges'!$I$12,IF(Welcome!$C$12="Transmission",'LookUp Ranges'!$H$12,IF(Welcome!$C$12="Power Generation",'LookUp Ranges'!$G$12,'LookUp Ranges'!$F$12))))</f>
        <v>0</v>
      </c>
      <c r="BW17" s="582">
        <f>IF(OR(ISBLANK(BW13),BW13=0),0,'LookUp Ranges'!$E$12+'LookUp Ranges'!$F$12+IF(Welcome!$C$12="Distribution",'LookUp Ranges'!$I$12,IF(Welcome!$C$12="Transmission",'LookUp Ranges'!$H$12,IF(Welcome!$C$12="Power Generation",'LookUp Ranges'!$G$12,'LookUp Ranges'!$F$12))))</f>
        <v>0</v>
      </c>
      <c r="BX17" s="582">
        <f>IF(OR(ISBLANK(BX13),BX13=0),0,'LookUp Ranges'!$E$12+'LookUp Ranges'!$F$12+IF(Welcome!$C$12="Distribution",'LookUp Ranges'!$I$12,IF(Welcome!$C$12="Transmission",'LookUp Ranges'!$H$12,IF(Welcome!$C$12="Power Generation",'LookUp Ranges'!$G$12,'LookUp Ranges'!$F$12))))</f>
        <v>0</v>
      </c>
      <c r="BY17" s="582">
        <f>IF(OR(ISBLANK(BY13),BY13=0),0,'LookUp Ranges'!$E$12+'LookUp Ranges'!$F$12+IF(Welcome!$C$12="Distribution",'LookUp Ranges'!$I$12,IF(Welcome!$C$12="Transmission",'LookUp Ranges'!$H$12,IF(Welcome!$C$12="Power Generation",'LookUp Ranges'!$G$12,'LookUp Ranges'!$F$12))))</f>
        <v>0</v>
      </c>
      <c r="BZ17" s="582">
        <f>IF(OR(ISBLANK(BZ13),BZ13=0),0,'LookUp Ranges'!$E$12+'LookUp Ranges'!$F$12+IF(Welcome!$C$12="Distribution",'LookUp Ranges'!$I$12,IF(Welcome!$C$12="Transmission",'LookUp Ranges'!$H$12,IF(Welcome!$C$12="Power Generation",'LookUp Ranges'!$G$12,'LookUp Ranges'!$F$12))))</f>
        <v>0</v>
      </c>
      <c r="CA17" s="582">
        <f>IF(OR(ISBLANK(CA13),CA13=0),0,'LookUp Ranges'!$E$12+'LookUp Ranges'!$F$12+IF(Welcome!$C$12="Distribution",'LookUp Ranges'!$I$12,IF(Welcome!$C$12="Transmission",'LookUp Ranges'!$H$12,IF(Welcome!$C$12="Power Generation",'LookUp Ranges'!$G$12,'LookUp Ranges'!$F$12))))</f>
        <v>0</v>
      </c>
      <c r="CB17" s="582">
        <f>IF(OR(ISBLANK(CB13),CB13=0),0,'LookUp Ranges'!$E$12+'LookUp Ranges'!$F$12+IF(Welcome!$C$12="Distribution",'LookUp Ranges'!$I$12,IF(Welcome!$C$12="Transmission",'LookUp Ranges'!$H$12,IF(Welcome!$C$12="Power Generation",'LookUp Ranges'!$G$12,'LookUp Ranges'!$F$12))))</f>
        <v>0</v>
      </c>
      <c r="CC17" s="582">
        <f>IF(OR(ISBLANK(CC13),CC13=0),0,'LookUp Ranges'!$E$12+'LookUp Ranges'!$F$12+IF(Welcome!$C$12="Distribution",'LookUp Ranges'!$I$12,IF(Welcome!$C$12="Transmission",'LookUp Ranges'!$H$12,IF(Welcome!$C$12="Power Generation",'LookUp Ranges'!$G$12,'LookUp Ranges'!$F$12))))</f>
        <v>0</v>
      </c>
      <c r="CD17" s="582">
        <f>IF(OR(ISBLANK(CD13),CD13=0),0,'LookUp Ranges'!$E$12+'LookUp Ranges'!$F$12+IF(Welcome!$C$12="Distribution",'LookUp Ranges'!$I$12,IF(Welcome!$C$12="Transmission",'LookUp Ranges'!$H$12,IF(Welcome!$C$12="Power Generation",'LookUp Ranges'!$G$12,'LookUp Ranges'!$F$12))))</f>
        <v>0</v>
      </c>
      <c r="CE17" s="456"/>
    </row>
    <row r="18" spans="1:84" s="5" customFormat="1">
      <c r="B18" s="180" t="s">
        <v>468</v>
      </c>
      <c r="C18" s="28">
        <f ca="1">C11*('LookUp Ranges'!$C$12+'LookUp Ranges'!$F$12+IF(Welcome!$C$12="Distribution",'LookUp Ranges'!$I$12,IF(Welcome!$C$12="Transmission",'LookUp Ranges'!$H$12,IF(Welcome!$C$12="Power Generation",'LookUp Ranges'!$G$12,'LookUp Ranges'!$F$12))))</f>
        <v>0</v>
      </c>
      <c r="D18" s="28">
        <f ca="1">D11*('LookUp Ranges'!$C$12+'LookUp Ranges'!$F$12+IF(Welcome!$C$12="Distribution",'LookUp Ranges'!$I$12,IF(Welcome!$C$12="Transmission",'LookUp Ranges'!$H$12,IF(Welcome!$C$12="Power Generation",'LookUp Ranges'!$G$12,'LookUp Ranges'!$F$12))))</f>
        <v>0</v>
      </c>
      <c r="E18" s="28">
        <f ca="1">E11*('LookUp Ranges'!$C$12+'LookUp Ranges'!$F$12+IF(Welcome!$C$12="Distribution",'LookUp Ranges'!$I$12,IF(Welcome!$C$12="Transmission",'LookUp Ranges'!$H$12,IF(Welcome!$C$12="Power Generation",'LookUp Ranges'!$G$12,'LookUp Ranges'!$F$12))))</f>
        <v>0</v>
      </c>
      <c r="F18" s="28">
        <f ca="1">F11*('LookUp Ranges'!$C$12+'LookUp Ranges'!$F$12+IF(Welcome!$C$12="Distribution",'LookUp Ranges'!$I$12,IF(Welcome!$C$12="Transmission",'LookUp Ranges'!$H$12,IF(Welcome!$C$12="Power Generation",'LookUp Ranges'!$G$12,'LookUp Ranges'!$F$12))))</f>
        <v>0</v>
      </c>
      <c r="G18" s="28">
        <f ca="1">G11*('LookUp Ranges'!$C$12+'LookUp Ranges'!$F$12+IF(Welcome!$C$12="Distribution",'LookUp Ranges'!$I$12,IF(Welcome!$C$12="Transmission",'LookUp Ranges'!$H$12,IF(Welcome!$C$12="Power Generation",'LookUp Ranges'!$G$12,'LookUp Ranges'!$F$12))))</f>
        <v>0</v>
      </c>
      <c r="H18" s="28">
        <f ca="1">H11*('LookUp Ranges'!$C$12+'LookUp Ranges'!$F$12+IF(Welcome!$C$12="Distribution",'LookUp Ranges'!$I$12,IF(Welcome!$C$12="Transmission",'LookUp Ranges'!$H$12,IF(Welcome!$C$12="Power Generation",'LookUp Ranges'!$G$12,'LookUp Ranges'!$F$12))))</f>
        <v>0</v>
      </c>
      <c r="I18" s="28">
        <f ca="1">I11*('LookUp Ranges'!$C$12+'LookUp Ranges'!$F$12+IF(Welcome!$C$12="Distribution",'LookUp Ranges'!$I$12,IF(Welcome!$C$12="Transmission",'LookUp Ranges'!$H$12,IF(Welcome!$C$12="Power Generation",'LookUp Ranges'!$G$12,'LookUp Ranges'!$F$12))))</f>
        <v>0</v>
      </c>
      <c r="J18" s="28">
        <f ca="1">J11*('LookUp Ranges'!$C$12+'LookUp Ranges'!$F$12+IF(Welcome!$C$12="Distribution",'LookUp Ranges'!$I$12,IF(Welcome!$C$12="Transmission",'LookUp Ranges'!$H$12,IF(Welcome!$C$12="Power Generation",'LookUp Ranges'!$G$12,'LookUp Ranges'!$F$12))))</f>
        <v>0</v>
      </c>
      <c r="K18" s="28">
        <f ca="1">K11*('LookUp Ranges'!$C$12+'LookUp Ranges'!$F$12+IF(Welcome!$C$12="Distribution",'LookUp Ranges'!$I$12,IF(Welcome!$C$12="Transmission",'LookUp Ranges'!$H$12,IF(Welcome!$C$12="Power Generation",'LookUp Ranges'!$G$12,'LookUp Ranges'!$F$12))))</f>
        <v>0</v>
      </c>
      <c r="L18" s="28">
        <f ca="1">L11*('LookUp Ranges'!$C$12+'LookUp Ranges'!$F$12+IF(Welcome!$C$12="Distribution",'LookUp Ranges'!$I$12,IF(Welcome!$C$12="Transmission",'LookUp Ranges'!$H$12,IF(Welcome!$C$12="Power Generation",'LookUp Ranges'!$G$12,'LookUp Ranges'!$F$12))))</f>
        <v>0</v>
      </c>
      <c r="M18" s="28">
        <f ca="1">M11*('LookUp Ranges'!$C$12+'LookUp Ranges'!$F$12+IF(Welcome!$C$12="Distribution",'LookUp Ranges'!$I$12,IF(Welcome!$C$12="Transmission",'LookUp Ranges'!$H$12,IF(Welcome!$C$12="Power Generation",'LookUp Ranges'!$G$12,'LookUp Ranges'!$F$12))))</f>
        <v>0</v>
      </c>
      <c r="N18" s="28">
        <f ca="1">N11*('LookUp Ranges'!$C$12+'LookUp Ranges'!$F$12+IF(Welcome!$C$12="Distribution",'LookUp Ranges'!$I$12,IF(Welcome!$C$12="Transmission",'LookUp Ranges'!$H$12,IF(Welcome!$C$12="Power Generation",'LookUp Ranges'!$G$12,'LookUp Ranges'!$F$12))))</f>
        <v>0</v>
      </c>
      <c r="O18" s="28">
        <f ca="1">O11*('LookUp Ranges'!$C$12+'LookUp Ranges'!$F$12+IF(Welcome!$C$12="Distribution",'LookUp Ranges'!$I$12,IF(Welcome!$C$12="Transmission",'LookUp Ranges'!$H$12,IF(Welcome!$C$12="Power Generation",'LookUp Ranges'!$G$12,'LookUp Ranges'!$F$12))))</f>
        <v>0</v>
      </c>
      <c r="P18" s="28">
        <f ca="1">P11*('LookUp Ranges'!$C$12+'LookUp Ranges'!$F$12+IF(Welcome!$C$12="Distribution",'LookUp Ranges'!$I$12,IF(Welcome!$C$12="Transmission",'LookUp Ranges'!$H$12,IF(Welcome!$C$12="Power Generation",'LookUp Ranges'!$G$12,'LookUp Ranges'!$F$12))))</f>
        <v>0</v>
      </c>
      <c r="Q18" s="28">
        <f ca="1">Q11*('LookUp Ranges'!$C$12+'LookUp Ranges'!$F$12+IF(Welcome!$C$12="Distribution",'LookUp Ranges'!$I$12,IF(Welcome!$C$12="Transmission",'LookUp Ranges'!$H$12,IF(Welcome!$C$12="Power Generation",'LookUp Ranges'!$G$12,'LookUp Ranges'!$F$12))))</f>
        <v>0</v>
      </c>
      <c r="R18" s="28">
        <f ca="1">R11*('LookUp Ranges'!$C$12+'LookUp Ranges'!$F$12+IF(Welcome!$C$12="Distribution",'LookUp Ranges'!$I$12,IF(Welcome!$C$12="Transmission",'LookUp Ranges'!$H$12,IF(Welcome!$C$12="Power Generation",'LookUp Ranges'!$G$12,'LookUp Ranges'!$F$12))))</f>
        <v>0</v>
      </c>
      <c r="S18" s="28">
        <f ca="1">S11*('LookUp Ranges'!$C$12+'LookUp Ranges'!$F$12+IF(Welcome!$C$12="Distribution",'LookUp Ranges'!$I$12,IF(Welcome!$C$12="Transmission",'LookUp Ranges'!$H$12,IF(Welcome!$C$12="Power Generation",'LookUp Ranges'!$G$12,'LookUp Ranges'!$F$12))))</f>
        <v>0</v>
      </c>
      <c r="T18" s="28">
        <f ca="1">T11*('LookUp Ranges'!$C$12+'LookUp Ranges'!$F$12+IF(Welcome!$C$12="Distribution",'LookUp Ranges'!$I$12,IF(Welcome!$C$12="Transmission",'LookUp Ranges'!$H$12,IF(Welcome!$C$12="Power Generation",'LookUp Ranges'!$G$12,'LookUp Ranges'!$F$12))))</f>
        <v>0</v>
      </c>
      <c r="U18" s="28">
        <f ca="1">U11*('LookUp Ranges'!$C$12+'LookUp Ranges'!$F$12+IF(Welcome!$C$12="Distribution",'LookUp Ranges'!$I$12,IF(Welcome!$C$12="Transmission",'LookUp Ranges'!$H$12,IF(Welcome!$C$12="Power Generation",'LookUp Ranges'!$G$12,'LookUp Ranges'!$F$12))))</f>
        <v>0</v>
      </c>
      <c r="V18" s="28">
        <f ca="1">V11*('LookUp Ranges'!$C$12+'LookUp Ranges'!$F$12+IF(Welcome!$C$12="Distribution",'LookUp Ranges'!$I$12,IF(Welcome!$C$12="Transmission",'LookUp Ranges'!$H$12,IF(Welcome!$C$12="Power Generation",'LookUp Ranges'!$G$12,'LookUp Ranges'!$F$12))))</f>
        <v>0</v>
      </c>
      <c r="W18" s="28">
        <f ca="1">W11*('LookUp Ranges'!$C$12+'LookUp Ranges'!$F$12+IF(Welcome!$C$12="Distribution",'LookUp Ranges'!$I$12,IF(Welcome!$C$12="Transmission",'LookUp Ranges'!$H$12,IF(Welcome!$C$12="Power Generation",'LookUp Ranges'!$G$12,'LookUp Ranges'!$F$12))))</f>
        <v>0</v>
      </c>
      <c r="X18" s="28">
        <f ca="1">X11*('LookUp Ranges'!$C$12+'LookUp Ranges'!$F$12+IF(Welcome!$C$12="Distribution",'LookUp Ranges'!$I$12,IF(Welcome!$C$12="Transmission",'LookUp Ranges'!$H$12,IF(Welcome!$C$12="Power Generation",'LookUp Ranges'!$G$12,'LookUp Ranges'!$F$12))))</f>
        <v>0</v>
      </c>
      <c r="Y18" s="28">
        <f ca="1">Y11*('LookUp Ranges'!$C$12+'LookUp Ranges'!$F$12+IF(Welcome!$C$12="Distribution",'LookUp Ranges'!$I$12,IF(Welcome!$C$12="Transmission",'LookUp Ranges'!$H$12,IF(Welcome!$C$12="Power Generation",'LookUp Ranges'!$G$12,'LookUp Ranges'!$F$12))))</f>
        <v>0</v>
      </c>
      <c r="Z18" s="28">
        <f ca="1">Z11*('LookUp Ranges'!$C$12+'LookUp Ranges'!$F$12+IF(Welcome!$C$12="Distribution",'LookUp Ranges'!$I$12,IF(Welcome!$C$12="Transmission",'LookUp Ranges'!$H$12,IF(Welcome!$C$12="Power Generation",'LookUp Ranges'!$G$12,'LookUp Ranges'!$F$12))))</f>
        <v>0</v>
      </c>
      <c r="AA18" s="28">
        <f ca="1">AA11*('LookUp Ranges'!$C$12+'LookUp Ranges'!$F$12+IF(Welcome!$C$12="Distribution",'LookUp Ranges'!$I$12,IF(Welcome!$C$12="Transmission",'LookUp Ranges'!$H$12,IF(Welcome!$C$12="Power Generation",'LookUp Ranges'!$G$12,'LookUp Ranges'!$F$12))))</f>
        <v>0</v>
      </c>
      <c r="AB18" s="28">
        <f ca="1">AB11*('LookUp Ranges'!$C$12+'LookUp Ranges'!$F$12+IF(Welcome!$C$12="Distribution",'LookUp Ranges'!$I$12,IF(Welcome!$C$12="Transmission",'LookUp Ranges'!$H$12,IF(Welcome!$C$12="Power Generation",'LookUp Ranges'!$G$12,'LookUp Ranges'!$F$12))))</f>
        <v>0</v>
      </c>
      <c r="AC18" s="28">
        <f ca="1">AC11*('LookUp Ranges'!$C$12+'LookUp Ranges'!$F$12+IF(Welcome!$C$12="Distribution",'LookUp Ranges'!$I$12,IF(Welcome!$C$12="Transmission",'LookUp Ranges'!$H$12,IF(Welcome!$C$12="Power Generation",'LookUp Ranges'!$G$12,'LookUp Ranges'!$F$12))))</f>
        <v>0</v>
      </c>
      <c r="AD18" s="28">
        <f ca="1">AD11*('LookUp Ranges'!$C$12+'LookUp Ranges'!$F$12+IF(Welcome!$C$12="Distribution",'LookUp Ranges'!$I$12,IF(Welcome!$C$12="Transmission",'LookUp Ranges'!$H$12,IF(Welcome!$C$12="Power Generation",'LookUp Ranges'!$G$12,'LookUp Ranges'!$F$12))))</f>
        <v>0</v>
      </c>
      <c r="AE18" s="28">
        <f ca="1">AE11*('LookUp Ranges'!$C$12+'LookUp Ranges'!$F$12+IF(Welcome!$C$12="Distribution",'LookUp Ranges'!$I$12,IF(Welcome!$C$12="Transmission",'LookUp Ranges'!$H$12,IF(Welcome!$C$12="Power Generation",'LookUp Ranges'!$G$12,'LookUp Ranges'!$F$12))))</f>
        <v>0</v>
      </c>
      <c r="AF18" s="28">
        <f ca="1">AF11*('LookUp Ranges'!$C$12+'LookUp Ranges'!$F$12+IF(Welcome!$C$12="Distribution",'LookUp Ranges'!$I$12,IF(Welcome!$C$12="Transmission",'LookUp Ranges'!$H$12,IF(Welcome!$C$12="Power Generation",'LookUp Ranges'!$G$12,'LookUp Ranges'!$F$12))))</f>
        <v>0</v>
      </c>
      <c r="AG18" s="28">
        <f ca="1">AG11*('LookUp Ranges'!$C$12+'LookUp Ranges'!$F$12+IF(Welcome!$C$12="Distribution",'LookUp Ranges'!$I$12,IF(Welcome!$C$12="Transmission",'LookUp Ranges'!$H$12,IF(Welcome!$C$12="Power Generation",'LookUp Ranges'!$G$12,'LookUp Ranges'!$F$12))))</f>
        <v>0</v>
      </c>
      <c r="AH18" s="28">
        <f ca="1">AH11*('LookUp Ranges'!$C$12+'LookUp Ranges'!$F$12+IF(Welcome!$C$12="Distribution",'LookUp Ranges'!$I$12,IF(Welcome!$C$12="Transmission",'LookUp Ranges'!$H$12,IF(Welcome!$C$12="Power Generation",'LookUp Ranges'!$G$12,'LookUp Ranges'!$F$12))))</f>
        <v>0</v>
      </c>
      <c r="AI18" s="28">
        <f ca="1">AI11*('LookUp Ranges'!$C$12+'LookUp Ranges'!$F$12+IF(Welcome!$C$12="Distribution",'LookUp Ranges'!$I$12,IF(Welcome!$C$12="Transmission",'LookUp Ranges'!$H$12,IF(Welcome!$C$12="Power Generation",'LookUp Ranges'!$G$12,'LookUp Ranges'!$F$12))))</f>
        <v>0</v>
      </c>
      <c r="AJ18" s="28">
        <f ca="1">AJ11*('LookUp Ranges'!$C$12+'LookUp Ranges'!$F$12+IF(Welcome!$C$12="Distribution",'LookUp Ranges'!$I$12,IF(Welcome!$C$12="Transmission",'LookUp Ranges'!$H$12,IF(Welcome!$C$12="Power Generation",'LookUp Ranges'!$G$12,'LookUp Ranges'!$F$12))))</f>
        <v>0</v>
      </c>
      <c r="AK18" s="28">
        <f ca="1">AK11*('LookUp Ranges'!$C$12+'LookUp Ranges'!$F$12+IF(Welcome!$C$12="Distribution",'LookUp Ranges'!$I$12,IF(Welcome!$C$12="Transmission",'LookUp Ranges'!$H$12,IF(Welcome!$C$12="Power Generation",'LookUp Ranges'!$G$12,'LookUp Ranges'!$F$12))))</f>
        <v>0</v>
      </c>
      <c r="AL18" s="28">
        <f ca="1">AL11*('LookUp Ranges'!$C$12+'LookUp Ranges'!$F$12+IF(Welcome!$C$12="Distribution",'LookUp Ranges'!$I$12,IF(Welcome!$C$12="Transmission",'LookUp Ranges'!$H$12,IF(Welcome!$C$12="Power Generation",'LookUp Ranges'!$G$12,'LookUp Ranges'!$F$12))))</f>
        <v>0</v>
      </c>
      <c r="AM18" s="28">
        <f ca="1">AM11*('LookUp Ranges'!$C$12+'LookUp Ranges'!$F$12+IF(Welcome!$C$12="Distribution",'LookUp Ranges'!$I$12,IF(Welcome!$C$12="Transmission",'LookUp Ranges'!$H$12,IF(Welcome!$C$12="Power Generation",'LookUp Ranges'!$G$12,'LookUp Ranges'!$F$12))))</f>
        <v>0</v>
      </c>
      <c r="AN18" s="28">
        <f ca="1">AN11*('LookUp Ranges'!$C$12+'LookUp Ranges'!$F$12+IF(Welcome!$C$12="Distribution",'LookUp Ranges'!$I$12,IF(Welcome!$C$12="Transmission",'LookUp Ranges'!$H$12,IF(Welcome!$C$12="Power Generation",'LookUp Ranges'!$G$12,'LookUp Ranges'!$F$12))))</f>
        <v>0</v>
      </c>
      <c r="AO18" s="28">
        <f ca="1">AO11*('LookUp Ranges'!$C$12+'LookUp Ranges'!$F$12+IF(Welcome!$C$12="Distribution",'LookUp Ranges'!$I$12,IF(Welcome!$C$12="Transmission",'LookUp Ranges'!$H$12,IF(Welcome!$C$12="Power Generation",'LookUp Ranges'!$G$12,'LookUp Ranges'!$F$12))))</f>
        <v>0</v>
      </c>
      <c r="AP18" s="28">
        <f ca="1">AP11*('LookUp Ranges'!$C$12+'LookUp Ranges'!$F$12+IF(Welcome!$C$12="Distribution",'LookUp Ranges'!$I$12,IF(Welcome!$C$12="Transmission",'LookUp Ranges'!$H$12,IF(Welcome!$C$12="Power Generation",'LookUp Ranges'!$G$12,'LookUp Ranges'!$F$12))))</f>
        <v>0</v>
      </c>
      <c r="AQ18" s="28">
        <f ca="1">AQ11*('LookUp Ranges'!$C$12+'LookUp Ranges'!$F$12+IF(Welcome!$C$12="Distribution",'LookUp Ranges'!$I$12,IF(Welcome!$C$12="Transmission",'LookUp Ranges'!$H$12,IF(Welcome!$C$12="Power Generation",'LookUp Ranges'!$G$12,'LookUp Ranges'!$F$12))))</f>
        <v>0</v>
      </c>
      <c r="AR18" s="28">
        <f ca="1">AR11*('LookUp Ranges'!$C$12+'LookUp Ranges'!$F$12+IF(Welcome!$C$12="Distribution",'LookUp Ranges'!$I$12,IF(Welcome!$C$12="Transmission",'LookUp Ranges'!$H$12,IF(Welcome!$C$12="Power Generation",'LookUp Ranges'!$G$12,'LookUp Ranges'!$F$12))))</f>
        <v>0</v>
      </c>
      <c r="AS18" s="28">
        <f ca="1">AS11*('LookUp Ranges'!$C$12+'LookUp Ranges'!$F$12+IF(Welcome!$C$12="Distribution",'LookUp Ranges'!$I$12,IF(Welcome!$C$12="Transmission",'LookUp Ranges'!$H$12,IF(Welcome!$C$12="Power Generation",'LookUp Ranges'!$G$12,'LookUp Ranges'!$F$12))))</f>
        <v>0</v>
      </c>
      <c r="AT18" s="28">
        <f ca="1">AT11*('LookUp Ranges'!$C$12+'LookUp Ranges'!$F$12+IF(Welcome!$C$12="Distribution",'LookUp Ranges'!$I$12,IF(Welcome!$C$12="Transmission",'LookUp Ranges'!$H$12,IF(Welcome!$C$12="Power Generation",'LookUp Ranges'!$G$12,'LookUp Ranges'!$F$12))))</f>
        <v>0</v>
      </c>
      <c r="AU18" s="28">
        <f ca="1">AU11*('LookUp Ranges'!$C$12+'LookUp Ranges'!$F$12+IF(Welcome!$C$12="Distribution",'LookUp Ranges'!$I$12,IF(Welcome!$C$12="Transmission",'LookUp Ranges'!$H$12,IF(Welcome!$C$12="Power Generation",'LookUp Ranges'!$G$12,'LookUp Ranges'!$F$12))))</f>
        <v>0</v>
      </c>
      <c r="AV18" s="28">
        <f ca="1">AV11*('LookUp Ranges'!$C$12+'LookUp Ranges'!$F$12+IF(Welcome!$C$12="Distribution",'LookUp Ranges'!$I$12,IF(Welcome!$C$12="Transmission",'LookUp Ranges'!$H$12,IF(Welcome!$C$12="Power Generation",'LookUp Ranges'!$G$12,'LookUp Ranges'!$F$12))))</f>
        <v>0</v>
      </c>
      <c r="AW18" s="28">
        <f ca="1">AW11*('LookUp Ranges'!$C$12+'LookUp Ranges'!$F$12+IF(Welcome!$C$12="Distribution",'LookUp Ranges'!$I$12,IF(Welcome!$C$12="Transmission",'LookUp Ranges'!$H$12,IF(Welcome!$C$12="Power Generation",'LookUp Ranges'!$G$12,'LookUp Ranges'!$F$12))))</f>
        <v>0</v>
      </c>
      <c r="AX18" s="28">
        <f ca="1">AX11*('LookUp Ranges'!$C$12+'LookUp Ranges'!$F$12+IF(Welcome!$C$12="Distribution",'LookUp Ranges'!$I$12,IF(Welcome!$C$12="Transmission",'LookUp Ranges'!$H$12,IF(Welcome!$C$12="Power Generation",'LookUp Ranges'!$G$12,'LookUp Ranges'!$F$12))))</f>
        <v>0</v>
      </c>
      <c r="AY18" s="28">
        <f ca="1">AY11*('LookUp Ranges'!$C$12+'LookUp Ranges'!$F$12+IF(Welcome!$C$12="Distribution",'LookUp Ranges'!$I$12,IF(Welcome!$C$12="Transmission",'LookUp Ranges'!$H$12,IF(Welcome!$C$12="Power Generation",'LookUp Ranges'!$G$12,'LookUp Ranges'!$F$12))))</f>
        <v>0</v>
      </c>
      <c r="AZ18" s="28">
        <f ca="1">AZ11*('LookUp Ranges'!$C$12+'LookUp Ranges'!$F$12+IF(Welcome!$C$12="Distribution",'LookUp Ranges'!$I$12,IF(Welcome!$C$12="Transmission",'LookUp Ranges'!$H$12,IF(Welcome!$C$12="Power Generation",'LookUp Ranges'!$G$12,'LookUp Ranges'!$F$12))))</f>
        <v>0</v>
      </c>
      <c r="BA18" s="28">
        <f ca="1">BA11*('LookUp Ranges'!$C$12+'LookUp Ranges'!$F$12+IF(Welcome!$C$12="Distribution",'LookUp Ranges'!$I$12,IF(Welcome!$C$12="Transmission",'LookUp Ranges'!$H$12,IF(Welcome!$C$12="Power Generation",'LookUp Ranges'!$G$12,'LookUp Ranges'!$F$12))))</f>
        <v>0</v>
      </c>
      <c r="BB18" s="28">
        <f ca="1">BB11*('LookUp Ranges'!$C$12+'LookUp Ranges'!$F$12+IF(Welcome!$C$12="Distribution",'LookUp Ranges'!$I$12,IF(Welcome!$C$12="Transmission",'LookUp Ranges'!$H$12,IF(Welcome!$C$12="Power Generation",'LookUp Ranges'!$G$12,'LookUp Ranges'!$F$12))))</f>
        <v>0</v>
      </c>
      <c r="BC18" s="28">
        <f ca="1">BC11*('LookUp Ranges'!$C$12+'LookUp Ranges'!$F$12+IF(Welcome!$C$12="Distribution",'LookUp Ranges'!$I$12,IF(Welcome!$C$12="Transmission",'LookUp Ranges'!$H$12,IF(Welcome!$C$12="Power Generation",'LookUp Ranges'!$G$12,'LookUp Ranges'!$F$12))))</f>
        <v>0</v>
      </c>
      <c r="BD18" s="28">
        <f ca="1">BD11*('LookUp Ranges'!$C$12+'LookUp Ranges'!$F$12+IF(Welcome!$C$12="Distribution",'LookUp Ranges'!$I$12,IF(Welcome!$C$12="Transmission",'LookUp Ranges'!$H$12,IF(Welcome!$C$12="Power Generation",'LookUp Ranges'!$G$12,'LookUp Ranges'!$F$12))))</f>
        <v>0</v>
      </c>
      <c r="BE18" s="28">
        <f ca="1">BE11*('LookUp Ranges'!$C$12+'LookUp Ranges'!$F$12+IF(Welcome!$C$12="Distribution",'LookUp Ranges'!$I$12,IF(Welcome!$C$12="Transmission",'LookUp Ranges'!$H$12,IF(Welcome!$C$12="Power Generation",'LookUp Ranges'!$G$12,'LookUp Ranges'!$F$12))))</f>
        <v>0</v>
      </c>
      <c r="BF18" s="28">
        <f ca="1">BF11*('LookUp Ranges'!$C$12+'LookUp Ranges'!$F$12+IF(Welcome!$C$12="Distribution",'LookUp Ranges'!$I$12,IF(Welcome!$C$12="Transmission",'LookUp Ranges'!$H$12,IF(Welcome!$C$12="Power Generation",'LookUp Ranges'!$G$12,'LookUp Ranges'!$F$12))))</f>
        <v>0</v>
      </c>
      <c r="BG18" s="28">
        <f ca="1">BG11*('LookUp Ranges'!$C$12+'LookUp Ranges'!$F$12+IF(Welcome!$C$12="Distribution",'LookUp Ranges'!$I$12,IF(Welcome!$C$12="Transmission",'LookUp Ranges'!$H$12,IF(Welcome!$C$12="Power Generation",'LookUp Ranges'!$G$12,'LookUp Ranges'!$F$12))))</f>
        <v>0</v>
      </c>
      <c r="BH18" s="28">
        <f ca="1">BH11*('LookUp Ranges'!$C$12+'LookUp Ranges'!$F$12+IF(Welcome!$C$12="Distribution",'LookUp Ranges'!$I$12,IF(Welcome!$C$12="Transmission",'LookUp Ranges'!$H$12,IF(Welcome!$C$12="Power Generation",'LookUp Ranges'!$G$12,'LookUp Ranges'!$F$12))))</f>
        <v>0</v>
      </c>
      <c r="BI18" s="28">
        <f ca="1">BI11*('LookUp Ranges'!$C$12+'LookUp Ranges'!$F$12+IF(Welcome!$C$12="Distribution",'LookUp Ranges'!$I$12,IF(Welcome!$C$12="Transmission",'LookUp Ranges'!$H$12,IF(Welcome!$C$12="Power Generation",'LookUp Ranges'!$G$12,'LookUp Ranges'!$F$12))))</f>
        <v>0</v>
      </c>
      <c r="BJ18" s="28">
        <f ca="1">BJ11*('LookUp Ranges'!$C$12+'LookUp Ranges'!$F$12+IF(Welcome!$C$12="Distribution",'LookUp Ranges'!$I$12,IF(Welcome!$C$12="Transmission",'LookUp Ranges'!$H$12,IF(Welcome!$C$12="Power Generation",'LookUp Ranges'!$G$12,'LookUp Ranges'!$F$12))))</f>
        <v>0</v>
      </c>
      <c r="BK18" s="28">
        <f ca="1">BK11*('LookUp Ranges'!$C$12+'LookUp Ranges'!$F$12+IF(Welcome!$C$12="Distribution",'LookUp Ranges'!$I$12,IF(Welcome!$C$12="Transmission",'LookUp Ranges'!$H$12,IF(Welcome!$C$12="Power Generation",'LookUp Ranges'!$G$12,'LookUp Ranges'!$F$12))))</f>
        <v>0</v>
      </c>
      <c r="BL18" s="28">
        <f ca="1">BL11*('LookUp Ranges'!$C$12+'LookUp Ranges'!$F$12+IF(Welcome!$C$12="Distribution",'LookUp Ranges'!$I$12,IF(Welcome!$C$12="Transmission",'LookUp Ranges'!$H$12,IF(Welcome!$C$12="Power Generation",'LookUp Ranges'!$G$12,'LookUp Ranges'!$F$12))))</f>
        <v>0</v>
      </c>
      <c r="BM18" s="28">
        <f ca="1">BM11*('LookUp Ranges'!$C$12+'LookUp Ranges'!$F$12+IF(Welcome!$C$12="Distribution",'LookUp Ranges'!$I$12,IF(Welcome!$C$12="Transmission",'LookUp Ranges'!$H$12,IF(Welcome!$C$12="Power Generation",'LookUp Ranges'!$G$12,'LookUp Ranges'!$F$12))))</f>
        <v>0</v>
      </c>
      <c r="BN18" s="28">
        <f ca="1">BN11*('LookUp Ranges'!$C$12+'LookUp Ranges'!$F$12+IF(Welcome!$C$12="Distribution",'LookUp Ranges'!$I$12,IF(Welcome!$C$12="Transmission",'LookUp Ranges'!$H$12,IF(Welcome!$C$12="Power Generation",'LookUp Ranges'!$G$12,'LookUp Ranges'!$F$12))))</f>
        <v>0</v>
      </c>
      <c r="BO18" s="28">
        <f ca="1">BO11*('LookUp Ranges'!$C$12+'LookUp Ranges'!$F$12+IF(Welcome!$C$12="Distribution",'LookUp Ranges'!$I$12,IF(Welcome!$C$12="Transmission",'LookUp Ranges'!$H$12,IF(Welcome!$C$12="Power Generation",'LookUp Ranges'!$G$12,'LookUp Ranges'!$F$12))))</f>
        <v>0</v>
      </c>
      <c r="BP18" s="28">
        <f ca="1">BP11*('LookUp Ranges'!$C$12+'LookUp Ranges'!$F$12+IF(Welcome!$C$12="Distribution",'LookUp Ranges'!$I$12,IF(Welcome!$C$12="Transmission",'LookUp Ranges'!$H$12,IF(Welcome!$C$12="Power Generation",'LookUp Ranges'!$G$12,'LookUp Ranges'!$F$12))))</f>
        <v>0</v>
      </c>
      <c r="BQ18" s="28">
        <f ca="1">BQ11*('LookUp Ranges'!$C$12+'LookUp Ranges'!$F$12+IF(Welcome!$C$12="Distribution",'LookUp Ranges'!$I$12,IF(Welcome!$C$12="Transmission",'LookUp Ranges'!$H$12,IF(Welcome!$C$12="Power Generation",'LookUp Ranges'!$G$12,'LookUp Ranges'!$F$12))))</f>
        <v>0</v>
      </c>
      <c r="BR18" s="28">
        <f ca="1">BR11*('LookUp Ranges'!$C$12+'LookUp Ranges'!$F$12+IF(Welcome!$C$12="Distribution",'LookUp Ranges'!$I$12,IF(Welcome!$C$12="Transmission",'LookUp Ranges'!$H$12,IF(Welcome!$C$12="Power Generation",'LookUp Ranges'!$G$12,'LookUp Ranges'!$F$12))))</f>
        <v>0</v>
      </c>
      <c r="BS18" s="28">
        <f ca="1">BS11*('LookUp Ranges'!$C$12+'LookUp Ranges'!$F$12+IF(Welcome!$C$12="Distribution",'LookUp Ranges'!$I$12,IF(Welcome!$C$12="Transmission",'LookUp Ranges'!$H$12,IF(Welcome!$C$12="Power Generation",'LookUp Ranges'!$G$12,'LookUp Ranges'!$F$12))))</f>
        <v>0</v>
      </c>
      <c r="BT18" s="28">
        <f ca="1">BT11*('LookUp Ranges'!$C$12+'LookUp Ranges'!$F$12+IF(Welcome!$C$12="Distribution",'LookUp Ranges'!$I$12,IF(Welcome!$C$12="Transmission",'LookUp Ranges'!$H$12,IF(Welcome!$C$12="Power Generation",'LookUp Ranges'!$G$12,'LookUp Ranges'!$F$12))))</f>
        <v>0</v>
      </c>
      <c r="BU18" s="28">
        <f ca="1">BU11*('LookUp Ranges'!$C$12+'LookUp Ranges'!$F$12+IF(Welcome!$C$12="Distribution",'LookUp Ranges'!$I$12,IF(Welcome!$C$12="Transmission",'LookUp Ranges'!$H$12,IF(Welcome!$C$12="Power Generation",'LookUp Ranges'!$G$12,'LookUp Ranges'!$F$12))))</f>
        <v>0</v>
      </c>
      <c r="BV18" s="28">
        <f ca="1">BV11*('LookUp Ranges'!$C$12+'LookUp Ranges'!$F$12+IF(Welcome!$C$12="Distribution",'LookUp Ranges'!$I$12,IF(Welcome!$C$12="Transmission",'LookUp Ranges'!$H$12,IF(Welcome!$C$12="Power Generation",'LookUp Ranges'!$G$12,'LookUp Ranges'!$F$12))))</f>
        <v>0</v>
      </c>
      <c r="BW18" s="28">
        <f ca="1">BW11*('LookUp Ranges'!$C$12+'LookUp Ranges'!$F$12+IF(Welcome!$C$12="Distribution",'LookUp Ranges'!$I$12,IF(Welcome!$C$12="Transmission",'LookUp Ranges'!$H$12,IF(Welcome!$C$12="Power Generation",'LookUp Ranges'!$G$12,'LookUp Ranges'!$F$12))))</f>
        <v>0</v>
      </c>
      <c r="BX18" s="28">
        <f ca="1">BX11*('LookUp Ranges'!$C$12+'LookUp Ranges'!$F$12+IF(Welcome!$C$12="Distribution",'LookUp Ranges'!$I$12,IF(Welcome!$C$12="Transmission",'LookUp Ranges'!$H$12,IF(Welcome!$C$12="Power Generation",'LookUp Ranges'!$G$12,'LookUp Ranges'!$F$12))))</f>
        <v>0</v>
      </c>
      <c r="BY18" s="28">
        <f ca="1">BY11*('LookUp Ranges'!$C$12+'LookUp Ranges'!$F$12+IF(Welcome!$C$12="Distribution",'LookUp Ranges'!$I$12,IF(Welcome!$C$12="Transmission",'LookUp Ranges'!$H$12,IF(Welcome!$C$12="Power Generation",'LookUp Ranges'!$G$12,'LookUp Ranges'!$F$12))))</f>
        <v>0</v>
      </c>
      <c r="BZ18" s="28">
        <f ca="1">BZ11*('LookUp Ranges'!$C$12+'LookUp Ranges'!$F$12+IF(Welcome!$C$12="Distribution",'LookUp Ranges'!$I$12,IF(Welcome!$C$12="Transmission",'LookUp Ranges'!$H$12,IF(Welcome!$C$12="Power Generation",'LookUp Ranges'!$G$12,'LookUp Ranges'!$F$12))))</f>
        <v>0</v>
      </c>
      <c r="CA18" s="28">
        <f ca="1">CA11*('LookUp Ranges'!$C$12+'LookUp Ranges'!$F$12+IF(Welcome!$C$12="Distribution",'LookUp Ranges'!$I$12,IF(Welcome!$C$12="Transmission",'LookUp Ranges'!$H$12,IF(Welcome!$C$12="Power Generation",'LookUp Ranges'!$G$12,'LookUp Ranges'!$F$12))))</f>
        <v>0</v>
      </c>
      <c r="CB18" s="28">
        <f ca="1">CB11*('LookUp Ranges'!$C$12+'LookUp Ranges'!$F$12+IF(Welcome!$C$12="Distribution",'LookUp Ranges'!$I$12,IF(Welcome!$C$12="Transmission",'LookUp Ranges'!$H$12,IF(Welcome!$C$12="Power Generation",'LookUp Ranges'!$G$12,'LookUp Ranges'!$F$12))))</f>
        <v>0</v>
      </c>
      <c r="CC18" s="28">
        <f ca="1">CC11*('LookUp Ranges'!$C$12+'LookUp Ranges'!$F$12+IF(Welcome!$C$12="Distribution",'LookUp Ranges'!$I$12,IF(Welcome!$C$12="Transmission",'LookUp Ranges'!$H$12,IF(Welcome!$C$12="Power Generation",'LookUp Ranges'!$G$12,'LookUp Ranges'!$F$12))))</f>
        <v>0</v>
      </c>
      <c r="CD18" s="28">
        <f ca="1">CD11*('LookUp Ranges'!$C$12+'LookUp Ranges'!$F$12+IF(Welcome!$C$12="Distribution",'LookUp Ranges'!$I$12,IF(Welcome!$C$12="Transmission",'LookUp Ranges'!$H$12,IF(Welcome!$C$12="Power Generation",'LookUp Ranges'!$G$12,'LookUp Ranges'!$F$12))))</f>
        <v>0</v>
      </c>
      <c r="CE18" s="456"/>
    </row>
    <row r="19" spans="1:84" s="5" customFormat="1">
      <c r="B19" s="180" t="s">
        <v>469</v>
      </c>
      <c r="C19" s="28">
        <f ca="1">C12*('LookUp Ranges'!$D$12+'LookUp Ranges'!$F$12+IF(Welcome!$C$12="Distribution",'LookUp Ranges'!$I$12,IF(Welcome!$C$12="Transmission",'LookUp Ranges'!$H$12,IF(Welcome!$C$12="Power Generation",'LookUp Ranges'!$G$12,'LookUp Ranges'!$F$12))))</f>
        <v>0</v>
      </c>
      <c r="D19" s="28">
        <f ca="1">D12*('LookUp Ranges'!$D$12+'LookUp Ranges'!$F$12+IF(Welcome!$C$12="Distribution",'LookUp Ranges'!$I$12,IF(Welcome!$C$12="Transmission",'LookUp Ranges'!$H$12,IF(Welcome!$C$12="Power Generation",'LookUp Ranges'!$G$12,'LookUp Ranges'!$F$12))))</f>
        <v>0</v>
      </c>
      <c r="E19" s="28">
        <f ca="1">E12*('LookUp Ranges'!$D$12+'LookUp Ranges'!$F$12+IF(Welcome!$C$12="Distribution",'LookUp Ranges'!$I$12,IF(Welcome!$C$12="Transmission",'LookUp Ranges'!$H$12,IF(Welcome!$C$12="Power Generation",'LookUp Ranges'!$G$12,'LookUp Ranges'!$F$12))))</f>
        <v>0</v>
      </c>
      <c r="F19" s="28">
        <f ca="1">F12*('LookUp Ranges'!$D$12+'LookUp Ranges'!$F$12+IF(Welcome!$C$12="Distribution",'LookUp Ranges'!$I$12,IF(Welcome!$C$12="Transmission",'LookUp Ranges'!$H$12,IF(Welcome!$C$12="Power Generation",'LookUp Ranges'!$G$12,'LookUp Ranges'!$F$12))))</f>
        <v>0</v>
      </c>
      <c r="G19" s="28">
        <f ca="1">G12*('LookUp Ranges'!$D$12+'LookUp Ranges'!$F$12+IF(Welcome!$C$12="Distribution",'LookUp Ranges'!$I$12,IF(Welcome!$C$12="Transmission",'LookUp Ranges'!$H$12,IF(Welcome!$C$12="Power Generation",'LookUp Ranges'!$G$12,'LookUp Ranges'!$F$12))))</f>
        <v>0</v>
      </c>
      <c r="H19" s="28">
        <f ca="1">H12*('LookUp Ranges'!$D$12+'LookUp Ranges'!$F$12+IF(Welcome!$C$12="Distribution",'LookUp Ranges'!$I$12,IF(Welcome!$C$12="Transmission",'LookUp Ranges'!$H$12,IF(Welcome!$C$12="Power Generation",'LookUp Ranges'!$G$12,'LookUp Ranges'!$F$12))))</f>
        <v>0</v>
      </c>
      <c r="I19" s="28">
        <f ca="1">I12*('LookUp Ranges'!$D$12+'LookUp Ranges'!$F$12+IF(Welcome!$C$12="Distribution",'LookUp Ranges'!$I$12,IF(Welcome!$C$12="Transmission",'LookUp Ranges'!$H$12,IF(Welcome!$C$12="Power Generation",'LookUp Ranges'!$G$12,'LookUp Ranges'!$F$12))))</f>
        <v>0</v>
      </c>
      <c r="J19" s="28">
        <f ca="1">J12*('LookUp Ranges'!$D$12+'LookUp Ranges'!$F$12+IF(Welcome!$C$12="Distribution",'LookUp Ranges'!$I$12,IF(Welcome!$C$12="Transmission",'LookUp Ranges'!$H$12,IF(Welcome!$C$12="Power Generation",'LookUp Ranges'!$G$12,'LookUp Ranges'!$F$12))))</f>
        <v>0</v>
      </c>
      <c r="K19" s="28">
        <f ca="1">K12*('LookUp Ranges'!$D$12+'LookUp Ranges'!$F$12+IF(Welcome!$C$12="Distribution",'LookUp Ranges'!$I$12,IF(Welcome!$C$12="Transmission",'LookUp Ranges'!$H$12,IF(Welcome!$C$12="Power Generation",'LookUp Ranges'!$G$12,'LookUp Ranges'!$F$12))))</f>
        <v>0</v>
      </c>
      <c r="L19" s="28">
        <f ca="1">L12*('LookUp Ranges'!$D$12+'LookUp Ranges'!$F$12+IF(Welcome!$C$12="Distribution",'LookUp Ranges'!$I$12,IF(Welcome!$C$12="Transmission",'LookUp Ranges'!$H$12,IF(Welcome!$C$12="Power Generation",'LookUp Ranges'!$G$12,'LookUp Ranges'!$F$12))))</f>
        <v>0</v>
      </c>
      <c r="M19" s="28">
        <f ca="1">M12*('LookUp Ranges'!$D$12+'LookUp Ranges'!$F$12+IF(Welcome!$C$12="Distribution",'LookUp Ranges'!$I$12,IF(Welcome!$C$12="Transmission",'LookUp Ranges'!$H$12,IF(Welcome!$C$12="Power Generation",'LookUp Ranges'!$G$12,'LookUp Ranges'!$F$12))))</f>
        <v>0</v>
      </c>
      <c r="N19" s="28">
        <f ca="1">N12*('LookUp Ranges'!$D$12+'LookUp Ranges'!$F$12+IF(Welcome!$C$12="Distribution",'LookUp Ranges'!$I$12,IF(Welcome!$C$12="Transmission",'LookUp Ranges'!$H$12,IF(Welcome!$C$12="Power Generation",'LookUp Ranges'!$G$12,'LookUp Ranges'!$F$12))))</f>
        <v>0</v>
      </c>
      <c r="O19" s="28">
        <f ca="1">O12*('LookUp Ranges'!$D$12+'LookUp Ranges'!$F$12+IF(Welcome!$C$12="Distribution",'LookUp Ranges'!$I$12,IF(Welcome!$C$12="Transmission",'LookUp Ranges'!$H$12,IF(Welcome!$C$12="Power Generation",'LookUp Ranges'!$G$12,'LookUp Ranges'!$F$12))))</f>
        <v>0</v>
      </c>
      <c r="P19" s="28">
        <f ca="1">P12*('LookUp Ranges'!$D$12+'LookUp Ranges'!$F$12+IF(Welcome!$C$12="Distribution",'LookUp Ranges'!$I$12,IF(Welcome!$C$12="Transmission",'LookUp Ranges'!$H$12,IF(Welcome!$C$12="Power Generation",'LookUp Ranges'!$G$12,'LookUp Ranges'!$F$12))))</f>
        <v>0</v>
      </c>
      <c r="Q19" s="28">
        <f ca="1">Q12*('LookUp Ranges'!$D$12+'LookUp Ranges'!$F$12+IF(Welcome!$C$12="Distribution",'LookUp Ranges'!$I$12,IF(Welcome!$C$12="Transmission",'LookUp Ranges'!$H$12,IF(Welcome!$C$12="Power Generation",'LookUp Ranges'!$G$12,'LookUp Ranges'!$F$12))))</f>
        <v>0</v>
      </c>
      <c r="R19" s="28">
        <f ca="1">R12*('LookUp Ranges'!$D$12+'LookUp Ranges'!$F$12+IF(Welcome!$C$12="Distribution",'LookUp Ranges'!$I$12,IF(Welcome!$C$12="Transmission",'LookUp Ranges'!$H$12,IF(Welcome!$C$12="Power Generation",'LookUp Ranges'!$G$12,'LookUp Ranges'!$F$12))))</f>
        <v>0</v>
      </c>
      <c r="S19" s="28">
        <f ca="1">S12*('LookUp Ranges'!$D$12+'LookUp Ranges'!$F$12+IF(Welcome!$C$12="Distribution",'LookUp Ranges'!$I$12,IF(Welcome!$C$12="Transmission",'LookUp Ranges'!$H$12,IF(Welcome!$C$12="Power Generation",'LookUp Ranges'!$G$12,'LookUp Ranges'!$F$12))))</f>
        <v>0</v>
      </c>
      <c r="T19" s="28">
        <f ca="1">T12*('LookUp Ranges'!$D$12+'LookUp Ranges'!$F$12+IF(Welcome!$C$12="Distribution",'LookUp Ranges'!$I$12,IF(Welcome!$C$12="Transmission",'LookUp Ranges'!$H$12,IF(Welcome!$C$12="Power Generation",'LookUp Ranges'!$G$12,'LookUp Ranges'!$F$12))))</f>
        <v>0</v>
      </c>
      <c r="U19" s="28">
        <f ca="1">U12*('LookUp Ranges'!$D$12+'LookUp Ranges'!$F$12+IF(Welcome!$C$12="Distribution",'LookUp Ranges'!$I$12,IF(Welcome!$C$12="Transmission",'LookUp Ranges'!$H$12,IF(Welcome!$C$12="Power Generation",'LookUp Ranges'!$G$12,'LookUp Ranges'!$F$12))))</f>
        <v>0</v>
      </c>
      <c r="V19" s="28">
        <f ca="1">V12*('LookUp Ranges'!$D$12+'LookUp Ranges'!$F$12+IF(Welcome!$C$12="Distribution",'LookUp Ranges'!$I$12,IF(Welcome!$C$12="Transmission",'LookUp Ranges'!$H$12,IF(Welcome!$C$12="Power Generation",'LookUp Ranges'!$G$12,'LookUp Ranges'!$F$12))))</f>
        <v>0</v>
      </c>
      <c r="W19" s="28">
        <f ca="1">W12*('LookUp Ranges'!$D$12+'LookUp Ranges'!$F$12+IF(Welcome!$C$12="Distribution",'LookUp Ranges'!$I$12,IF(Welcome!$C$12="Transmission",'LookUp Ranges'!$H$12,IF(Welcome!$C$12="Power Generation",'LookUp Ranges'!$G$12,'LookUp Ranges'!$F$12))))</f>
        <v>0</v>
      </c>
      <c r="X19" s="28">
        <f ca="1">X12*('LookUp Ranges'!$D$12+'LookUp Ranges'!$F$12+IF(Welcome!$C$12="Distribution",'LookUp Ranges'!$I$12,IF(Welcome!$C$12="Transmission",'LookUp Ranges'!$H$12,IF(Welcome!$C$12="Power Generation",'LookUp Ranges'!$G$12,'LookUp Ranges'!$F$12))))</f>
        <v>0</v>
      </c>
      <c r="Y19" s="28">
        <f ca="1">Y12*('LookUp Ranges'!$D$12+'LookUp Ranges'!$F$12+IF(Welcome!$C$12="Distribution",'LookUp Ranges'!$I$12,IF(Welcome!$C$12="Transmission",'LookUp Ranges'!$H$12,IF(Welcome!$C$12="Power Generation",'LookUp Ranges'!$G$12,'LookUp Ranges'!$F$12))))</f>
        <v>0</v>
      </c>
      <c r="Z19" s="28">
        <f ca="1">Z12*('LookUp Ranges'!$D$12+'LookUp Ranges'!$F$12+IF(Welcome!$C$12="Distribution",'LookUp Ranges'!$I$12,IF(Welcome!$C$12="Transmission",'LookUp Ranges'!$H$12,IF(Welcome!$C$12="Power Generation",'LookUp Ranges'!$G$12,'LookUp Ranges'!$F$12))))</f>
        <v>0</v>
      </c>
      <c r="AA19" s="28">
        <f ca="1">AA12*('LookUp Ranges'!$D$12+'LookUp Ranges'!$F$12+IF(Welcome!$C$12="Distribution",'LookUp Ranges'!$I$12,IF(Welcome!$C$12="Transmission",'LookUp Ranges'!$H$12,IF(Welcome!$C$12="Power Generation",'LookUp Ranges'!$G$12,'LookUp Ranges'!$F$12))))</f>
        <v>0</v>
      </c>
      <c r="AB19" s="28">
        <f ca="1">AB12*('LookUp Ranges'!$D$12+'LookUp Ranges'!$F$12+IF(Welcome!$C$12="Distribution",'LookUp Ranges'!$I$12,IF(Welcome!$C$12="Transmission",'LookUp Ranges'!$H$12,IF(Welcome!$C$12="Power Generation",'LookUp Ranges'!$G$12,'LookUp Ranges'!$F$12))))</f>
        <v>0</v>
      </c>
      <c r="AC19" s="28">
        <f ca="1">AC12*('LookUp Ranges'!$D$12+'LookUp Ranges'!$F$12+IF(Welcome!$C$12="Distribution",'LookUp Ranges'!$I$12,IF(Welcome!$C$12="Transmission",'LookUp Ranges'!$H$12,IF(Welcome!$C$12="Power Generation",'LookUp Ranges'!$G$12,'LookUp Ranges'!$F$12))))</f>
        <v>0</v>
      </c>
      <c r="AD19" s="28">
        <f ca="1">AD12*('LookUp Ranges'!$D$12+'LookUp Ranges'!$F$12+IF(Welcome!$C$12="Distribution",'LookUp Ranges'!$I$12,IF(Welcome!$C$12="Transmission",'LookUp Ranges'!$H$12,IF(Welcome!$C$12="Power Generation",'LookUp Ranges'!$G$12,'LookUp Ranges'!$F$12))))</f>
        <v>0</v>
      </c>
      <c r="AE19" s="28">
        <f ca="1">AE12*('LookUp Ranges'!$D$12+'LookUp Ranges'!$F$12+IF(Welcome!$C$12="Distribution",'LookUp Ranges'!$I$12,IF(Welcome!$C$12="Transmission",'LookUp Ranges'!$H$12,IF(Welcome!$C$12="Power Generation",'LookUp Ranges'!$G$12,'LookUp Ranges'!$F$12))))</f>
        <v>0</v>
      </c>
      <c r="AF19" s="28">
        <f ca="1">AF12*('LookUp Ranges'!$D$12+'LookUp Ranges'!$F$12+IF(Welcome!$C$12="Distribution",'LookUp Ranges'!$I$12,IF(Welcome!$C$12="Transmission",'LookUp Ranges'!$H$12,IF(Welcome!$C$12="Power Generation",'LookUp Ranges'!$G$12,'LookUp Ranges'!$F$12))))</f>
        <v>0</v>
      </c>
      <c r="AG19" s="28">
        <f ca="1">AG12*('LookUp Ranges'!$D$12+'LookUp Ranges'!$F$12+IF(Welcome!$C$12="Distribution",'LookUp Ranges'!$I$12,IF(Welcome!$C$12="Transmission",'LookUp Ranges'!$H$12,IF(Welcome!$C$12="Power Generation",'LookUp Ranges'!$G$12,'LookUp Ranges'!$F$12))))</f>
        <v>0</v>
      </c>
      <c r="AH19" s="28">
        <f ca="1">AH12*('LookUp Ranges'!$D$12+'LookUp Ranges'!$F$12+IF(Welcome!$C$12="Distribution",'LookUp Ranges'!$I$12,IF(Welcome!$C$12="Transmission",'LookUp Ranges'!$H$12,IF(Welcome!$C$12="Power Generation",'LookUp Ranges'!$G$12,'LookUp Ranges'!$F$12))))</f>
        <v>0</v>
      </c>
      <c r="AI19" s="28">
        <f ca="1">AI12*('LookUp Ranges'!$D$12+'LookUp Ranges'!$F$12+IF(Welcome!$C$12="Distribution",'LookUp Ranges'!$I$12,IF(Welcome!$C$12="Transmission",'LookUp Ranges'!$H$12,IF(Welcome!$C$12="Power Generation",'LookUp Ranges'!$G$12,'LookUp Ranges'!$F$12))))</f>
        <v>0</v>
      </c>
      <c r="AJ19" s="28">
        <f ca="1">AJ12*('LookUp Ranges'!$D$12+'LookUp Ranges'!$F$12+IF(Welcome!$C$12="Distribution",'LookUp Ranges'!$I$12,IF(Welcome!$C$12="Transmission",'LookUp Ranges'!$H$12,IF(Welcome!$C$12="Power Generation",'LookUp Ranges'!$G$12,'LookUp Ranges'!$F$12))))</f>
        <v>0</v>
      </c>
      <c r="AK19" s="28">
        <f ca="1">AK12*('LookUp Ranges'!$D$12+'LookUp Ranges'!$F$12+IF(Welcome!$C$12="Distribution",'LookUp Ranges'!$I$12,IF(Welcome!$C$12="Transmission",'LookUp Ranges'!$H$12,IF(Welcome!$C$12="Power Generation",'LookUp Ranges'!$G$12,'LookUp Ranges'!$F$12))))</f>
        <v>0</v>
      </c>
      <c r="AL19" s="28">
        <f ca="1">AL12*('LookUp Ranges'!$D$12+'LookUp Ranges'!$F$12+IF(Welcome!$C$12="Distribution",'LookUp Ranges'!$I$12,IF(Welcome!$C$12="Transmission",'LookUp Ranges'!$H$12,IF(Welcome!$C$12="Power Generation",'LookUp Ranges'!$G$12,'LookUp Ranges'!$F$12))))</f>
        <v>0</v>
      </c>
      <c r="AM19" s="28">
        <f ca="1">AM12*('LookUp Ranges'!$D$12+'LookUp Ranges'!$F$12+IF(Welcome!$C$12="Distribution",'LookUp Ranges'!$I$12,IF(Welcome!$C$12="Transmission",'LookUp Ranges'!$H$12,IF(Welcome!$C$12="Power Generation",'LookUp Ranges'!$G$12,'LookUp Ranges'!$F$12))))</f>
        <v>0</v>
      </c>
      <c r="AN19" s="28">
        <f ca="1">AN12*('LookUp Ranges'!$D$12+'LookUp Ranges'!$F$12+IF(Welcome!$C$12="Distribution",'LookUp Ranges'!$I$12,IF(Welcome!$C$12="Transmission",'LookUp Ranges'!$H$12,IF(Welcome!$C$12="Power Generation",'LookUp Ranges'!$G$12,'LookUp Ranges'!$F$12))))</f>
        <v>0</v>
      </c>
      <c r="AO19" s="28">
        <f ca="1">AO12*('LookUp Ranges'!$D$12+'LookUp Ranges'!$F$12+IF(Welcome!$C$12="Distribution",'LookUp Ranges'!$I$12,IF(Welcome!$C$12="Transmission",'LookUp Ranges'!$H$12,IF(Welcome!$C$12="Power Generation",'LookUp Ranges'!$G$12,'LookUp Ranges'!$F$12))))</f>
        <v>0</v>
      </c>
      <c r="AP19" s="28">
        <f ca="1">AP12*('LookUp Ranges'!$D$12+'LookUp Ranges'!$F$12+IF(Welcome!$C$12="Distribution",'LookUp Ranges'!$I$12,IF(Welcome!$C$12="Transmission",'LookUp Ranges'!$H$12,IF(Welcome!$C$12="Power Generation",'LookUp Ranges'!$G$12,'LookUp Ranges'!$F$12))))</f>
        <v>0</v>
      </c>
      <c r="AQ19" s="28">
        <f ca="1">AQ12*('LookUp Ranges'!$D$12+'LookUp Ranges'!$F$12+IF(Welcome!$C$12="Distribution",'LookUp Ranges'!$I$12,IF(Welcome!$C$12="Transmission",'LookUp Ranges'!$H$12,IF(Welcome!$C$12="Power Generation",'LookUp Ranges'!$G$12,'LookUp Ranges'!$F$12))))</f>
        <v>0</v>
      </c>
      <c r="AR19" s="28">
        <f ca="1">AR12*('LookUp Ranges'!$D$12+'LookUp Ranges'!$F$12+IF(Welcome!$C$12="Distribution",'LookUp Ranges'!$I$12,IF(Welcome!$C$12="Transmission",'LookUp Ranges'!$H$12,IF(Welcome!$C$12="Power Generation",'LookUp Ranges'!$G$12,'LookUp Ranges'!$F$12))))</f>
        <v>0</v>
      </c>
      <c r="AS19" s="28">
        <f ca="1">AS12*('LookUp Ranges'!$D$12+'LookUp Ranges'!$F$12+IF(Welcome!$C$12="Distribution",'LookUp Ranges'!$I$12,IF(Welcome!$C$12="Transmission",'LookUp Ranges'!$H$12,IF(Welcome!$C$12="Power Generation",'LookUp Ranges'!$G$12,'LookUp Ranges'!$F$12))))</f>
        <v>0</v>
      </c>
      <c r="AT19" s="28">
        <f ca="1">AT12*('LookUp Ranges'!$D$12+'LookUp Ranges'!$F$12+IF(Welcome!$C$12="Distribution",'LookUp Ranges'!$I$12,IF(Welcome!$C$12="Transmission",'LookUp Ranges'!$H$12,IF(Welcome!$C$12="Power Generation",'LookUp Ranges'!$G$12,'LookUp Ranges'!$F$12))))</f>
        <v>0</v>
      </c>
      <c r="AU19" s="28">
        <f ca="1">AU12*('LookUp Ranges'!$D$12+'LookUp Ranges'!$F$12+IF(Welcome!$C$12="Distribution",'LookUp Ranges'!$I$12,IF(Welcome!$C$12="Transmission",'LookUp Ranges'!$H$12,IF(Welcome!$C$12="Power Generation",'LookUp Ranges'!$G$12,'LookUp Ranges'!$F$12))))</f>
        <v>0</v>
      </c>
      <c r="AV19" s="28">
        <f ca="1">AV12*('LookUp Ranges'!$D$12+'LookUp Ranges'!$F$12+IF(Welcome!$C$12="Distribution",'LookUp Ranges'!$I$12,IF(Welcome!$C$12="Transmission",'LookUp Ranges'!$H$12,IF(Welcome!$C$12="Power Generation",'LookUp Ranges'!$G$12,'LookUp Ranges'!$F$12))))</f>
        <v>0</v>
      </c>
      <c r="AW19" s="28">
        <f ca="1">AW12*('LookUp Ranges'!$D$12+'LookUp Ranges'!$F$12+IF(Welcome!$C$12="Distribution",'LookUp Ranges'!$I$12,IF(Welcome!$C$12="Transmission",'LookUp Ranges'!$H$12,IF(Welcome!$C$12="Power Generation",'LookUp Ranges'!$G$12,'LookUp Ranges'!$F$12))))</f>
        <v>0</v>
      </c>
      <c r="AX19" s="28">
        <f ca="1">AX12*('LookUp Ranges'!$D$12+'LookUp Ranges'!$F$12+IF(Welcome!$C$12="Distribution",'LookUp Ranges'!$I$12,IF(Welcome!$C$12="Transmission",'LookUp Ranges'!$H$12,IF(Welcome!$C$12="Power Generation",'LookUp Ranges'!$G$12,'LookUp Ranges'!$F$12))))</f>
        <v>0</v>
      </c>
      <c r="AY19" s="28">
        <f ca="1">AY12*('LookUp Ranges'!$D$12+'LookUp Ranges'!$F$12+IF(Welcome!$C$12="Distribution",'LookUp Ranges'!$I$12,IF(Welcome!$C$12="Transmission",'LookUp Ranges'!$H$12,IF(Welcome!$C$12="Power Generation",'LookUp Ranges'!$G$12,'LookUp Ranges'!$F$12))))</f>
        <v>0</v>
      </c>
      <c r="AZ19" s="28">
        <f ca="1">AZ12*('LookUp Ranges'!$D$12+'LookUp Ranges'!$F$12+IF(Welcome!$C$12="Distribution",'LookUp Ranges'!$I$12,IF(Welcome!$C$12="Transmission",'LookUp Ranges'!$H$12,IF(Welcome!$C$12="Power Generation",'LookUp Ranges'!$G$12,'LookUp Ranges'!$F$12))))</f>
        <v>0</v>
      </c>
      <c r="BA19" s="28">
        <f ca="1">BA12*('LookUp Ranges'!$D$12+'LookUp Ranges'!$F$12+IF(Welcome!$C$12="Distribution",'LookUp Ranges'!$I$12,IF(Welcome!$C$12="Transmission",'LookUp Ranges'!$H$12,IF(Welcome!$C$12="Power Generation",'LookUp Ranges'!$G$12,'LookUp Ranges'!$F$12))))</f>
        <v>0</v>
      </c>
      <c r="BB19" s="28">
        <f ca="1">BB12*('LookUp Ranges'!$D$12+'LookUp Ranges'!$F$12+IF(Welcome!$C$12="Distribution",'LookUp Ranges'!$I$12,IF(Welcome!$C$12="Transmission",'LookUp Ranges'!$H$12,IF(Welcome!$C$12="Power Generation",'LookUp Ranges'!$G$12,'LookUp Ranges'!$F$12))))</f>
        <v>0</v>
      </c>
      <c r="BC19" s="28">
        <f ca="1">BC12*('LookUp Ranges'!$D$12+'LookUp Ranges'!$F$12+IF(Welcome!$C$12="Distribution",'LookUp Ranges'!$I$12,IF(Welcome!$C$12="Transmission",'LookUp Ranges'!$H$12,IF(Welcome!$C$12="Power Generation",'LookUp Ranges'!$G$12,'LookUp Ranges'!$F$12))))</f>
        <v>0</v>
      </c>
      <c r="BD19" s="28">
        <f ca="1">BD12*('LookUp Ranges'!$D$12+'LookUp Ranges'!$F$12+IF(Welcome!$C$12="Distribution",'LookUp Ranges'!$I$12,IF(Welcome!$C$12="Transmission",'LookUp Ranges'!$H$12,IF(Welcome!$C$12="Power Generation",'LookUp Ranges'!$G$12,'LookUp Ranges'!$F$12))))</f>
        <v>0</v>
      </c>
      <c r="BE19" s="28">
        <f ca="1">BE12*('LookUp Ranges'!$D$12+'LookUp Ranges'!$F$12+IF(Welcome!$C$12="Distribution",'LookUp Ranges'!$I$12,IF(Welcome!$C$12="Transmission",'LookUp Ranges'!$H$12,IF(Welcome!$C$12="Power Generation",'LookUp Ranges'!$G$12,'LookUp Ranges'!$F$12))))</f>
        <v>0</v>
      </c>
      <c r="BF19" s="28">
        <f ca="1">BF12*('LookUp Ranges'!$D$12+'LookUp Ranges'!$F$12+IF(Welcome!$C$12="Distribution",'LookUp Ranges'!$I$12,IF(Welcome!$C$12="Transmission",'LookUp Ranges'!$H$12,IF(Welcome!$C$12="Power Generation",'LookUp Ranges'!$G$12,'LookUp Ranges'!$F$12))))</f>
        <v>0</v>
      </c>
      <c r="BG19" s="28">
        <f ca="1">BG12*('LookUp Ranges'!$D$12+'LookUp Ranges'!$F$12+IF(Welcome!$C$12="Distribution",'LookUp Ranges'!$I$12,IF(Welcome!$C$12="Transmission",'LookUp Ranges'!$H$12,IF(Welcome!$C$12="Power Generation",'LookUp Ranges'!$G$12,'LookUp Ranges'!$F$12))))</f>
        <v>0</v>
      </c>
      <c r="BH19" s="28">
        <f ca="1">BH12*('LookUp Ranges'!$D$12+'LookUp Ranges'!$F$12+IF(Welcome!$C$12="Distribution",'LookUp Ranges'!$I$12,IF(Welcome!$C$12="Transmission",'LookUp Ranges'!$H$12,IF(Welcome!$C$12="Power Generation",'LookUp Ranges'!$G$12,'LookUp Ranges'!$F$12))))</f>
        <v>0</v>
      </c>
      <c r="BI19" s="28">
        <f ca="1">BI12*('LookUp Ranges'!$D$12+'LookUp Ranges'!$F$12+IF(Welcome!$C$12="Distribution",'LookUp Ranges'!$I$12,IF(Welcome!$C$12="Transmission",'LookUp Ranges'!$H$12,IF(Welcome!$C$12="Power Generation",'LookUp Ranges'!$G$12,'LookUp Ranges'!$F$12))))</f>
        <v>0</v>
      </c>
      <c r="BJ19" s="28">
        <f ca="1">BJ12*('LookUp Ranges'!$D$12+'LookUp Ranges'!$F$12+IF(Welcome!$C$12="Distribution",'LookUp Ranges'!$I$12,IF(Welcome!$C$12="Transmission",'LookUp Ranges'!$H$12,IF(Welcome!$C$12="Power Generation",'LookUp Ranges'!$G$12,'LookUp Ranges'!$F$12))))</f>
        <v>0</v>
      </c>
      <c r="BK19" s="28">
        <f ca="1">BK12*('LookUp Ranges'!$D$12+'LookUp Ranges'!$F$12+IF(Welcome!$C$12="Distribution",'LookUp Ranges'!$I$12,IF(Welcome!$C$12="Transmission",'LookUp Ranges'!$H$12,IF(Welcome!$C$12="Power Generation",'LookUp Ranges'!$G$12,'LookUp Ranges'!$F$12))))</f>
        <v>0</v>
      </c>
      <c r="BL19" s="28">
        <f ca="1">BL12*('LookUp Ranges'!$D$12+'LookUp Ranges'!$F$12+IF(Welcome!$C$12="Distribution",'LookUp Ranges'!$I$12,IF(Welcome!$C$12="Transmission",'LookUp Ranges'!$H$12,IF(Welcome!$C$12="Power Generation",'LookUp Ranges'!$G$12,'LookUp Ranges'!$F$12))))</f>
        <v>0</v>
      </c>
      <c r="BM19" s="28">
        <f ca="1">BM12*('LookUp Ranges'!$D$12+'LookUp Ranges'!$F$12+IF(Welcome!$C$12="Distribution",'LookUp Ranges'!$I$12,IF(Welcome!$C$12="Transmission",'LookUp Ranges'!$H$12,IF(Welcome!$C$12="Power Generation",'LookUp Ranges'!$G$12,'LookUp Ranges'!$F$12))))</f>
        <v>0</v>
      </c>
      <c r="BN19" s="28">
        <f ca="1">BN12*('LookUp Ranges'!$D$12+'LookUp Ranges'!$F$12+IF(Welcome!$C$12="Distribution",'LookUp Ranges'!$I$12,IF(Welcome!$C$12="Transmission",'LookUp Ranges'!$H$12,IF(Welcome!$C$12="Power Generation",'LookUp Ranges'!$G$12,'LookUp Ranges'!$F$12))))</f>
        <v>0</v>
      </c>
      <c r="BO19" s="28">
        <f ca="1">BO12*('LookUp Ranges'!$D$12+'LookUp Ranges'!$F$12+IF(Welcome!$C$12="Distribution",'LookUp Ranges'!$I$12,IF(Welcome!$C$12="Transmission",'LookUp Ranges'!$H$12,IF(Welcome!$C$12="Power Generation",'LookUp Ranges'!$G$12,'LookUp Ranges'!$F$12))))</f>
        <v>0</v>
      </c>
      <c r="BP19" s="28">
        <f ca="1">BP12*('LookUp Ranges'!$D$12+'LookUp Ranges'!$F$12+IF(Welcome!$C$12="Distribution",'LookUp Ranges'!$I$12,IF(Welcome!$C$12="Transmission",'LookUp Ranges'!$H$12,IF(Welcome!$C$12="Power Generation",'LookUp Ranges'!$G$12,'LookUp Ranges'!$F$12))))</f>
        <v>0</v>
      </c>
      <c r="BQ19" s="28">
        <f ca="1">BQ12*('LookUp Ranges'!$D$12+'LookUp Ranges'!$F$12+IF(Welcome!$C$12="Distribution",'LookUp Ranges'!$I$12,IF(Welcome!$C$12="Transmission",'LookUp Ranges'!$H$12,IF(Welcome!$C$12="Power Generation",'LookUp Ranges'!$G$12,'LookUp Ranges'!$F$12))))</f>
        <v>0</v>
      </c>
      <c r="BR19" s="28">
        <f ca="1">BR12*('LookUp Ranges'!$D$12+'LookUp Ranges'!$F$12+IF(Welcome!$C$12="Distribution",'LookUp Ranges'!$I$12,IF(Welcome!$C$12="Transmission",'LookUp Ranges'!$H$12,IF(Welcome!$C$12="Power Generation",'LookUp Ranges'!$G$12,'LookUp Ranges'!$F$12))))</f>
        <v>0</v>
      </c>
      <c r="BS19" s="28">
        <f ca="1">BS12*('LookUp Ranges'!$D$12+'LookUp Ranges'!$F$12+IF(Welcome!$C$12="Distribution",'LookUp Ranges'!$I$12,IF(Welcome!$C$12="Transmission",'LookUp Ranges'!$H$12,IF(Welcome!$C$12="Power Generation",'LookUp Ranges'!$G$12,'LookUp Ranges'!$F$12))))</f>
        <v>0</v>
      </c>
      <c r="BT19" s="28">
        <f ca="1">BT12*('LookUp Ranges'!$D$12+'LookUp Ranges'!$F$12+IF(Welcome!$C$12="Distribution",'LookUp Ranges'!$I$12,IF(Welcome!$C$12="Transmission",'LookUp Ranges'!$H$12,IF(Welcome!$C$12="Power Generation",'LookUp Ranges'!$G$12,'LookUp Ranges'!$F$12))))</f>
        <v>0</v>
      </c>
      <c r="BU19" s="28">
        <f ca="1">BU12*('LookUp Ranges'!$D$12+'LookUp Ranges'!$F$12+IF(Welcome!$C$12="Distribution",'LookUp Ranges'!$I$12,IF(Welcome!$C$12="Transmission",'LookUp Ranges'!$H$12,IF(Welcome!$C$12="Power Generation",'LookUp Ranges'!$G$12,'LookUp Ranges'!$F$12))))</f>
        <v>0</v>
      </c>
      <c r="BV19" s="28">
        <f ca="1">BV12*('LookUp Ranges'!$D$12+'LookUp Ranges'!$F$12+IF(Welcome!$C$12="Distribution",'LookUp Ranges'!$I$12,IF(Welcome!$C$12="Transmission",'LookUp Ranges'!$H$12,IF(Welcome!$C$12="Power Generation",'LookUp Ranges'!$G$12,'LookUp Ranges'!$F$12))))</f>
        <v>0</v>
      </c>
      <c r="BW19" s="28">
        <f ca="1">BW12*('LookUp Ranges'!$D$12+'LookUp Ranges'!$F$12+IF(Welcome!$C$12="Distribution",'LookUp Ranges'!$I$12,IF(Welcome!$C$12="Transmission",'LookUp Ranges'!$H$12,IF(Welcome!$C$12="Power Generation",'LookUp Ranges'!$G$12,'LookUp Ranges'!$F$12))))</f>
        <v>0</v>
      </c>
      <c r="BX19" s="28">
        <f ca="1">BX12*('LookUp Ranges'!$D$12+'LookUp Ranges'!$F$12+IF(Welcome!$C$12="Distribution",'LookUp Ranges'!$I$12,IF(Welcome!$C$12="Transmission",'LookUp Ranges'!$H$12,IF(Welcome!$C$12="Power Generation",'LookUp Ranges'!$G$12,'LookUp Ranges'!$F$12))))</f>
        <v>0</v>
      </c>
      <c r="BY19" s="28">
        <f ca="1">BY12*('LookUp Ranges'!$D$12+'LookUp Ranges'!$F$12+IF(Welcome!$C$12="Distribution",'LookUp Ranges'!$I$12,IF(Welcome!$C$12="Transmission",'LookUp Ranges'!$H$12,IF(Welcome!$C$12="Power Generation",'LookUp Ranges'!$G$12,'LookUp Ranges'!$F$12))))</f>
        <v>0</v>
      </c>
      <c r="BZ19" s="28">
        <f ca="1">BZ12*('LookUp Ranges'!$D$12+'LookUp Ranges'!$F$12+IF(Welcome!$C$12="Distribution",'LookUp Ranges'!$I$12,IF(Welcome!$C$12="Transmission",'LookUp Ranges'!$H$12,IF(Welcome!$C$12="Power Generation",'LookUp Ranges'!$G$12,'LookUp Ranges'!$F$12))))</f>
        <v>0</v>
      </c>
      <c r="CA19" s="28">
        <f ca="1">CA12*('LookUp Ranges'!$D$12+'LookUp Ranges'!$F$12+IF(Welcome!$C$12="Distribution",'LookUp Ranges'!$I$12,IF(Welcome!$C$12="Transmission",'LookUp Ranges'!$H$12,IF(Welcome!$C$12="Power Generation",'LookUp Ranges'!$G$12,'LookUp Ranges'!$F$12))))</f>
        <v>0</v>
      </c>
      <c r="CB19" s="28">
        <f ca="1">CB12*('LookUp Ranges'!$D$12+'LookUp Ranges'!$F$12+IF(Welcome!$C$12="Distribution",'LookUp Ranges'!$I$12,IF(Welcome!$C$12="Transmission",'LookUp Ranges'!$H$12,IF(Welcome!$C$12="Power Generation",'LookUp Ranges'!$G$12,'LookUp Ranges'!$F$12))))</f>
        <v>0</v>
      </c>
      <c r="CC19" s="28">
        <f ca="1">CC12*('LookUp Ranges'!$D$12+'LookUp Ranges'!$F$12+IF(Welcome!$C$12="Distribution",'LookUp Ranges'!$I$12,IF(Welcome!$C$12="Transmission",'LookUp Ranges'!$H$12,IF(Welcome!$C$12="Power Generation",'LookUp Ranges'!$G$12,'LookUp Ranges'!$F$12))))</f>
        <v>0</v>
      </c>
      <c r="CD19" s="28">
        <f ca="1">CD12*('LookUp Ranges'!$D$12+'LookUp Ranges'!$F$12+IF(Welcome!$C$12="Distribution",'LookUp Ranges'!$I$12,IF(Welcome!$C$12="Transmission",'LookUp Ranges'!$H$12,IF(Welcome!$C$12="Power Generation",'LookUp Ranges'!$G$12,'LookUp Ranges'!$F$12))))</f>
        <v>0</v>
      </c>
      <c r="CE19" s="456"/>
    </row>
    <row r="20" spans="1:84" s="5" customFormat="1">
      <c r="B20" s="182" t="s">
        <v>26</v>
      </c>
      <c r="C20" s="30">
        <f ca="1">C13*('LookUp Ranges'!$E$12+'LookUp Ranges'!$F$12+IF(Welcome!$C$12="Distribution",'LookUp Ranges'!$I$12,IF(Welcome!$C$12="Transmission",'LookUp Ranges'!$H$12,IF(Welcome!$C$12="Power Generation",'LookUp Ranges'!$G$12,'LookUp Ranges'!$F$12))))</f>
        <v>0</v>
      </c>
      <c r="D20" s="30">
        <f ca="1">D13*('LookUp Ranges'!$E$12+'LookUp Ranges'!$F$12+IF(Welcome!$C$12="Distribution",'LookUp Ranges'!$I$12,IF(Welcome!$C$12="Transmission",'LookUp Ranges'!$H$12,IF(Welcome!$C$12="Power Generation",'LookUp Ranges'!$G$12,'LookUp Ranges'!$F$12))))</f>
        <v>0</v>
      </c>
      <c r="E20" s="30">
        <f ca="1">E13*('LookUp Ranges'!$E$12+'LookUp Ranges'!$F$12+IF(Welcome!$C$12="Distribution",'LookUp Ranges'!$I$12,IF(Welcome!$C$12="Transmission",'LookUp Ranges'!$H$12,IF(Welcome!$C$12="Power Generation",'LookUp Ranges'!$G$12,'LookUp Ranges'!$F$12))))</f>
        <v>0</v>
      </c>
      <c r="F20" s="30">
        <f ca="1">F13*('LookUp Ranges'!$E$12+'LookUp Ranges'!$F$12+IF(Welcome!$C$12="Distribution",'LookUp Ranges'!$I$12,IF(Welcome!$C$12="Transmission",'LookUp Ranges'!$H$12,IF(Welcome!$C$12="Power Generation",'LookUp Ranges'!$G$12,'LookUp Ranges'!$F$12))))</f>
        <v>0</v>
      </c>
      <c r="G20" s="30">
        <f ca="1">G13*('LookUp Ranges'!$E$12+'LookUp Ranges'!$F$12+IF(Welcome!$C$12="Distribution",'LookUp Ranges'!$I$12,IF(Welcome!$C$12="Transmission",'LookUp Ranges'!$H$12,IF(Welcome!$C$12="Power Generation",'LookUp Ranges'!$G$12,'LookUp Ranges'!$F$12))))</f>
        <v>0</v>
      </c>
      <c r="H20" s="30">
        <f ca="1">H13*('LookUp Ranges'!$E$12+'LookUp Ranges'!$F$12+IF(Welcome!$C$12="Distribution",'LookUp Ranges'!$I$12,IF(Welcome!$C$12="Transmission",'LookUp Ranges'!$H$12,IF(Welcome!$C$12="Power Generation",'LookUp Ranges'!$G$12,'LookUp Ranges'!$F$12))))</f>
        <v>0</v>
      </c>
      <c r="I20" s="30">
        <f ca="1">I13*('LookUp Ranges'!$E$12+'LookUp Ranges'!$F$12+IF(Welcome!$C$12="Distribution",'LookUp Ranges'!$I$12,IF(Welcome!$C$12="Transmission",'LookUp Ranges'!$H$12,IF(Welcome!$C$12="Power Generation",'LookUp Ranges'!$G$12,'LookUp Ranges'!$F$12))))</f>
        <v>0</v>
      </c>
      <c r="J20" s="30">
        <f ca="1">J13*('LookUp Ranges'!$E$12+'LookUp Ranges'!$F$12+IF(Welcome!$C$12="Distribution",'LookUp Ranges'!$I$12,IF(Welcome!$C$12="Transmission",'LookUp Ranges'!$H$12,IF(Welcome!$C$12="Power Generation",'LookUp Ranges'!$G$12,'LookUp Ranges'!$F$12))))</f>
        <v>0</v>
      </c>
      <c r="K20" s="30">
        <f ca="1">K13*('LookUp Ranges'!$E$12+'LookUp Ranges'!$F$12+IF(Welcome!$C$12="Distribution",'LookUp Ranges'!$I$12,IF(Welcome!$C$12="Transmission",'LookUp Ranges'!$H$12,IF(Welcome!$C$12="Power Generation",'LookUp Ranges'!$G$12,'LookUp Ranges'!$F$12))))</f>
        <v>0</v>
      </c>
      <c r="L20" s="30">
        <f ca="1">L13*('LookUp Ranges'!$E$12+'LookUp Ranges'!$F$12+IF(Welcome!$C$12="Distribution",'LookUp Ranges'!$I$12,IF(Welcome!$C$12="Transmission",'LookUp Ranges'!$H$12,IF(Welcome!$C$12="Power Generation",'LookUp Ranges'!$G$12,'LookUp Ranges'!$F$12))))</f>
        <v>0</v>
      </c>
      <c r="M20" s="30">
        <f ca="1">M13*('LookUp Ranges'!$E$12+'LookUp Ranges'!$F$12+IF(Welcome!$C$12="Distribution",'LookUp Ranges'!$I$12,IF(Welcome!$C$12="Transmission",'LookUp Ranges'!$H$12,IF(Welcome!$C$12="Power Generation",'LookUp Ranges'!$G$12,'LookUp Ranges'!$F$12))))</f>
        <v>0</v>
      </c>
      <c r="N20" s="30">
        <f ca="1">N13*('LookUp Ranges'!$E$12+'LookUp Ranges'!$F$12+IF(Welcome!$C$12="Distribution",'LookUp Ranges'!$I$12,IF(Welcome!$C$12="Transmission",'LookUp Ranges'!$H$12,IF(Welcome!$C$12="Power Generation",'LookUp Ranges'!$G$12,'LookUp Ranges'!$F$12))))</f>
        <v>0</v>
      </c>
      <c r="O20" s="30">
        <f ca="1">O13*('LookUp Ranges'!$E$12+'LookUp Ranges'!$F$12+IF(Welcome!$C$12="Distribution",'LookUp Ranges'!$I$12,IF(Welcome!$C$12="Transmission",'LookUp Ranges'!$H$12,IF(Welcome!$C$12="Power Generation",'LookUp Ranges'!$G$12,'LookUp Ranges'!$F$12))))</f>
        <v>0</v>
      </c>
      <c r="P20" s="30">
        <f ca="1">P13*('LookUp Ranges'!$E$12+'LookUp Ranges'!$F$12+IF(Welcome!$C$12="Distribution",'LookUp Ranges'!$I$12,IF(Welcome!$C$12="Transmission",'LookUp Ranges'!$H$12,IF(Welcome!$C$12="Power Generation",'LookUp Ranges'!$G$12,'LookUp Ranges'!$F$12))))</f>
        <v>0</v>
      </c>
      <c r="Q20" s="30">
        <f ca="1">Q13*('LookUp Ranges'!$E$12+'LookUp Ranges'!$F$12+IF(Welcome!$C$12="Distribution",'LookUp Ranges'!$I$12,IF(Welcome!$C$12="Transmission",'LookUp Ranges'!$H$12,IF(Welcome!$C$12="Power Generation",'LookUp Ranges'!$G$12,'LookUp Ranges'!$F$12))))</f>
        <v>0</v>
      </c>
      <c r="R20" s="30">
        <f ca="1">R13*('LookUp Ranges'!$E$12+'LookUp Ranges'!$F$12+IF(Welcome!$C$12="Distribution",'LookUp Ranges'!$I$12,IF(Welcome!$C$12="Transmission",'LookUp Ranges'!$H$12,IF(Welcome!$C$12="Power Generation",'LookUp Ranges'!$G$12,'LookUp Ranges'!$F$12))))</f>
        <v>0</v>
      </c>
      <c r="S20" s="30">
        <f ca="1">S13*('LookUp Ranges'!$E$12+'LookUp Ranges'!$F$12+IF(Welcome!$C$12="Distribution",'LookUp Ranges'!$I$12,IF(Welcome!$C$12="Transmission",'LookUp Ranges'!$H$12,IF(Welcome!$C$12="Power Generation",'LookUp Ranges'!$G$12,'LookUp Ranges'!$F$12))))</f>
        <v>0</v>
      </c>
      <c r="T20" s="30">
        <f ca="1">T13*('LookUp Ranges'!$E$12+'LookUp Ranges'!$F$12+IF(Welcome!$C$12="Distribution",'LookUp Ranges'!$I$12,IF(Welcome!$C$12="Transmission",'LookUp Ranges'!$H$12,IF(Welcome!$C$12="Power Generation",'LookUp Ranges'!$G$12,'LookUp Ranges'!$F$12))))</f>
        <v>0</v>
      </c>
      <c r="U20" s="30">
        <f ca="1">U13*('LookUp Ranges'!$E$12+'LookUp Ranges'!$F$12+IF(Welcome!$C$12="Distribution",'LookUp Ranges'!$I$12,IF(Welcome!$C$12="Transmission",'LookUp Ranges'!$H$12,IF(Welcome!$C$12="Power Generation",'LookUp Ranges'!$G$12,'LookUp Ranges'!$F$12))))</f>
        <v>0</v>
      </c>
      <c r="V20" s="30">
        <f ca="1">V13*('LookUp Ranges'!$E$12+'LookUp Ranges'!$F$12+IF(Welcome!$C$12="Distribution",'LookUp Ranges'!$I$12,IF(Welcome!$C$12="Transmission",'LookUp Ranges'!$H$12,IF(Welcome!$C$12="Power Generation",'LookUp Ranges'!$G$12,'LookUp Ranges'!$F$12))))</f>
        <v>0</v>
      </c>
      <c r="W20" s="30">
        <f ca="1">W13*('LookUp Ranges'!$E$12+'LookUp Ranges'!$F$12+IF(Welcome!$C$12="Distribution",'LookUp Ranges'!$I$12,IF(Welcome!$C$12="Transmission",'LookUp Ranges'!$H$12,IF(Welcome!$C$12="Power Generation",'LookUp Ranges'!$G$12,'LookUp Ranges'!$F$12))))</f>
        <v>0</v>
      </c>
      <c r="X20" s="30">
        <f ca="1">X13*('LookUp Ranges'!$E$12+'LookUp Ranges'!$F$12+IF(Welcome!$C$12="Distribution",'LookUp Ranges'!$I$12,IF(Welcome!$C$12="Transmission",'LookUp Ranges'!$H$12,IF(Welcome!$C$12="Power Generation",'LookUp Ranges'!$G$12,'LookUp Ranges'!$F$12))))</f>
        <v>0</v>
      </c>
      <c r="Y20" s="30">
        <f ca="1">Y13*('LookUp Ranges'!$E$12+'LookUp Ranges'!$F$12+IF(Welcome!$C$12="Distribution",'LookUp Ranges'!$I$12,IF(Welcome!$C$12="Transmission",'LookUp Ranges'!$H$12,IF(Welcome!$C$12="Power Generation",'LookUp Ranges'!$G$12,'LookUp Ranges'!$F$12))))</f>
        <v>0</v>
      </c>
      <c r="Z20" s="30">
        <f ca="1">Z13*('LookUp Ranges'!$E$12+'LookUp Ranges'!$F$12+IF(Welcome!$C$12="Distribution",'LookUp Ranges'!$I$12,IF(Welcome!$C$12="Transmission",'LookUp Ranges'!$H$12,IF(Welcome!$C$12="Power Generation",'LookUp Ranges'!$G$12,'LookUp Ranges'!$F$12))))</f>
        <v>0</v>
      </c>
      <c r="AA20" s="30">
        <f ca="1">AA13*('LookUp Ranges'!$E$12+'LookUp Ranges'!$F$12+IF(Welcome!$C$12="Distribution",'LookUp Ranges'!$I$12,IF(Welcome!$C$12="Transmission",'LookUp Ranges'!$H$12,IF(Welcome!$C$12="Power Generation",'LookUp Ranges'!$G$12,'LookUp Ranges'!$F$12))))</f>
        <v>0</v>
      </c>
      <c r="AB20" s="30">
        <f ca="1">AB13*('LookUp Ranges'!$E$12+'LookUp Ranges'!$F$12+IF(Welcome!$C$12="Distribution",'LookUp Ranges'!$I$12,IF(Welcome!$C$12="Transmission",'LookUp Ranges'!$H$12,IF(Welcome!$C$12="Power Generation",'LookUp Ranges'!$G$12,'LookUp Ranges'!$F$12))))</f>
        <v>0</v>
      </c>
      <c r="AC20" s="30">
        <f ca="1">AC13*('LookUp Ranges'!$E$12+'LookUp Ranges'!$F$12+IF(Welcome!$C$12="Distribution",'LookUp Ranges'!$I$12,IF(Welcome!$C$12="Transmission",'LookUp Ranges'!$H$12,IF(Welcome!$C$12="Power Generation",'LookUp Ranges'!$G$12,'LookUp Ranges'!$F$12))))</f>
        <v>0</v>
      </c>
      <c r="AD20" s="30">
        <f ca="1">AD13*('LookUp Ranges'!$E$12+'LookUp Ranges'!$F$12+IF(Welcome!$C$12="Distribution",'LookUp Ranges'!$I$12,IF(Welcome!$C$12="Transmission",'LookUp Ranges'!$H$12,IF(Welcome!$C$12="Power Generation",'LookUp Ranges'!$G$12,'LookUp Ranges'!$F$12))))</f>
        <v>0</v>
      </c>
      <c r="AE20" s="30">
        <f ca="1">AE13*('LookUp Ranges'!$E$12+'LookUp Ranges'!$F$12+IF(Welcome!$C$12="Distribution",'LookUp Ranges'!$I$12,IF(Welcome!$C$12="Transmission",'LookUp Ranges'!$H$12,IF(Welcome!$C$12="Power Generation",'LookUp Ranges'!$G$12,'LookUp Ranges'!$F$12))))</f>
        <v>0</v>
      </c>
      <c r="AF20" s="30">
        <f ca="1">AF13*('LookUp Ranges'!$E$12+'LookUp Ranges'!$F$12+IF(Welcome!$C$12="Distribution",'LookUp Ranges'!$I$12,IF(Welcome!$C$12="Transmission",'LookUp Ranges'!$H$12,IF(Welcome!$C$12="Power Generation",'LookUp Ranges'!$G$12,'LookUp Ranges'!$F$12))))</f>
        <v>0</v>
      </c>
      <c r="AG20" s="30">
        <f ca="1">AG13*('LookUp Ranges'!$E$12+'LookUp Ranges'!$F$12+IF(Welcome!$C$12="Distribution",'LookUp Ranges'!$I$12,IF(Welcome!$C$12="Transmission",'LookUp Ranges'!$H$12,IF(Welcome!$C$12="Power Generation",'LookUp Ranges'!$G$12,'LookUp Ranges'!$F$12))))</f>
        <v>0</v>
      </c>
      <c r="AH20" s="30">
        <f ca="1">AH13*('LookUp Ranges'!$E$12+'LookUp Ranges'!$F$12+IF(Welcome!$C$12="Distribution",'LookUp Ranges'!$I$12,IF(Welcome!$C$12="Transmission",'LookUp Ranges'!$H$12,IF(Welcome!$C$12="Power Generation",'LookUp Ranges'!$G$12,'LookUp Ranges'!$F$12))))</f>
        <v>0</v>
      </c>
      <c r="AI20" s="30">
        <f ca="1">AI13*('LookUp Ranges'!$E$12+'LookUp Ranges'!$F$12+IF(Welcome!$C$12="Distribution",'LookUp Ranges'!$I$12,IF(Welcome!$C$12="Transmission",'LookUp Ranges'!$H$12,IF(Welcome!$C$12="Power Generation",'LookUp Ranges'!$G$12,'LookUp Ranges'!$F$12))))</f>
        <v>0</v>
      </c>
      <c r="AJ20" s="30">
        <f ca="1">AJ13*('LookUp Ranges'!$E$12+'LookUp Ranges'!$F$12+IF(Welcome!$C$12="Distribution",'LookUp Ranges'!$I$12,IF(Welcome!$C$12="Transmission",'LookUp Ranges'!$H$12,IF(Welcome!$C$12="Power Generation",'LookUp Ranges'!$G$12,'LookUp Ranges'!$F$12))))</f>
        <v>0</v>
      </c>
      <c r="AK20" s="30">
        <f ca="1">AK13*('LookUp Ranges'!$E$12+'LookUp Ranges'!$F$12+IF(Welcome!$C$12="Distribution",'LookUp Ranges'!$I$12,IF(Welcome!$C$12="Transmission",'LookUp Ranges'!$H$12,IF(Welcome!$C$12="Power Generation",'LookUp Ranges'!$G$12,'LookUp Ranges'!$F$12))))</f>
        <v>0</v>
      </c>
      <c r="AL20" s="30">
        <f ca="1">AL13*('LookUp Ranges'!$E$12+'LookUp Ranges'!$F$12+IF(Welcome!$C$12="Distribution",'LookUp Ranges'!$I$12,IF(Welcome!$C$12="Transmission",'LookUp Ranges'!$H$12,IF(Welcome!$C$12="Power Generation",'LookUp Ranges'!$G$12,'LookUp Ranges'!$F$12))))</f>
        <v>0</v>
      </c>
      <c r="AM20" s="30">
        <f ca="1">AM13*('LookUp Ranges'!$E$12+'LookUp Ranges'!$F$12+IF(Welcome!$C$12="Distribution",'LookUp Ranges'!$I$12,IF(Welcome!$C$12="Transmission",'LookUp Ranges'!$H$12,IF(Welcome!$C$12="Power Generation",'LookUp Ranges'!$G$12,'LookUp Ranges'!$F$12))))</f>
        <v>0</v>
      </c>
      <c r="AN20" s="30">
        <f ca="1">AN13*('LookUp Ranges'!$E$12+'LookUp Ranges'!$F$12+IF(Welcome!$C$12="Distribution",'LookUp Ranges'!$I$12,IF(Welcome!$C$12="Transmission",'LookUp Ranges'!$H$12,IF(Welcome!$C$12="Power Generation",'LookUp Ranges'!$G$12,'LookUp Ranges'!$F$12))))</f>
        <v>0</v>
      </c>
      <c r="AO20" s="30">
        <f ca="1">AO13*('LookUp Ranges'!$E$12+'LookUp Ranges'!$F$12+IF(Welcome!$C$12="Distribution",'LookUp Ranges'!$I$12,IF(Welcome!$C$12="Transmission",'LookUp Ranges'!$H$12,IF(Welcome!$C$12="Power Generation",'LookUp Ranges'!$G$12,'LookUp Ranges'!$F$12))))</f>
        <v>0</v>
      </c>
      <c r="AP20" s="30">
        <f ca="1">AP13*('LookUp Ranges'!$E$12+'LookUp Ranges'!$F$12+IF(Welcome!$C$12="Distribution",'LookUp Ranges'!$I$12,IF(Welcome!$C$12="Transmission",'LookUp Ranges'!$H$12,IF(Welcome!$C$12="Power Generation",'LookUp Ranges'!$G$12,'LookUp Ranges'!$F$12))))</f>
        <v>0</v>
      </c>
      <c r="AQ20" s="30">
        <f ca="1">AQ13*('LookUp Ranges'!$E$12+'LookUp Ranges'!$F$12+IF(Welcome!$C$12="Distribution",'LookUp Ranges'!$I$12,IF(Welcome!$C$12="Transmission",'LookUp Ranges'!$H$12,IF(Welcome!$C$12="Power Generation",'LookUp Ranges'!$G$12,'LookUp Ranges'!$F$12))))</f>
        <v>0</v>
      </c>
      <c r="AR20" s="30">
        <f ca="1">AR13*('LookUp Ranges'!$E$12+'LookUp Ranges'!$F$12+IF(Welcome!$C$12="Distribution",'LookUp Ranges'!$I$12,IF(Welcome!$C$12="Transmission",'LookUp Ranges'!$H$12,IF(Welcome!$C$12="Power Generation",'LookUp Ranges'!$G$12,'LookUp Ranges'!$F$12))))</f>
        <v>0</v>
      </c>
      <c r="AS20" s="30">
        <f ca="1">AS13*('LookUp Ranges'!$E$12+'LookUp Ranges'!$F$12+IF(Welcome!$C$12="Distribution",'LookUp Ranges'!$I$12,IF(Welcome!$C$12="Transmission",'LookUp Ranges'!$H$12,IF(Welcome!$C$12="Power Generation",'LookUp Ranges'!$G$12,'LookUp Ranges'!$F$12))))</f>
        <v>0</v>
      </c>
      <c r="AT20" s="30">
        <f ca="1">AT13*('LookUp Ranges'!$E$12+'LookUp Ranges'!$F$12+IF(Welcome!$C$12="Distribution",'LookUp Ranges'!$I$12,IF(Welcome!$C$12="Transmission",'LookUp Ranges'!$H$12,IF(Welcome!$C$12="Power Generation",'LookUp Ranges'!$G$12,'LookUp Ranges'!$F$12))))</f>
        <v>0</v>
      </c>
      <c r="AU20" s="30">
        <f ca="1">AU13*('LookUp Ranges'!$E$12+'LookUp Ranges'!$F$12+IF(Welcome!$C$12="Distribution",'LookUp Ranges'!$I$12,IF(Welcome!$C$12="Transmission",'LookUp Ranges'!$H$12,IF(Welcome!$C$12="Power Generation",'LookUp Ranges'!$G$12,'LookUp Ranges'!$F$12))))</f>
        <v>0</v>
      </c>
      <c r="AV20" s="30">
        <f ca="1">AV13*('LookUp Ranges'!$E$12+'LookUp Ranges'!$F$12+IF(Welcome!$C$12="Distribution",'LookUp Ranges'!$I$12,IF(Welcome!$C$12="Transmission",'LookUp Ranges'!$H$12,IF(Welcome!$C$12="Power Generation",'LookUp Ranges'!$G$12,'LookUp Ranges'!$F$12))))</f>
        <v>0</v>
      </c>
      <c r="AW20" s="30">
        <f ca="1">AW13*('LookUp Ranges'!$E$12+'LookUp Ranges'!$F$12+IF(Welcome!$C$12="Distribution",'LookUp Ranges'!$I$12,IF(Welcome!$C$12="Transmission",'LookUp Ranges'!$H$12,IF(Welcome!$C$12="Power Generation",'LookUp Ranges'!$G$12,'LookUp Ranges'!$F$12))))</f>
        <v>0</v>
      </c>
      <c r="AX20" s="30">
        <f ca="1">AX13*('LookUp Ranges'!$E$12+'LookUp Ranges'!$F$12+IF(Welcome!$C$12="Distribution",'LookUp Ranges'!$I$12,IF(Welcome!$C$12="Transmission",'LookUp Ranges'!$H$12,IF(Welcome!$C$12="Power Generation",'LookUp Ranges'!$G$12,'LookUp Ranges'!$F$12))))</f>
        <v>0</v>
      </c>
      <c r="AY20" s="30">
        <f ca="1">AY13*('LookUp Ranges'!$E$12+'LookUp Ranges'!$F$12+IF(Welcome!$C$12="Distribution",'LookUp Ranges'!$I$12,IF(Welcome!$C$12="Transmission",'LookUp Ranges'!$H$12,IF(Welcome!$C$12="Power Generation",'LookUp Ranges'!$G$12,'LookUp Ranges'!$F$12))))</f>
        <v>0</v>
      </c>
      <c r="AZ20" s="30">
        <f ca="1">AZ13*('LookUp Ranges'!$E$12+'LookUp Ranges'!$F$12+IF(Welcome!$C$12="Distribution",'LookUp Ranges'!$I$12,IF(Welcome!$C$12="Transmission",'LookUp Ranges'!$H$12,IF(Welcome!$C$12="Power Generation",'LookUp Ranges'!$G$12,'LookUp Ranges'!$F$12))))</f>
        <v>0</v>
      </c>
      <c r="BA20" s="30">
        <f ca="1">BA13*('LookUp Ranges'!$E$12+'LookUp Ranges'!$F$12+IF(Welcome!$C$12="Distribution",'LookUp Ranges'!$I$12,IF(Welcome!$C$12="Transmission",'LookUp Ranges'!$H$12,IF(Welcome!$C$12="Power Generation",'LookUp Ranges'!$G$12,'LookUp Ranges'!$F$12))))</f>
        <v>0</v>
      </c>
      <c r="BB20" s="30">
        <f ca="1">BB13*('LookUp Ranges'!$E$12+'LookUp Ranges'!$F$12+IF(Welcome!$C$12="Distribution",'LookUp Ranges'!$I$12,IF(Welcome!$C$12="Transmission",'LookUp Ranges'!$H$12,IF(Welcome!$C$12="Power Generation",'LookUp Ranges'!$G$12,'LookUp Ranges'!$F$12))))</f>
        <v>0</v>
      </c>
      <c r="BC20" s="30">
        <f ca="1">BC13*('LookUp Ranges'!$E$12+'LookUp Ranges'!$F$12+IF(Welcome!$C$12="Distribution",'LookUp Ranges'!$I$12,IF(Welcome!$C$12="Transmission",'LookUp Ranges'!$H$12,IF(Welcome!$C$12="Power Generation",'LookUp Ranges'!$G$12,'LookUp Ranges'!$F$12))))</f>
        <v>0</v>
      </c>
      <c r="BD20" s="30">
        <f ca="1">BD13*('LookUp Ranges'!$E$12+'LookUp Ranges'!$F$12+IF(Welcome!$C$12="Distribution",'LookUp Ranges'!$I$12,IF(Welcome!$C$12="Transmission",'LookUp Ranges'!$H$12,IF(Welcome!$C$12="Power Generation",'LookUp Ranges'!$G$12,'LookUp Ranges'!$F$12))))</f>
        <v>0</v>
      </c>
      <c r="BE20" s="30">
        <f ca="1">BE13*('LookUp Ranges'!$E$12+'LookUp Ranges'!$F$12+IF(Welcome!$C$12="Distribution",'LookUp Ranges'!$I$12,IF(Welcome!$C$12="Transmission",'LookUp Ranges'!$H$12,IF(Welcome!$C$12="Power Generation",'LookUp Ranges'!$G$12,'LookUp Ranges'!$F$12))))</f>
        <v>0</v>
      </c>
      <c r="BF20" s="30">
        <f ca="1">BF13*('LookUp Ranges'!$E$12+'LookUp Ranges'!$F$12+IF(Welcome!$C$12="Distribution",'LookUp Ranges'!$I$12,IF(Welcome!$C$12="Transmission",'LookUp Ranges'!$H$12,IF(Welcome!$C$12="Power Generation",'LookUp Ranges'!$G$12,'LookUp Ranges'!$F$12))))</f>
        <v>0</v>
      </c>
      <c r="BG20" s="30">
        <f ca="1">BG13*('LookUp Ranges'!$E$12+'LookUp Ranges'!$F$12+IF(Welcome!$C$12="Distribution",'LookUp Ranges'!$I$12,IF(Welcome!$C$12="Transmission",'LookUp Ranges'!$H$12,IF(Welcome!$C$12="Power Generation",'LookUp Ranges'!$G$12,'LookUp Ranges'!$F$12))))</f>
        <v>0</v>
      </c>
      <c r="BH20" s="30">
        <f ca="1">BH13*('LookUp Ranges'!$E$12+'LookUp Ranges'!$F$12+IF(Welcome!$C$12="Distribution",'LookUp Ranges'!$I$12,IF(Welcome!$C$12="Transmission",'LookUp Ranges'!$H$12,IF(Welcome!$C$12="Power Generation",'LookUp Ranges'!$G$12,'LookUp Ranges'!$F$12))))</f>
        <v>0</v>
      </c>
      <c r="BI20" s="30">
        <f ca="1">BI13*('LookUp Ranges'!$E$12+'LookUp Ranges'!$F$12+IF(Welcome!$C$12="Distribution",'LookUp Ranges'!$I$12,IF(Welcome!$C$12="Transmission",'LookUp Ranges'!$H$12,IF(Welcome!$C$12="Power Generation",'LookUp Ranges'!$G$12,'LookUp Ranges'!$F$12))))</f>
        <v>0</v>
      </c>
      <c r="BJ20" s="30">
        <f ca="1">BJ13*('LookUp Ranges'!$E$12+'LookUp Ranges'!$F$12+IF(Welcome!$C$12="Distribution",'LookUp Ranges'!$I$12,IF(Welcome!$C$12="Transmission",'LookUp Ranges'!$H$12,IF(Welcome!$C$12="Power Generation",'LookUp Ranges'!$G$12,'LookUp Ranges'!$F$12))))</f>
        <v>0</v>
      </c>
      <c r="BK20" s="30">
        <f ca="1">BK13*('LookUp Ranges'!$E$12+'LookUp Ranges'!$F$12+IF(Welcome!$C$12="Distribution",'LookUp Ranges'!$I$12,IF(Welcome!$C$12="Transmission",'LookUp Ranges'!$H$12,IF(Welcome!$C$12="Power Generation",'LookUp Ranges'!$G$12,'LookUp Ranges'!$F$12))))</f>
        <v>0</v>
      </c>
      <c r="BL20" s="30">
        <f ca="1">BL13*('LookUp Ranges'!$E$12+'LookUp Ranges'!$F$12+IF(Welcome!$C$12="Distribution",'LookUp Ranges'!$I$12,IF(Welcome!$C$12="Transmission",'LookUp Ranges'!$H$12,IF(Welcome!$C$12="Power Generation",'LookUp Ranges'!$G$12,'LookUp Ranges'!$F$12))))</f>
        <v>0</v>
      </c>
      <c r="BM20" s="30">
        <f ca="1">BM13*('LookUp Ranges'!$E$12+'LookUp Ranges'!$F$12+IF(Welcome!$C$12="Distribution",'LookUp Ranges'!$I$12,IF(Welcome!$C$12="Transmission",'LookUp Ranges'!$H$12,IF(Welcome!$C$12="Power Generation",'LookUp Ranges'!$G$12,'LookUp Ranges'!$F$12))))</f>
        <v>0</v>
      </c>
      <c r="BN20" s="30">
        <f ca="1">BN13*('LookUp Ranges'!$E$12+'LookUp Ranges'!$F$12+IF(Welcome!$C$12="Distribution",'LookUp Ranges'!$I$12,IF(Welcome!$C$12="Transmission",'LookUp Ranges'!$H$12,IF(Welcome!$C$12="Power Generation",'LookUp Ranges'!$G$12,'LookUp Ranges'!$F$12))))</f>
        <v>0</v>
      </c>
      <c r="BO20" s="30">
        <f ca="1">BO13*('LookUp Ranges'!$E$12+'LookUp Ranges'!$F$12+IF(Welcome!$C$12="Distribution",'LookUp Ranges'!$I$12,IF(Welcome!$C$12="Transmission",'LookUp Ranges'!$H$12,IF(Welcome!$C$12="Power Generation",'LookUp Ranges'!$G$12,'LookUp Ranges'!$F$12))))</f>
        <v>0</v>
      </c>
      <c r="BP20" s="30">
        <f ca="1">BP13*('LookUp Ranges'!$E$12+'LookUp Ranges'!$F$12+IF(Welcome!$C$12="Distribution",'LookUp Ranges'!$I$12,IF(Welcome!$C$12="Transmission",'LookUp Ranges'!$H$12,IF(Welcome!$C$12="Power Generation",'LookUp Ranges'!$G$12,'LookUp Ranges'!$F$12))))</f>
        <v>0</v>
      </c>
      <c r="BQ20" s="30">
        <f ca="1">BQ13*('LookUp Ranges'!$E$12+'LookUp Ranges'!$F$12+IF(Welcome!$C$12="Distribution",'LookUp Ranges'!$I$12,IF(Welcome!$C$12="Transmission",'LookUp Ranges'!$H$12,IF(Welcome!$C$12="Power Generation",'LookUp Ranges'!$G$12,'LookUp Ranges'!$F$12))))</f>
        <v>0</v>
      </c>
      <c r="BR20" s="30">
        <f ca="1">BR13*('LookUp Ranges'!$E$12+'LookUp Ranges'!$F$12+IF(Welcome!$C$12="Distribution",'LookUp Ranges'!$I$12,IF(Welcome!$C$12="Transmission",'LookUp Ranges'!$H$12,IF(Welcome!$C$12="Power Generation",'LookUp Ranges'!$G$12,'LookUp Ranges'!$F$12))))</f>
        <v>0</v>
      </c>
      <c r="BS20" s="30">
        <f ca="1">BS13*('LookUp Ranges'!$E$12+'LookUp Ranges'!$F$12+IF(Welcome!$C$12="Distribution",'LookUp Ranges'!$I$12,IF(Welcome!$C$12="Transmission",'LookUp Ranges'!$H$12,IF(Welcome!$C$12="Power Generation",'LookUp Ranges'!$G$12,'LookUp Ranges'!$F$12))))</f>
        <v>0</v>
      </c>
      <c r="BT20" s="30">
        <f ca="1">BT13*('LookUp Ranges'!$E$12+'LookUp Ranges'!$F$12+IF(Welcome!$C$12="Distribution",'LookUp Ranges'!$I$12,IF(Welcome!$C$12="Transmission",'LookUp Ranges'!$H$12,IF(Welcome!$C$12="Power Generation",'LookUp Ranges'!$G$12,'LookUp Ranges'!$F$12))))</f>
        <v>0</v>
      </c>
      <c r="BU20" s="30">
        <f ca="1">BU13*('LookUp Ranges'!$E$12+'LookUp Ranges'!$F$12+IF(Welcome!$C$12="Distribution",'LookUp Ranges'!$I$12,IF(Welcome!$C$12="Transmission",'LookUp Ranges'!$H$12,IF(Welcome!$C$12="Power Generation",'LookUp Ranges'!$G$12,'LookUp Ranges'!$F$12))))</f>
        <v>0</v>
      </c>
      <c r="BV20" s="30">
        <f ca="1">BV13*('LookUp Ranges'!$E$12+'LookUp Ranges'!$F$12+IF(Welcome!$C$12="Distribution",'LookUp Ranges'!$I$12,IF(Welcome!$C$12="Transmission",'LookUp Ranges'!$H$12,IF(Welcome!$C$12="Power Generation",'LookUp Ranges'!$G$12,'LookUp Ranges'!$F$12))))</f>
        <v>0</v>
      </c>
      <c r="BW20" s="30">
        <f ca="1">BW13*('LookUp Ranges'!$E$12+'LookUp Ranges'!$F$12+IF(Welcome!$C$12="Distribution",'LookUp Ranges'!$I$12,IF(Welcome!$C$12="Transmission",'LookUp Ranges'!$H$12,IF(Welcome!$C$12="Power Generation",'LookUp Ranges'!$G$12,'LookUp Ranges'!$F$12))))</f>
        <v>0</v>
      </c>
      <c r="BX20" s="30">
        <f ca="1">BX13*('LookUp Ranges'!$E$12+'LookUp Ranges'!$F$12+IF(Welcome!$C$12="Distribution",'LookUp Ranges'!$I$12,IF(Welcome!$C$12="Transmission",'LookUp Ranges'!$H$12,IF(Welcome!$C$12="Power Generation",'LookUp Ranges'!$G$12,'LookUp Ranges'!$F$12))))</f>
        <v>0</v>
      </c>
      <c r="BY20" s="30">
        <f ca="1">BY13*('LookUp Ranges'!$E$12+'LookUp Ranges'!$F$12+IF(Welcome!$C$12="Distribution",'LookUp Ranges'!$I$12,IF(Welcome!$C$12="Transmission",'LookUp Ranges'!$H$12,IF(Welcome!$C$12="Power Generation",'LookUp Ranges'!$G$12,'LookUp Ranges'!$F$12))))</f>
        <v>0</v>
      </c>
      <c r="BZ20" s="30">
        <f ca="1">BZ13*('LookUp Ranges'!$E$12+'LookUp Ranges'!$F$12+IF(Welcome!$C$12="Distribution",'LookUp Ranges'!$I$12,IF(Welcome!$C$12="Transmission",'LookUp Ranges'!$H$12,IF(Welcome!$C$12="Power Generation",'LookUp Ranges'!$G$12,'LookUp Ranges'!$F$12))))</f>
        <v>0</v>
      </c>
      <c r="CA20" s="30">
        <f ca="1">CA13*('LookUp Ranges'!$E$12+'LookUp Ranges'!$F$12+IF(Welcome!$C$12="Distribution",'LookUp Ranges'!$I$12,IF(Welcome!$C$12="Transmission",'LookUp Ranges'!$H$12,IF(Welcome!$C$12="Power Generation",'LookUp Ranges'!$G$12,'LookUp Ranges'!$F$12))))</f>
        <v>0</v>
      </c>
      <c r="CB20" s="30">
        <f ca="1">CB13*('LookUp Ranges'!$E$12+'LookUp Ranges'!$F$12+IF(Welcome!$C$12="Distribution",'LookUp Ranges'!$I$12,IF(Welcome!$C$12="Transmission",'LookUp Ranges'!$H$12,IF(Welcome!$C$12="Power Generation",'LookUp Ranges'!$G$12,'LookUp Ranges'!$F$12))))</f>
        <v>0</v>
      </c>
      <c r="CC20" s="30">
        <f ca="1">CC13*('LookUp Ranges'!$E$12+'LookUp Ranges'!$F$12+IF(Welcome!$C$12="Distribution",'LookUp Ranges'!$I$12,IF(Welcome!$C$12="Transmission",'LookUp Ranges'!$H$12,IF(Welcome!$C$12="Power Generation",'LookUp Ranges'!$G$12,'LookUp Ranges'!$F$12))))</f>
        <v>0</v>
      </c>
      <c r="CD20" s="30">
        <f ca="1">CD13*('LookUp Ranges'!$E$12+'LookUp Ranges'!$F$12+IF(Welcome!$C$12="Distribution",'LookUp Ranges'!$I$12,IF(Welcome!$C$12="Transmission",'LookUp Ranges'!$H$12,IF(Welcome!$C$12="Power Generation",'LookUp Ranges'!$G$12,'LookUp Ranges'!$F$12))))</f>
        <v>0</v>
      </c>
      <c r="CE20" s="457"/>
    </row>
    <row r="21" spans="1:84" s="5" customFormat="1">
      <c r="B21" s="183" t="s">
        <v>227</v>
      </c>
      <c r="C21" s="166">
        <v>0</v>
      </c>
      <c r="D21" s="166">
        <v>0</v>
      </c>
      <c r="E21" s="166">
        <v>0</v>
      </c>
      <c r="F21" s="166">
        <v>0</v>
      </c>
      <c r="G21" s="166">
        <v>0</v>
      </c>
      <c r="H21" s="166">
        <v>0</v>
      </c>
      <c r="I21" s="166">
        <v>0</v>
      </c>
      <c r="J21" s="166">
        <v>0</v>
      </c>
      <c r="K21" s="166">
        <v>0</v>
      </c>
      <c r="L21" s="166">
        <v>0</v>
      </c>
      <c r="M21" s="166">
        <v>0</v>
      </c>
      <c r="N21" s="166">
        <v>0</v>
      </c>
      <c r="O21" s="166">
        <v>0</v>
      </c>
      <c r="P21" s="166">
        <v>0</v>
      </c>
      <c r="Q21" s="166">
        <v>0</v>
      </c>
      <c r="R21" s="166">
        <v>0</v>
      </c>
      <c r="S21" s="166">
        <v>0</v>
      </c>
      <c r="T21" s="166">
        <v>0</v>
      </c>
      <c r="U21" s="166">
        <v>0</v>
      </c>
      <c r="V21" s="166">
        <v>0</v>
      </c>
      <c r="W21" s="166">
        <v>0</v>
      </c>
      <c r="X21" s="166">
        <v>0</v>
      </c>
      <c r="Y21" s="166">
        <v>0</v>
      </c>
      <c r="Z21" s="166">
        <v>0</v>
      </c>
      <c r="AA21" s="166">
        <v>0</v>
      </c>
      <c r="AB21" s="166">
        <v>0</v>
      </c>
      <c r="AC21" s="166">
        <v>0</v>
      </c>
      <c r="AD21" s="166">
        <v>0</v>
      </c>
      <c r="AE21" s="166">
        <v>0</v>
      </c>
      <c r="AF21" s="166">
        <v>0</v>
      </c>
      <c r="AG21" s="166">
        <v>0</v>
      </c>
      <c r="AH21" s="166">
        <v>0</v>
      </c>
      <c r="AI21" s="166">
        <v>0</v>
      </c>
      <c r="AJ21" s="166">
        <v>0</v>
      </c>
      <c r="AK21" s="166">
        <v>0</v>
      </c>
      <c r="AL21" s="166">
        <v>0</v>
      </c>
      <c r="AM21" s="166">
        <v>0</v>
      </c>
      <c r="AN21" s="166">
        <v>0</v>
      </c>
      <c r="AO21" s="166">
        <v>0</v>
      </c>
      <c r="AP21" s="166">
        <v>0</v>
      </c>
      <c r="AQ21" s="166">
        <v>0</v>
      </c>
      <c r="AR21" s="166">
        <v>0</v>
      </c>
      <c r="AS21" s="166">
        <v>0</v>
      </c>
      <c r="AT21" s="166">
        <v>0</v>
      </c>
      <c r="AU21" s="166">
        <v>0</v>
      </c>
      <c r="AV21" s="166">
        <v>0</v>
      </c>
      <c r="AW21" s="166">
        <v>0</v>
      </c>
      <c r="AX21" s="166">
        <v>0</v>
      </c>
      <c r="AY21" s="166">
        <v>0</v>
      </c>
      <c r="AZ21" s="166">
        <v>0</v>
      </c>
      <c r="BA21" s="166">
        <v>0</v>
      </c>
      <c r="BB21" s="166">
        <v>0</v>
      </c>
      <c r="BC21" s="166">
        <v>0</v>
      </c>
      <c r="BD21" s="166">
        <v>0</v>
      </c>
      <c r="BE21" s="166">
        <v>0</v>
      </c>
      <c r="BF21" s="166">
        <v>0</v>
      </c>
      <c r="BG21" s="166">
        <v>0</v>
      </c>
      <c r="BH21" s="166">
        <v>0</v>
      </c>
      <c r="BI21" s="166">
        <v>0</v>
      </c>
      <c r="BJ21" s="166">
        <v>0</v>
      </c>
      <c r="BK21" s="166">
        <v>0</v>
      </c>
      <c r="BL21" s="166">
        <v>0</v>
      </c>
      <c r="BM21" s="166">
        <v>0</v>
      </c>
      <c r="BN21" s="166">
        <v>0</v>
      </c>
      <c r="BO21" s="166">
        <v>0</v>
      </c>
      <c r="BP21" s="166">
        <v>0</v>
      </c>
      <c r="BQ21" s="166">
        <v>0</v>
      </c>
      <c r="BR21" s="166">
        <v>0</v>
      </c>
      <c r="BS21" s="166">
        <v>0</v>
      </c>
      <c r="BT21" s="166">
        <v>0</v>
      </c>
      <c r="BU21" s="166">
        <v>0</v>
      </c>
      <c r="BV21" s="166">
        <v>0</v>
      </c>
      <c r="BW21" s="166">
        <v>0</v>
      </c>
      <c r="BX21" s="166">
        <v>0</v>
      </c>
      <c r="BY21" s="166">
        <v>0</v>
      </c>
      <c r="BZ21" s="166">
        <v>0</v>
      </c>
      <c r="CA21" s="166">
        <v>0</v>
      </c>
      <c r="CB21" s="166">
        <v>0</v>
      </c>
      <c r="CC21" s="166">
        <v>0</v>
      </c>
      <c r="CD21" s="166">
        <v>0</v>
      </c>
      <c r="CE21" s="453"/>
    </row>
    <row r="22" spans="1:84" s="5" customFormat="1">
      <c r="B22" s="526" t="s">
        <v>593</v>
      </c>
      <c r="C22" s="165">
        <v>8</v>
      </c>
      <c r="D22" s="165">
        <v>0</v>
      </c>
      <c r="E22" s="165">
        <v>0</v>
      </c>
      <c r="F22" s="165">
        <v>0</v>
      </c>
      <c r="G22" s="165">
        <v>0</v>
      </c>
      <c r="H22" s="165">
        <v>0</v>
      </c>
      <c r="I22" s="165">
        <v>0</v>
      </c>
      <c r="J22" s="165">
        <v>0</v>
      </c>
      <c r="K22" s="165">
        <v>0</v>
      </c>
      <c r="L22" s="165">
        <v>0</v>
      </c>
      <c r="M22" s="165">
        <v>0</v>
      </c>
      <c r="N22" s="165">
        <v>0</v>
      </c>
      <c r="O22" s="165">
        <v>0</v>
      </c>
      <c r="P22" s="165">
        <v>0</v>
      </c>
      <c r="Q22" s="165">
        <v>0</v>
      </c>
      <c r="R22" s="165">
        <v>0</v>
      </c>
      <c r="S22" s="165">
        <v>0</v>
      </c>
      <c r="T22" s="165">
        <v>0</v>
      </c>
      <c r="U22" s="165">
        <v>0</v>
      </c>
      <c r="V22" s="165">
        <v>0</v>
      </c>
      <c r="W22" s="165">
        <v>0</v>
      </c>
      <c r="X22" s="165">
        <v>0</v>
      </c>
      <c r="Y22" s="165">
        <v>0</v>
      </c>
      <c r="Z22" s="165">
        <v>0</v>
      </c>
      <c r="AA22" s="165">
        <v>0</v>
      </c>
      <c r="AB22" s="165">
        <v>0</v>
      </c>
      <c r="AC22" s="165">
        <v>0</v>
      </c>
      <c r="AD22" s="165">
        <v>0</v>
      </c>
      <c r="AE22" s="165">
        <v>0</v>
      </c>
      <c r="AF22" s="165">
        <v>0</v>
      </c>
      <c r="AG22" s="165">
        <v>0</v>
      </c>
      <c r="AH22" s="165">
        <v>0</v>
      </c>
      <c r="AI22" s="165">
        <v>0</v>
      </c>
      <c r="AJ22" s="165">
        <v>0</v>
      </c>
      <c r="AK22" s="165">
        <v>0</v>
      </c>
      <c r="AL22" s="165">
        <v>0</v>
      </c>
      <c r="AM22" s="165">
        <v>0</v>
      </c>
      <c r="AN22" s="165">
        <v>0</v>
      </c>
      <c r="AO22" s="165">
        <v>0</v>
      </c>
      <c r="AP22" s="165">
        <v>0</v>
      </c>
      <c r="AQ22" s="165">
        <v>0</v>
      </c>
      <c r="AR22" s="165">
        <v>0</v>
      </c>
      <c r="AS22" s="165">
        <v>0</v>
      </c>
      <c r="AT22" s="165">
        <v>0</v>
      </c>
      <c r="AU22" s="165">
        <v>0</v>
      </c>
      <c r="AV22" s="165">
        <v>0</v>
      </c>
      <c r="AW22" s="165">
        <v>0</v>
      </c>
      <c r="AX22" s="165">
        <v>0</v>
      </c>
      <c r="AY22" s="165">
        <v>0</v>
      </c>
      <c r="AZ22" s="165">
        <v>0</v>
      </c>
      <c r="BA22" s="165">
        <v>0</v>
      </c>
      <c r="BB22" s="165">
        <v>0</v>
      </c>
      <c r="BC22" s="165">
        <v>0</v>
      </c>
      <c r="BD22" s="165">
        <v>0</v>
      </c>
      <c r="BE22" s="165">
        <v>0</v>
      </c>
      <c r="BF22" s="165">
        <v>0</v>
      </c>
      <c r="BG22" s="165">
        <v>0</v>
      </c>
      <c r="BH22" s="165">
        <v>0</v>
      </c>
      <c r="BI22" s="165">
        <v>0</v>
      </c>
      <c r="BJ22" s="165">
        <v>0</v>
      </c>
      <c r="BK22" s="165">
        <v>0</v>
      </c>
      <c r="BL22" s="165">
        <v>0</v>
      </c>
      <c r="BM22" s="165">
        <v>0</v>
      </c>
      <c r="BN22" s="165">
        <v>0</v>
      </c>
      <c r="BO22" s="165">
        <v>0</v>
      </c>
      <c r="BP22" s="165">
        <v>0</v>
      </c>
      <c r="BQ22" s="165">
        <v>0</v>
      </c>
      <c r="BR22" s="165">
        <v>0</v>
      </c>
      <c r="BS22" s="165">
        <v>0</v>
      </c>
      <c r="BT22" s="165">
        <v>0</v>
      </c>
      <c r="BU22" s="165">
        <v>0</v>
      </c>
      <c r="BV22" s="165">
        <v>0</v>
      </c>
      <c r="BW22" s="165">
        <v>0</v>
      </c>
      <c r="BX22" s="165">
        <v>0</v>
      </c>
      <c r="BY22" s="165">
        <v>0</v>
      </c>
      <c r="BZ22" s="165">
        <v>0</v>
      </c>
      <c r="CA22" s="165">
        <v>0</v>
      </c>
      <c r="CB22" s="165">
        <v>0</v>
      </c>
      <c r="CC22" s="165">
        <v>0</v>
      </c>
      <c r="CD22" s="165">
        <v>0</v>
      </c>
      <c r="CE22" s="453"/>
    </row>
    <row r="23" spans="1:84" s="5" customFormat="1">
      <c r="B23" s="526" t="s">
        <v>594</v>
      </c>
      <c r="C23" s="165">
        <f>52*0.75</f>
        <v>39</v>
      </c>
      <c r="D23" s="165">
        <v>0</v>
      </c>
      <c r="E23" s="165">
        <v>0</v>
      </c>
      <c r="F23" s="165">
        <v>0</v>
      </c>
      <c r="G23" s="165">
        <v>0</v>
      </c>
      <c r="H23" s="165">
        <v>0</v>
      </c>
      <c r="I23" s="165">
        <v>0</v>
      </c>
      <c r="J23" s="165">
        <v>0</v>
      </c>
      <c r="K23" s="165">
        <v>0</v>
      </c>
      <c r="L23" s="165">
        <v>0</v>
      </c>
      <c r="M23" s="165">
        <v>0</v>
      </c>
      <c r="N23" s="165">
        <v>0</v>
      </c>
      <c r="O23" s="165">
        <v>0</v>
      </c>
      <c r="P23" s="165">
        <v>0</v>
      </c>
      <c r="Q23" s="165">
        <v>0</v>
      </c>
      <c r="R23" s="165">
        <v>0</v>
      </c>
      <c r="S23" s="165">
        <v>0</v>
      </c>
      <c r="T23" s="165">
        <v>0</v>
      </c>
      <c r="U23" s="165">
        <v>0</v>
      </c>
      <c r="V23" s="165">
        <v>0</v>
      </c>
      <c r="W23" s="165">
        <v>0</v>
      </c>
      <c r="X23" s="165">
        <v>0</v>
      </c>
      <c r="Y23" s="165">
        <v>0</v>
      </c>
      <c r="Z23" s="165">
        <v>0</v>
      </c>
      <c r="AA23" s="165">
        <v>0</v>
      </c>
      <c r="AB23" s="165">
        <v>0</v>
      </c>
      <c r="AC23" s="165">
        <v>0</v>
      </c>
      <c r="AD23" s="165">
        <v>0</v>
      </c>
      <c r="AE23" s="165">
        <v>0</v>
      </c>
      <c r="AF23" s="165">
        <v>0</v>
      </c>
      <c r="AG23" s="165">
        <v>0</v>
      </c>
      <c r="AH23" s="165">
        <v>0</v>
      </c>
      <c r="AI23" s="165">
        <v>0</v>
      </c>
      <c r="AJ23" s="165">
        <v>0</v>
      </c>
      <c r="AK23" s="165">
        <v>0</v>
      </c>
      <c r="AL23" s="165">
        <v>0</v>
      </c>
      <c r="AM23" s="165">
        <v>0</v>
      </c>
      <c r="AN23" s="165">
        <v>0</v>
      </c>
      <c r="AO23" s="165">
        <v>0</v>
      </c>
      <c r="AP23" s="165">
        <v>0</v>
      </c>
      <c r="AQ23" s="165">
        <v>0</v>
      </c>
      <c r="AR23" s="165">
        <v>0</v>
      </c>
      <c r="AS23" s="165">
        <v>0</v>
      </c>
      <c r="AT23" s="165">
        <v>0</v>
      </c>
      <c r="AU23" s="165">
        <v>0</v>
      </c>
      <c r="AV23" s="165">
        <v>0</v>
      </c>
      <c r="AW23" s="165">
        <v>0</v>
      </c>
      <c r="AX23" s="165">
        <v>0</v>
      </c>
      <c r="AY23" s="165">
        <v>0</v>
      </c>
      <c r="AZ23" s="165">
        <v>0</v>
      </c>
      <c r="BA23" s="165">
        <v>0</v>
      </c>
      <c r="BB23" s="165">
        <v>0</v>
      </c>
      <c r="BC23" s="165">
        <v>0</v>
      </c>
      <c r="BD23" s="165">
        <v>0</v>
      </c>
      <c r="BE23" s="165">
        <v>0</v>
      </c>
      <c r="BF23" s="165">
        <v>0</v>
      </c>
      <c r="BG23" s="165">
        <v>0</v>
      </c>
      <c r="BH23" s="165">
        <v>0</v>
      </c>
      <c r="BI23" s="165">
        <v>0</v>
      </c>
      <c r="BJ23" s="165">
        <v>0</v>
      </c>
      <c r="BK23" s="165">
        <v>0</v>
      </c>
      <c r="BL23" s="165">
        <v>0</v>
      </c>
      <c r="BM23" s="165">
        <v>0</v>
      </c>
      <c r="BN23" s="165">
        <v>0</v>
      </c>
      <c r="BO23" s="165">
        <v>0</v>
      </c>
      <c r="BP23" s="165">
        <v>0</v>
      </c>
      <c r="BQ23" s="165">
        <v>0</v>
      </c>
      <c r="BR23" s="165">
        <v>0</v>
      </c>
      <c r="BS23" s="165">
        <v>0</v>
      </c>
      <c r="BT23" s="165">
        <v>0</v>
      </c>
      <c r="BU23" s="165">
        <v>0</v>
      </c>
      <c r="BV23" s="165">
        <v>0</v>
      </c>
      <c r="BW23" s="165">
        <v>0</v>
      </c>
      <c r="BX23" s="165">
        <v>0</v>
      </c>
      <c r="BY23" s="165">
        <v>0</v>
      </c>
      <c r="BZ23" s="165">
        <v>0</v>
      </c>
      <c r="CA23" s="165">
        <v>0</v>
      </c>
      <c r="CB23" s="165">
        <v>0</v>
      </c>
      <c r="CC23" s="165">
        <v>0</v>
      </c>
      <c r="CD23" s="165">
        <v>0</v>
      </c>
      <c r="CE23" s="453"/>
    </row>
    <row r="24" spans="1:84" s="5" customFormat="1">
      <c r="B24" s="184" t="s">
        <v>677</v>
      </c>
      <c r="C24" s="165">
        <f>133*0.75</f>
        <v>99.75</v>
      </c>
      <c r="D24" s="165">
        <v>0</v>
      </c>
      <c r="E24" s="165">
        <v>0</v>
      </c>
      <c r="F24" s="165">
        <v>0</v>
      </c>
      <c r="G24" s="165">
        <v>0</v>
      </c>
      <c r="H24" s="165">
        <v>0</v>
      </c>
      <c r="I24" s="165">
        <v>0</v>
      </c>
      <c r="J24" s="165">
        <v>0</v>
      </c>
      <c r="K24" s="165">
        <v>0</v>
      </c>
      <c r="L24" s="165">
        <v>0</v>
      </c>
      <c r="M24" s="165">
        <v>0</v>
      </c>
      <c r="N24" s="165">
        <v>0</v>
      </c>
      <c r="O24" s="165">
        <v>0</v>
      </c>
      <c r="P24" s="165">
        <v>0</v>
      </c>
      <c r="Q24" s="165">
        <v>0</v>
      </c>
      <c r="R24" s="165">
        <v>0</v>
      </c>
      <c r="S24" s="165">
        <v>0</v>
      </c>
      <c r="T24" s="165">
        <v>0</v>
      </c>
      <c r="U24" s="165">
        <v>0</v>
      </c>
      <c r="V24" s="165">
        <v>0</v>
      </c>
      <c r="W24" s="165">
        <v>0</v>
      </c>
      <c r="X24" s="165">
        <v>0</v>
      </c>
      <c r="Y24" s="165">
        <v>0</v>
      </c>
      <c r="Z24" s="165">
        <v>0</v>
      </c>
      <c r="AA24" s="165">
        <v>0</v>
      </c>
      <c r="AB24" s="165">
        <v>0</v>
      </c>
      <c r="AC24" s="165">
        <v>0</v>
      </c>
      <c r="AD24" s="165">
        <v>0</v>
      </c>
      <c r="AE24" s="165">
        <v>0</v>
      </c>
      <c r="AF24" s="165">
        <v>0</v>
      </c>
      <c r="AG24" s="165">
        <v>0</v>
      </c>
      <c r="AH24" s="165">
        <v>0</v>
      </c>
      <c r="AI24" s="165">
        <v>0</v>
      </c>
      <c r="AJ24" s="165">
        <v>0</v>
      </c>
      <c r="AK24" s="165">
        <v>0</v>
      </c>
      <c r="AL24" s="165">
        <v>0</v>
      </c>
      <c r="AM24" s="165">
        <v>0</v>
      </c>
      <c r="AN24" s="165">
        <v>0</v>
      </c>
      <c r="AO24" s="165">
        <v>0</v>
      </c>
      <c r="AP24" s="165">
        <v>0</v>
      </c>
      <c r="AQ24" s="165">
        <v>0</v>
      </c>
      <c r="AR24" s="165">
        <v>0</v>
      </c>
      <c r="AS24" s="165">
        <v>0</v>
      </c>
      <c r="AT24" s="165">
        <v>0</v>
      </c>
      <c r="AU24" s="165">
        <v>0</v>
      </c>
      <c r="AV24" s="165">
        <v>0</v>
      </c>
      <c r="AW24" s="165">
        <v>0</v>
      </c>
      <c r="AX24" s="165">
        <v>0</v>
      </c>
      <c r="AY24" s="165">
        <v>0</v>
      </c>
      <c r="AZ24" s="165">
        <v>0</v>
      </c>
      <c r="BA24" s="165">
        <v>0</v>
      </c>
      <c r="BB24" s="165">
        <v>0</v>
      </c>
      <c r="BC24" s="165">
        <v>0</v>
      </c>
      <c r="BD24" s="165">
        <v>0</v>
      </c>
      <c r="BE24" s="165">
        <v>0</v>
      </c>
      <c r="BF24" s="165">
        <v>0</v>
      </c>
      <c r="BG24" s="165">
        <v>0</v>
      </c>
      <c r="BH24" s="165">
        <v>0</v>
      </c>
      <c r="BI24" s="165">
        <v>0</v>
      </c>
      <c r="BJ24" s="165">
        <v>0</v>
      </c>
      <c r="BK24" s="165">
        <v>0</v>
      </c>
      <c r="BL24" s="165">
        <v>0</v>
      </c>
      <c r="BM24" s="165">
        <v>0</v>
      </c>
      <c r="BN24" s="165">
        <v>0</v>
      </c>
      <c r="BO24" s="165">
        <v>0</v>
      </c>
      <c r="BP24" s="165">
        <v>0</v>
      </c>
      <c r="BQ24" s="165">
        <v>0</v>
      </c>
      <c r="BR24" s="165">
        <v>0</v>
      </c>
      <c r="BS24" s="165">
        <v>0</v>
      </c>
      <c r="BT24" s="165">
        <v>0</v>
      </c>
      <c r="BU24" s="165">
        <v>0</v>
      </c>
      <c r="BV24" s="165">
        <v>0</v>
      </c>
      <c r="BW24" s="165">
        <v>0</v>
      </c>
      <c r="BX24" s="165">
        <v>0</v>
      </c>
      <c r="BY24" s="165">
        <v>0</v>
      </c>
      <c r="BZ24" s="165">
        <v>0</v>
      </c>
      <c r="CA24" s="165">
        <v>0</v>
      </c>
      <c r="CB24" s="165">
        <v>0</v>
      </c>
      <c r="CC24" s="165">
        <v>0</v>
      </c>
      <c r="CD24" s="165">
        <v>0</v>
      </c>
      <c r="CE24" s="453"/>
    </row>
    <row r="25" spans="1:84" s="5" customFormat="1">
      <c r="B25" s="184" t="s">
        <v>678</v>
      </c>
      <c r="C25" s="165">
        <f>975*0.75</f>
        <v>731.25</v>
      </c>
      <c r="D25" s="165">
        <v>0</v>
      </c>
      <c r="E25" s="165">
        <v>0</v>
      </c>
      <c r="F25" s="165">
        <v>0</v>
      </c>
      <c r="G25" s="165">
        <v>0</v>
      </c>
      <c r="H25" s="165">
        <v>0</v>
      </c>
      <c r="I25" s="165">
        <v>0</v>
      </c>
      <c r="J25" s="165">
        <v>0</v>
      </c>
      <c r="K25" s="165">
        <v>0</v>
      </c>
      <c r="L25" s="165">
        <v>0</v>
      </c>
      <c r="M25" s="165">
        <v>0</v>
      </c>
      <c r="N25" s="165">
        <v>0</v>
      </c>
      <c r="O25" s="165">
        <v>0</v>
      </c>
      <c r="P25" s="165">
        <v>0</v>
      </c>
      <c r="Q25" s="165">
        <v>0</v>
      </c>
      <c r="R25" s="165">
        <v>0</v>
      </c>
      <c r="S25" s="165">
        <v>0</v>
      </c>
      <c r="T25" s="165">
        <v>0</v>
      </c>
      <c r="U25" s="165">
        <v>0</v>
      </c>
      <c r="V25" s="165">
        <v>0</v>
      </c>
      <c r="W25" s="165">
        <v>0</v>
      </c>
      <c r="X25" s="165">
        <v>0</v>
      </c>
      <c r="Y25" s="165">
        <v>0</v>
      </c>
      <c r="Z25" s="165">
        <v>0</v>
      </c>
      <c r="AA25" s="165">
        <v>0</v>
      </c>
      <c r="AB25" s="165">
        <v>0</v>
      </c>
      <c r="AC25" s="165">
        <v>0</v>
      </c>
      <c r="AD25" s="165">
        <v>0</v>
      </c>
      <c r="AE25" s="165">
        <v>0</v>
      </c>
      <c r="AF25" s="165">
        <v>0</v>
      </c>
      <c r="AG25" s="165">
        <v>0</v>
      </c>
      <c r="AH25" s="165">
        <v>0</v>
      </c>
      <c r="AI25" s="165">
        <v>0</v>
      </c>
      <c r="AJ25" s="165">
        <v>0</v>
      </c>
      <c r="AK25" s="165">
        <v>0</v>
      </c>
      <c r="AL25" s="165">
        <v>0</v>
      </c>
      <c r="AM25" s="165">
        <v>0</v>
      </c>
      <c r="AN25" s="165">
        <v>0</v>
      </c>
      <c r="AO25" s="165">
        <v>0</v>
      </c>
      <c r="AP25" s="165">
        <v>0</v>
      </c>
      <c r="AQ25" s="165">
        <v>0</v>
      </c>
      <c r="AR25" s="165">
        <v>0</v>
      </c>
      <c r="AS25" s="165">
        <v>0</v>
      </c>
      <c r="AT25" s="165">
        <v>0</v>
      </c>
      <c r="AU25" s="165">
        <v>0</v>
      </c>
      <c r="AV25" s="165">
        <v>0</v>
      </c>
      <c r="AW25" s="165">
        <v>0</v>
      </c>
      <c r="AX25" s="165">
        <v>0</v>
      </c>
      <c r="AY25" s="165">
        <v>0</v>
      </c>
      <c r="AZ25" s="165">
        <v>0</v>
      </c>
      <c r="BA25" s="165">
        <v>0</v>
      </c>
      <c r="BB25" s="165">
        <v>0</v>
      </c>
      <c r="BC25" s="165">
        <v>0</v>
      </c>
      <c r="BD25" s="165">
        <v>0</v>
      </c>
      <c r="BE25" s="165">
        <v>0</v>
      </c>
      <c r="BF25" s="165">
        <v>0</v>
      </c>
      <c r="BG25" s="165">
        <v>0</v>
      </c>
      <c r="BH25" s="165">
        <v>0</v>
      </c>
      <c r="BI25" s="165">
        <v>0</v>
      </c>
      <c r="BJ25" s="165">
        <v>0</v>
      </c>
      <c r="BK25" s="165">
        <v>0</v>
      </c>
      <c r="BL25" s="165">
        <v>0</v>
      </c>
      <c r="BM25" s="165">
        <v>0</v>
      </c>
      <c r="BN25" s="165">
        <v>0</v>
      </c>
      <c r="BO25" s="165">
        <v>0</v>
      </c>
      <c r="BP25" s="165">
        <v>0</v>
      </c>
      <c r="BQ25" s="165">
        <v>0</v>
      </c>
      <c r="BR25" s="165">
        <v>0</v>
      </c>
      <c r="BS25" s="165">
        <v>0</v>
      </c>
      <c r="BT25" s="165">
        <v>0</v>
      </c>
      <c r="BU25" s="165">
        <v>0</v>
      </c>
      <c r="BV25" s="165">
        <v>0</v>
      </c>
      <c r="BW25" s="165">
        <v>0</v>
      </c>
      <c r="BX25" s="165">
        <v>0</v>
      </c>
      <c r="BY25" s="165">
        <v>0</v>
      </c>
      <c r="BZ25" s="165">
        <v>0</v>
      </c>
      <c r="CA25" s="165">
        <v>0</v>
      </c>
      <c r="CB25" s="165">
        <v>0</v>
      </c>
      <c r="CC25" s="165">
        <v>0</v>
      </c>
      <c r="CD25" s="165">
        <v>0</v>
      </c>
      <c r="CE25" s="453"/>
    </row>
    <row r="26" spans="1:84" s="5" customFormat="1">
      <c r="B26" s="184" t="s">
        <v>398</v>
      </c>
      <c r="C26" s="165">
        <v>0</v>
      </c>
      <c r="D26" s="165">
        <v>0</v>
      </c>
      <c r="E26" s="165">
        <v>0</v>
      </c>
      <c r="F26" s="165">
        <v>0</v>
      </c>
      <c r="G26" s="165">
        <v>0</v>
      </c>
      <c r="H26" s="165">
        <v>0</v>
      </c>
      <c r="I26" s="165">
        <v>0</v>
      </c>
      <c r="J26" s="165">
        <v>0</v>
      </c>
      <c r="K26" s="165">
        <v>0</v>
      </c>
      <c r="L26" s="165">
        <v>0</v>
      </c>
      <c r="M26" s="165">
        <v>0</v>
      </c>
      <c r="N26" s="165">
        <v>0</v>
      </c>
      <c r="O26" s="165">
        <v>0</v>
      </c>
      <c r="P26" s="165">
        <v>0</v>
      </c>
      <c r="Q26" s="165">
        <v>0</v>
      </c>
      <c r="R26" s="165">
        <v>0</v>
      </c>
      <c r="S26" s="165">
        <v>0</v>
      </c>
      <c r="T26" s="165">
        <v>0</v>
      </c>
      <c r="U26" s="165">
        <v>0</v>
      </c>
      <c r="V26" s="165">
        <v>0</v>
      </c>
      <c r="W26" s="165">
        <v>0</v>
      </c>
      <c r="X26" s="165">
        <v>0</v>
      </c>
      <c r="Y26" s="165">
        <v>0</v>
      </c>
      <c r="Z26" s="165">
        <v>0</v>
      </c>
      <c r="AA26" s="165">
        <v>0</v>
      </c>
      <c r="AB26" s="165">
        <v>0</v>
      </c>
      <c r="AC26" s="165">
        <v>0</v>
      </c>
      <c r="AD26" s="165">
        <v>0</v>
      </c>
      <c r="AE26" s="165">
        <v>0</v>
      </c>
      <c r="AF26" s="165">
        <v>0</v>
      </c>
      <c r="AG26" s="165">
        <v>0</v>
      </c>
      <c r="AH26" s="165">
        <v>0</v>
      </c>
      <c r="AI26" s="165">
        <v>0</v>
      </c>
      <c r="AJ26" s="165">
        <v>0</v>
      </c>
      <c r="AK26" s="165">
        <v>0</v>
      </c>
      <c r="AL26" s="165">
        <v>0</v>
      </c>
      <c r="AM26" s="165">
        <v>0</v>
      </c>
      <c r="AN26" s="165">
        <v>0</v>
      </c>
      <c r="AO26" s="165">
        <v>0</v>
      </c>
      <c r="AP26" s="165">
        <v>0</v>
      </c>
      <c r="AQ26" s="165">
        <v>0</v>
      </c>
      <c r="AR26" s="165">
        <v>0</v>
      </c>
      <c r="AS26" s="165">
        <v>0</v>
      </c>
      <c r="AT26" s="165">
        <v>0</v>
      </c>
      <c r="AU26" s="165">
        <v>0</v>
      </c>
      <c r="AV26" s="165">
        <v>0</v>
      </c>
      <c r="AW26" s="165">
        <v>0</v>
      </c>
      <c r="AX26" s="165">
        <v>0</v>
      </c>
      <c r="AY26" s="165">
        <v>0</v>
      </c>
      <c r="AZ26" s="165">
        <v>0</v>
      </c>
      <c r="BA26" s="165">
        <v>0</v>
      </c>
      <c r="BB26" s="165">
        <v>0</v>
      </c>
      <c r="BC26" s="165">
        <v>0</v>
      </c>
      <c r="BD26" s="165">
        <v>0</v>
      </c>
      <c r="BE26" s="165">
        <v>0</v>
      </c>
      <c r="BF26" s="165">
        <v>0</v>
      </c>
      <c r="BG26" s="165">
        <v>0</v>
      </c>
      <c r="BH26" s="165">
        <v>0</v>
      </c>
      <c r="BI26" s="165">
        <v>0</v>
      </c>
      <c r="BJ26" s="165">
        <v>0</v>
      </c>
      <c r="BK26" s="165">
        <v>0</v>
      </c>
      <c r="BL26" s="165">
        <v>0</v>
      </c>
      <c r="BM26" s="165">
        <v>0</v>
      </c>
      <c r="BN26" s="165">
        <v>0</v>
      </c>
      <c r="BO26" s="165">
        <v>0</v>
      </c>
      <c r="BP26" s="165">
        <v>0</v>
      </c>
      <c r="BQ26" s="165">
        <v>0</v>
      </c>
      <c r="BR26" s="165">
        <v>0</v>
      </c>
      <c r="BS26" s="165">
        <v>0</v>
      </c>
      <c r="BT26" s="165">
        <v>0</v>
      </c>
      <c r="BU26" s="165">
        <v>0</v>
      </c>
      <c r="BV26" s="165">
        <v>0</v>
      </c>
      <c r="BW26" s="165">
        <v>0</v>
      </c>
      <c r="BX26" s="165">
        <v>0</v>
      </c>
      <c r="BY26" s="165">
        <v>0</v>
      </c>
      <c r="BZ26" s="165">
        <v>0</v>
      </c>
      <c r="CA26" s="165">
        <v>0</v>
      </c>
      <c r="CB26" s="165">
        <v>0</v>
      </c>
      <c r="CC26" s="165">
        <v>0</v>
      </c>
      <c r="CD26" s="165">
        <v>0</v>
      </c>
      <c r="CE26" s="453"/>
    </row>
    <row r="27" spans="1:84" s="5" customFormat="1">
      <c r="B27" s="184" t="s">
        <v>401</v>
      </c>
      <c r="C27" s="165">
        <v>0</v>
      </c>
      <c r="D27" s="165">
        <v>0</v>
      </c>
      <c r="E27" s="165">
        <v>0</v>
      </c>
      <c r="F27" s="165">
        <v>0</v>
      </c>
      <c r="G27" s="165">
        <v>0</v>
      </c>
      <c r="H27" s="165">
        <v>0</v>
      </c>
      <c r="I27" s="165">
        <v>0</v>
      </c>
      <c r="J27" s="165">
        <v>0</v>
      </c>
      <c r="K27" s="165">
        <v>0</v>
      </c>
      <c r="L27" s="165">
        <v>0</v>
      </c>
      <c r="M27" s="165">
        <v>0</v>
      </c>
      <c r="N27" s="165">
        <v>0</v>
      </c>
      <c r="O27" s="165">
        <v>0</v>
      </c>
      <c r="P27" s="165">
        <v>0</v>
      </c>
      <c r="Q27" s="165">
        <v>0</v>
      </c>
      <c r="R27" s="165">
        <v>0</v>
      </c>
      <c r="S27" s="165">
        <v>0</v>
      </c>
      <c r="T27" s="165">
        <v>0</v>
      </c>
      <c r="U27" s="165">
        <v>0</v>
      </c>
      <c r="V27" s="165">
        <v>0</v>
      </c>
      <c r="W27" s="165">
        <v>0</v>
      </c>
      <c r="X27" s="165">
        <v>0</v>
      </c>
      <c r="Y27" s="165">
        <v>0</v>
      </c>
      <c r="Z27" s="165">
        <v>0</v>
      </c>
      <c r="AA27" s="165">
        <v>0</v>
      </c>
      <c r="AB27" s="165">
        <v>0</v>
      </c>
      <c r="AC27" s="165">
        <v>0</v>
      </c>
      <c r="AD27" s="165">
        <v>0</v>
      </c>
      <c r="AE27" s="165">
        <v>0</v>
      </c>
      <c r="AF27" s="165">
        <v>0</v>
      </c>
      <c r="AG27" s="165">
        <v>0</v>
      </c>
      <c r="AH27" s="165">
        <v>0</v>
      </c>
      <c r="AI27" s="165">
        <v>0</v>
      </c>
      <c r="AJ27" s="165">
        <v>0</v>
      </c>
      <c r="AK27" s="165">
        <v>0</v>
      </c>
      <c r="AL27" s="165">
        <v>0</v>
      </c>
      <c r="AM27" s="165">
        <v>0</v>
      </c>
      <c r="AN27" s="165">
        <v>0</v>
      </c>
      <c r="AO27" s="165">
        <v>0</v>
      </c>
      <c r="AP27" s="165">
        <v>0</v>
      </c>
      <c r="AQ27" s="165">
        <v>0</v>
      </c>
      <c r="AR27" s="165">
        <v>0</v>
      </c>
      <c r="AS27" s="165">
        <v>0</v>
      </c>
      <c r="AT27" s="165">
        <v>0</v>
      </c>
      <c r="AU27" s="165">
        <v>0</v>
      </c>
      <c r="AV27" s="165">
        <v>0</v>
      </c>
      <c r="AW27" s="165">
        <v>0</v>
      </c>
      <c r="AX27" s="165">
        <v>0</v>
      </c>
      <c r="AY27" s="165">
        <v>0</v>
      </c>
      <c r="AZ27" s="165">
        <v>0</v>
      </c>
      <c r="BA27" s="165">
        <v>0</v>
      </c>
      <c r="BB27" s="165">
        <v>0</v>
      </c>
      <c r="BC27" s="165">
        <v>0</v>
      </c>
      <c r="BD27" s="165">
        <v>0</v>
      </c>
      <c r="BE27" s="165">
        <v>0</v>
      </c>
      <c r="BF27" s="165">
        <v>0</v>
      </c>
      <c r="BG27" s="165">
        <v>0</v>
      </c>
      <c r="BH27" s="165">
        <v>0</v>
      </c>
      <c r="BI27" s="165">
        <v>0</v>
      </c>
      <c r="BJ27" s="165">
        <v>0</v>
      </c>
      <c r="BK27" s="165">
        <v>0</v>
      </c>
      <c r="BL27" s="165">
        <v>0</v>
      </c>
      <c r="BM27" s="165">
        <v>0</v>
      </c>
      <c r="BN27" s="165">
        <v>0</v>
      </c>
      <c r="BO27" s="165">
        <v>0</v>
      </c>
      <c r="BP27" s="165">
        <v>0</v>
      </c>
      <c r="BQ27" s="165">
        <v>0</v>
      </c>
      <c r="BR27" s="165">
        <v>0</v>
      </c>
      <c r="BS27" s="165">
        <v>0</v>
      </c>
      <c r="BT27" s="165">
        <v>0</v>
      </c>
      <c r="BU27" s="165">
        <v>0</v>
      </c>
      <c r="BV27" s="165">
        <v>0</v>
      </c>
      <c r="BW27" s="165">
        <v>0</v>
      </c>
      <c r="BX27" s="165">
        <v>0</v>
      </c>
      <c r="BY27" s="165">
        <v>0</v>
      </c>
      <c r="BZ27" s="165">
        <v>0</v>
      </c>
      <c r="CA27" s="165">
        <v>0</v>
      </c>
      <c r="CB27" s="165">
        <v>0</v>
      </c>
      <c r="CC27" s="165">
        <v>0</v>
      </c>
      <c r="CD27" s="165">
        <v>0</v>
      </c>
      <c r="CE27" s="453"/>
    </row>
    <row r="28" spans="1:84" s="5" customFormat="1">
      <c r="B28" s="185" t="s">
        <v>636</v>
      </c>
      <c r="C28" s="167">
        <v>0</v>
      </c>
      <c r="D28" s="167">
        <v>0</v>
      </c>
      <c r="E28" s="167">
        <v>0</v>
      </c>
      <c r="F28" s="167">
        <v>0</v>
      </c>
      <c r="G28" s="167">
        <v>0</v>
      </c>
      <c r="H28" s="167">
        <v>0</v>
      </c>
      <c r="I28" s="167">
        <v>0</v>
      </c>
      <c r="J28" s="167">
        <v>0</v>
      </c>
      <c r="K28" s="167">
        <v>0</v>
      </c>
      <c r="L28" s="167">
        <v>0</v>
      </c>
      <c r="M28" s="167">
        <v>0</v>
      </c>
      <c r="N28" s="167">
        <v>0</v>
      </c>
      <c r="O28" s="167">
        <v>0</v>
      </c>
      <c r="P28" s="167">
        <v>0</v>
      </c>
      <c r="Q28" s="167">
        <v>0</v>
      </c>
      <c r="R28" s="167">
        <v>0</v>
      </c>
      <c r="S28" s="167">
        <v>0</v>
      </c>
      <c r="T28" s="167">
        <v>0</v>
      </c>
      <c r="U28" s="167">
        <v>0</v>
      </c>
      <c r="V28" s="167">
        <v>0</v>
      </c>
      <c r="W28" s="167">
        <v>0</v>
      </c>
      <c r="X28" s="167">
        <v>0</v>
      </c>
      <c r="Y28" s="167">
        <v>0</v>
      </c>
      <c r="Z28" s="167">
        <v>0</v>
      </c>
      <c r="AA28" s="167">
        <v>0</v>
      </c>
      <c r="AB28" s="167">
        <v>0</v>
      </c>
      <c r="AC28" s="167">
        <v>0</v>
      </c>
      <c r="AD28" s="167">
        <v>0</v>
      </c>
      <c r="AE28" s="167">
        <v>0</v>
      </c>
      <c r="AF28" s="167">
        <v>0</v>
      </c>
      <c r="AG28" s="167">
        <v>0</v>
      </c>
      <c r="AH28" s="167">
        <v>0</v>
      </c>
      <c r="AI28" s="167">
        <v>0</v>
      </c>
      <c r="AJ28" s="167">
        <v>0</v>
      </c>
      <c r="AK28" s="167">
        <v>0</v>
      </c>
      <c r="AL28" s="167">
        <v>0</v>
      </c>
      <c r="AM28" s="167">
        <v>0</v>
      </c>
      <c r="AN28" s="167">
        <v>0</v>
      </c>
      <c r="AO28" s="167">
        <v>0</v>
      </c>
      <c r="AP28" s="167">
        <v>0</v>
      </c>
      <c r="AQ28" s="167">
        <v>0</v>
      </c>
      <c r="AR28" s="167">
        <v>0</v>
      </c>
      <c r="AS28" s="167">
        <v>0</v>
      </c>
      <c r="AT28" s="167">
        <v>0</v>
      </c>
      <c r="AU28" s="167">
        <v>0</v>
      </c>
      <c r="AV28" s="167">
        <v>0</v>
      </c>
      <c r="AW28" s="167">
        <v>0</v>
      </c>
      <c r="AX28" s="167">
        <v>0</v>
      </c>
      <c r="AY28" s="167">
        <v>0</v>
      </c>
      <c r="AZ28" s="167">
        <v>0</v>
      </c>
      <c r="BA28" s="167">
        <v>0</v>
      </c>
      <c r="BB28" s="167">
        <v>0</v>
      </c>
      <c r="BC28" s="167">
        <v>0</v>
      </c>
      <c r="BD28" s="167">
        <v>0</v>
      </c>
      <c r="BE28" s="167">
        <v>0</v>
      </c>
      <c r="BF28" s="167">
        <v>0</v>
      </c>
      <c r="BG28" s="167">
        <v>0</v>
      </c>
      <c r="BH28" s="167">
        <v>0</v>
      </c>
      <c r="BI28" s="167">
        <v>0</v>
      </c>
      <c r="BJ28" s="167">
        <v>0</v>
      </c>
      <c r="BK28" s="167">
        <v>0</v>
      </c>
      <c r="BL28" s="167">
        <v>0</v>
      </c>
      <c r="BM28" s="167">
        <v>0</v>
      </c>
      <c r="BN28" s="167">
        <v>0</v>
      </c>
      <c r="BO28" s="167">
        <v>0</v>
      </c>
      <c r="BP28" s="167">
        <v>0</v>
      </c>
      <c r="BQ28" s="167">
        <v>0</v>
      </c>
      <c r="BR28" s="167">
        <v>0</v>
      </c>
      <c r="BS28" s="167">
        <v>0</v>
      </c>
      <c r="BT28" s="167">
        <v>0</v>
      </c>
      <c r="BU28" s="167">
        <v>0</v>
      </c>
      <c r="BV28" s="167">
        <v>0</v>
      </c>
      <c r="BW28" s="167">
        <v>0</v>
      </c>
      <c r="BX28" s="167">
        <v>0</v>
      </c>
      <c r="BY28" s="167">
        <v>0</v>
      </c>
      <c r="BZ28" s="167">
        <v>0</v>
      </c>
      <c r="CA28" s="167">
        <v>0</v>
      </c>
      <c r="CB28" s="167">
        <v>0</v>
      </c>
      <c r="CC28" s="167">
        <v>0</v>
      </c>
      <c r="CD28" s="167">
        <v>0</v>
      </c>
      <c r="CE28" s="455"/>
    </row>
    <row r="29" spans="1:84">
      <c r="CE29" s="1"/>
    </row>
    <row r="30" spans="1:84">
      <c r="CE30" s="1"/>
    </row>
    <row r="31" spans="1:84">
      <c r="A31" s="178" t="s">
        <v>253</v>
      </c>
      <c r="B31" s="4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2"/>
      <c r="CF31" s="1"/>
    </row>
    <row r="32" spans="1:84">
      <c r="A32" s="178"/>
      <c r="B32" s="186" t="s">
        <v>412</v>
      </c>
      <c r="C32" s="35">
        <f>C35</f>
        <v>0</v>
      </c>
      <c r="D32" s="35">
        <f t="shared" ref="D32:BO32" si="6">D35</f>
        <v>0</v>
      </c>
      <c r="E32" s="35">
        <f t="shared" si="6"/>
        <v>0</v>
      </c>
      <c r="F32" s="35">
        <f t="shared" si="6"/>
        <v>0</v>
      </c>
      <c r="G32" s="35">
        <f t="shared" si="6"/>
        <v>0</v>
      </c>
      <c r="H32" s="35">
        <f t="shared" si="6"/>
        <v>0</v>
      </c>
      <c r="I32" s="35">
        <f t="shared" si="6"/>
        <v>0</v>
      </c>
      <c r="J32" s="35">
        <f t="shared" si="6"/>
        <v>0</v>
      </c>
      <c r="K32" s="35">
        <f t="shared" si="6"/>
        <v>0</v>
      </c>
      <c r="L32" s="35">
        <f t="shared" si="6"/>
        <v>0</v>
      </c>
      <c r="M32" s="35">
        <f t="shared" si="6"/>
        <v>0</v>
      </c>
      <c r="N32" s="35">
        <f t="shared" si="6"/>
        <v>0</v>
      </c>
      <c r="O32" s="35">
        <f t="shared" si="6"/>
        <v>0</v>
      </c>
      <c r="P32" s="35">
        <f t="shared" si="6"/>
        <v>0</v>
      </c>
      <c r="Q32" s="35">
        <f t="shared" si="6"/>
        <v>0</v>
      </c>
      <c r="R32" s="35">
        <f t="shared" si="6"/>
        <v>0</v>
      </c>
      <c r="S32" s="35">
        <f t="shared" si="6"/>
        <v>0</v>
      </c>
      <c r="T32" s="35">
        <f t="shared" si="6"/>
        <v>0</v>
      </c>
      <c r="U32" s="35">
        <f t="shared" si="6"/>
        <v>0</v>
      </c>
      <c r="V32" s="35">
        <f t="shared" si="6"/>
        <v>0</v>
      </c>
      <c r="W32" s="35">
        <f t="shared" si="6"/>
        <v>0</v>
      </c>
      <c r="X32" s="35">
        <f t="shared" si="6"/>
        <v>0</v>
      </c>
      <c r="Y32" s="35">
        <f t="shared" si="6"/>
        <v>0</v>
      </c>
      <c r="Z32" s="35">
        <f t="shared" si="6"/>
        <v>0</v>
      </c>
      <c r="AA32" s="35">
        <f t="shared" si="6"/>
        <v>0</v>
      </c>
      <c r="AB32" s="35">
        <f t="shared" si="6"/>
        <v>0</v>
      </c>
      <c r="AC32" s="35">
        <f t="shared" si="6"/>
        <v>0</v>
      </c>
      <c r="AD32" s="35">
        <f t="shared" si="6"/>
        <v>0</v>
      </c>
      <c r="AE32" s="35">
        <f t="shared" si="6"/>
        <v>0</v>
      </c>
      <c r="AF32" s="35">
        <f t="shared" si="6"/>
        <v>0</v>
      </c>
      <c r="AG32" s="35">
        <f t="shared" si="6"/>
        <v>0</v>
      </c>
      <c r="AH32" s="35">
        <f t="shared" si="6"/>
        <v>0</v>
      </c>
      <c r="AI32" s="35">
        <f t="shared" si="6"/>
        <v>0</v>
      </c>
      <c r="AJ32" s="35">
        <f t="shared" si="6"/>
        <v>0</v>
      </c>
      <c r="AK32" s="35">
        <f t="shared" si="6"/>
        <v>0</v>
      </c>
      <c r="AL32" s="35">
        <f t="shared" si="6"/>
        <v>0</v>
      </c>
      <c r="AM32" s="35">
        <f t="shared" si="6"/>
        <v>0</v>
      </c>
      <c r="AN32" s="35">
        <f t="shared" si="6"/>
        <v>0</v>
      </c>
      <c r="AO32" s="35">
        <f t="shared" si="6"/>
        <v>0</v>
      </c>
      <c r="AP32" s="35">
        <f t="shared" si="6"/>
        <v>0</v>
      </c>
      <c r="AQ32" s="35">
        <f t="shared" si="6"/>
        <v>0</v>
      </c>
      <c r="AR32" s="35">
        <f t="shared" si="6"/>
        <v>0</v>
      </c>
      <c r="AS32" s="35">
        <f t="shared" si="6"/>
        <v>0</v>
      </c>
      <c r="AT32" s="35">
        <f t="shared" si="6"/>
        <v>0</v>
      </c>
      <c r="AU32" s="35">
        <f t="shared" si="6"/>
        <v>0</v>
      </c>
      <c r="AV32" s="35">
        <f t="shared" si="6"/>
        <v>0</v>
      </c>
      <c r="AW32" s="35">
        <f t="shared" si="6"/>
        <v>0</v>
      </c>
      <c r="AX32" s="35">
        <f t="shared" si="6"/>
        <v>0</v>
      </c>
      <c r="AY32" s="35">
        <f t="shared" si="6"/>
        <v>0</v>
      </c>
      <c r="AZ32" s="35">
        <f t="shared" si="6"/>
        <v>0</v>
      </c>
      <c r="BA32" s="35">
        <f t="shared" si="6"/>
        <v>0</v>
      </c>
      <c r="BB32" s="35">
        <f t="shared" si="6"/>
        <v>0</v>
      </c>
      <c r="BC32" s="35">
        <f t="shared" si="6"/>
        <v>0</v>
      </c>
      <c r="BD32" s="35">
        <f t="shared" si="6"/>
        <v>0</v>
      </c>
      <c r="BE32" s="35">
        <f t="shared" si="6"/>
        <v>0</v>
      </c>
      <c r="BF32" s="35">
        <f t="shared" si="6"/>
        <v>0</v>
      </c>
      <c r="BG32" s="35">
        <f t="shared" si="6"/>
        <v>0</v>
      </c>
      <c r="BH32" s="35">
        <f t="shared" si="6"/>
        <v>0</v>
      </c>
      <c r="BI32" s="35">
        <f t="shared" si="6"/>
        <v>0</v>
      </c>
      <c r="BJ32" s="35">
        <f t="shared" si="6"/>
        <v>0</v>
      </c>
      <c r="BK32" s="35">
        <f t="shared" si="6"/>
        <v>0</v>
      </c>
      <c r="BL32" s="35">
        <f t="shared" si="6"/>
        <v>0</v>
      </c>
      <c r="BM32" s="35">
        <f t="shared" si="6"/>
        <v>0</v>
      </c>
      <c r="BN32" s="35">
        <f t="shared" si="6"/>
        <v>0</v>
      </c>
      <c r="BO32" s="35">
        <f t="shared" si="6"/>
        <v>0</v>
      </c>
      <c r="BP32" s="35">
        <f t="shared" ref="BP32:CD32" si="7">BP35</f>
        <v>0</v>
      </c>
      <c r="BQ32" s="35">
        <f t="shared" si="7"/>
        <v>0</v>
      </c>
      <c r="BR32" s="35">
        <f t="shared" si="7"/>
        <v>0</v>
      </c>
      <c r="BS32" s="35">
        <f t="shared" si="7"/>
        <v>0</v>
      </c>
      <c r="BT32" s="35">
        <f t="shared" si="7"/>
        <v>0</v>
      </c>
      <c r="BU32" s="35">
        <f t="shared" si="7"/>
        <v>0</v>
      </c>
      <c r="BV32" s="35">
        <f t="shared" si="7"/>
        <v>0</v>
      </c>
      <c r="BW32" s="35">
        <f t="shared" si="7"/>
        <v>0</v>
      </c>
      <c r="BX32" s="35">
        <f t="shared" si="7"/>
        <v>0</v>
      </c>
      <c r="BY32" s="35">
        <f t="shared" si="7"/>
        <v>0</v>
      </c>
      <c r="BZ32" s="35">
        <f t="shared" si="7"/>
        <v>0</v>
      </c>
      <c r="CA32" s="35">
        <f t="shared" si="7"/>
        <v>0</v>
      </c>
      <c r="CB32" s="35">
        <f t="shared" si="7"/>
        <v>0</v>
      </c>
      <c r="CC32" s="35">
        <f t="shared" si="7"/>
        <v>0</v>
      </c>
      <c r="CD32" s="35">
        <f t="shared" si="7"/>
        <v>0</v>
      </c>
      <c r="CE32" s="20"/>
    </row>
    <row r="33" spans="1:83">
      <c r="A33" s="178"/>
      <c r="B33" s="273" t="s">
        <v>421</v>
      </c>
      <c r="C33" s="263">
        <v>0</v>
      </c>
      <c r="D33" s="263">
        <v>0</v>
      </c>
      <c r="E33" s="263">
        <v>0</v>
      </c>
      <c r="F33" s="263">
        <v>0</v>
      </c>
      <c r="G33" s="263">
        <v>0</v>
      </c>
      <c r="H33" s="263">
        <v>0</v>
      </c>
      <c r="I33" s="263">
        <v>0</v>
      </c>
      <c r="J33" s="263">
        <v>0</v>
      </c>
      <c r="K33" s="263">
        <v>0</v>
      </c>
      <c r="L33" s="263">
        <v>0</v>
      </c>
      <c r="M33" s="263">
        <v>0</v>
      </c>
      <c r="N33" s="263">
        <v>0</v>
      </c>
      <c r="O33" s="263">
        <v>0</v>
      </c>
      <c r="P33" s="263">
        <v>0</v>
      </c>
      <c r="Q33" s="263">
        <v>0</v>
      </c>
      <c r="R33" s="263">
        <v>0</v>
      </c>
      <c r="S33" s="263">
        <v>0</v>
      </c>
      <c r="T33" s="263">
        <v>0</v>
      </c>
      <c r="U33" s="263">
        <v>0</v>
      </c>
      <c r="V33" s="263">
        <v>0</v>
      </c>
      <c r="W33" s="263">
        <v>0</v>
      </c>
      <c r="X33" s="263">
        <v>0</v>
      </c>
      <c r="Y33" s="263">
        <v>0</v>
      </c>
      <c r="Z33" s="263">
        <v>0</v>
      </c>
      <c r="AA33" s="263">
        <v>0</v>
      </c>
      <c r="AB33" s="263">
        <v>0</v>
      </c>
      <c r="AC33" s="263">
        <v>0</v>
      </c>
      <c r="AD33" s="263">
        <v>0</v>
      </c>
      <c r="AE33" s="263">
        <v>0</v>
      </c>
      <c r="AF33" s="263">
        <v>0</v>
      </c>
      <c r="AG33" s="263">
        <v>0</v>
      </c>
      <c r="AH33" s="263">
        <v>0</v>
      </c>
      <c r="AI33" s="263">
        <v>0</v>
      </c>
      <c r="AJ33" s="263">
        <v>0</v>
      </c>
      <c r="AK33" s="263">
        <v>0</v>
      </c>
      <c r="AL33" s="263">
        <v>0</v>
      </c>
      <c r="AM33" s="263">
        <v>0</v>
      </c>
      <c r="AN33" s="263">
        <v>0</v>
      </c>
      <c r="AO33" s="263">
        <v>0</v>
      </c>
      <c r="AP33" s="263">
        <v>0</v>
      </c>
      <c r="AQ33" s="263">
        <v>0</v>
      </c>
      <c r="AR33" s="263">
        <v>0</v>
      </c>
      <c r="AS33" s="263">
        <v>0</v>
      </c>
      <c r="AT33" s="263">
        <v>0</v>
      </c>
      <c r="AU33" s="263">
        <v>0</v>
      </c>
      <c r="AV33" s="263">
        <v>0</v>
      </c>
      <c r="AW33" s="263">
        <v>0</v>
      </c>
      <c r="AX33" s="263">
        <v>0</v>
      </c>
      <c r="AY33" s="263">
        <v>0</v>
      </c>
      <c r="AZ33" s="263">
        <v>0</v>
      </c>
      <c r="BA33" s="263">
        <v>0</v>
      </c>
      <c r="BB33" s="263">
        <v>0</v>
      </c>
      <c r="BC33" s="263">
        <v>0</v>
      </c>
      <c r="BD33" s="263">
        <v>0</v>
      </c>
      <c r="BE33" s="263">
        <v>0</v>
      </c>
      <c r="BF33" s="263">
        <v>0</v>
      </c>
      <c r="BG33" s="263">
        <v>0</v>
      </c>
      <c r="BH33" s="263">
        <v>0</v>
      </c>
      <c r="BI33" s="263">
        <v>0</v>
      </c>
      <c r="BJ33" s="263">
        <v>0</v>
      </c>
      <c r="BK33" s="263">
        <v>0</v>
      </c>
      <c r="BL33" s="263">
        <v>0</v>
      </c>
      <c r="BM33" s="263">
        <v>0</v>
      </c>
      <c r="BN33" s="263">
        <v>0</v>
      </c>
      <c r="BO33" s="263">
        <v>0</v>
      </c>
      <c r="BP33" s="263">
        <v>0</v>
      </c>
      <c r="BQ33" s="263">
        <v>0</v>
      </c>
      <c r="BR33" s="263">
        <v>0</v>
      </c>
      <c r="BS33" s="263">
        <v>0</v>
      </c>
      <c r="BT33" s="263">
        <v>0</v>
      </c>
      <c r="BU33" s="263">
        <v>0</v>
      </c>
      <c r="BV33" s="263">
        <v>0</v>
      </c>
      <c r="BW33" s="263">
        <v>0</v>
      </c>
      <c r="BX33" s="263">
        <v>0</v>
      </c>
      <c r="BY33" s="263">
        <v>0</v>
      </c>
      <c r="BZ33" s="263">
        <v>0</v>
      </c>
      <c r="CA33" s="263">
        <v>0</v>
      </c>
      <c r="CB33" s="263">
        <v>0</v>
      </c>
      <c r="CC33" s="263">
        <v>0</v>
      </c>
      <c r="CD33" s="263">
        <v>0</v>
      </c>
      <c r="CE33" s="453"/>
    </row>
    <row r="34" spans="1:83">
      <c r="A34" s="178"/>
      <c r="B34" s="50" t="s">
        <v>422</v>
      </c>
      <c r="C34" s="264">
        <f>IF(C33&lt;&gt;0,HLOOKUP(C7,'LookUp Ranges'!$A$80:$AI$81,2,),0)</f>
        <v>0</v>
      </c>
      <c r="D34" s="264">
        <f>IF(D33&lt;&gt;0,HLOOKUP(D7,'LookUp Ranges'!$A$80:$AI$81,2,),0)</f>
        <v>0</v>
      </c>
      <c r="E34" s="264">
        <f>IF(E33&lt;&gt;0,HLOOKUP(E7,'LookUp Ranges'!$A$80:$AI$81,2,),0)</f>
        <v>0</v>
      </c>
      <c r="F34" s="264">
        <f>IF(F33&lt;&gt;0,HLOOKUP(F7,'LookUp Ranges'!$A$80:$AI$81,2,),0)</f>
        <v>0</v>
      </c>
      <c r="G34" s="264">
        <f>IF(G33&lt;&gt;0,HLOOKUP(G7,'LookUp Ranges'!$A$80:$AI$81,2,),0)</f>
        <v>0</v>
      </c>
      <c r="H34" s="264">
        <f>IF(H33&lt;&gt;0,HLOOKUP(H7,'LookUp Ranges'!$A$80:$AI$81,2,),0)</f>
        <v>0</v>
      </c>
      <c r="I34" s="264">
        <f>IF(I33&lt;&gt;0,HLOOKUP(I7,'LookUp Ranges'!$A$80:$AI$81,2,),0)</f>
        <v>0</v>
      </c>
      <c r="J34" s="264">
        <f>IF(J33&lt;&gt;0,HLOOKUP(J7,'LookUp Ranges'!$A$80:$AI$81,2,),0)</f>
        <v>0</v>
      </c>
      <c r="K34" s="264">
        <f>IF(K33&lt;&gt;0,HLOOKUP(K7,'LookUp Ranges'!$A$80:$AI$81,2,),0)</f>
        <v>0</v>
      </c>
      <c r="L34" s="264">
        <f>IF(L33&lt;&gt;0,HLOOKUP(L7,'LookUp Ranges'!$A$80:$AI$81,2,),0)</f>
        <v>0</v>
      </c>
      <c r="M34" s="264">
        <f>IF(M33&lt;&gt;0,HLOOKUP(M7,'LookUp Ranges'!$A$80:$AI$81,2,),0)</f>
        <v>0</v>
      </c>
      <c r="N34" s="264">
        <f>IF(N33&lt;&gt;0,HLOOKUP(N7,'LookUp Ranges'!$A$80:$AI$81,2,),0)</f>
        <v>0</v>
      </c>
      <c r="O34" s="264">
        <f>IF(O33&lt;&gt;0,HLOOKUP(O7,'LookUp Ranges'!$A$80:$AI$81,2,),0)</f>
        <v>0</v>
      </c>
      <c r="P34" s="264">
        <f>IF(P33&lt;&gt;0,HLOOKUP(P7,'LookUp Ranges'!$A$80:$AI$81,2,),0)</f>
        <v>0</v>
      </c>
      <c r="Q34" s="264">
        <f>IF(Q33&lt;&gt;0,HLOOKUP(Q7,'LookUp Ranges'!$A$80:$AI$81,2,),0)</f>
        <v>0</v>
      </c>
      <c r="R34" s="264">
        <f>IF(R33&lt;&gt;0,HLOOKUP(R7,'LookUp Ranges'!$A$80:$AI$81,2,),0)</f>
        <v>0</v>
      </c>
      <c r="S34" s="264">
        <f>IF(S33&lt;&gt;0,HLOOKUP(S7,'LookUp Ranges'!$A$80:$AI$81,2,),0)</f>
        <v>0</v>
      </c>
      <c r="T34" s="264">
        <f>IF(T33&lt;&gt;0,HLOOKUP(T7,'LookUp Ranges'!$A$80:$AI$81,2,),0)</f>
        <v>0</v>
      </c>
      <c r="U34" s="264">
        <f>IF(U33&lt;&gt;0,HLOOKUP(U7,'LookUp Ranges'!$A$80:$AI$81,2,),0)</f>
        <v>0</v>
      </c>
      <c r="V34" s="264">
        <f>IF(V33&lt;&gt;0,HLOOKUP(V7,'LookUp Ranges'!$A$80:$AI$81,2,),0)</f>
        <v>0</v>
      </c>
      <c r="W34" s="264">
        <f>IF(W33&lt;&gt;0,HLOOKUP(W7,'LookUp Ranges'!$A$80:$AI$81,2,),0)</f>
        <v>0</v>
      </c>
      <c r="X34" s="264">
        <f>IF(X33&lt;&gt;0,HLOOKUP(X7,'LookUp Ranges'!$A$80:$AI$81,2,),0)</f>
        <v>0</v>
      </c>
      <c r="Y34" s="264">
        <f>IF(Y33&lt;&gt;0,HLOOKUP(Y7,'LookUp Ranges'!$A$80:$AI$81,2,),0)</f>
        <v>0</v>
      </c>
      <c r="Z34" s="264">
        <f>IF(Z33&lt;&gt;0,HLOOKUP(Z7,'LookUp Ranges'!$A$80:$AI$81,2,),0)</f>
        <v>0</v>
      </c>
      <c r="AA34" s="264">
        <f>IF(AA33&lt;&gt;0,HLOOKUP(AA7,'LookUp Ranges'!$A$80:$AI$81,2,),0)</f>
        <v>0</v>
      </c>
      <c r="AB34" s="264">
        <f>IF(AB33&lt;&gt;0,HLOOKUP(AB7,'LookUp Ranges'!$A$80:$AI$81,2,),0)</f>
        <v>0</v>
      </c>
      <c r="AC34" s="264">
        <f>IF(AC33&lt;&gt;0,HLOOKUP(AC7,'LookUp Ranges'!$A$80:$AI$81,2,),0)</f>
        <v>0</v>
      </c>
      <c r="AD34" s="264">
        <f>IF(AD33&lt;&gt;0,HLOOKUP(AD7,'LookUp Ranges'!$A$80:$AI$81,2,),0)</f>
        <v>0</v>
      </c>
      <c r="AE34" s="264">
        <f>IF(AE33&lt;&gt;0,HLOOKUP(AE7,'LookUp Ranges'!$A$80:$AI$81,2,),0)</f>
        <v>0</v>
      </c>
      <c r="AF34" s="264">
        <f>IF(AF33&lt;&gt;0,HLOOKUP(AF7,'LookUp Ranges'!$A$80:$AI$81,2,),0)</f>
        <v>0</v>
      </c>
      <c r="AG34" s="264">
        <f>IF(AG33&lt;&gt;0,HLOOKUP(AG7,'LookUp Ranges'!$A$80:$AI$81,2,),0)</f>
        <v>0</v>
      </c>
      <c r="AH34" s="264">
        <f>IF(AH33&lt;&gt;0,HLOOKUP(AH7,'LookUp Ranges'!$A$80:$AI$81,2,),0)</f>
        <v>0</v>
      </c>
      <c r="AI34" s="264">
        <f>IF(AI33&lt;&gt;0,HLOOKUP(AI7,'LookUp Ranges'!$A$80:$AI$81,2,),0)</f>
        <v>0</v>
      </c>
      <c r="AJ34" s="264">
        <f>IF(AJ33&lt;&gt;0,HLOOKUP(AJ7,'LookUp Ranges'!$A$80:$AI$81,2,),0)</f>
        <v>0</v>
      </c>
      <c r="AK34" s="264">
        <f>IF(AK33&lt;&gt;0,HLOOKUP(AK7,'LookUp Ranges'!$A$80:$AI$81,2,),0)</f>
        <v>0</v>
      </c>
      <c r="AL34" s="264">
        <f>IF(AL33&lt;&gt;0,HLOOKUP(AL7,'LookUp Ranges'!$A$80:$AI$81,2,),0)</f>
        <v>0</v>
      </c>
      <c r="AM34" s="264">
        <f>IF(AM33&lt;&gt;0,HLOOKUP(AM7,'LookUp Ranges'!$A$80:$AI$81,2,),0)</f>
        <v>0</v>
      </c>
      <c r="AN34" s="264">
        <f>IF(AN33&lt;&gt;0,HLOOKUP(AN7,'LookUp Ranges'!$A$80:$AI$81,2,),0)</f>
        <v>0</v>
      </c>
      <c r="AO34" s="264">
        <f>IF(AO33&lt;&gt;0,HLOOKUP(AO7,'LookUp Ranges'!$A$80:$AI$81,2,),0)</f>
        <v>0</v>
      </c>
      <c r="AP34" s="264">
        <f>IF(AP33&lt;&gt;0,HLOOKUP(AP7,'LookUp Ranges'!$A$80:$AI$81,2,),0)</f>
        <v>0</v>
      </c>
      <c r="AQ34" s="264">
        <f>IF(AQ33&lt;&gt;0,HLOOKUP(AQ7,'LookUp Ranges'!$A$80:$AI$81,2,),0)</f>
        <v>0</v>
      </c>
      <c r="AR34" s="264">
        <f>IF(AR33&lt;&gt;0,HLOOKUP(AR7,'LookUp Ranges'!$A$80:$AI$81,2,),0)</f>
        <v>0</v>
      </c>
      <c r="AS34" s="264">
        <f>IF(AS33&lt;&gt;0,HLOOKUP(AS7,'LookUp Ranges'!$A$80:$AI$81,2,),0)</f>
        <v>0</v>
      </c>
      <c r="AT34" s="264">
        <f>IF(AT33&lt;&gt;0,HLOOKUP(AT7,'LookUp Ranges'!$A$80:$AI$81,2,),0)</f>
        <v>0</v>
      </c>
      <c r="AU34" s="264">
        <f>IF(AU33&lt;&gt;0,HLOOKUP(AU7,'LookUp Ranges'!$A$80:$AI$81,2,),0)</f>
        <v>0</v>
      </c>
      <c r="AV34" s="264">
        <f>IF(AV33&lt;&gt;0,HLOOKUP(AV7,'LookUp Ranges'!$A$80:$AI$81,2,),0)</f>
        <v>0</v>
      </c>
      <c r="AW34" s="264">
        <f>IF(AW33&lt;&gt;0,HLOOKUP(AW7,'LookUp Ranges'!$A$80:$AI$81,2,),0)</f>
        <v>0</v>
      </c>
      <c r="AX34" s="264">
        <f>IF(AX33&lt;&gt;0,HLOOKUP(AX7,'LookUp Ranges'!$A$80:$AI$81,2,),0)</f>
        <v>0</v>
      </c>
      <c r="AY34" s="264">
        <f>IF(AY33&lt;&gt;0,HLOOKUP(AY7,'LookUp Ranges'!$A$80:$AI$81,2,),0)</f>
        <v>0</v>
      </c>
      <c r="AZ34" s="264">
        <f>IF(AZ33&lt;&gt;0,HLOOKUP(AZ7,'LookUp Ranges'!$A$80:$AI$81,2,),0)</f>
        <v>0</v>
      </c>
      <c r="BA34" s="264">
        <f>IF(BA33&lt;&gt;0,HLOOKUP(BA7,'LookUp Ranges'!$A$80:$AI$81,2,),0)</f>
        <v>0</v>
      </c>
      <c r="BB34" s="264">
        <f>IF(BB33&lt;&gt;0,HLOOKUP(BB7,'LookUp Ranges'!$A$80:$AI$81,2,),0)</f>
        <v>0</v>
      </c>
      <c r="BC34" s="264">
        <f>IF(BC33&lt;&gt;0,HLOOKUP(BC7,'LookUp Ranges'!$A$80:$AI$81,2,),0)</f>
        <v>0</v>
      </c>
      <c r="BD34" s="264">
        <f>IF(BD33&lt;&gt;0,HLOOKUP(BD7,'LookUp Ranges'!$A$80:$AI$81,2,),0)</f>
        <v>0</v>
      </c>
      <c r="BE34" s="264">
        <f>IF(BE33&lt;&gt;0,HLOOKUP(BE7,'LookUp Ranges'!$A$80:$AI$81,2,),0)</f>
        <v>0</v>
      </c>
      <c r="BF34" s="264">
        <f>IF(BF33&lt;&gt;0,HLOOKUP(BF7,'LookUp Ranges'!$A$80:$AI$81,2,),0)</f>
        <v>0</v>
      </c>
      <c r="BG34" s="264">
        <f>IF(BG33&lt;&gt;0,HLOOKUP(BG7,'LookUp Ranges'!$A$80:$AI$81,2,),0)</f>
        <v>0</v>
      </c>
      <c r="BH34" s="264">
        <f>IF(BH33&lt;&gt;0,HLOOKUP(BH7,'LookUp Ranges'!$A$80:$AI$81,2,),0)</f>
        <v>0</v>
      </c>
      <c r="BI34" s="264">
        <f>IF(BI33&lt;&gt;0,HLOOKUP(BI7,'LookUp Ranges'!$A$80:$AI$81,2,),0)</f>
        <v>0</v>
      </c>
      <c r="BJ34" s="264">
        <f>IF(BJ33&lt;&gt;0,HLOOKUP(BJ7,'LookUp Ranges'!$A$80:$AI$81,2,),0)</f>
        <v>0</v>
      </c>
      <c r="BK34" s="264">
        <f>IF(BK33&lt;&gt;0,HLOOKUP(BK7,'LookUp Ranges'!$A$80:$AI$81,2,),0)</f>
        <v>0</v>
      </c>
      <c r="BL34" s="264">
        <f>IF(BL33&lt;&gt;0,HLOOKUP(BL7,'LookUp Ranges'!$A$80:$AI$81,2,),0)</f>
        <v>0</v>
      </c>
      <c r="BM34" s="264">
        <f>IF(BM33&lt;&gt;0,HLOOKUP(BM7,'LookUp Ranges'!$A$80:$AI$81,2,),0)</f>
        <v>0</v>
      </c>
      <c r="BN34" s="264">
        <f>IF(BN33&lt;&gt;0,HLOOKUP(BN7,'LookUp Ranges'!$A$80:$AI$81,2,),0)</f>
        <v>0</v>
      </c>
      <c r="BO34" s="264">
        <f>IF(BO33&lt;&gt;0,HLOOKUP(BO7,'LookUp Ranges'!$A$80:$AI$81,2,),0)</f>
        <v>0</v>
      </c>
      <c r="BP34" s="264">
        <f>IF(BP33&lt;&gt;0,HLOOKUP(BP7,'LookUp Ranges'!$A$80:$AI$81,2,),0)</f>
        <v>0</v>
      </c>
      <c r="BQ34" s="264">
        <f>IF(BQ33&lt;&gt;0,HLOOKUP(BQ7,'LookUp Ranges'!$A$80:$AI$81,2,),0)</f>
        <v>0</v>
      </c>
      <c r="BR34" s="264">
        <f>IF(BR33&lt;&gt;0,HLOOKUP(BR7,'LookUp Ranges'!$A$80:$AI$81,2,),0)</f>
        <v>0</v>
      </c>
      <c r="BS34" s="264">
        <f>IF(BS33&lt;&gt;0,HLOOKUP(BS7,'LookUp Ranges'!$A$80:$AI$81,2,),0)</f>
        <v>0</v>
      </c>
      <c r="BT34" s="264">
        <f>IF(BT33&lt;&gt;0,HLOOKUP(BT7,'LookUp Ranges'!$A$80:$AI$81,2,),0)</f>
        <v>0</v>
      </c>
      <c r="BU34" s="264">
        <f>IF(BU33&lt;&gt;0,HLOOKUP(BU7,'LookUp Ranges'!$A$80:$AI$81,2,),0)</f>
        <v>0</v>
      </c>
      <c r="BV34" s="264">
        <f>IF(BV33&lt;&gt;0,HLOOKUP(BV7,'LookUp Ranges'!$A$80:$AI$81,2,),0)</f>
        <v>0</v>
      </c>
      <c r="BW34" s="264">
        <f>IF(BW33&lt;&gt;0,HLOOKUP(BW7,'LookUp Ranges'!$A$80:$AI$81,2,),0)</f>
        <v>0</v>
      </c>
      <c r="BX34" s="264">
        <f>IF(BX33&lt;&gt;0,HLOOKUP(BX7,'LookUp Ranges'!$A$80:$AI$81,2,),0)</f>
        <v>0</v>
      </c>
      <c r="BY34" s="264">
        <f>IF(BY33&lt;&gt;0,HLOOKUP(BY7,'LookUp Ranges'!$A$80:$AI$81,2,),0)</f>
        <v>0</v>
      </c>
      <c r="BZ34" s="264">
        <f>IF(BZ33&lt;&gt;0,HLOOKUP(BZ7,'LookUp Ranges'!$A$80:$AI$81,2,),0)</f>
        <v>0</v>
      </c>
      <c r="CA34" s="264">
        <f>IF(CA33&lt;&gt;0,HLOOKUP(CA7,'LookUp Ranges'!$A$80:$AI$81,2,),0)</f>
        <v>0</v>
      </c>
      <c r="CB34" s="264">
        <f>IF(CB33&lt;&gt;0,HLOOKUP(CB7,'LookUp Ranges'!$A$80:$AI$81,2,),0)</f>
        <v>0</v>
      </c>
      <c r="CC34" s="264">
        <f>IF(CC33&lt;&gt;0,HLOOKUP(CC7,'LookUp Ranges'!$A$80:$AI$81,2,),0)</f>
        <v>0</v>
      </c>
      <c r="CD34" s="264">
        <f>IF(CD33&lt;&gt;0,HLOOKUP(CD7,'LookUp Ranges'!$A$80:$AI$81,2,),0)</f>
        <v>0</v>
      </c>
      <c r="CE34" s="454"/>
    </row>
    <row r="35" spans="1:83">
      <c r="B35" s="274" t="s">
        <v>424</v>
      </c>
      <c r="C35" s="275">
        <f>C33*C34/1000</f>
        <v>0</v>
      </c>
      <c r="D35" s="275">
        <f t="shared" ref="D35:BO35" si="8">D33*D34/1000</f>
        <v>0</v>
      </c>
      <c r="E35" s="275">
        <f t="shared" si="8"/>
        <v>0</v>
      </c>
      <c r="F35" s="275">
        <f t="shared" si="8"/>
        <v>0</v>
      </c>
      <c r="G35" s="275">
        <f t="shared" si="8"/>
        <v>0</v>
      </c>
      <c r="H35" s="275">
        <f t="shared" si="8"/>
        <v>0</v>
      </c>
      <c r="I35" s="275">
        <f t="shared" si="8"/>
        <v>0</v>
      </c>
      <c r="J35" s="275">
        <f t="shared" si="8"/>
        <v>0</v>
      </c>
      <c r="K35" s="275">
        <f t="shared" si="8"/>
        <v>0</v>
      </c>
      <c r="L35" s="275">
        <f t="shared" si="8"/>
        <v>0</v>
      </c>
      <c r="M35" s="275">
        <f t="shared" si="8"/>
        <v>0</v>
      </c>
      <c r="N35" s="275">
        <f t="shared" si="8"/>
        <v>0</v>
      </c>
      <c r="O35" s="275">
        <f t="shared" si="8"/>
        <v>0</v>
      </c>
      <c r="P35" s="275">
        <f t="shared" si="8"/>
        <v>0</v>
      </c>
      <c r="Q35" s="275">
        <f t="shared" si="8"/>
        <v>0</v>
      </c>
      <c r="R35" s="275">
        <f t="shared" si="8"/>
        <v>0</v>
      </c>
      <c r="S35" s="275">
        <f t="shared" si="8"/>
        <v>0</v>
      </c>
      <c r="T35" s="275">
        <f t="shared" si="8"/>
        <v>0</v>
      </c>
      <c r="U35" s="275">
        <f t="shared" si="8"/>
        <v>0</v>
      </c>
      <c r="V35" s="275">
        <f t="shared" si="8"/>
        <v>0</v>
      </c>
      <c r="W35" s="275">
        <f t="shared" si="8"/>
        <v>0</v>
      </c>
      <c r="X35" s="275">
        <f t="shared" si="8"/>
        <v>0</v>
      </c>
      <c r="Y35" s="275">
        <f t="shared" si="8"/>
        <v>0</v>
      </c>
      <c r="Z35" s="275">
        <f t="shared" si="8"/>
        <v>0</v>
      </c>
      <c r="AA35" s="275">
        <f t="shared" si="8"/>
        <v>0</v>
      </c>
      <c r="AB35" s="275">
        <f t="shared" si="8"/>
        <v>0</v>
      </c>
      <c r="AC35" s="275">
        <f t="shared" si="8"/>
        <v>0</v>
      </c>
      <c r="AD35" s="275">
        <f t="shared" si="8"/>
        <v>0</v>
      </c>
      <c r="AE35" s="275">
        <f t="shared" si="8"/>
        <v>0</v>
      </c>
      <c r="AF35" s="275">
        <f t="shared" si="8"/>
        <v>0</v>
      </c>
      <c r="AG35" s="275">
        <f t="shared" si="8"/>
        <v>0</v>
      </c>
      <c r="AH35" s="275">
        <f t="shared" si="8"/>
        <v>0</v>
      </c>
      <c r="AI35" s="275">
        <f t="shared" si="8"/>
        <v>0</v>
      </c>
      <c r="AJ35" s="275">
        <f t="shared" si="8"/>
        <v>0</v>
      </c>
      <c r="AK35" s="275">
        <f t="shared" si="8"/>
        <v>0</v>
      </c>
      <c r="AL35" s="275">
        <f t="shared" si="8"/>
        <v>0</v>
      </c>
      <c r="AM35" s="275">
        <f t="shared" si="8"/>
        <v>0</v>
      </c>
      <c r="AN35" s="275">
        <f t="shared" si="8"/>
        <v>0</v>
      </c>
      <c r="AO35" s="275">
        <f t="shared" si="8"/>
        <v>0</v>
      </c>
      <c r="AP35" s="275">
        <f t="shared" si="8"/>
        <v>0</v>
      </c>
      <c r="AQ35" s="275">
        <f t="shared" si="8"/>
        <v>0</v>
      </c>
      <c r="AR35" s="275">
        <f t="shared" si="8"/>
        <v>0</v>
      </c>
      <c r="AS35" s="275">
        <f t="shared" si="8"/>
        <v>0</v>
      </c>
      <c r="AT35" s="275">
        <f t="shared" si="8"/>
        <v>0</v>
      </c>
      <c r="AU35" s="275">
        <f t="shared" si="8"/>
        <v>0</v>
      </c>
      <c r="AV35" s="275">
        <f t="shared" si="8"/>
        <v>0</v>
      </c>
      <c r="AW35" s="275">
        <f t="shared" si="8"/>
        <v>0</v>
      </c>
      <c r="AX35" s="275">
        <f t="shared" si="8"/>
        <v>0</v>
      </c>
      <c r="AY35" s="275">
        <f t="shared" si="8"/>
        <v>0</v>
      </c>
      <c r="AZ35" s="275">
        <f t="shared" si="8"/>
        <v>0</v>
      </c>
      <c r="BA35" s="275">
        <f t="shared" si="8"/>
        <v>0</v>
      </c>
      <c r="BB35" s="275">
        <f t="shared" si="8"/>
        <v>0</v>
      </c>
      <c r="BC35" s="275">
        <f t="shared" si="8"/>
        <v>0</v>
      </c>
      <c r="BD35" s="275">
        <f t="shared" si="8"/>
        <v>0</v>
      </c>
      <c r="BE35" s="275">
        <f t="shared" si="8"/>
        <v>0</v>
      </c>
      <c r="BF35" s="275">
        <f t="shared" si="8"/>
        <v>0</v>
      </c>
      <c r="BG35" s="275">
        <f t="shared" si="8"/>
        <v>0</v>
      </c>
      <c r="BH35" s="275">
        <f t="shared" si="8"/>
        <v>0</v>
      </c>
      <c r="BI35" s="275">
        <f t="shared" si="8"/>
        <v>0</v>
      </c>
      <c r="BJ35" s="275">
        <f t="shared" si="8"/>
        <v>0</v>
      </c>
      <c r="BK35" s="275">
        <f t="shared" si="8"/>
        <v>0</v>
      </c>
      <c r="BL35" s="275">
        <f t="shared" si="8"/>
        <v>0</v>
      </c>
      <c r="BM35" s="275">
        <f t="shared" si="8"/>
        <v>0</v>
      </c>
      <c r="BN35" s="275">
        <f t="shared" si="8"/>
        <v>0</v>
      </c>
      <c r="BO35" s="275">
        <f t="shared" si="8"/>
        <v>0</v>
      </c>
      <c r="BP35" s="275">
        <f t="shared" ref="BP35:CD35" si="9">BP33*BP34/1000</f>
        <v>0</v>
      </c>
      <c r="BQ35" s="275">
        <f t="shared" si="9"/>
        <v>0</v>
      </c>
      <c r="BR35" s="275">
        <f t="shared" si="9"/>
        <v>0</v>
      </c>
      <c r="BS35" s="275">
        <f t="shared" si="9"/>
        <v>0</v>
      </c>
      <c r="BT35" s="275">
        <f t="shared" si="9"/>
        <v>0</v>
      </c>
      <c r="BU35" s="275">
        <f t="shared" si="9"/>
        <v>0</v>
      </c>
      <c r="BV35" s="275">
        <f t="shared" si="9"/>
        <v>0</v>
      </c>
      <c r="BW35" s="275">
        <f t="shared" si="9"/>
        <v>0</v>
      </c>
      <c r="BX35" s="275">
        <f t="shared" si="9"/>
        <v>0</v>
      </c>
      <c r="BY35" s="275">
        <f t="shared" si="9"/>
        <v>0</v>
      </c>
      <c r="BZ35" s="275">
        <f t="shared" si="9"/>
        <v>0</v>
      </c>
      <c r="CA35" s="275">
        <f t="shared" si="9"/>
        <v>0</v>
      </c>
      <c r="CB35" s="275">
        <f t="shared" si="9"/>
        <v>0</v>
      </c>
      <c r="CC35" s="275">
        <f t="shared" si="9"/>
        <v>0</v>
      </c>
      <c r="CD35" s="275">
        <f t="shared" si="9"/>
        <v>0</v>
      </c>
      <c r="CE35" s="92"/>
    </row>
    <row r="36" spans="1:83">
      <c r="B36" s="177" t="s">
        <v>207</v>
      </c>
      <c r="C36" s="27">
        <f t="shared" ref="C36" si="10">SUM(C37:C39)</f>
        <v>0</v>
      </c>
      <c r="D36" s="27">
        <f t="shared" ref="D36:BO36" si="11">SUM(D37:D39)</f>
        <v>0</v>
      </c>
      <c r="E36" s="27">
        <f t="shared" si="11"/>
        <v>0</v>
      </c>
      <c r="F36" s="27">
        <f t="shared" si="11"/>
        <v>0</v>
      </c>
      <c r="G36" s="27">
        <f t="shared" si="11"/>
        <v>0</v>
      </c>
      <c r="H36" s="27">
        <f t="shared" si="11"/>
        <v>0</v>
      </c>
      <c r="I36" s="27">
        <f t="shared" si="11"/>
        <v>0</v>
      </c>
      <c r="J36" s="27">
        <f t="shared" si="11"/>
        <v>0</v>
      </c>
      <c r="K36" s="27">
        <f t="shared" si="11"/>
        <v>0</v>
      </c>
      <c r="L36" s="27">
        <f t="shared" si="11"/>
        <v>0</v>
      </c>
      <c r="M36" s="27">
        <f t="shared" si="11"/>
        <v>0</v>
      </c>
      <c r="N36" s="27">
        <f t="shared" si="11"/>
        <v>0</v>
      </c>
      <c r="O36" s="27">
        <f t="shared" si="11"/>
        <v>0</v>
      </c>
      <c r="P36" s="27">
        <f t="shared" si="11"/>
        <v>0</v>
      </c>
      <c r="Q36" s="27">
        <f t="shared" si="11"/>
        <v>0</v>
      </c>
      <c r="R36" s="27">
        <f t="shared" si="11"/>
        <v>0</v>
      </c>
      <c r="S36" s="27">
        <f t="shared" si="11"/>
        <v>0</v>
      </c>
      <c r="T36" s="27">
        <f t="shared" si="11"/>
        <v>0</v>
      </c>
      <c r="U36" s="27">
        <f t="shared" si="11"/>
        <v>0</v>
      </c>
      <c r="V36" s="27">
        <f t="shared" si="11"/>
        <v>0</v>
      </c>
      <c r="W36" s="27">
        <f t="shared" si="11"/>
        <v>0</v>
      </c>
      <c r="X36" s="27">
        <f t="shared" si="11"/>
        <v>0</v>
      </c>
      <c r="Y36" s="27">
        <f t="shared" si="11"/>
        <v>0</v>
      </c>
      <c r="Z36" s="27">
        <f t="shared" si="11"/>
        <v>0</v>
      </c>
      <c r="AA36" s="27">
        <f t="shared" si="11"/>
        <v>0</v>
      </c>
      <c r="AB36" s="27">
        <f t="shared" si="11"/>
        <v>0</v>
      </c>
      <c r="AC36" s="27">
        <f t="shared" si="11"/>
        <v>0</v>
      </c>
      <c r="AD36" s="27">
        <f t="shared" si="11"/>
        <v>0</v>
      </c>
      <c r="AE36" s="27">
        <f t="shared" si="11"/>
        <v>0</v>
      </c>
      <c r="AF36" s="27">
        <f t="shared" si="11"/>
        <v>0</v>
      </c>
      <c r="AG36" s="27">
        <f t="shared" si="11"/>
        <v>0</v>
      </c>
      <c r="AH36" s="27">
        <f t="shared" si="11"/>
        <v>0</v>
      </c>
      <c r="AI36" s="27">
        <f t="shared" si="11"/>
        <v>0</v>
      </c>
      <c r="AJ36" s="27">
        <f t="shared" si="11"/>
        <v>0</v>
      </c>
      <c r="AK36" s="27">
        <f t="shared" si="11"/>
        <v>0</v>
      </c>
      <c r="AL36" s="27">
        <f t="shared" si="11"/>
        <v>0</v>
      </c>
      <c r="AM36" s="27">
        <f t="shared" si="11"/>
        <v>0</v>
      </c>
      <c r="AN36" s="27">
        <f t="shared" si="11"/>
        <v>0</v>
      </c>
      <c r="AO36" s="27">
        <f t="shared" si="11"/>
        <v>0</v>
      </c>
      <c r="AP36" s="27">
        <f t="shared" si="11"/>
        <v>0</v>
      </c>
      <c r="AQ36" s="27">
        <f t="shared" si="11"/>
        <v>0</v>
      </c>
      <c r="AR36" s="27">
        <f t="shared" si="11"/>
        <v>0</v>
      </c>
      <c r="AS36" s="27">
        <f t="shared" si="11"/>
        <v>0</v>
      </c>
      <c r="AT36" s="27">
        <f t="shared" si="11"/>
        <v>0</v>
      </c>
      <c r="AU36" s="27">
        <f t="shared" si="11"/>
        <v>0</v>
      </c>
      <c r="AV36" s="27">
        <f t="shared" si="11"/>
        <v>0</v>
      </c>
      <c r="AW36" s="27">
        <f t="shared" si="11"/>
        <v>0</v>
      </c>
      <c r="AX36" s="27">
        <f t="shared" si="11"/>
        <v>0</v>
      </c>
      <c r="AY36" s="27">
        <f t="shared" si="11"/>
        <v>0</v>
      </c>
      <c r="AZ36" s="27">
        <f t="shared" si="11"/>
        <v>0</v>
      </c>
      <c r="BA36" s="27">
        <f t="shared" si="11"/>
        <v>0</v>
      </c>
      <c r="BB36" s="27">
        <f t="shared" si="11"/>
        <v>0</v>
      </c>
      <c r="BC36" s="27">
        <f t="shared" si="11"/>
        <v>0</v>
      </c>
      <c r="BD36" s="27">
        <f t="shared" si="11"/>
        <v>0</v>
      </c>
      <c r="BE36" s="27">
        <f t="shared" si="11"/>
        <v>0</v>
      </c>
      <c r="BF36" s="27">
        <f t="shared" si="11"/>
        <v>0</v>
      </c>
      <c r="BG36" s="27">
        <f t="shared" si="11"/>
        <v>0</v>
      </c>
      <c r="BH36" s="27">
        <f t="shared" si="11"/>
        <v>0</v>
      </c>
      <c r="BI36" s="27">
        <f t="shared" si="11"/>
        <v>0</v>
      </c>
      <c r="BJ36" s="27">
        <f t="shared" si="11"/>
        <v>0</v>
      </c>
      <c r="BK36" s="27">
        <f t="shared" si="11"/>
        <v>0</v>
      </c>
      <c r="BL36" s="27">
        <f t="shared" si="11"/>
        <v>0</v>
      </c>
      <c r="BM36" s="27">
        <f t="shared" si="11"/>
        <v>0</v>
      </c>
      <c r="BN36" s="27">
        <f t="shared" si="11"/>
        <v>0</v>
      </c>
      <c r="BO36" s="27">
        <f t="shared" si="11"/>
        <v>0</v>
      </c>
      <c r="BP36" s="27">
        <f t="shared" ref="BP36:CD36" si="12">SUM(BP37:BP39)</f>
        <v>0</v>
      </c>
      <c r="BQ36" s="27">
        <f t="shared" si="12"/>
        <v>0</v>
      </c>
      <c r="BR36" s="27">
        <f t="shared" si="12"/>
        <v>0</v>
      </c>
      <c r="BS36" s="27">
        <f t="shared" si="12"/>
        <v>0</v>
      </c>
      <c r="BT36" s="27">
        <f t="shared" si="12"/>
        <v>0</v>
      </c>
      <c r="BU36" s="27">
        <f t="shared" si="12"/>
        <v>0</v>
      </c>
      <c r="BV36" s="27">
        <f t="shared" si="12"/>
        <v>0</v>
      </c>
      <c r="BW36" s="27">
        <f t="shared" si="12"/>
        <v>0</v>
      </c>
      <c r="BX36" s="27">
        <f t="shared" si="12"/>
        <v>0</v>
      </c>
      <c r="BY36" s="27">
        <f t="shared" si="12"/>
        <v>0</v>
      </c>
      <c r="BZ36" s="27">
        <f t="shared" si="12"/>
        <v>0</v>
      </c>
      <c r="CA36" s="27">
        <f t="shared" si="12"/>
        <v>0</v>
      </c>
      <c r="CB36" s="27">
        <f t="shared" si="12"/>
        <v>0</v>
      </c>
      <c r="CC36" s="27">
        <f t="shared" si="12"/>
        <v>0</v>
      </c>
      <c r="CD36" s="27">
        <f t="shared" si="12"/>
        <v>0</v>
      </c>
      <c r="CE36" s="20"/>
    </row>
    <row r="37" spans="1:83">
      <c r="B37" s="180" t="s">
        <v>468</v>
      </c>
      <c r="C37" s="165">
        <v>0</v>
      </c>
      <c r="D37" s="165">
        <v>0</v>
      </c>
      <c r="E37" s="165">
        <v>0</v>
      </c>
      <c r="F37" s="165">
        <v>0</v>
      </c>
      <c r="G37" s="165">
        <v>0</v>
      </c>
      <c r="H37" s="165">
        <v>0</v>
      </c>
      <c r="I37" s="165">
        <v>0</v>
      </c>
      <c r="J37" s="165">
        <v>0</v>
      </c>
      <c r="K37" s="165">
        <v>0</v>
      </c>
      <c r="L37" s="165">
        <v>0</v>
      </c>
      <c r="M37" s="165">
        <v>0</v>
      </c>
      <c r="N37" s="165">
        <v>0</v>
      </c>
      <c r="O37" s="165">
        <v>0</v>
      </c>
      <c r="P37" s="165">
        <v>0</v>
      </c>
      <c r="Q37" s="165">
        <v>0</v>
      </c>
      <c r="R37" s="165">
        <v>0</v>
      </c>
      <c r="S37" s="165">
        <v>0</v>
      </c>
      <c r="T37" s="165">
        <v>0</v>
      </c>
      <c r="U37" s="165">
        <v>0</v>
      </c>
      <c r="V37" s="165">
        <v>0</v>
      </c>
      <c r="W37" s="165">
        <v>0</v>
      </c>
      <c r="X37" s="165">
        <v>0</v>
      </c>
      <c r="Y37" s="165">
        <v>0</v>
      </c>
      <c r="Z37" s="165">
        <v>0</v>
      </c>
      <c r="AA37" s="165">
        <v>0</v>
      </c>
      <c r="AB37" s="165">
        <v>0</v>
      </c>
      <c r="AC37" s="165">
        <v>0</v>
      </c>
      <c r="AD37" s="165">
        <v>0</v>
      </c>
      <c r="AE37" s="165">
        <v>0</v>
      </c>
      <c r="AF37" s="165">
        <v>0</v>
      </c>
      <c r="AG37" s="165">
        <v>0</v>
      </c>
      <c r="AH37" s="165">
        <v>0</v>
      </c>
      <c r="AI37" s="165">
        <v>0</v>
      </c>
      <c r="AJ37" s="165">
        <v>0</v>
      </c>
      <c r="AK37" s="165">
        <v>0</v>
      </c>
      <c r="AL37" s="165">
        <v>0</v>
      </c>
      <c r="AM37" s="165">
        <v>0</v>
      </c>
      <c r="AN37" s="165">
        <v>0</v>
      </c>
      <c r="AO37" s="165">
        <v>0</v>
      </c>
      <c r="AP37" s="165">
        <v>0</v>
      </c>
      <c r="AQ37" s="165">
        <v>0</v>
      </c>
      <c r="AR37" s="165">
        <v>0</v>
      </c>
      <c r="AS37" s="165">
        <v>0</v>
      </c>
      <c r="AT37" s="165">
        <v>0</v>
      </c>
      <c r="AU37" s="165">
        <v>0</v>
      </c>
      <c r="AV37" s="165">
        <v>0</v>
      </c>
      <c r="AW37" s="165">
        <v>0</v>
      </c>
      <c r="AX37" s="165">
        <v>0</v>
      </c>
      <c r="AY37" s="165">
        <v>0</v>
      </c>
      <c r="AZ37" s="165">
        <v>0</v>
      </c>
      <c r="BA37" s="165">
        <v>0</v>
      </c>
      <c r="BB37" s="165">
        <v>0</v>
      </c>
      <c r="BC37" s="165">
        <v>0</v>
      </c>
      <c r="BD37" s="165">
        <v>0</v>
      </c>
      <c r="BE37" s="165">
        <v>0</v>
      </c>
      <c r="BF37" s="165">
        <v>0</v>
      </c>
      <c r="BG37" s="165">
        <v>0</v>
      </c>
      <c r="BH37" s="165">
        <v>0</v>
      </c>
      <c r="BI37" s="165">
        <v>0</v>
      </c>
      <c r="BJ37" s="165">
        <v>0</v>
      </c>
      <c r="BK37" s="165">
        <v>0</v>
      </c>
      <c r="BL37" s="165">
        <v>0</v>
      </c>
      <c r="BM37" s="165">
        <v>0</v>
      </c>
      <c r="BN37" s="165">
        <v>0</v>
      </c>
      <c r="BO37" s="165">
        <v>0</v>
      </c>
      <c r="BP37" s="165">
        <v>0</v>
      </c>
      <c r="BQ37" s="165">
        <v>0</v>
      </c>
      <c r="BR37" s="165">
        <v>0</v>
      </c>
      <c r="BS37" s="165">
        <v>0</v>
      </c>
      <c r="BT37" s="165">
        <v>0</v>
      </c>
      <c r="BU37" s="165">
        <v>0</v>
      </c>
      <c r="BV37" s="165">
        <v>0</v>
      </c>
      <c r="BW37" s="165">
        <v>0</v>
      </c>
      <c r="BX37" s="165">
        <v>0</v>
      </c>
      <c r="BY37" s="165">
        <v>0</v>
      </c>
      <c r="BZ37" s="165">
        <v>0</v>
      </c>
      <c r="CA37" s="165">
        <v>0</v>
      </c>
      <c r="CB37" s="165">
        <v>0</v>
      </c>
      <c r="CC37" s="165">
        <v>0</v>
      </c>
      <c r="CD37" s="165">
        <v>0</v>
      </c>
      <c r="CE37" s="453"/>
    </row>
    <row r="38" spans="1:83">
      <c r="B38" s="180" t="s">
        <v>469</v>
      </c>
      <c r="C38" s="165">
        <v>0</v>
      </c>
      <c r="D38" s="165">
        <v>0</v>
      </c>
      <c r="E38" s="165">
        <v>0</v>
      </c>
      <c r="F38" s="165">
        <v>0</v>
      </c>
      <c r="G38" s="165">
        <v>0</v>
      </c>
      <c r="H38" s="165">
        <v>0</v>
      </c>
      <c r="I38" s="165">
        <v>0</v>
      </c>
      <c r="J38" s="165">
        <v>0</v>
      </c>
      <c r="K38" s="165">
        <v>0</v>
      </c>
      <c r="L38" s="165">
        <v>0</v>
      </c>
      <c r="M38" s="165">
        <v>0</v>
      </c>
      <c r="N38" s="165">
        <v>0</v>
      </c>
      <c r="O38" s="165">
        <v>0</v>
      </c>
      <c r="P38" s="165">
        <v>0</v>
      </c>
      <c r="Q38" s="165">
        <v>0</v>
      </c>
      <c r="R38" s="165">
        <v>0</v>
      </c>
      <c r="S38" s="165">
        <v>0</v>
      </c>
      <c r="T38" s="165">
        <v>0</v>
      </c>
      <c r="U38" s="165">
        <v>0</v>
      </c>
      <c r="V38" s="165">
        <v>0</v>
      </c>
      <c r="W38" s="165">
        <v>0</v>
      </c>
      <c r="X38" s="165">
        <v>0</v>
      </c>
      <c r="Y38" s="165">
        <v>0</v>
      </c>
      <c r="Z38" s="165">
        <v>0</v>
      </c>
      <c r="AA38" s="165">
        <v>0</v>
      </c>
      <c r="AB38" s="165">
        <v>0</v>
      </c>
      <c r="AC38" s="165">
        <v>0</v>
      </c>
      <c r="AD38" s="165">
        <v>0</v>
      </c>
      <c r="AE38" s="165">
        <v>0</v>
      </c>
      <c r="AF38" s="165">
        <v>0</v>
      </c>
      <c r="AG38" s="165">
        <v>0</v>
      </c>
      <c r="AH38" s="165">
        <v>0</v>
      </c>
      <c r="AI38" s="165">
        <v>0</v>
      </c>
      <c r="AJ38" s="165">
        <v>0</v>
      </c>
      <c r="AK38" s="165">
        <v>0</v>
      </c>
      <c r="AL38" s="165">
        <v>0</v>
      </c>
      <c r="AM38" s="165">
        <v>0</v>
      </c>
      <c r="AN38" s="165">
        <v>0</v>
      </c>
      <c r="AO38" s="165">
        <v>0</v>
      </c>
      <c r="AP38" s="165">
        <v>0</v>
      </c>
      <c r="AQ38" s="165">
        <v>0</v>
      </c>
      <c r="AR38" s="165">
        <v>0</v>
      </c>
      <c r="AS38" s="165">
        <v>0</v>
      </c>
      <c r="AT38" s="165">
        <v>0</v>
      </c>
      <c r="AU38" s="165">
        <v>0</v>
      </c>
      <c r="AV38" s="165">
        <v>0</v>
      </c>
      <c r="AW38" s="165">
        <v>0</v>
      </c>
      <c r="AX38" s="165">
        <v>0</v>
      </c>
      <c r="AY38" s="165">
        <v>0</v>
      </c>
      <c r="AZ38" s="165">
        <v>0</v>
      </c>
      <c r="BA38" s="165">
        <v>0</v>
      </c>
      <c r="BB38" s="165">
        <v>0</v>
      </c>
      <c r="BC38" s="165">
        <v>0</v>
      </c>
      <c r="BD38" s="165">
        <v>0</v>
      </c>
      <c r="BE38" s="165">
        <v>0</v>
      </c>
      <c r="BF38" s="165">
        <v>0</v>
      </c>
      <c r="BG38" s="165">
        <v>0</v>
      </c>
      <c r="BH38" s="165">
        <v>0</v>
      </c>
      <c r="BI38" s="165">
        <v>0</v>
      </c>
      <c r="BJ38" s="165">
        <v>0</v>
      </c>
      <c r="BK38" s="165">
        <v>0</v>
      </c>
      <c r="BL38" s="165">
        <v>0</v>
      </c>
      <c r="BM38" s="165">
        <v>0</v>
      </c>
      <c r="BN38" s="165">
        <v>0</v>
      </c>
      <c r="BO38" s="165">
        <v>0</v>
      </c>
      <c r="BP38" s="165">
        <v>0</v>
      </c>
      <c r="BQ38" s="165">
        <v>0</v>
      </c>
      <c r="BR38" s="165">
        <v>0</v>
      </c>
      <c r="BS38" s="165">
        <v>0</v>
      </c>
      <c r="BT38" s="165">
        <v>0</v>
      </c>
      <c r="BU38" s="165">
        <v>0</v>
      </c>
      <c r="BV38" s="165">
        <v>0</v>
      </c>
      <c r="BW38" s="165">
        <v>0</v>
      </c>
      <c r="BX38" s="165">
        <v>0</v>
      </c>
      <c r="BY38" s="165">
        <v>0</v>
      </c>
      <c r="BZ38" s="165">
        <v>0</v>
      </c>
      <c r="CA38" s="165">
        <v>0</v>
      </c>
      <c r="CB38" s="165">
        <v>0</v>
      </c>
      <c r="CC38" s="165">
        <v>0</v>
      </c>
      <c r="CD38" s="165">
        <v>0</v>
      </c>
      <c r="CE38" s="453"/>
    </row>
    <row r="39" spans="1:83">
      <c r="B39" s="181" t="s">
        <v>26</v>
      </c>
      <c r="C39" s="165">
        <v>0</v>
      </c>
      <c r="D39" s="165">
        <v>0</v>
      </c>
      <c r="E39" s="165">
        <v>0</v>
      </c>
      <c r="F39" s="165">
        <v>0</v>
      </c>
      <c r="G39" s="165">
        <v>0</v>
      </c>
      <c r="H39" s="165">
        <v>0</v>
      </c>
      <c r="I39" s="165">
        <v>0</v>
      </c>
      <c r="J39" s="165">
        <v>0</v>
      </c>
      <c r="K39" s="165">
        <v>0</v>
      </c>
      <c r="L39" s="165">
        <v>0</v>
      </c>
      <c r="M39" s="165">
        <v>0</v>
      </c>
      <c r="N39" s="165">
        <v>0</v>
      </c>
      <c r="O39" s="165">
        <v>0</v>
      </c>
      <c r="P39" s="165">
        <v>0</v>
      </c>
      <c r="Q39" s="165">
        <v>0</v>
      </c>
      <c r="R39" s="165">
        <v>0</v>
      </c>
      <c r="S39" s="165">
        <v>0</v>
      </c>
      <c r="T39" s="165">
        <v>0</v>
      </c>
      <c r="U39" s="165">
        <v>0</v>
      </c>
      <c r="V39" s="165">
        <v>0</v>
      </c>
      <c r="W39" s="165">
        <v>0</v>
      </c>
      <c r="X39" s="165">
        <v>0</v>
      </c>
      <c r="Y39" s="165">
        <v>0</v>
      </c>
      <c r="Z39" s="165">
        <v>0</v>
      </c>
      <c r="AA39" s="165">
        <v>0</v>
      </c>
      <c r="AB39" s="165">
        <v>0</v>
      </c>
      <c r="AC39" s="165">
        <v>0</v>
      </c>
      <c r="AD39" s="165">
        <v>0</v>
      </c>
      <c r="AE39" s="165">
        <v>0</v>
      </c>
      <c r="AF39" s="165">
        <v>0</v>
      </c>
      <c r="AG39" s="165">
        <v>0</v>
      </c>
      <c r="AH39" s="165">
        <v>0</v>
      </c>
      <c r="AI39" s="165">
        <v>0</v>
      </c>
      <c r="AJ39" s="165">
        <v>0</v>
      </c>
      <c r="AK39" s="165">
        <v>0</v>
      </c>
      <c r="AL39" s="165">
        <v>0</v>
      </c>
      <c r="AM39" s="165">
        <v>0</v>
      </c>
      <c r="AN39" s="165">
        <v>0</v>
      </c>
      <c r="AO39" s="165">
        <v>0</v>
      </c>
      <c r="AP39" s="165">
        <v>0</v>
      </c>
      <c r="AQ39" s="165">
        <v>0</v>
      </c>
      <c r="AR39" s="165">
        <v>0</v>
      </c>
      <c r="AS39" s="165">
        <v>0</v>
      </c>
      <c r="AT39" s="165">
        <v>0</v>
      </c>
      <c r="AU39" s="165">
        <v>0</v>
      </c>
      <c r="AV39" s="165">
        <v>0</v>
      </c>
      <c r="AW39" s="165">
        <v>0</v>
      </c>
      <c r="AX39" s="165">
        <v>0</v>
      </c>
      <c r="AY39" s="165">
        <v>0</v>
      </c>
      <c r="AZ39" s="165">
        <v>0</v>
      </c>
      <c r="BA39" s="165">
        <v>0</v>
      </c>
      <c r="BB39" s="165">
        <v>0</v>
      </c>
      <c r="BC39" s="165">
        <v>0</v>
      </c>
      <c r="BD39" s="165">
        <v>0</v>
      </c>
      <c r="BE39" s="165">
        <v>0</v>
      </c>
      <c r="BF39" s="165">
        <v>0</v>
      </c>
      <c r="BG39" s="165">
        <v>0</v>
      </c>
      <c r="BH39" s="165">
        <v>0</v>
      </c>
      <c r="BI39" s="165">
        <v>0</v>
      </c>
      <c r="BJ39" s="165">
        <v>0</v>
      </c>
      <c r="BK39" s="165">
        <v>0</v>
      </c>
      <c r="BL39" s="165">
        <v>0</v>
      </c>
      <c r="BM39" s="165">
        <v>0</v>
      </c>
      <c r="BN39" s="165">
        <v>0</v>
      </c>
      <c r="BO39" s="165">
        <v>0</v>
      </c>
      <c r="BP39" s="165">
        <v>0</v>
      </c>
      <c r="BQ39" s="165">
        <v>0</v>
      </c>
      <c r="BR39" s="165">
        <v>0</v>
      </c>
      <c r="BS39" s="165">
        <v>0</v>
      </c>
      <c r="BT39" s="165">
        <v>0</v>
      </c>
      <c r="BU39" s="165">
        <v>0</v>
      </c>
      <c r="BV39" s="165">
        <v>0</v>
      </c>
      <c r="BW39" s="165">
        <v>0</v>
      </c>
      <c r="BX39" s="165">
        <v>0</v>
      </c>
      <c r="BY39" s="165">
        <v>0</v>
      </c>
      <c r="BZ39" s="165">
        <v>0</v>
      </c>
      <c r="CA39" s="165">
        <v>0</v>
      </c>
      <c r="CB39" s="165">
        <v>0</v>
      </c>
      <c r="CC39" s="165">
        <v>0</v>
      </c>
      <c r="CD39" s="165">
        <v>0</v>
      </c>
      <c r="CE39" s="453"/>
    </row>
    <row r="40" spans="1:83">
      <c r="B40" s="177" t="s">
        <v>208</v>
      </c>
      <c r="C40" s="27">
        <f t="shared" ref="C40" ca="1" si="13">SUM(C41:C43)</f>
        <v>0</v>
      </c>
      <c r="D40" s="27">
        <f t="shared" ref="D40:BO40" ca="1" si="14">SUM(D41:D43)</f>
        <v>0</v>
      </c>
      <c r="E40" s="27">
        <f t="shared" ca="1" si="14"/>
        <v>0</v>
      </c>
      <c r="F40" s="27">
        <f t="shared" ca="1" si="14"/>
        <v>0</v>
      </c>
      <c r="G40" s="27">
        <f t="shared" ca="1" si="14"/>
        <v>0</v>
      </c>
      <c r="H40" s="27">
        <f t="shared" ca="1" si="14"/>
        <v>0</v>
      </c>
      <c r="I40" s="27">
        <f t="shared" ca="1" si="14"/>
        <v>0</v>
      </c>
      <c r="J40" s="27">
        <f t="shared" ca="1" si="14"/>
        <v>0</v>
      </c>
      <c r="K40" s="27">
        <f t="shared" ca="1" si="14"/>
        <v>0</v>
      </c>
      <c r="L40" s="27">
        <f t="shared" ca="1" si="14"/>
        <v>0</v>
      </c>
      <c r="M40" s="27">
        <f t="shared" ca="1" si="14"/>
        <v>0</v>
      </c>
      <c r="N40" s="27">
        <f t="shared" ca="1" si="14"/>
        <v>0</v>
      </c>
      <c r="O40" s="27">
        <f t="shared" ca="1" si="14"/>
        <v>0</v>
      </c>
      <c r="P40" s="27">
        <f t="shared" ca="1" si="14"/>
        <v>0</v>
      </c>
      <c r="Q40" s="27">
        <f t="shared" ca="1" si="14"/>
        <v>0</v>
      </c>
      <c r="R40" s="27">
        <f t="shared" ca="1" si="14"/>
        <v>0</v>
      </c>
      <c r="S40" s="27">
        <f t="shared" ca="1" si="14"/>
        <v>0</v>
      </c>
      <c r="T40" s="27">
        <f t="shared" ca="1" si="14"/>
        <v>0</v>
      </c>
      <c r="U40" s="27">
        <f t="shared" ca="1" si="14"/>
        <v>0</v>
      </c>
      <c r="V40" s="27">
        <f t="shared" ca="1" si="14"/>
        <v>0</v>
      </c>
      <c r="W40" s="27">
        <f t="shared" ca="1" si="14"/>
        <v>0</v>
      </c>
      <c r="X40" s="27">
        <f t="shared" ca="1" si="14"/>
        <v>0</v>
      </c>
      <c r="Y40" s="27">
        <f t="shared" ca="1" si="14"/>
        <v>0</v>
      </c>
      <c r="Z40" s="27">
        <f t="shared" ca="1" si="14"/>
        <v>0</v>
      </c>
      <c r="AA40" s="27">
        <f t="shared" ca="1" si="14"/>
        <v>0</v>
      </c>
      <c r="AB40" s="27">
        <f t="shared" ca="1" si="14"/>
        <v>0</v>
      </c>
      <c r="AC40" s="27">
        <f t="shared" ca="1" si="14"/>
        <v>0</v>
      </c>
      <c r="AD40" s="27">
        <f t="shared" ca="1" si="14"/>
        <v>0</v>
      </c>
      <c r="AE40" s="27">
        <f t="shared" ca="1" si="14"/>
        <v>0</v>
      </c>
      <c r="AF40" s="27">
        <f t="shared" ca="1" si="14"/>
        <v>0</v>
      </c>
      <c r="AG40" s="27">
        <f t="shared" ca="1" si="14"/>
        <v>0</v>
      </c>
      <c r="AH40" s="27">
        <f t="shared" ca="1" si="14"/>
        <v>0</v>
      </c>
      <c r="AI40" s="27">
        <f t="shared" ca="1" si="14"/>
        <v>0</v>
      </c>
      <c r="AJ40" s="27">
        <f t="shared" ca="1" si="14"/>
        <v>0</v>
      </c>
      <c r="AK40" s="27">
        <f t="shared" ca="1" si="14"/>
        <v>0</v>
      </c>
      <c r="AL40" s="27">
        <f t="shared" ca="1" si="14"/>
        <v>0</v>
      </c>
      <c r="AM40" s="27">
        <f t="shared" ca="1" si="14"/>
        <v>0</v>
      </c>
      <c r="AN40" s="27">
        <f t="shared" ca="1" si="14"/>
        <v>0</v>
      </c>
      <c r="AO40" s="27">
        <f t="shared" ca="1" si="14"/>
        <v>0</v>
      </c>
      <c r="AP40" s="27">
        <f t="shared" ca="1" si="14"/>
        <v>0</v>
      </c>
      <c r="AQ40" s="27">
        <f t="shared" ca="1" si="14"/>
        <v>0</v>
      </c>
      <c r="AR40" s="27">
        <f t="shared" ca="1" si="14"/>
        <v>0</v>
      </c>
      <c r="AS40" s="27">
        <f t="shared" ca="1" si="14"/>
        <v>0</v>
      </c>
      <c r="AT40" s="27">
        <f t="shared" ca="1" si="14"/>
        <v>0</v>
      </c>
      <c r="AU40" s="27">
        <f t="shared" ca="1" si="14"/>
        <v>0</v>
      </c>
      <c r="AV40" s="27">
        <f t="shared" ca="1" si="14"/>
        <v>0</v>
      </c>
      <c r="AW40" s="27">
        <f t="shared" ca="1" si="14"/>
        <v>0</v>
      </c>
      <c r="AX40" s="27">
        <f t="shared" ca="1" si="14"/>
        <v>0</v>
      </c>
      <c r="AY40" s="27">
        <f t="shared" ca="1" si="14"/>
        <v>0</v>
      </c>
      <c r="AZ40" s="27">
        <f t="shared" ca="1" si="14"/>
        <v>0</v>
      </c>
      <c r="BA40" s="27">
        <f t="shared" ca="1" si="14"/>
        <v>0</v>
      </c>
      <c r="BB40" s="27">
        <f t="shared" ca="1" si="14"/>
        <v>0</v>
      </c>
      <c r="BC40" s="27">
        <f t="shared" ca="1" si="14"/>
        <v>0</v>
      </c>
      <c r="BD40" s="27">
        <f t="shared" ca="1" si="14"/>
        <v>0</v>
      </c>
      <c r="BE40" s="27">
        <f t="shared" ca="1" si="14"/>
        <v>0</v>
      </c>
      <c r="BF40" s="27">
        <f t="shared" ca="1" si="14"/>
        <v>0</v>
      </c>
      <c r="BG40" s="27">
        <f t="shared" ca="1" si="14"/>
        <v>0</v>
      </c>
      <c r="BH40" s="27">
        <f t="shared" ca="1" si="14"/>
        <v>0</v>
      </c>
      <c r="BI40" s="27">
        <f t="shared" ca="1" si="14"/>
        <v>0</v>
      </c>
      <c r="BJ40" s="27">
        <f t="shared" ca="1" si="14"/>
        <v>0</v>
      </c>
      <c r="BK40" s="27">
        <f t="shared" ca="1" si="14"/>
        <v>0</v>
      </c>
      <c r="BL40" s="27">
        <f t="shared" ca="1" si="14"/>
        <v>0</v>
      </c>
      <c r="BM40" s="27">
        <f t="shared" ca="1" si="14"/>
        <v>0</v>
      </c>
      <c r="BN40" s="27">
        <f t="shared" ca="1" si="14"/>
        <v>0</v>
      </c>
      <c r="BO40" s="27">
        <f t="shared" ca="1" si="14"/>
        <v>0</v>
      </c>
      <c r="BP40" s="27">
        <f t="shared" ref="BP40:CD40" ca="1" si="15">SUM(BP41:BP43)</f>
        <v>0</v>
      </c>
      <c r="BQ40" s="27">
        <f t="shared" ca="1" si="15"/>
        <v>0</v>
      </c>
      <c r="BR40" s="27">
        <f t="shared" ca="1" si="15"/>
        <v>0</v>
      </c>
      <c r="BS40" s="27">
        <f t="shared" ca="1" si="15"/>
        <v>0</v>
      </c>
      <c r="BT40" s="27">
        <f t="shared" ca="1" si="15"/>
        <v>0</v>
      </c>
      <c r="BU40" s="27">
        <f t="shared" ca="1" si="15"/>
        <v>0</v>
      </c>
      <c r="BV40" s="27">
        <f t="shared" ca="1" si="15"/>
        <v>0</v>
      </c>
      <c r="BW40" s="27">
        <f t="shared" ca="1" si="15"/>
        <v>0</v>
      </c>
      <c r="BX40" s="27">
        <f t="shared" ca="1" si="15"/>
        <v>0</v>
      </c>
      <c r="BY40" s="27">
        <f t="shared" ca="1" si="15"/>
        <v>0</v>
      </c>
      <c r="BZ40" s="27">
        <f t="shared" ca="1" si="15"/>
        <v>0</v>
      </c>
      <c r="CA40" s="27">
        <f t="shared" ca="1" si="15"/>
        <v>0</v>
      </c>
      <c r="CB40" s="27">
        <f t="shared" ca="1" si="15"/>
        <v>0</v>
      </c>
      <c r="CC40" s="27">
        <f t="shared" ca="1" si="15"/>
        <v>0</v>
      </c>
      <c r="CD40" s="27">
        <f t="shared" ca="1" si="15"/>
        <v>0</v>
      </c>
      <c r="CE40" s="20"/>
    </row>
    <row r="41" spans="1:83" s="5" customFormat="1">
      <c r="B41" s="180" t="s">
        <v>468</v>
      </c>
      <c r="C41" s="28">
        <f ca="1">C37*('LookUp Ranges'!$C$12+IF(Welcome!$C$12="Distribution",('LookUp Ranges'!$F$12+'LookUp Ranges'!$I$12),IF(Welcome!$C$12="Transmission",('LookUp Ranges'!$H$12+'LookUp Ranges'!$F$12),IF(Welcome!$C$12="Power Generation",('LookUp Ranges'!$G$12+'LookUp Ranges'!$F$12),'LookUp Ranges'!$F$12))))</f>
        <v>0</v>
      </c>
      <c r="D41" s="28">
        <f ca="1">D37*('LookUp Ranges'!$C$12+IF(Welcome!$C$12="Distribution",('LookUp Ranges'!$F$12+'LookUp Ranges'!$I$12),IF(Welcome!$C$12="Transmission",('LookUp Ranges'!$H$12+'LookUp Ranges'!$F$12),IF(Welcome!$C$12="Power Generation",('LookUp Ranges'!$G$12+'LookUp Ranges'!$F$12),'LookUp Ranges'!$F$12))))</f>
        <v>0</v>
      </c>
      <c r="E41" s="28">
        <f ca="1">E37*('LookUp Ranges'!$C$12+IF(Welcome!$C$12="Distribution",('LookUp Ranges'!$F$12+'LookUp Ranges'!$I$12),IF(Welcome!$C$12="Transmission",('LookUp Ranges'!$H$12+'LookUp Ranges'!$F$12),IF(Welcome!$C$12="Power Generation",('LookUp Ranges'!$G$12+'LookUp Ranges'!$F$12),'LookUp Ranges'!$F$12))))</f>
        <v>0</v>
      </c>
      <c r="F41" s="28">
        <f ca="1">F37*('LookUp Ranges'!$C$12+IF(Welcome!$C$12="Distribution",('LookUp Ranges'!$F$12+'LookUp Ranges'!$I$12),IF(Welcome!$C$12="Transmission",('LookUp Ranges'!$H$12+'LookUp Ranges'!$F$12),IF(Welcome!$C$12="Power Generation",('LookUp Ranges'!$G$12+'LookUp Ranges'!$F$12),'LookUp Ranges'!$F$12))))</f>
        <v>0</v>
      </c>
      <c r="G41" s="28">
        <f ca="1">G37*('LookUp Ranges'!$C$12+IF(Welcome!$C$12="Distribution",('LookUp Ranges'!$F$12+'LookUp Ranges'!$I$12),IF(Welcome!$C$12="Transmission",('LookUp Ranges'!$H$12+'LookUp Ranges'!$F$12),IF(Welcome!$C$12="Power Generation",('LookUp Ranges'!$G$12+'LookUp Ranges'!$F$12),'LookUp Ranges'!$F$12))))</f>
        <v>0</v>
      </c>
      <c r="H41" s="28">
        <f ca="1">H37*('LookUp Ranges'!$C$12+IF(Welcome!$C$12="Distribution",('LookUp Ranges'!$F$12+'LookUp Ranges'!$I$12),IF(Welcome!$C$12="Transmission",('LookUp Ranges'!$H$12+'LookUp Ranges'!$F$12),IF(Welcome!$C$12="Power Generation",('LookUp Ranges'!$G$12+'LookUp Ranges'!$F$12),'LookUp Ranges'!$F$12))))</f>
        <v>0</v>
      </c>
      <c r="I41" s="28">
        <f ca="1">I37*('LookUp Ranges'!$C$12+IF(Welcome!$C$12="Distribution",('LookUp Ranges'!$F$12+'LookUp Ranges'!$I$12),IF(Welcome!$C$12="Transmission",('LookUp Ranges'!$H$12+'LookUp Ranges'!$F$12),IF(Welcome!$C$12="Power Generation",('LookUp Ranges'!$G$12+'LookUp Ranges'!$F$12),'LookUp Ranges'!$F$12))))</f>
        <v>0</v>
      </c>
      <c r="J41" s="28">
        <f ca="1">J37*('LookUp Ranges'!$C$12+IF(Welcome!$C$12="Distribution",('LookUp Ranges'!$F$12+'LookUp Ranges'!$I$12),IF(Welcome!$C$12="Transmission",('LookUp Ranges'!$H$12+'LookUp Ranges'!$F$12),IF(Welcome!$C$12="Power Generation",('LookUp Ranges'!$G$12+'LookUp Ranges'!$F$12),'LookUp Ranges'!$F$12))))</f>
        <v>0</v>
      </c>
      <c r="K41" s="28">
        <f ca="1">K37*('LookUp Ranges'!$C$12+IF(Welcome!$C$12="Distribution",('LookUp Ranges'!$F$12+'LookUp Ranges'!$I$12),IF(Welcome!$C$12="Transmission",('LookUp Ranges'!$H$12+'LookUp Ranges'!$F$12),IF(Welcome!$C$12="Power Generation",('LookUp Ranges'!$G$12+'LookUp Ranges'!$F$12),'LookUp Ranges'!$F$12))))</f>
        <v>0</v>
      </c>
      <c r="L41" s="28">
        <f ca="1">L37*('LookUp Ranges'!$C$12+IF(Welcome!$C$12="Distribution",('LookUp Ranges'!$F$12+'LookUp Ranges'!$I$12),IF(Welcome!$C$12="Transmission",('LookUp Ranges'!$H$12+'LookUp Ranges'!$F$12),IF(Welcome!$C$12="Power Generation",('LookUp Ranges'!$G$12+'LookUp Ranges'!$F$12),'LookUp Ranges'!$F$12))))</f>
        <v>0</v>
      </c>
      <c r="M41" s="28">
        <f ca="1">M37*('LookUp Ranges'!$C$12+IF(Welcome!$C$12="Distribution",('LookUp Ranges'!$F$12+'LookUp Ranges'!$I$12),IF(Welcome!$C$12="Transmission",('LookUp Ranges'!$H$12+'LookUp Ranges'!$F$12),IF(Welcome!$C$12="Power Generation",('LookUp Ranges'!$G$12+'LookUp Ranges'!$F$12),'LookUp Ranges'!$F$12))))</f>
        <v>0</v>
      </c>
      <c r="N41" s="28">
        <f ca="1">N37*('LookUp Ranges'!$C$12+IF(Welcome!$C$12="Distribution",('LookUp Ranges'!$F$12+'LookUp Ranges'!$I$12),IF(Welcome!$C$12="Transmission",('LookUp Ranges'!$H$12+'LookUp Ranges'!$F$12),IF(Welcome!$C$12="Power Generation",('LookUp Ranges'!$G$12+'LookUp Ranges'!$F$12),'LookUp Ranges'!$F$12))))</f>
        <v>0</v>
      </c>
      <c r="O41" s="28">
        <f ca="1">O37*('LookUp Ranges'!$C$12+IF(Welcome!$C$12="Distribution",('LookUp Ranges'!$F$12+'LookUp Ranges'!$I$12),IF(Welcome!$C$12="Transmission",('LookUp Ranges'!$H$12+'LookUp Ranges'!$F$12),IF(Welcome!$C$12="Power Generation",('LookUp Ranges'!$G$12+'LookUp Ranges'!$F$12),'LookUp Ranges'!$F$12))))</f>
        <v>0</v>
      </c>
      <c r="P41" s="28">
        <f ca="1">P37*('LookUp Ranges'!$C$12+IF(Welcome!$C$12="Distribution",('LookUp Ranges'!$F$12+'LookUp Ranges'!$I$12),IF(Welcome!$C$12="Transmission",('LookUp Ranges'!$H$12+'LookUp Ranges'!$F$12),IF(Welcome!$C$12="Power Generation",('LookUp Ranges'!$G$12+'LookUp Ranges'!$F$12),'LookUp Ranges'!$F$12))))</f>
        <v>0</v>
      </c>
      <c r="Q41" s="28">
        <f ca="1">Q37*('LookUp Ranges'!$C$12+IF(Welcome!$C$12="Distribution",('LookUp Ranges'!$F$12+'LookUp Ranges'!$I$12),IF(Welcome!$C$12="Transmission",('LookUp Ranges'!$H$12+'LookUp Ranges'!$F$12),IF(Welcome!$C$12="Power Generation",('LookUp Ranges'!$G$12+'LookUp Ranges'!$F$12),'LookUp Ranges'!$F$12))))</f>
        <v>0</v>
      </c>
      <c r="R41" s="28">
        <f ca="1">R37*('LookUp Ranges'!$C$12+IF(Welcome!$C$12="Distribution",('LookUp Ranges'!$F$12+'LookUp Ranges'!$I$12),IF(Welcome!$C$12="Transmission",('LookUp Ranges'!$H$12+'LookUp Ranges'!$F$12),IF(Welcome!$C$12="Power Generation",('LookUp Ranges'!$G$12+'LookUp Ranges'!$F$12),'LookUp Ranges'!$F$12))))</f>
        <v>0</v>
      </c>
      <c r="S41" s="28">
        <f ca="1">S37*('LookUp Ranges'!$C$12+IF(Welcome!$C$12="Distribution",('LookUp Ranges'!$F$12+'LookUp Ranges'!$I$12),IF(Welcome!$C$12="Transmission",('LookUp Ranges'!$H$12+'LookUp Ranges'!$F$12),IF(Welcome!$C$12="Power Generation",('LookUp Ranges'!$G$12+'LookUp Ranges'!$F$12),'LookUp Ranges'!$F$12))))</f>
        <v>0</v>
      </c>
      <c r="T41" s="28">
        <f ca="1">T37*('LookUp Ranges'!$C$12+IF(Welcome!$C$12="Distribution",('LookUp Ranges'!$F$12+'LookUp Ranges'!$I$12),IF(Welcome!$C$12="Transmission",('LookUp Ranges'!$H$12+'LookUp Ranges'!$F$12),IF(Welcome!$C$12="Power Generation",('LookUp Ranges'!$G$12+'LookUp Ranges'!$F$12),'LookUp Ranges'!$F$12))))</f>
        <v>0</v>
      </c>
      <c r="U41" s="28">
        <f ca="1">U37*('LookUp Ranges'!$C$12+IF(Welcome!$C$12="Distribution",('LookUp Ranges'!$F$12+'LookUp Ranges'!$I$12),IF(Welcome!$C$12="Transmission",('LookUp Ranges'!$H$12+'LookUp Ranges'!$F$12),IF(Welcome!$C$12="Power Generation",('LookUp Ranges'!$G$12+'LookUp Ranges'!$F$12),'LookUp Ranges'!$F$12))))</f>
        <v>0</v>
      </c>
      <c r="V41" s="28">
        <f ca="1">V37*('LookUp Ranges'!$C$12+IF(Welcome!$C$12="Distribution",('LookUp Ranges'!$F$12+'LookUp Ranges'!$I$12),IF(Welcome!$C$12="Transmission",('LookUp Ranges'!$H$12+'LookUp Ranges'!$F$12),IF(Welcome!$C$12="Power Generation",('LookUp Ranges'!$G$12+'LookUp Ranges'!$F$12),'LookUp Ranges'!$F$12))))</f>
        <v>0</v>
      </c>
      <c r="W41" s="28">
        <f ca="1">W37*('LookUp Ranges'!$C$12+IF(Welcome!$C$12="Distribution",('LookUp Ranges'!$F$12+'LookUp Ranges'!$I$12),IF(Welcome!$C$12="Transmission",('LookUp Ranges'!$H$12+'LookUp Ranges'!$F$12),IF(Welcome!$C$12="Power Generation",('LookUp Ranges'!$G$12+'LookUp Ranges'!$F$12),'LookUp Ranges'!$F$12))))</f>
        <v>0</v>
      </c>
      <c r="X41" s="28">
        <f ca="1">X37*('LookUp Ranges'!$C$12+IF(Welcome!$C$12="Distribution",('LookUp Ranges'!$F$12+'LookUp Ranges'!$I$12),IF(Welcome!$C$12="Transmission",('LookUp Ranges'!$H$12+'LookUp Ranges'!$F$12),IF(Welcome!$C$12="Power Generation",('LookUp Ranges'!$G$12+'LookUp Ranges'!$F$12),'LookUp Ranges'!$F$12))))</f>
        <v>0</v>
      </c>
      <c r="Y41" s="28">
        <f ca="1">Y37*('LookUp Ranges'!$C$12+IF(Welcome!$C$12="Distribution",('LookUp Ranges'!$F$12+'LookUp Ranges'!$I$12),IF(Welcome!$C$12="Transmission",('LookUp Ranges'!$H$12+'LookUp Ranges'!$F$12),IF(Welcome!$C$12="Power Generation",('LookUp Ranges'!$G$12+'LookUp Ranges'!$F$12),'LookUp Ranges'!$F$12))))</f>
        <v>0</v>
      </c>
      <c r="Z41" s="28">
        <f ca="1">Z37*('LookUp Ranges'!$C$12+IF(Welcome!$C$12="Distribution",('LookUp Ranges'!$F$12+'LookUp Ranges'!$I$12),IF(Welcome!$C$12="Transmission",('LookUp Ranges'!$H$12+'LookUp Ranges'!$F$12),IF(Welcome!$C$12="Power Generation",('LookUp Ranges'!$G$12+'LookUp Ranges'!$F$12),'LookUp Ranges'!$F$12))))</f>
        <v>0</v>
      </c>
      <c r="AA41" s="28">
        <f ca="1">AA37*('LookUp Ranges'!$C$12+IF(Welcome!$C$12="Distribution",('LookUp Ranges'!$F$12+'LookUp Ranges'!$I$12),IF(Welcome!$C$12="Transmission",('LookUp Ranges'!$H$12+'LookUp Ranges'!$F$12),IF(Welcome!$C$12="Power Generation",('LookUp Ranges'!$G$12+'LookUp Ranges'!$F$12),'LookUp Ranges'!$F$12))))</f>
        <v>0</v>
      </c>
      <c r="AB41" s="28">
        <f ca="1">AB37*('LookUp Ranges'!$C$12+IF(Welcome!$C$12="Distribution",('LookUp Ranges'!$F$12+'LookUp Ranges'!$I$12),IF(Welcome!$C$12="Transmission",('LookUp Ranges'!$H$12+'LookUp Ranges'!$F$12),IF(Welcome!$C$12="Power Generation",('LookUp Ranges'!$G$12+'LookUp Ranges'!$F$12),'LookUp Ranges'!$F$12))))</f>
        <v>0</v>
      </c>
      <c r="AC41" s="28">
        <f ca="1">AC37*('LookUp Ranges'!$C$12+IF(Welcome!$C$12="Distribution",('LookUp Ranges'!$F$12+'LookUp Ranges'!$I$12),IF(Welcome!$C$12="Transmission",('LookUp Ranges'!$H$12+'LookUp Ranges'!$F$12),IF(Welcome!$C$12="Power Generation",('LookUp Ranges'!$G$12+'LookUp Ranges'!$F$12),'LookUp Ranges'!$F$12))))</f>
        <v>0</v>
      </c>
      <c r="AD41" s="28">
        <f ca="1">AD37*('LookUp Ranges'!$C$12+IF(Welcome!$C$12="Distribution",('LookUp Ranges'!$F$12+'LookUp Ranges'!$I$12),IF(Welcome!$C$12="Transmission",('LookUp Ranges'!$H$12+'LookUp Ranges'!$F$12),IF(Welcome!$C$12="Power Generation",('LookUp Ranges'!$G$12+'LookUp Ranges'!$F$12),'LookUp Ranges'!$F$12))))</f>
        <v>0</v>
      </c>
      <c r="AE41" s="28">
        <f ca="1">AE37*('LookUp Ranges'!$C$12+IF(Welcome!$C$12="Distribution",('LookUp Ranges'!$F$12+'LookUp Ranges'!$I$12),IF(Welcome!$C$12="Transmission",('LookUp Ranges'!$H$12+'LookUp Ranges'!$F$12),IF(Welcome!$C$12="Power Generation",('LookUp Ranges'!$G$12+'LookUp Ranges'!$F$12),'LookUp Ranges'!$F$12))))</f>
        <v>0</v>
      </c>
      <c r="AF41" s="28">
        <f ca="1">AF37*('LookUp Ranges'!$C$12+IF(Welcome!$C$12="Distribution",('LookUp Ranges'!$F$12+'LookUp Ranges'!$I$12),IF(Welcome!$C$12="Transmission",('LookUp Ranges'!$H$12+'LookUp Ranges'!$F$12),IF(Welcome!$C$12="Power Generation",('LookUp Ranges'!$G$12+'LookUp Ranges'!$F$12),'LookUp Ranges'!$F$12))))</f>
        <v>0</v>
      </c>
      <c r="AG41" s="28">
        <f ca="1">AG37*('LookUp Ranges'!$C$12+IF(Welcome!$C$12="Distribution",('LookUp Ranges'!$F$12+'LookUp Ranges'!$I$12),IF(Welcome!$C$12="Transmission",('LookUp Ranges'!$H$12+'LookUp Ranges'!$F$12),IF(Welcome!$C$12="Power Generation",('LookUp Ranges'!$G$12+'LookUp Ranges'!$F$12),'LookUp Ranges'!$F$12))))</f>
        <v>0</v>
      </c>
      <c r="AH41" s="28">
        <f ca="1">AH37*('LookUp Ranges'!$C$12+IF(Welcome!$C$12="Distribution",('LookUp Ranges'!$F$12+'LookUp Ranges'!$I$12),IF(Welcome!$C$12="Transmission",('LookUp Ranges'!$H$12+'LookUp Ranges'!$F$12),IF(Welcome!$C$12="Power Generation",('LookUp Ranges'!$G$12+'LookUp Ranges'!$F$12),'LookUp Ranges'!$F$12))))</f>
        <v>0</v>
      </c>
      <c r="AI41" s="28">
        <f ca="1">AI37*('LookUp Ranges'!$C$12+IF(Welcome!$C$12="Distribution",('LookUp Ranges'!$F$12+'LookUp Ranges'!$I$12),IF(Welcome!$C$12="Transmission",('LookUp Ranges'!$H$12+'LookUp Ranges'!$F$12),IF(Welcome!$C$12="Power Generation",('LookUp Ranges'!$G$12+'LookUp Ranges'!$F$12),'LookUp Ranges'!$F$12))))</f>
        <v>0</v>
      </c>
      <c r="AJ41" s="28">
        <f ca="1">AJ37*('LookUp Ranges'!$C$12+IF(Welcome!$C$12="Distribution",('LookUp Ranges'!$F$12+'LookUp Ranges'!$I$12),IF(Welcome!$C$12="Transmission",('LookUp Ranges'!$H$12+'LookUp Ranges'!$F$12),IF(Welcome!$C$12="Power Generation",('LookUp Ranges'!$G$12+'LookUp Ranges'!$F$12),'LookUp Ranges'!$F$12))))</f>
        <v>0</v>
      </c>
      <c r="AK41" s="28">
        <f ca="1">AK37*('LookUp Ranges'!$C$12+IF(Welcome!$C$12="Distribution",('LookUp Ranges'!$F$12+'LookUp Ranges'!$I$12),IF(Welcome!$C$12="Transmission",('LookUp Ranges'!$H$12+'LookUp Ranges'!$F$12),IF(Welcome!$C$12="Power Generation",('LookUp Ranges'!$G$12+'LookUp Ranges'!$F$12),'LookUp Ranges'!$F$12))))</f>
        <v>0</v>
      </c>
      <c r="AL41" s="28">
        <f ca="1">AL37*('LookUp Ranges'!$C$12+IF(Welcome!$C$12="Distribution",('LookUp Ranges'!$F$12+'LookUp Ranges'!$I$12),IF(Welcome!$C$12="Transmission",('LookUp Ranges'!$H$12+'LookUp Ranges'!$F$12),IF(Welcome!$C$12="Power Generation",('LookUp Ranges'!$G$12+'LookUp Ranges'!$F$12),'LookUp Ranges'!$F$12))))</f>
        <v>0</v>
      </c>
      <c r="AM41" s="28">
        <f ca="1">AM37*('LookUp Ranges'!$C$12+IF(Welcome!$C$12="Distribution",('LookUp Ranges'!$F$12+'LookUp Ranges'!$I$12),IF(Welcome!$C$12="Transmission",('LookUp Ranges'!$H$12+'LookUp Ranges'!$F$12),IF(Welcome!$C$12="Power Generation",('LookUp Ranges'!$G$12+'LookUp Ranges'!$F$12),'LookUp Ranges'!$F$12))))</f>
        <v>0</v>
      </c>
      <c r="AN41" s="28">
        <f ca="1">AN37*('LookUp Ranges'!$C$12+IF(Welcome!$C$12="Distribution",('LookUp Ranges'!$F$12+'LookUp Ranges'!$I$12),IF(Welcome!$C$12="Transmission",('LookUp Ranges'!$H$12+'LookUp Ranges'!$F$12),IF(Welcome!$C$12="Power Generation",('LookUp Ranges'!$G$12+'LookUp Ranges'!$F$12),'LookUp Ranges'!$F$12))))</f>
        <v>0</v>
      </c>
      <c r="AO41" s="28">
        <f ca="1">AO37*('LookUp Ranges'!$C$12+IF(Welcome!$C$12="Distribution",('LookUp Ranges'!$F$12+'LookUp Ranges'!$I$12),IF(Welcome!$C$12="Transmission",('LookUp Ranges'!$H$12+'LookUp Ranges'!$F$12),IF(Welcome!$C$12="Power Generation",('LookUp Ranges'!$G$12+'LookUp Ranges'!$F$12),'LookUp Ranges'!$F$12))))</f>
        <v>0</v>
      </c>
      <c r="AP41" s="28">
        <f ca="1">AP37*('LookUp Ranges'!$C$12+IF(Welcome!$C$12="Distribution",('LookUp Ranges'!$F$12+'LookUp Ranges'!$I$12),IF(Welcome!$C$12="Transmission",('LookUp Ranges'!$H$12+'LookUp Ranges'!$F$12),IF(Welcome!$C$12="Power Generation",('LookUp Ranges'!$G$12+'LookUp Ranges'!$F$12),'LookUp Ranges'!$F$12))))</f>
        <v>0</v>
      </c>
      <c r="AQ41" s="28">
        <f ca="1">AQ37*('LookUp Ranges'!$C$12+IF(Welcome!$C$12="Distribution",('LookUp Ranges'!$F$12+'LookUp Ranges'!$I$12),IF(Welcome!$C$12="Transmission",('LookUp Ranges'!$H$12+'LookUp Ranges'!$F$12),IF(Welcome!$C$12="Power Generation",('LookUp Ranges'!$G$12+'LookUp Ranges'!$F$12),'LookUp Ranges'!$F$12))))</f>
        <v>0</v>
      </c>
      <c r="AR41" s="28">
        <f ca="1">AR37*('LookUp Ranges'!$C$12+IF(Welcome!$C$12="Distribution",('LookUp Ranges'!$F$12+'LookUp Ranges'!$I$12),IF(Welcome!$C$12="Transmission",('LookUp Ranges'!$H$12+'LookUp Ranges'!$F$12),IF(Welcome!$C$12="Power Generation",('LookUp Ranges'!$G$12+'LookUp Ranges'!$F$12),'LookUp Ranges'!$F$12))))</f>
        <v>0</v>
      </c>
      <c r="AS41" s="28">
        <f ca="1">AS37*('LookUp Ranges'!$C$12+IF(Welcome!$C$12="Distribution",('LookUp Ranges'!$F$12+'LookUp Ranges'!$I$12),IF(Welcome!$C$12="Transmission",('LookUp Ranges'!$H$12+'LookUp Ranges'!$F$12),IF(Welcome!$C$12="Power Generation",('LookUp Ranges'!$G$12+'LookUp Ranges'!$F$12),'LookUp Ranges'!$F$12))))</f>
        <v>0</v>
      </c>
      <c r="AT41" s="28">
        <f ca="1">AT37*('LookUp Ranges'!$C$12+IF(Welcome!$C$12="Distribution",('LookUp Ranges'!$F$12+'LookUp Ranges'!$I$12),IF(Welcome!$C$12="Transmission",('LookUp Ranges'!$H$12+'LookUp Ranges'!$F$12),IF(Welcome!$C$12="Power Generation",('LookUp Ranges'!$G$12+'LookUp Ranges'!$F$12),'LookUp Ranges'!$F$12))))</f>
        <v>0</v>
      </c>
      <c r="AU41" s="28">
        <f ca="1">AU37*('LookUp Ranges'!$C$12+IF(Welcome!$C$12="Distribution",('LookUp Ranges'!$F$12+'LookUp Ranges'!$I$12),IF(Welcome!$C$12="Transmission",('LookUp Ranges'!$H$12+'LookUp Ranges'!$F$12),IF(Welcome!$C$12="Power Generation",('LookUp Ranges'!$G$12+'LookUp Ranges'!$F$12),'LookUp Ranges'!$F$12))))</f>
        <v>0</v>
      </c>
      <c r="AV41" s="28">
        <f ca="1">AV37*('LookUp Ranges'!$C$12+IF(Welcome!$C$12="Distribution",('LookUp Ranges'!$F$12+'LookUp Ranges'!$I$12),IF(Welcome!$C$12="Transmission",('LookUp Ranges'!$H$12+'LookUp Ranges'!$F$12),IF(Welcome!$C$12="Power Generation",('LookUp Ranges'!$G$12+'LookUp Ranges'!$F$12),'LookUp Ranges'!$F$12))))</f>
        <v>0</v>
      </c>
      <c r="AW41" s="28">
        <f ca="1">AW37*('LookUp Ranges'!$C$12+IF(Welcome!$C$12="Distribution",('LookUp Ranges'!$F$12+'LookUp Ranges'!$I$12),IF(Welcome!$C$12="Transmission",('LookUp Ranges'!$H$12+'LookUp Ranges'!$F$12),IF(Welcome!$C$12="Power Generation",('LookUp Ranges'!$G$12+'LookUp Ranges'!$F$12),'LookUp Ranges'!$F$12))))</f>
        <v>0</v>
      </c>
      <c r="AX41" s="28">
        <f ca="1">AX37*('LookUp Ranges'!$C$12+IF(Welcome!$C$12="Distribution",('LookUp Ranges'!$F$12+'LookUp Ranges'!$I$12),IF(Welcome!$C$12="Transmission",('LookUp Ranges'!$H$12+'LookUp Ranges'!$F$12),IF(Welcome!$C$12="Power Generation",('LookUp Ranges'!$G$12+'LookUp Ranges'!$F$12),'LookUp Ranges'!$F$12))))</f>
        <v>0</v>
      </c>
      <c r="AY41" s="28">
        <f ca="1">AY37*('LookUp Ranges'!$C$12+IF(Welcome!$C$12="Distribution",('LookUp Ranges'!$F$12+'LookUp Ranges'!$I$12),IF(Welcome!$C$12="Transmission",('LookUp Ranges'!$H$12+'LookUp Ranges'!$F$12),IF(Welcome!$C$12="Power Generation",('LookUp Ranges'!$G$12+'LookUp Ranges'!$F$12),'LookUp Ranges'!$F$12))))</f>
        <v>0</v>
      </c>
      <c r="AZ41" s="28">
        <f ca="1">AZ37*('LookUp Ranges'!$C$12+IF(Welcome!$C$12="Distribution",('LookUp Ranges'!$F$12+'LookUp Ranges'!$I$12),IF(Welcome!$C$12="Transmission",('LookUp Ranges'!$H$12+'LookUp Ranges'!$F$12),IF(Welcome!$C$12="Power Generation",('LookUp Ranges'!$G$12+'LookUp Ranges'!$F$12),'LookUp Ranges'!$F$12))))</f>
        <v>0</v>
      </c>
      <c r="BA41" s="28">
        <f ca="1">BA37*('LookUp Ranges'!$C$12+IF(Welcome!$C$12="Distribution",('LookUp Ranges'!$F$12+'LookUp Ranges'!$I$12),IF(Welcome!$C$12="Transmission",('LookUp Ranges'!$H$12+'LookUp Ranges'!$F$12),IF(Welcome!$C$12="Power Generation",('LookUp Ranges'!$G$12+'LookUp Ranges'!$F$12),'LookUp Ranges'!$F$12))))</f>
        <v>0</v>
      </c>
      <c r="BB41" s="28">
        <f ca="1">BB37*('LookUp Ranges'!$C$12+IF(Welcome!$C$12="Distribution",('LookUp Ranges'!$F$12+'LookUp Ranges'!$I$12),IF(Welcome!$C$12="Transmission",('LookUp Ranges'!$H$12+'LookUp Ranges'!$F$12),IF(Welcome!$C$12="Power Generation",('LookUp Ranges'!$G$12+'LookUp Ranges'!$F$12),'LookUp Ranges'!$F$12))))</f>
        <v>0</v>
      </c>
      <c r="BC41" s="28">
        <f ca="1">BC37*('LookUp Ranges'!$C$12+IF(Welcome!$C$12="Distribution",('LookUp Ranges'!$F$12+'LookUp Ranges'!$I$12),IF(Welcome!$C$12="Transmission",('LookUp Ranges'!$H$12+'LookUp Ranges'!$F$12),IF(Welcome!$C$12="Power Generation",('LookUp Ranges'!$G$12+'LookUp Ranges'!$F$12),'LookUp Ranges'!$F$12))))</f>
        <v>0</v>
      </c>
      <c r="BD41" s="28">
        <f ca="1">BD37*('LookUp Ranges'!$C$12+IF(Welcome!$C$12="Distribution",('LookUp Ranges'!$F$12+'LookUp Ranges'!$I$12),IF(Welcome!$C$12="Transmission",('LookUp Ranges'!$H$12+'LookUp Ranges'!$F$12),IF(Welcome!$C$12="Power Generation",('LookUp Ranges'!$G$12+'LookUp Ranges'!$F$12),'LookUp Ranges'!$F$12))))</f>
        <v>0</v>
      </c>
      <c r="BE41" s="28">
        <f ca="1">BE37*('LookUp Ranges'!$C$12+IF(Welcome!$C$12="Distribution",('LookUp Ranges'!$F$12+'LookUp Ranges'!$I$12),IF(Welcome!$C$12="Transmission",('LookUp Ranges'!$H$12+'LookUp Ranges'!$F$12),IF(Welcome!$C$12="Power Generation",('LookUp Ranges'!$G$12+'LookUp Ranges'!$F$12),'LookUp Ranges'!$F$12))))</f>
        <v>0</v>
      </c>
      <c r="BF41" s="28">
        <f ca="1">BF37*('LookUp Ranges'!$C$12+IF(Welcome!$C$12="Distribution",('LookUp Ranges'!$F$12+'LookUp Ranges'!$I$12),IF(Welcome!$C$12="Transmission",('LookUp Ranges'!$H$12+'LookUp Ranges'!$F$12),IF(Welcome!$C$12="Power Generation",('LookUp Ranges'!$G$12+'LookUp Ranges'!$F$12),'LookUp Ranges'!$F$12))))</f>
        <v>0</v>
      </c>
      <c r="BG41" s="28">
        <f ca="1">BG37*('LookUp Ranges'!$C$12+IF(Welcome!$C$12="Distribution",('LookUp Ranges'!$F$12+'LookUp Ranges'!$I$12),IF(Welcome!$C$12="Transmission",('LookUp Ranges'!$H$12+'LookUp Ranges'!$F$12),IF(Welcome!$C$12="Power Generation",('LookUp Ranges'!$G$12+'LookUp Ranges'!$F$12),'LookUp Ranges'!$F$12))))</f>
        <v>0</v>
      </c>
      <c r="BH41" s="28">
        <f ca="1">BH37*('LookUp Ranges'!$C$12+IF(Welcome!$C$12="Distribution",('LookUp Ranges'!$F$12+'LookUp Ranges'!$I$12),IF(Welcome!$C$12="Transmission",('LookUp Ranges'!$H$12+'LookUp Ranges'!$F$12),IF(Welcome!$C$12="Power Generation",('LookUp Ranges'!$G$12+'LookUp Ranges'!$F$12),'LookUp Ranges'!$F$12))))</f>
        <v>0</v>
      </c>
      <c r="BI41" s="28">
        <f ca="1">BI37*('LookUp Ranges'!$C$12+IF(Welcome!$C$12="Distribution",('LookUp Ranges'!$F$12+'LookUp Ranges'!$I$12),IF(Welcome!$C$12="Transmission",('LookUp Ranges'!$H$12+'LookUp Ranges'!$F$12),IF(Welcome!$C$12="Power Generation",('LookUp Ranges'!$G$12+'LookUp Ranges'!$F$12),'LookUp Ranges'!$F$12))))</f>
        <v>0</v>
      </c>
      <c r="BJ41" s="28">
        <f ca="1">BJ37*('LookUp Ranges'!$C$12+IF(Welcome!$C$12="Distribution",('LookUp Ranges'!$F$12+'LookUp Ranges'!$I$12),IF(Welcome!$C$12="Transmission",('LookUp Ranges'!$H$12+'LookUp Ranges'!$F$12),IF(Welcome!$C$12="Power Generation",('LookUp Ranges'!$G$12+'LookUp Ranges'!$F$12),'LookUp Ranges'!$F$12))))</f>
        <v>0</v>
      </c>
      <c r="BK41" s="28">
        <f ca="1">BK37*('LookUp Ranges'!$C$12+IF(Welcome!$C$12="Distribution",('LookUp Ranges'!$F$12+'LookUp Ranges'!$I$12),IF(Welcome!$C$12="Transmission",('LookUp Ranges'!$H$12+'LookUp Ranges'!$F$12),IF(Welcome!$C$12="Power Generation",('LookUp Ranges'!$G$12+'LookUp Ranges'!$F$12),'LookUp Ranges'!$F$12))))</f>
        <v>0</v>
      </c>
      <c r="BL41" s="28">
        <f ca="1">BL37*('LookUp Ranges'!$C$12+IF(Welcome!$C$12="Distribution",('LookUp Ranges'!$F$12+'LookUp Ranges'!$I$12),IF(Welcome!$C$12="Transmission",('LookUp Ranges'!$H$12+'LookUp Ranges'!$F$12),IF(Welcome!$C$12="Power Generation",('LookUp Ranges'!$G$12+'LookUp Ranges'!$F$12),'LookUp Ranges'!$F$12))))</f>
        <v>0</v>
      </c>
      <c r="BM41" s="28">
        <f ca="1">BM37*('LookUp Ranges'!$C$12+IF(Welcome!$C$12="Distribution",('LookUp Ranges'!$F$12+'LookUp Ranges'!$I$12),IF(Welcome!$C$12="Transmission",('LookUp Ranges'!$H$12+'LookUp Ranges'!$F$12),IF(Welcome!$C$12="Power Generation",('LookUp Ranges'!$G$12+'LookUp Ranges'!$F$12),'LookUp Ranges'!$F$12))))</f>
        <v>0</v>
      </c>
      <c r="BN41" s="28">
        <f ca="1">BN37*('LookUp Ranges'!$C$12+IF(Welcome!$C$12="Distribution",('LookUp Ranges'!$F$12+'LookUp Ranges'!$I$12),IF(Welcome!$C$12="Transmission",('LookUp Ranges'!$H$12+'LookUp Ranges'!$F$12),IF(Welcome!$C$12="Power Generation",('LookUp Ranges'!$G$12+'LookUp Ranges'!$F$12),'LookUp Ranges'!$F$12))))</f>
        <v>0</v>
      </c>
      <c r="BO41" s="28">
        <f ca="1">BO37*('LookUp Ranges'!$C$12+IF(Welcome!$C$12="Distribution",('LookUp Ranges'!$F$12+'LookUp Ranges'!$I$12),IF(Welcome!$C$12="Transmission",('LookUp Ranges'!$H$12+'LookUp Ranges'!$F$12),IF(Welcome!$C$12="Power Generation",('LookUp Ranges'!$G$12+'LookUp Ranges'!$F$12),'LookUp Ranges'!$F$12))))</f>
        <v>0</v>
      </c>
      <c r="BP41" s="28">
        <f ca="1">BP37*('LookUp Ranges'!$C$12+IF(Welcome!$C$12="Distribution",('LookUp Ranges'!$F$12+'LookUp Ranges'!$I$12),IF(Welcome!$C$12="Transmission",('LookUp Ranges'!$H$12+'LookUp Ranges'!$F$12),IF(Welcome!$C$12="Power Generation",('LookUp Ranges'!$G$12+'LookUp Ranges'!$F$12),'LookUp Ranges'!$F$12))))</f>
        <v>0</v>
      </c>
      <c r="BQ41" s="28">
        <f ca="1">BQ37*('LookUp Ranges'!$C$12+IF(Welcome!$C$12="Distribution",('LookUp Ranges'!$F$12+'LookUp Ranges'!$I$12),IF(Welcome!$C$12="Transmission",('LookUp Ranges'!$H$12+'LookUp Ranges'!$F$12),IF(Welcome!$C$12="Power Generation",('LookUp Ranges'!$G$12+'LookUp Ranges'!$F$12),'LookUp Ranges'!$F$12))))</f>
        <v>0</v>
      </c>
      <c r="BR41" s="28">
        <f ca="1">BR37*('LookUp Ranges'!$C$12+IF(Welcome!$C$12="Distribution",('LookUp Ranges'!$F$12+'LookUp Ranges'!$I$12),IF(Welcome!$C$12="Transmission",('LookUp Ranges'!$H$12+'LookUp Ranges'!$F$12),IF(Welcome!$C$12="Power Generation",('LookUp Ranges'!$G$12+'LookUp Ranges'!$F$12),'LookUp Ranges'!$F$12))))</f>
        <v>0</v>
      </c>
      <c r="BS41" s="28">
        <f ca="1">BS37*('LookUp Ranges'!$C$12+IF(Welcome!$C$12="Distribution",('LookUp Ranges'!$F$12+'LookUp Ranges'!$I$12),IF(Welcome!$C$12="Transmission",('LookUp Ranges'!$H$12+'LookUp Ranges'!$F$12),IF(Welcome!$C$12="Power Generation",('LookUp Ranges'!$G$12+'LookUp Ranges'!$F$12),'LookUp Ranges'!$F$12))))</f>
        <v>0</v>
      </c>
      <c r="BT41" s="28">
        <f ca="1">BT37*('LookUp Ranges'!$C$12+IF(Welcome!$C$12="Distribution",('LookUp Ranges'!$F$12+'LookUp Ranges'!$I$12),IF(Welcome!$C$12="Transmission",('LookUp Ranges'!$H$12+'LookUp Ranges'!$F$12),IF(Welcome!$C$12="Power Generation",('LookUp Ranges'!$G$12+'LookUp Ranges'!$F$12),'LookUp Ranges'!$F$12))))</f>
        <v>0</v>
      </c>
      <c r="BU41" s="28">
        <f ca="1">BU37*('LookUp Ranges'!$C$12+IF(Welcome!$C$12="Distribution",('LookUp Ranges'!$F$12+'LookUp Ranges'!$I$12),IF(Welcome!$C$12="Transmission",('LookUp Ranges'!$H$12+'LookUp Ranges'!$F$12),IF(Welcome!$C$12="Power Generation",('LookUp Ranges'!$G$12+'LookUp Ranges'!$F$12),'LookUp Ranges'!$F$12))))</f>
        <v>0</v>
      </c>
      <c r="BV41" s="28">
        <f ca="1">BV37*('LookUp Ranges'!$C$12+IF(Welcome!$C$12="Distribution",('LookUp Ranges'!$F$12+'LookUp Ranges'!$I$12),IF(Welcome!$C$12="Transmission",('LookUp Ranges'!$H$12+'LookUp Ranges'!$F$12),IF(Welcome!$C$12="Power Generation",('LookUp Ranges'!$G$12+'LookUp Ranges'!$F$12),'LookUp Ranges'!$F$12))))</f>
        <v>0</v>
      </c>
      <c r="BW41" s="28">
        <f ca="1">BW37*('LookUp Ranges'!$C$12+IF(Welcome!$C$12="Distribution",('LookUp Ranges'!$F$12+'LookUp Ranges'!$I$12),IF(Welcome!$C$12="Transmission",('LookUp Ranges'!$H$12+'LookUp Ranges'!$F$12),IF(Welcome!$C$12="Power Generation",('LookUp Ranges'!$G$12+'LookUp Ranges'!$F$12),'LookUp Ranges'!$F$12))))</f>
        <v>0</v>
      </c>
      <c r="BX41" s="28">
        <f ca="1">BX37*('LookUp Ranges'!$C$12+IF(Welcome!$C$12="Distribution",('LookUp Ranges'!$F$12+'LookUp Ranges'!$I$12),IF(Welcome!$C$12="Transmission",('LookUp Ranges'!$H$12+'LookUp Ranges'!$F$12),IF(Welcome!$C$12="Power Generation",('LookUp Ranges'!$G$12+'LookUp Ranges'!$F$12),'LookUp Ranges'!$F$12))))</f>
        <v>0</v>
      </c>
      <c r="BY41" s="28">
        <f ca="1">BY37*('LookUp Ranges'!$C$12+IF(Welcome!$C$12="Distribution",('LookUp Ranges'!$F$12+'LookUp Ranges'!$I$12),IF(Welcome!$C$12="Transmission",('LookUp Ranges'!$H$12+'LookUp Ranges'!$F$12),IF(Welcome!$C$12="Power Generation",('LookUp Ranges'!$G$12+'LookUp Ranges'!$F$12),'LookUp Ranges'!$F$12))))</f>
        <v>0</v>
      </c>
      <c r="BZ41" s="28">
        <f ca="1">BZ37*('LookUp Ranges'!$C$12+IF(Welcome!$C$12="Distribution",('LookUp Ranges'!$F$12+'LookUp Ranges'!$I$12),IF(Welcome!$C$12="Transmission",('LookUp Ranges'!$H$12+'LookUp Ranges'!$F$12),IF(Welcome!$C$12="Power Generation",('LookUp Ranges'!$G$12+'LookUp Ranges'!$F$12),'LookUp Ranges'!$F$12))))</f>
        <v>0</v>
      </c>
      <c r="CA41" s="28">
        <f ca="1">CA37*('LookUp Ranges'!$C$12+IF(Welcome!$C$12="Distribution",('LookUp Ranges'!$F$12+'LookUp Ranges'!$I$12),IF(Welcome!$C$12="Transmission",('LookUp Ranges'!$H$12+'LookUp Ranges'!$F$12),IF(Welcome!$C$12="Power Generation",('LookUp Ranges'!$G$12+'LookUp Ranges'!$F$12),'LookUp Ranges'!$F$12))))</f>
        <v>0</v>
      </c>
      <c r="CB41" s="28">
        <f ca="1">CB37*('LookUp Ranges'!$C$12+IF(Welcome!$C$12="Distribution",('LookUp Ranges'!$F$12+'LookUp Ranges'!$I$12),IF(Welcome!$C$12="Transmission",('LookUp Ranges'!$H$12+'LookUp Ranges'!$F$12),IF(Welcome!$C$12="Power Generation",('LookUp Ranges'!$G$12+'LookUp Ranges'!$F$12),'LookUp Ranges'!$F$12))))</f>
        <v>0</v>
      </c>
      <c r="CC41" s="28">
        <f ca="1">CC37*('LookUp Ranges'!$C$12+IF(Welcome!$C$12="Distribution",('LookUp Ranges'!$F$12+'LookUp Ranges'!$I$12),IF(Welcome!$C$12="Transmission",('LookUp Ranges'!$H$12+'LookUp Ranges'!$F$12),IF(Welcome!$C$12="Power Generation",('LookUp Ranges'!$G$12+'LookUp Ranges'!$F$12),'LookUp Ranges'!$F$12))))</f>
        <v>0</v>
      </c>
      <c r="CD41" s="28">
        <f ca="1">CD37*('LookUp Ranges'!$C$12+IF(Welcome!$C$12="Distribution",('LookUp Ranges'!$F$12+'LookUp Ranges'!$I$12),IF(Welcome!$C$12="Transmission",('LookUp Ranges'!$H$12+'LookUp Ranges'!$F$12),IF(Welcome!$C$12="Power Generation",('LookUp Ranges'!$G$12+'LookUp Ranges'!$F$12),'LookUp Ranges'!$F$12))))</f>
        <v>0</v>
      </c>
      <c r="CE41" s="456"/>
    </row>
    <row r="42" spans="1:83" s="5" customFormat="1">
      <c r="B42" s="180" t="s">
        <v>469</v>
      </c>
      <c r="C42" s="28">
        <f ca="1">C38*('LookUp Ranges'!$D$12+IF(Welcome!$C$12="Distribution",('LookUp Ranges'!$F$12+'LookUp Ranges'!$I$12),IF(Welcome!$C$12="Transmission",('LookUp Ranges'!$H$12+'LookUp Ranges'!$F$12),IF(Welcome!$C$12="Power Generation",('LookUp Ranges'!$G$12+'LookUp Ranges'!$F$12),'LookUp Ranges'!$F$12))))</f>
        <v>0</v>
      </c>
      <c r="D42" s="28">
        <f ca="1">D38*('LookUp Ranges'!$D$12+IF(Welcome!$C$12="Distribution",('LookUp Ranges'!$F$12+'LookUp Ranges'!$I$12),IF(Welcome!$C$12="Transmission",('LookUp Ranges'!$H$12+'LookUp Ranges'!$F$12),IF(Welcome!$C$12="Power Generation",('LookUp Ranges'!$G$12+'LookUp Ranges'!$F$12),'LookUp Ranges'!$F$12))))</f>
        <v>0</v>
      </c>
      <c r="E42" s="28">
        <f ca="1">E38*('LookUp Ranges'!$D$12+IF(Welcome!$C$12="Distribution",('LookUp Ranges'!$F$12+'LookUp Ranges'!$I$12),IF(Welcome!$C$12="Transmission",('LookUp Ranges'!$H$12+'LookUp Ranges'!$F$12),IF(Welcome!$C$12="Power Generation",('LookUp Ranges'!$G$12+'LookUp Ranges'!$F$12),'LookUp Ranges'!$F$12))))</f>
        <v>0</v>
      </c>
      <c r="F42" s="28">
        <f ca="1">F38*('LookUp Ranges'!$D$12+IF(Welcome!$C$12="Distribution",('LookUp Ranges'!$F$12+'LookUp Ranges'!$I$12),IF(Welcome!$C$12="Transmission",('LookUp Ranges'!$H$12+'LookUp Ranges'!$F$12),IF(Welcome!$C$12="Power Generation",('LookUp Ranges'!$G$12+'LookUp Ranges'!$F$12),'LookUp Ranges'!$F$12))))</f>
        <v>0</v>
      </c>
      <c r="G42" s="28">
        <f ca="1">G38*('LookUp Ranges'!$D$12+IF(Welcome!$C$12="Distribution",('LookUp Ranges'!$F$12+'LookUp Ranges'!$I$12),IF(Welcome!$C$12="Transmission",('LookUp Ranges'!$H$12+'LookUp Ranges'!$F$12),IF(Welcome!$C$12="Power Generation",('LookUp Ranges'!$G$12+'LookUp Ranges'!$F$12),'LookUp Ranges'!$F$12))))</f>
        <v>0</v>
      </c>
      <c r="H42" s="28">
        <f ca="1">H38*('LookUp Ranges'!$D$12+IF(Welcome!$C$12="Distribution",('LookUp Ranges'!$F$12+'LookUp Ranges'!$I$12),IF(Welcome!$C$12="Transmission",('LookUp Ranges'!$H$12+'LookUp Ranges'!$F$12),IF(Welcome!$C$12="Power Generation",('LookUp Ranges'!$G$12+'LookUp Ranges'!$F$12),'LookUp Ranges'!$F$12))))</f>
        <v>0</v>
      </c>
      <c r="I42" s="28">
        <f ca="1">I38*('LookUp Ranges'!$D$12+IF(Welcome!$C$12="Distribution",('LookUp Ranges'!$F$12+'LookUp Ranges'!$I$12),IF(Welcome!$C$12="Transmission",('LookUp Ranges'!$H$12+'LookUp Ranges'!$F$12),IF(Welcome!$C$12="Power Generation",('LookUp Ranges'!$G$12+'LookUp Ranges'!$F$12),'LookUp Ranges'!$F$12))))</f>
        <v>0</v>
      </c>
      <c r="J42" s="28">
        <f ca="1">J38*('LookUp Ranges'!$D$12+IF(Welcome!$C$12="Distribution",('LookUp Ranges'!$F$12+'LookUp Ranges'!$I$12),IF(Welcome!$C$12="Transmission",('LookUp Ranges'!$H$12+'LookUp Ranges'!$F$12),IF(Welcome!$C$12="Power Generation",('LookUp Ranges'!$G$12+'LookUp Ranges'!$F$12),'LookUp Ranges'!$F$12))))</f>
        <v>0</v>
      </c>
      <c r="K42" s="28">
        <f ca="1">K38*('LookUp Ranges'!$D$12+IF(Welcome!$C$12="Distribution",('LookUp Ranges'!$F$12+'LookUp Ranges'!$I$12),IF(Welcome!$C$12="Transmission",('LookUp Ranges'!$H$12+'LookUp Ranges'!$F$12),IF(Welcome!$C$12="Power Generation",('LookUp Ranges'!$G$12+'LookUp Ranges'!$F$12),'LookUp Ranges'!$F$12))))</f>
        <v>0</v>
      </c>
      <c r="L42" s="28">
        <f ca="1">L38*('LookUp Ranges'!$D$12+IF(Welcome!$C$12="Distribution",('LookUp Ranges'!$F$12+'LookUp Ranges'!$I$12),IF(Welcome!$C$12="Transmission",('LookUp Ranges'!$H$12+'LookUp Ranges'!$F$12),IF(Welcome!$C$12="Power Generation",('LookUp Ranges'!$G$12+'LookUp Ranges'!$F$12),'LookUp Ranges'!$F$12))))</f>
        <v>0</v>
      </c>
      <c r="M42" s="28">
        <f ca="1">M38*('LookUp Ranges'!$D$12+IF(Welcome!$C$12="Distribution",('LookUp Ranges'!$F$12+'LookUp Ranges'!$I$12),IF(Welcome!$C$12="Transmission",('LookUp Ranges'!$H$12+'LookUp Ranges'!$F$12),IF(Welcome!$C$12="Power Generation",('LookUp Ranges'!$G$12+'LookUp Ranges'!$F$12),'LookUp Ranges'!$F$12))))</f>
        <v>0</v>
      </c>
      <c r="N42" s="28">
        <f ca="1">N38*('LookUp Ranges'!$D$12+IF(Welcome!$C$12="Distribution",('LookUp Ranges'!$F$12+'LookUp Ranges'!$I$12),IF(Welcome!$C$12="Transmission",('LookUp Ranges'!$H$12+'LookUp Ranges'!$F$12),IF(Welcome!$C$12="Power Generation",('LookUp Ranges'!$G$12+'LookUp Ranges'!$F$12),'LookUp Ranges'!$F$12))))</f>
        <v>0</v>
      </c>
      <c r="O42" s="28">
        <f ca="1">O38*('LookUp Ranges'!$D$12+IF(Welcome!$C$12="Distribution",('LookUp Ranges'!$F$12+'LookUp Ranges'!$I$12),IF(Welcome!$C$12="Transmission",('LookUp Ranges'!$H$12+'LookUp Ranges'!$F$12),IF(Welcome!$C$12="Power Generation",('LookUp Ranges'!$G$12+'LookUp Ranges'!$F$12),'LookUp Ranges'!$F$12))))</f>
        <v>0</v>
      </c>
      <c r="P42" s="28">
        <f ca="1">P38*('LookUp Ranges'!$D$12+IF(Welcome!$C$12="Distribution",('LookUp Ranges'!$F$12+'LookUp Ranges'!$I$12),IF(Welcome!$C$12="Transmission",('LookUp Ranges'!$H$12+'LookUp Ranges'!$F$12),IF(Welcome!$C$12="Power Generation",('LookUp Ranges'!$G$12+'LookUp Ranges'!$F$12),'LookUp Ranges'!$F$12))))</f>
        <v>0</v>
      </c>
      <c r="Q42" s="28">
        <f ca="1">Q38*('LookUp Ranges'!$D$12+IF(Welcome!$C$12="Distribution",('LookUp Ranges'!$F$12+'LookUp Ranges'!$I$12),IF(Welcome!$C$12="Transmission",('LookUp Ranges'!$H$12+'LookUp Ranges'!$F$12),IF(Welcome!$C$12="Power Generation",('LookUp Ranges'!$G$12+'LookUp Ranges'!$F$12),'LookUp Ranges'!$F$12))))</f>
        <v>0</v>
      </c>
      <c r="R42" s="28">
        <f ca="1">R38*('LookUp Ranges'!$D$12+IF(Welcome!$C$12="Distribution",('LookUp Ranges'!$F$12+'LookUp Ranges'!$I$12),IF(Welcome!$C$12="Transmission",('LookUp Ranges'!$H$12+'LookUp Ranges'!$F$12),IF(Welcome!$C$12="Power Generation",('LookUp Ranges'!$G$12+'LookUp Ranges'!$F$12),'LookUp Ranges'!$F$12))))</f>
        <v>0</v>
      </c>
      <c r="S42" s="28">
        <f ca="1">S38*('LookUp Ranges'!$D$12+IF(Welcome!$C$12="Distribution",('LookUp Ranges'!$F$12+'LookUp Ranges'!$I$12),IF(Welcome!$C$12="Transmission",('LookUp Ranges'!$H$12+'LookUp Ranges'!$F$12),IF(Welcome!$C$12="Power Generation",('LookUp Ranges'!$G$12+'LookUp Ranges'!$F$12),'LookUp Ranges'!$F$12))))</f>
        <v>0</v>
      </c>
      <c r="T42" s="28">
        <f ca="1">T38*('LookUp Ranges'!$D$12+IF(Welcome!$C$12="Distribution",('LookUp Ranges'!$F$12+'LookUp Ranges'!$I$12),IF(Welcome!$C$12="Transmission",('LookUp Ranges'!$H$12+'LookUp Ranges'!$F$12),IF(Welcome!$C$12="Power Generation",('LookUp Ranges'!$G$12+'LookUp Ranges'!$F$12),'LookUp Ranges'!$F$12))))</f>
        <v>0</v>
      </c>
      <c r="U42" s="28">
        <f ca="1">U38*('LookUp Ranges'!$D$12+IF(Welcome!$C$12="Distribution",('LookUp Ranges'!$F$12+'LookUp Ranges'!$I$12),IF(Welcome!$C$12="Transmission",('LookUp Ranges'!$H$12+'LookUp Ranges'!$F$12),IF(Welcome!$C$12="Power Generation",('LookUp Ranges'!$G$12+'LookUp Ranges'!$F$12),'LookUp Ranges'!$F$12))))</f>
        <v>0</v>
      </c>
      <c r="V42" s="28">
        <f ca="1">V38*('LookUp Ranges'!$D$12+IF(Welcome!$C$12="Distribution",('LookUp Ranges'!$F$12+'LookUp Ranges'!$I$12),IF(Welcome!$C$12="Transmission",('LookUp Ranges'!$H$12+'LookUp Ranges'!$F$12),IF(Welcome!$C$12="Power Generation",('LookUp Ranges'!$G$12+'LookUp Ranges'!$F$12),'LookUp Ranges'!$F$12))))</f>
        <v>0</v>
      </c>
      <c r="W42" s="28">
        <f ca="1">W38*('LookUp Ranges'!$D$12+IF(Welcome!$C$12="Distribution",('LookUp Ranges'!$F$12+'LookUp Ranges'!$I$12),IF(Welcome!$C$12="Transmission",('LookUp Ranges'!$H$12+'LookUp Ranges'!$F$12),IF(Welcome!$C$12="Power Generation",('LookUp Ranges'!$G$12+'LookUp Ranges'!$F$12),'LookUp Ranges'!$F$12))))</f>
        <v>0</v>
      </c>
      <c r="X42" s="28">
        <f ca="1">X38*('LookUp Ranges'!$D$12+IF(Welcome!$C$12="Distribution",('LookUp Ranges'!$F$12+'LookUp Ranges'!$I$12),IF(Welcome!$C$12="Transmission",('LookUp Ranges'!$H$12+'LookUp Ranges'!$F$12),IF(Welcome!$C$12="Power Generation",('LookUp Ranges'!$G$12+'LookUp Ranges'!$F$12),'LookUp Ranges'!$F$12))))</f>
        <v>0</v>
      </c>
      <c r="Y42" s="28">
        <f ca="1">Y38*('LookUp Ranges'!$D$12+IF(Welcome!$C$12="Distribution",('LookUp Ranges'!$F$12+'LookUp Ranges'!$I$12),IF(Welcome!$C$12="Transmission",('LookUp Ranges'!$H$12+'LookUp Ranges'!$F$12),IF(Welcome!$C$12="Power Generation",('LookUp Ranges'!$G$12+'LookUp Ranges'!$F$12),'LookUp Ranges'!$F$12))))</f>
        <v>0</v>
      </c>
      <c r="Z42" s="28">
        <f ca="1">Z38*('LookUp Ranges'!$D$12+IF(Welcome!$C$12="Distribution",('LookUp Ranges'!$F$12+'LookUp Ranges'!$I$12),IF(Welcome!$C$12="Transmission",('LookUp Ranges'!$H$12+'LookUp Ranges'!$F$12),IF(Welcome!$C$12="Power Generation",('LookUp Ranges'!$G$12+'LookUp Ranges'!$F$12),'LookUp Ranges'!$F$12))))</f>
        <v>0</v>
      </c>
      <c r="AA42" s="28">
        <f ca="1">AA38*('LookUp Ranges'!$D$12+IF(Welcome!$C$12="Distribution",('LookUp Ranges'!$F$12+'LookUp Ranges'!$I$12),IF(Welcome!$C$12="Transmission",('LookUp Ranges'!$H$12+'LookUp Ranges'!$F$12),IF(Welcome!$C$12="Power Generation",('LookUp Ranges'!$G$12+'LookUp Ranges'!$F$12),'LookUp Ranges'!$F$12))))</f>
        <v>0</v>
      </c>
      <c r="AB42" s="28">
        <f ca="1">AB38*('LookUp Ranges'!$D$12+IF(Welcome!$C$12="Distribution",('LookUp Ranges'!$F$12+'LookUp Ranges'!$I$12),IF(Welcome!$C$12="Transmission",('LookUp Ranges'!$H$12+'LookUp Ranges'!$F$12),IF(Welcome!$C$12="Power Generation",('LookUp Ranges'!$G$12+'LookUp Ranges'!$F$12),'LookUp Ranges'!$F$12))))</f>
        <v>0</v>
      </c>
      <c r="AC42" s="28">
        <f ca="1">AC38*('LookUp Ranges'!$D$12+IF(Welcome!$C$12="Distribution",('LookUp Ranges'!$F$12+'LookUp Ranges'!$I$12),IF(Welcome!$C$12="Transmission",('LookUp Ranges'!$H$12+'LookUp Ranges'!$F$12),IF(Welcome!$C$12="Power Generation",('LookUp Ranges'!$G$12+'LookUp Ranges'!$F$12),'LookUp Ranges'!$F$12))))</f>
        <v>0</v>
      </c>
      <c r="AD42" s="28">
        <f ca="1">AD38*('LookUp Ranges'!$D$12+IF(Welcome!$C$12="Distribution",('LookUp Ranges'!$F$12+'LookUp Ranges'!$I$12),IF(Welcome!$C$12="Transmission",('LookUp Ranges'!$H$12+'LookUp Ranges'!$F$12),IF(Welcome!$C$12="Power Generation",('LookUp Ranges'!$G$12+'LookUp Ranges'!$F$12),'LookUp Ranges'!$F$12))))</f>
        <v>0</v>
      </c>
      <c r="AE42" s="28">
        <f ca="1">AE38*('LookUp Ranges'!$D$12+IF(Welcome!$C$12="Distribution",('LookUp Ranges'!$F$12+'LookUp Ranges'!$I$12),IF(Welcome!$C$12="Transmission",('LookUp Ranges'!$H$12+'LookUp Ranges'!$F$12),IF(Welcome!$C$12="Power Generation",('LookUp Ranges'!$G$12+'LookUp Ranges'!$F$12),'LookUp Ranges'!$F$12))))</f>
        <v>0</v>
      </c>
      <c r="AF42" s="28">
        <f ca="1">AF38*('LookUp Ranges'!$D$12+IF(Welcome!$C$12="Distribution",('LookUp Ranges'!$F$12+'LookUp Ranges'!$I$12),IF(Welcome!$C$12="Transmission",('LookUp Ranges'!$H$12+'LookUp Ranges'!$F$12),IF(Welcome!$C$12="Power Generation",('LookUp Ranges'!$G$12+'LookUp Ranges'!$F$12),'LookUp Ranges'!$F$12))))</f>
        <v>0</v>
      </c>
      <c r="AG42" s="28">
        <f ca="1">AG38*('LookUp Ranges'!$D$12+IF(Welcome!$C$12="Distribution",('LookUp Ranges'!$F$12+'LookUp Ranges'!$I$12),IF(Welcome!$C$12="Transmission",('LookUp Ranges'!$H$12+'LookUp Ranges'!$F$12),IF(Welcome!$C$12="Power Generation",('LookUp Ranges'!$G$12+'LookUp Ranges'!$F$12),'LookUp Ranges'!$F$12))))</f>
        <v>0</v>
      </c>
      <c r="AH42" s="28">
        <f ca="1">AH38*('LookUp Ranges'!$D$12+IF(Welcome!$C$12="Distribution",('LookUp Ranges'!$F$12+'LookUp Ranges'!$I$12),IF(Welcome!$C$12="Transmission",('LookUp Ranges'!$H$12+'LookUp Ranges'!$F$12),IF(Welcome!$C$12="Power Generation",('LookUp Ranges'!$G$12+'LookUp Ranges'!$F$12),'LookUp Ranges'!$F$12))))</f>
        <v>0</v>
      </c>
      <c r="AI42" s="28">
        <f ca="1">AI38*('LookUp Ranges'!$D$12+IF(Welcome!$C$12="Distribution",('LookUp Ranges'!$F$12+'LookUp Ranges'!$I$12),IF(Welcome!$C$12="Transmission",('LookUp Ranges'!$H$12+'LookUp Ranges'!$F$12),IF(Welcome!$C$12="Power Generation",('LookUp Ranges'!$G$12+'LookUp Ranges'!$F$12),'LookUp Ranges'!$F$12))))</f>
        <v>0</v>
      </c>
      <c r="AJ42" s="28">
        <f ca="1">AJ38*('LookUp Ranges'!$D$12+IF(Welcome!$C$12="Distribution",('LookUp Ranges'!$F$12+'LookUp Ranges'!$I$12),IF(Welcome!$C$12="Transmission",('LookUp Ranges'!$H$12+'LookUp Ranges'!$F$12),IF(Welcome!$C$12="Power Generation",('LookUp Ranges'!$G$12+'LookUp Ranges'!$F$12),'LookUp Ranges'!$F$12))))</f>
        <v>0</v>
      </c>
      <c r="AK42" s="28">
        <f ca="1">AK38*('LookUp Ranges'!$D$12+IF(Welcome!$C$12="Distribution",('LookUp Ranges'!$F$12+'LookUp Ranges'!$I$12),IF(Welcome!$C$12="Transmission",('LookUp Ranges'!$H$12+'LookUp Ranges'!$F$12),IF(Welcome!$C$12="Power Generation",('LookUp Ranges'!$G$12+'LookUp Ranges'!$F$12),'LookUp Ranges'!$F$12))))</f>
        <v>0</v>
      </c>
      <c r="AL42" s="28">
        <f ca="1">AL38*('LookUp Ranges'!$D$12+IF(Welcome!$C$12="Distribution",('LookUp Ranges'!$F$12+'LookUp Ranges'!$I$12),IF(Welcome!$C$12="Transmission",('LookUp Ranges'!$H$12+'LookUp Ranges'!$F$12),IF(Welcome!$C$12="Power Generation",('LookUp Ranges'!$G$12+'LookUp Ranges'!$F$12),'LookUp Ranges'!$F$12))))</f>
        <v>0</v>
      </c>
      <c r="AM42" s="28">
        <f ca="1">AM38*('LookUp Ranges'!$D$12+IF(Welcome!$C$12="Distribution",('LookUp Ranges'!$F$12+'LookUp Ranges'!$I$12),IF(Welcome!$C$12="Transmission",('LookUp Ranges'!$H$12+'LookUp Ranges'!$F$12),IF(Welcome!$C$12="Power Generation",('LookUp Ranges'!$G$12+'LookUp Ranges'!$F$12),'LookUp Ranges'!$F$12))))</f>
        <v>0</v>
      </c>
      <c r="AN42" s="28">
        <f ca="1">AN38*('LookUp Ranges'!$D$12+IF(Welcome!$C$12="Distribution",('LookUp Ranges'!$F$12+'LookUp Ranges'!$I$12),IF(Welcome!$C$12="Transmission",('LookUp Ranges'!$H$12+'LookUp Ranges'!$F$12),IF(Welcome!$C$12="Power Generation",('LookUp Ranges'!$G$12+'LookUp Ranges'!$F$12),'LookUp Ranges'!$F$12))))</f>
        <v>0</v>
      </c>
      <c r="AO42" s="28">
        <f ca="1">AO38*('LookUp Ranges'!$D$12+IF(Welcome!$C$12="Distribution",('LookUp Ranges'!$F$12+'LookUp Ranges'!$I$12),IF(Welcome!$C$12="Transmission",('LookUp Ranges'!$H$12+'LookUp Ranges'!$F$12),IF(Welcome!$C$12="Power Generation",('LookUp Ranges'!$G$12+'LookUp Ranges'!$F$12),'LookUp Ranges'!$F$12))))</f>
        <v>0</v>
      </c>
      <c r="AP42" s="28">
        <f ca="1">AP38*('LookUp Ranges'!$D$12+IF(Welcome!$C$12="Distribution",('LookUp Ranges'!$F$12+'LookUp Ranges'!$I$12),IF(Welcome!$C$12="Transmission",('LookUp Ranges'!$H$12+'LookUp Ranges'!$F$12),IF(Welcome!$C$12="Power Generation",('LookUp Ranges'!$G$12+'LookUp Ranges'!$F$12),'LookUp Ranges'!$F$12))))</f>
        <v>0</v>
      </c>
      <c r="AQ42" s="28">
        <f ca="1">AQ38*('LookUp Ranges'!$D$12+IF(Welcome!$C$12="Distribution",('LookUp Ranges'!$F$12+'LookUp Ranges'!$I$12),IF(Welcome!$C$12="Transmission",('LookUp Ranges'!$H$12+'LookUp Ranges'!$F$12),IF(Welcome!$C$12="Power Generation",('LookUp Ranges'!$G$12+'LookUp Ranges'!$F$12),'LookUp Ranges'!$F$12))))</f>
        <v>0</v>
      </c>
      <c r="AR42" s="28">
        <f ca="1">AR38*('LookUp Ranges'!$D$12+IF(Welcome!$C$12="Distribution",('LookUp Ranges'!$F$12+'LookUp Ranges'!$I$12),IF(Welcome!$C$12="Transmission",('LookUp Ranges'!$H$12+'LookUp Ranges'!$F$12),IF(Welcome!$C$12="Power Generation",('LookUp Ranges'!$G$12+'LookUp Ranges'!$F$12),'LookUp Ranges'!$F$12))))</f>
        <v>0</v>
      </c>
      <c r="AS42" s="28">
        <f ca="1">AS38*('LookUp Ranges'!$D$12+IF(Welcome!$C$12="Distribution",('LookUp Ranges'!$F$12+'LookUp Ranges'!$I$12),IF(Welcome!$C$12="Transmission",('LookUp Ranges'!$H$12+'LookUp Ranges'!$F$12),IF(Welcome!$C$12="Power Generation",('LookUp Ranges'!$G$12+'LookUp Ranges'!$F$12),'LookUp Ranges'!$F$12))))</f>
        <v>0</v>
      </c>
      <c r="AT42" s="28">
        <f ca="1">AT38*('LookUp Ranges'!$D$12+IF(Welcome!$C$12="Distribution",('LookUp Ranges'!$F$12+'LookUp Ranges'!$I$12),IF(Welcome!$C$12="Transmission",('LookUp Ranges'!$H$12+'LookUp Ranges'!$F$12),IF(Welcome!$C$12="Power Generation",('LookUp Ranges'!$G$12+'LookUp Ranges'!$F$12),'LookUp Ranges'!$F$12))))</f>
        <v>0</v>
      </c>
      <c r="AU42" s="28">
        <f ca="1">AU38*('LookUp Ranges'!$D$12+IF(Welcome!$C$12="Distribution",('LookUp Ranges'!$F$12+'LookUp Ranges'!$I$12),IF(Welcome!$C$12="Transmission",('LookUp Ranges'!$H$12+'LookUp Ranges'!$F$12),IF(Welcome!$C$12="Power Generation",('LookUp Ranges'!$G$12+'LookUp Ranges'!$F$12),'LookUp Ranges'!$F$12))))</f>
        <v>0</v>
      </c>
      <c r="AV42" s="28">
        <f ca="1">AV38*('LookUp Ranges'!$D$12+IF(Welcome!$C$12="Distribution",('LookUp Ranges'!$F$12+'LookUp Ranges'!$I$12),IF(Welcome!$C$12="Transmission",('LookUp Ranges'!$H$12+'LookUp Ranges'!$F$12),IF(Welcome!$C$12="Power Generation",('LookUp Ranges'!$G$12+'LookUp Ranges'!$F$12),'LookUp Ranges'!$F$12))))</f>
        <v>0</v>
      </c>
      <c r="AW42" s="28">
        <f ca="1">AW38*('LookUp Ranges'!$D$12+IF(Welcome!$C$12="Distribution",('LookUp Ranges'!$F$12+'LookUp Ranges'!$I$12),IF(Welcome!$C$12="Transmission",('LookUp Ranges'!$H$12+'LookUp Ranges'!$F$12),IF(Welcome!$C$12="Power Generation",('LookUp Ranges'!$G$12+'LookUp Ranges'!$F$12),'LookUp Ranges'!$F$12))))</f>
        <v>0</v>
      </c>
      <c r="AX42" s="28">
        <f ca="1">AX38*('LookUp Ranges'!$D$12+IF(Welcome!$C$12="Distribution",('LookUp Ranges'!$F$12+'LookUp Ranges'!$I$12),IF(Welcome!$C$12="Transmission",('LookUp Ranges'!$H$12+'LookUp Ranges'!$F$12),IF(Welcome!$C$12="Power Generation",('LookUp Ranges'!$G$12+'LookUp Ranges'!$F$12),'LookUp Ranges'!$F$12))))</f>
        <v>0</v>
      </c>
      <c r="AY42" s="28">
        <f ca="1">AY38*('LookUp Ranges'!$D$12+IF(Welcome!$C$12="Distribution",('LookUp Ranges'!$F$12+'LookUp Ranges'!$I$12),IF(Welcome!$C$12="Transmission",('LookUp Ranges'!$H$12+'LookUp Ranges'!$F$12),IF(Welcome!$C$12="Power Generation",('LookUp Ranges'!$G$12+'LookUp Ranges'!$F$12),'LookUp Ranges'!$F$12))))</f>
        <v>0</v>
      </c>
      <c r="AZ42" s="28">
        <f ca="1">AZ38*('LookUp Ranges'!$D$12+IF(Welcome!$C$12="Distribution",('LookUp Ranges'!$F$12+'LookUp Ranges'!$I$12),IF(Welcome!$C$12="Transmission",('LookUp Ranges'!$H$12+'LookUp Ranges'!$F$12),IF(Welcome!$C$12="Power Generation",('LookUp Ranges'!$G$12+'LookUp Ranges'!$F$12),'LookUp Ranges'!$F$12))))</f>
        <v>0</v>
      </c>
      <c r="BA42" s="28">
        <f ca="1">BA38*('LookUp Ranges'!$D$12+IF(Welcome!$C$12="Distribution",('LookUp Ranges'!$F$12+'LookUp Ranges'!$I$12),IF(Welcome!$C$12="Transmission",('LookUp Ranges'!$H$12+'LookUp Ranges'!$F$12),IF(Welcome!$C$12="Power Generation",('LookUp Ranges'!$G$12+'LookUp Ranges'!$F$12),'LookUp Ranges'!$F$12))))</f>
        <v>0</v>
      </c>
      <c r="BB42" s="28">
        <f ca="1">BB38*('LookUp Ranges'!$D$12+IF(Welcome!$C$12="Distribution",('LookUp Ranges'!$F$12+'LookUp Ranges'!$I$12),IF(Welcome!$C$12="Transmission",('LookUp Ranges'!$H$12+'LookUp Ranges'!$F$12),IF(Welcome!$C$12="Power Generation",('LookUp Ranges'!$G$12+'LookUp Ranges'!$F$12),'LookUp Ranges'!$F$12))))</f>
        <v>0</v>
      </c>
      <c r="BC42" s="28">
        <f ca="1">BC38*('LookUp Ranges'!$D$12+IF(Welcome!$C$12="Distribution",('LookUp Ranges'!$F$12+'LookUp Ranges'!$I$12),IF(Welcome!$C$12="Transmission",('LookUp Ranges'!$H$12+'LookUp Ranges'!$F$12),IF(Welcome!$C$12="Power Generation",('LookUp Ranges'!$G$12+'LookUp Ranges'!$F$12),'LookUp Ranges'!$F$12))))</f>
        <v>0</v>
      </c>
      <c r="BD42" s="28">
        <f ca="1">BD38*('LookUp Ranges'!$D$12+IF(Welcome!$C$12="Distribution",('LookUp Ranges'!$F$12+'LookUp Ranges'!$I$12),IF(Welcome!$C$12="Transmission",('LookUp Ranges'!$H$12+'LookUp Ranges'!$F$12),IF(Welcome!$C$12="Power Generation",('LookUp Ranges'!$G$12+'LookUp Ranges'!$F$12),'LookUp Ranges'!$F$12))))</f>
        <v>0</v>
      </c>
      <c r="BE42" s="28">
        <f ca="1">BE38*('LookUp Ranges'!$D$12+IF(Welcome!$C$12="Distribution",('LookUp Ranges'!$F$12+'LookUp Ranges'!$I$12),IF(Welcome!$C$12="Transmission",('LookUp Ranges'!$H$12+'LookUp Ranges'!$F$12),IF(Welcome!$C$12="Power Generation",('LookUp Ranges'!$G$12+'LookUp Ranges'!$F$12),'LookUp Ranges'!$F$12))))</f>
        <v>0</v>
      </c>
      <c r="BF42" s="28">
        <f ca="1">BF38*('LookUp Ranges'!$D$12+IF(Welcome!$C$12="Distribution",('LookUp Ranges'!$F$12+'LookUp Ranges'!$I$12),IF(Welcome!$C$12="Transmission",('LookUp Ranges'!$H$12+'LookUp Ranges'!$F$12),IF(Welcome!$C$12="Power Generation",('LookUp Ranges'!$G$12+'LookUp Ranges'!$F$12),'LookUp Ranges'!$F$12))))</f>
        <v>0</v>
      </c>
      <c r="BG42" s="28">
        <f ca="1">BG38*('LookUp Ranges'!$D$12+IF(Welcome!$C$12="Distribution",('LookUp Ranges'!$F$12+'LookUp Ranges'!$I$12),IF(Welcome!$C$12="Transmission",('LookUp Ranges'!$H$12+'LookUp Ranges'!$F$12),IF(Welcome!$C$12="Power Generation",('LookUp Ranges'!$G$12+'LookUp Ranges'!$F$12),'LookUp Ranges'!$F$12))))</f>
        <v>0</v>
      </c>
      <c r="BH42" s="28">
        <f ca="1">BH38*('LookUp Ranges'!$D$12+IF(Welcome!$C$12="Distribution",('LookUp Ranges'!$F$12+'LookUp Ranges'!$I$12),IF(Welcome!$C$12="Transmission",('LookUp Ranges'!$H$12+'LookUp Ranges'!$F$12),IF(Welcome!$C$12="Power Generation",('LookUp Ranges'!$G$12+'LookUp Ranges'!$F$12),'LookUp Ranges'!$F$12))))</f>
        <v>0</v>
      </c>
      <c r="BI42" s="28">
        <f ca="1">BI38*('LookUp Ranges'!$D$12+IF(Welcome!$C$12="Distribution",('LookUp Ranges'!$F$12+'LookUp Ranges'!$I$12),IF(Welcome!$C$12="Transmission",('LookUp Ranges'!$H$12+'LookUp Ranges'!$F$12),IF(Welcome!$C$12="Power Generation",('LookUp Ranges'!$G$12+'LookUp Ranges'!$F$12),'LookUp Ranges'!$F$12))))</f>
        <v>0</v>
      </c>
      <c r="BJ42" s="28">
        <f ca="1">BJ38*('LookUp Ranges'!$D$12+IF(Welcome!$C$12="Distribution",('LookUp Ranges'!$F$12+'LookUp Ranges'!$I$12),IF(Welcome!$C$12="Transmission",('LookUp Ranges'!$H$12+'LookUp Ranges'!$F$12),IF(Welcome!$C$12="Power Generation",('LookUp Ranges'!$G$12+'LookUp Ranges'!$F$12),'LookUp Ranges'!$F$12))))</f>
        <v>0</v>
      </c>
      <c r="BK42" s="28">
        <f ca="1">BK38*('LookUp Ranges'!$D$12+IF(Welcome!$C$12="Distribution",('LookUp Ranges'!$F$12+'LookUp Ranges'!$I$12),IF(Welcome!$C$12="Transmission",('LookUp Ranges'!$H$12+'LookUp Ranges'!$F$12),IF(Welcome!$C$12="Power Generation",('LookUp Ranges'!$G$12+'LookUp Ranges'!$F$12),'LookUp Ranges'!$F$12))))</f>
        <v>0</v>
      </c>
      <c r="BL42" s="28">
        <f ca="1">BL38*('LookUp Ranges'!$D$12+IF(Welcome!$C$12="Distribution",('LookUp Ranges'!$F$12+'LookUp Ranges'!$I$12),IF(Welcome!$C$12="Transmission",('LookUp Ranges'!$H$12+'LookUp Ranges'!$F$12),IF(Welcome!$C$12="Power Generation",('LookUp Ranges'!$G$12+'LookUp Ranges'!$F$12),'LookUp Ranges'!$F$12))))</f>
        <v>0</v>
      </c>
      <c r="BM42" s="28">
        <f ca="1">BM38*('LookUp Ranges'!$D$12+IF(Welcome!$C$12="Distribution",('LookUp Ranges'!$F$12+'LookUp Ranges'!$I$12),IF(Welcome!$C$12="Transmission",('LookUp Ranges'!$H$12+'LookUp Ranges'!$F$12),IF(Welcome!$C$12="Power Generation",('LookUp Ranges'!$G$12+'LookUp Ranges'!$F$12),'LookUp Ranges'!$F$12))))</f>
        <v>0</v>
      </c>
      <c r="BN42" s="28">
        <f ca="1">BN38*('LookUp Ranges'!$D$12+IF(Welcome!$C$12="Distribution",('LookUp Ranges'!$F$12+'LookUp Ranges'!$I$12),IF(Welcome!$C$12="Transmission",('LookUp Ranges'!$H$12+'LookUp Ranges'!$F$12),IF(Welcome!$C$12="Power Generation",('LookUp Ranges'!$G$12+'LookUp Ranges'!$F$12),'LookUp Ranges'!$F$12))))</f>
        <v>0</v>
      </c>
      <c r="BO42" s="28">
        <f ca="1">BO38*('LookUp Ranges'!$D$12+IF(Welcome!$C$12="Distribution",('LookUp Ranges'!$F$12+'LookUp Ranges'!$I$12),IF(Welcome!$C$12="Transmission",('LookUp Ranges'!$H$12+'LookUp Ranges'!$F$12),IF(Welcome!$C$12="Power Generation",('LookUp Ranges'!$G$12+'LookUp Ranges'!$F$12),'LookUp Ranges'!$F$12))))</f>
        <v>0</v>
      </c>
      <c r="BP42" s="28">
        <f ca="1">BP38*('LookUp Ranges'!$D$12+IF(Welcome!$C$12="Distribution",('LookUp Ranges'!$F$12+'LookUp Ranges'!$I$12),IF(Welcome!$C$12="Transmission",('LookUp Ranges'!$H$12+'LookUp Ranges'!$F$12),IF(Welcome!$C$12="Power Generation",('LookUp Ranges'!$G$12+'LookUp Ranges'!$F$12),'LookUp Ranges'!$F$12))))</f>
        <v>0</v>
      </c>
      <c r="BQ42" s="28">
        <f ca="1">BQ38*('LookUp Ranges'!$D$12+IF(Welcome!$C$12="Distribution",('LookUp Ranges'!$F$12+'LookUp Ranges'!$I$12),IF(Welcome!$C$12="Transmission",('LookUp Ranges'!$H$12+'LookUp Ranges'!$F$12),IF(Welcome!$C$12="Power Generation",('LookUp Ranges'!$G$12+'LookUp Ranges'!$F$12),'LookUp Ranges'!$F$12))))</f>
        <v>0</v>
      </c>
      <c r="BR42" s="28">
        <f ca="1">BR38*('LookUp Ranges'!$D$12+IF(Welcome!$C$12="Distribution",('LookUp Ranges'!$F$12+'LookUp Ranges'!$I$12),IF(Welcome!$C$12="Transmission",('LookUp Ranges'!$H$12+'LookUp Ranges'!$F$12),IF(Welcome!$C$12="Power Generation",('LookUp Ranges'!$G$12+'LookUp Ranges'!$F$12),'LookUp Ranges'!$F$12))))</f>
        <v>0</v>
      </c>
      <c r="BS42" s="28">
        <f ca="1">BS38*('LookUp Ranges'!$D$12+IF(Welcome!$C$12="Distribution",('LookUp Ranges'!$F$12+'LookUp Ranges'!$I$12),IF(Welcome!$C$12="Transmission",('LookUp Ranges'!$H$12+'LookUp Ranges'!$F$12),IF(Welcome!$C$12="Power Generation",('LookUp Ranges'!$G$12+'LookUp Ranges'!$F$12),'LookUp Ranges'!$F$12))))</f>
        <v>0</v>
      </c>
      <c r="BT42" s="28">
        <f ca="1">BT38*('LookUp Ranges'!$D$12+IF(Welcome!$C$12="Distribution",('LookUp Ranges'!$F$12+'LookUp Ranges'!$I$12),IF(Welcome!$C$12="Transmission",('LookUp Ranges'!$H$12+'LookUp Ranges'!$F$12),IF(Welcome!$C$12="Power Generation",('LookUp Ranges'!$G$12+'LookUp Ranges'!$F$12),'LookUp Ranges'!$F$12))))</f>
        <v>0</v>
      </c>
      <c r="BU42" s="28">
        <f ca="1">BU38*('LookUp Ranges'!$D$12+IF(Welcome!$C$12="Distribution",('LookUp Ranges'!$F$12+'LookUp Ranges'!$I$12),IF(Welcome!$C$12="Transmission",('LookUp Ranges'!$H$12+'LookUp Ranges'!$F$12),IF(Welcome!$C$12="Power Generation",('LookUp Ranges'!$G$12+'LookUp Ranges'!$F$12),'LookUp Ranges'!$F$12))))</f>
        <v>0</v>
      </c>
      <c r="BV42" s="28">
        <f ca="1">BV38*('LookUp Ranges'!$D$12+IF(Welcome!$C$12="Distribution",('LookUp Ranges'!$F$12+'LookUp Ranges'!$I$12),IF(Welcome!$C$12="Transmission",('LookUp Ranges'!$H$12+'LookUp Ranges'!$F$12),IF(Welcome!$C$12="Power Generation",('LookUp Ranges'!$G$12+'LookUp Ranges'!$F$12),'LookUp Ranges'!$F$12))))</f>
        <v>0</v>
      </c>
      <c r="BW42" s="28">
        <f ca="1">BW38*('LookUp Ranges'!$D$12+IF(Welcome!$C$12="Distribution",('LookUp Ranges'!$F$12+'LookUp Ranges'!$I$12),IF(Welcome!$C$12="Transmission",('LookUp Ranges'!$H$12+'LookUp Ranges'!$F$12),IF(Welcome!$C$12="Power Generation",('LookUp Ranges'!$G$12+'LookUp Ranges'!$F$12),'LookUp Ranges'!$F$12))))</f>
        <v>0</v>
      </c>
      <c r="BX42" s="28">
        <f ca="1">BX38*('LookUp Ranges'!$D$12+IF(Welcome!$C$12="Distribution",('LookUp Ranges'!$F$12+'LookUp Ranges'!$I$12),IF(Welcome!$C$12="Transmission",('LookUp Ranges'!$H$12+'LookUp Ranges'!$F$12),IF(Welcome!$C$12="Power Generation",('LookUp Ranges'!$G$12+'LookUp Ranges'!$F$12),'LookUp Ranges'!$F$12))))</f>
        <v>0</v>
      </c>
      <c r="BY42" s="28">
        <f ca="1">BY38*('LookUp Ranges'!$D$12+IF(Welcome!$C$12="Distribution",('LookUp Ranges'!$F$12+'LookUp Ranges'!$I$12),IF(Welcome!$C$12="Transmission",('LookUp Ranges'!$H$12+'LookUp Ranges'!$F$12),IF(Welcome!$C$12="Power Generation",('LookUp Ranges'!$G$12+'LookUp Ranges'!$F$12),'LookUp Ranges'!$F$12))))</f>
        <v>0</v>
      </c>
      <c r="BZ42" s="28">
        <f ca="1">BZ38*('LookUp Ranges'!$D$12+IF(Welcome!$C$12="Distribution",('LookUp Ranges'!$F$12+'LookUp Ranges'!$I$12),IF(Welcome!$C$12="Transmission",('LookUp Ranges'!$H$12+'LookUp Ranges'!$F$12),IF(Welcome!$C$12="Power Generation",('LookUp Ranges'!$G$12+'LookUp Ranges'!$F$12),'LookUp Ranges'!$F$12))))</f>
        <v>0</v>
      </c>
      <c r="CA42" s="28">
        <f ca="1">CA38*('LookUp Ranges'!$D$12+IF(Welcome!$C$12="Distribution",('LookUp Ranges'!$F$12+'LookUp Ranges'!$I$12),IF(Welcome!$C$12="Transmission",('LookUp Ranges'!$H$12+'LookUp Ranges'!$F$12),IF(Welcome!$C$12="Power Generation",('LookUp Ranges'!$G$12+'LookUp Ranges'!$F$12),'LookUp Ranges'!$F$12))))</f>
        <v>0</v>
      </c>
      <c r="CB42" s="28">
        <f ca="1">CB38*('LookUp Ranges'!$D$12+IF(Welcome!$C$12="Distribution",('LookUp Ranges'!$F$12+'LookUp Ranges'!$I$12),IF(Welcome!$C$12="Transmission",('LookUp Ranges'!$H$12+'LookUp Ranges'!$F$12),IF(Welcome!$C$12="Power Generation",('LookUp Ranges'!$G$12+'LookUp Ranges'!$F$12),'LookUp Ranges'!$F$12))))</f>
        <v>0</v>
      </c>
      <c r="CC42" s="28">
        <f ca="1">CC38*('LookUp Ranges'!$D$12+IF(Welcome!$C$12="Distribution",('LookUp Ranges'!$F$12+'LookUp Ranges'!$I$12),IF(Welcome!$C$12="Transmission",('LookUp Ranges'!$H$12+'LookUp Ranges'!$F$12),IF(Welcome!$C$12="Power Generation",('LookUp Ranges'!$G$12+'LookUp Ranges'!$F$12),'LookUp Ranges'!$F$12))))</f>
        <v>0</v>
      </c>
      <c r="CD42" s="28">
        <f ca="1">CD38*('LookUp Ranges'!$D$12+IF(Welcome!$C$12="Distribution",('LookUp Ranges'!$F$12+'LookUp Ranges'!$I$12),IF(Welcome!$C$12="Transmission",('LookUp Ranges'!$H$12+'LookUp Ranges'!$F$12),IF(Welcome!$C$12="Power Generation",('LookUp Ranges'!$G$12+'LookUp Ranges'!$F$12),'LookUp Ranges'!$F$12))))</f>
        <v>0</v>
      </c>
      <c r="CE42" s="456"/>
    </row>
    <row r="43" spans="1:83" s="5" customFormat="1">
      <c r="B43" s="182" t="s">
        <v>26</v>
      </c>
      <c r="C43" s="30">
        <f ca="1">C39*('LookUp Ranges'!$G$12+IF(Welcome!$C$12="Distribution",('LookUp Ranges'!$F$12+'LookUp Ranges'!$I$12),IF(Welcome!$C$12="Transmission",('LookUp Ranges'!$H$12+'LookUp Ranges'!$F$12),IF(Welcome!$C$12="Power Generation",('LookUp Ranges'!$G$12+'LookUp Ranges'!$F$12),'LookUp Ranges'!$F$12))))</f>
        <v>0</v>
      </c>
      <c r="D43" s="30">
        <f ca="1">D39*('LookUp Ranges'!$G$12+IF(Welcome!$C$12="Distribution",('LookUp Ranges'!$F$12+'LookUp Ranges'!$I$12),IF(Welcome!$C$12="Transmission",('LookUp Ranges'!$H$12+'LookUp Ranges'!$F$12),IF(Welcome!$C$12="Power Generation",('LookUp Ranges'!$G$12+'LookUp Ranges'!$F$12),'LookUp Ranges'!$F$12))))</f>
        <v>0</v>
      </c>
      <c r="E43" s="30">
        <f ca="1">E39*('LookUp Ranges'!$G$12+IF(Welcome!$C$12="Distribution",('LookUp Ranges'!$F$12+'LookUp Ranges'!$I$12),IF(Welcome!$C$12="Transmission",('LookUp Ranges'!$H$12+'LookUp Ranges'!$F$12),IF(Welcome!$C$12="Power Generation",('LookUp Ranges'!$G$12+'LookUp Ranges'!$F$12),'LookUp Ranges'!$F$12))))</f>
        <v>0</v>
      </c>
      <c r="F43" s="30">
        <f ca="1">F39*('LookUp Ranges'!$G$12+IF(Welcome!$C$12="Distribution",('LookUp Ranges'!$F$12+'LookUp Ranges'!$I$12),IF(Welcome!$C$12="Transmission",('LookUp Ranges'!$H$12+'LookUp Ranges'!$F$12),IF(Welcome!$C$12="Power Generation",('LookUp Ranges'!$G$12+'LookUp Ranges'!$F$12),'LookUp Ranges'!$F$12))))</f>
        <v>0</v>
      </c>
      <c r="G43" s="30">
        <f ca="1">G39*('LookUp Ranges'!$G$12+IF(Welcome!$C$12="Distribution",('LookUp Ranges'!$F$12+'LookUp Ranges'!$I$12),IF(Welcome!$C$12="Transmission",('LookUp Ranges'!$H$12+'LookUp Ranges'!$F$12),IF(Welcome!$C$12="Power Generation",('LookUp Ranges'!$G$12+'LookUp Ranges'!$F$12),'LookUp Ranges'!$F$12))))</f>
        <v>0</v>
      </c>
      <c r="H43" s="30">
        <f ca="1">H39*('LookUp Ranges'!$G$12+IF(Welcome!$C$12="Distribution",('LookUp Ranges'!$F$12+'LookUp Ranges'!$I$12),IF(Welcome!$C$12="Transmission",('LookUp Ranges'!$H$12+'LookUp Ranges'!$F$12),IF(Welcome!$C$12="Power Generation",('LookUp Ranges'!$G$12+'LookUp Ranges'!$F$12),'LookUp Ranges'!$F$12))))</f>
        <v>0</v>
      </c>
      <c r="I43" s="30">
        <f ca="1">I39*('LookUp Ranges'!$G$12+IF(Welcome!$C$12="Distribution",('LookUp Ranges'!$F$12+'LookUp Ranges'!$I$12),IF(Welcome!$C$12="Transmission",('LookUp Ranges'!$H$12+'LookUp Ranges'!$F$12),IF(Welcome!$C$12="Power Generation",('LookUp Ranges'!$G$12+'LookUp Ranges'!$F$12),'LookUp Ranges'!$F$12))))</f>
        <v>0</v>
      </c>
      <c r="J43" s="30">
        <f ca="1">J39*('LookUp Ranges'!$G$12+IF(Welcome!$C$12="Distribution",('LookUp Ranges'!$F$12+'LookUp Ranges'!$I$12),IF(Welcome!$C$12="Transmission",('LookUp Ranges'!$H$12+'LookUp Ranges'!$F$12),IF(Welcome!$C$12="Power Generation",('LookUp Ranges'!$G$12+'LookUp Ranges'!$F$12),'LookUp Ranges'!$F$12))))</f>
        <v>0</v>
      </c>
      <c r="K43" s="30">
        <f ca="1">K39*('LookUp Ranges'!$G$12+IF(Welcome!$C$12="Distribution",('LookUp Ranges'!$F$12+'LookUp Ranges'!$I$12),IF(Welcome!$C$12="Transmission",('LookUp Ranges'!$H$12+'LookUp Ranges'!$F$12),IF(Welcome!$C$12="Power Generation",('LookUp Ranges'!$G$12+'LookUp Ranges'!$F$12),'LookUp Ranges'!$F$12))))</f>
        <v>0</v>
      </c>
      <c r="L43" s="30">
        <f ca="1">L39*('LookUp Ranges'!$G$12+IF(Welcome!$C$12="Distribution",('LookUp Ranges'!$F$12+'LookUp Ranges'!$I$12),IF(Welcome!$C$12="Transmission",('LookUp Ranges'!$H$12+'LookUp Ranges'!$F$12),IF(Welcome!$C$12="Power Generation",('LookUp Ranges'!$G$12+'LookUp Ranges'!$F$12),'LookUp Ranges'!$F$12))))</f>
        <v>0</v>
      </c>
      <c r="M43" s="30">
        <f ca="1">M39*('LookUp Ranges'!$G$12+IF(Welcome!$C$12="Distribution",('LookUp Ranges'!$F$12+'LookUp Ranges'!$I$12),IF(Welcome!$C$12="Transmission",('LookUp Ranges'!$H$12+'LookUp Ranges'!$F$12),IF(Welcome!$C$12="Power Generation",('LookUp Ranges'!$G$12+'LookUp Ranges'!$F$12),'LookUp Ranges'!$F$12))))</f>
        <v>0</v>
      </c>
      <c r="N43" s="30">
        <f ca="1">N39*('LookUp Ranges'!$G$12+IF(Welcome!$C$12="Distribution",('LookUp Ranges'!$F$12+'LookUp Ranges'!$I$12),IF(Welcome!$C$12="Transmission",('LookUp Ranges'!$H$12+'LookUp Ranges'!$F$12),IF(Welcome!$C$12="Power Generation",('LookUp Ranges'!$G$12+'LookUp Ranges'!$F$12),'LookUp Ranges'!$F$12))))</f>
        <v>0</v>
      </c>
      <c r="O43" s="30">
        <f ca="1">O39*('LookUp Ranges'!$G$12+IF(Welcome!$C$12="Distribution",('LookUp Ranges'!$F$12+'LookUp Ranges'!$I$12),IF(Welcome!$C$12="Transmission",('LookUp Ranges'!$H$12+'LookUp Ranges'!$F$12),IF(Welcome!$C$12="Power Generation",('LookUp Ranges'!$G$12+'LookUp Ranges'!$F$12),'LookUp Ranges'!$F$12))))</f>
        <v>0</v>
      </c>
      <c r="P43" s="30">
        <f ca="1">P39*('LookUp Ranges'!$G$12+IF(Welcome!$C$12="Distribution",('LookUp Ranges'!$F$12+'LookUp Ranges'!$I$12),IF(Welcome!$C$12="Transmission",('LookUp Ranges'!$H$12+'LookUp Ranges'!$F$12),IF(Welcome!$C$12="Power Generation",('LookUp Ranges'!$G$12+'LookUp Ranges'!$F$12),'LookUp Ranges'!$F$12))))</f>
        <v>0</v>
      </c>
      <c r="Q43" s="30">
        <f ca="1">Q39*('LookUp Ranges'!$G$12+IF(Welcome!$C$12="Distribution",('LookUp Ranges'!$F$12+'LookUp Ranges'!$I$12),IF(Welcome!$C$12="Transmission",('LookUp Ranges'!$H$12+'LookUp Ranges'!$F$12),IF(Welcome!$C$12="Power Generation",('LookUp Ranges'!$G$12+'LookUp Ranges'!$F$12),'LookUp Ranges'!$F$12))))</f>
        <v>0</v>
      </c>
      <c r="R43" s="30">
        <f ca="1">R39*('LookUp Ranges'!$G$12+IF(Welcome!$C$12="Distribution",('LookUp Ranges'!$F$12+'LookUp Ranges'!$I$12),IF(Welcome!$C$12="Transmission",('LookUp Ranges'!$H$12+'LookUp Ranges'!$F$12),IF(Welcome!$C$12="Power Generation",('LookUp Ranges'!$G$12+'LookUp Ranges'!$F$12),'LookUp Ranges'!$F$12))))</f>
        <v>0</v>
      </c>
      <c r="S43" s="30">
        <f ca="1">S39*('LookUp Ranges'!$G$12+IF(Welcome!$C$12="Distribution",('LookUp Ranges'!$F$12+'LookUp Ranges'!$I$12),IF(Welcome!$C$12="Transmission",('LookUp Ranges'!$H$12+'LookUp Ranges'!$F$12),IF(Welcome!$C$12="Power Generation",('LookUp Ranges'!$G$12+'LookUp Ranges'!$F$12),'LookUp Ranges'!$F$12))))</f>
        <v>0</v>
      </c>
      <c r="T43" s="30">
        <f ca="1">T39*('LookUp Ranges'!$G$12+IF(Welcome!$C$12="Distribution",('LookUp Ranges'!$F$12+'LookUp Ranges'!$I$12),IF(Welcome!$C$12="Transmission",('LookUp Ranges'!$H$12+'LookUp Ranges'!$F$12),IF(Welcome!$C$12="Power Generation",('LookUp Ranges'!$G$12+'LookUp Ranges'!$F$12),'LookUp Ranges'!$F$12))))</f>
        <v>0</v>
      </c>
      <c r="U43" s="30">
        <f ca="1">U39*('LookUp Ranges'!$G$12+IF(Welcome!$C$12="Distribution",('LookUp Ranges'!$F$12+'LookUp Ranges'!$I$12),IF(Welcome!$C$12="Transmission",('LookUp Ranges'!$H$12+'LookUp Ranges'!$F$12),IF(Welcome!$C$12="Power Generation",('LookUp Ranges'!$G$12+'LookUp Ranges'!$F$12),'LookUp Ranges'!$F$12))))</f>
        <v>0</v>
      </c>
      <c r="V43" s="30">
        <f ca="1">V39*('LookUp Ranges'!$G$12+IF(Welcome!$C$12="Distribution",('LookUp Ranges'!$F$12+'LookUp Ranges'!$I$12),IF(Welcome!$C$12="Transmission",('LookUp Ranges'!$H$12+'LookUp Ranges'!$F$12),IF(Welcome!$C$12="Power Generation",('LookUp Ranges'!$G$12+'LookUp Ranges'!$F$12),'LookUp Ranges'!$F$12))))</f>
        <v>0</v>
      </c>
      <c r="W43" s="30">
        <f ca="1">W39*('LookUp Ranges'!$G$12+IF(Welcome!$C$12="Distribution",('LookUp Ranges'!$F$12+'LookUp Ranges'!$I$12),IF(Welcome!$C$12="Transmission",('LookUp Ranges'!$H$12+'LookUp Ranges'!$F$12),IF(Welcome!$C$12="Power Generation",('LookUp Ranges'!$G$12+'LookUp Ranges'!$F$12),'LookUp Ranges'!$F$12))))</f>
        <v>0</v>
      </c>
      <c r="X43" s="30">
        <f ca="1">X39*('LookUp Ranges'!$G$12+IF(Welcome!$C$12="Distribution",('LookUp Ranges'!$F$12+'LookUp Ranges'!$I$12),IF(Welcome!$C$12="Transmission",('LookUp Ranges'!$H$12+'LookUp Ranges'!$F$12),IF(Welcome!$C$12="Power Generation",('LookUp Ranges'!$G$12+'LookUp Ranges'!$F$12),'LookUp Ranges'!$F$12))))</f>
        <v>0</v>
      </c>
      <c r="Y43" s="30">
        <f ca="1">Y39*('LookUp Ranges'!$G$12+IF(Welcome!$C$12="Distribution",('LookUp Ranges'!$F$12+'LookUp Ranges'!$I$12),IF(Welcome!$C$12="Transmission",('LookUp Ranges'!$H$12+'LookUp Ranges'!$F$12),IF(Welcome!$C$12="Power Generation",('LookUp Ranges'!$G$12+'LookUp Ranges'!$F$12),'LookUp Ranges'!$F$12))))</f>
        <v>0</v>
      </c>
      <c r="Z43" s="30">
        <f ca="1">Z39*('LookUp Ranges'!$G$12+IF(Welcome!$C$12="Distribution",('LookUp Ranges'!$F$12+'LookUp Ranges'!$I$12),IF(Welcome!$C$12="Transmission",('LookUp Ranges'!$H$12+'LookUp Ranges'!$F$12),IF(Welcome!$C$12="Power Generation",('LookUp Ranges'!$G$12+'LookUp Ranges'!$F$12),'LookUp Ranges'!$F$12))))</f>
        <v>0</v>
      </c>
      <c r="AA43" s="30">
        <f ca="1">AA39*('LookUp Ranges'!$G$12+IF(Welcome!$C$12="Distribution",('LookUp Ranges'!$F$12+'LookUp Ranges'!$I$12),IF(Welcome!$C$12="Transmission",('LookUp Ranges'!$H$12+'LookUp Ranges'!$F$12),IF(Welcome!$C$12="Power Generation",('LookUp Ranges'!$G$12+'LookUp Ranges'!$F$12),'LookUp Ranges'!$F$12))))</f>
        <v>0</v>
      </c>
      <c r="AB43" s="30">
        <f ca="1">AB39*('LookUp Ranges'!$G$12+IF(Welcome!$C$12="Distribution",('LookUp Ranges'!$F$12+'LookUp Ranges'!$I$12),IF(Welcome!$C$12="Transmission",('LookUp Ranges'!$H$12+'LookUp Ranges'!$F$12),IF(Welcome!$C$12="Power Generation",('LookUp Ranges'!$G$12+'LookUp Ranges'!$F$12),'LookUp Ranges'!$F$12))))</f>
        <v>0</v>
      </c>
      <c r="AC43" s="30">
        <f ca="1">AC39*('LookUp Ranges'!$G$12+IF(Welcome!$C$12="Distribution",('LookUp Ranges'!$F$12+'LookUp Ranges'!$I$12),IF(Welcome!$C$12="Transmission",('LookUp Ranges'!$H$12+'LookUp Ranges'!$F$12),IF(Welcome!$C$12="Power Generation",('LookUp Ranges'!$G$12+'LookUp Ranges'!$F$12),'LookUp Ranges'!$F$12))))</f>
        <v>0</v>
      </c>
      <c r="AD43" s="30">
        <f ca="1">AD39*('LookUp Ranges'!$G$12+IF(Welcome!$C$12="Distribution",('LookUp Ranges'!$F$12+'LookUp Ranges'!$I$12),IF(Welcome!$C$12="Transmission",('LookUp Ranges'!$H$12+'LookUp Ranges'!$F$12),IF(Welcome!$C$12="Power Generation",('LookUp Ranges'!$G$12+'LookUp Ranges'!$F$12),'LookUp Ranges'!$F$12))))</f>
        <v>0</v>
      </c>
      <c r="AE43" s="30">
        <f ca="1">AE39*('LookUp Ranges'!$G$12+IF(Welcome!$C$12="Distribution",('LookUp Ranges'!$F$12+'LookUp Ranges'!$I$12),IF(Welcome!$C$12="Transmission",('LookUp Ranges'!$H$12+'LookUp Ranges'!$F$12),IF(Welcome!$C$12="Power Generation",('LookUp Ranges'!$G$12+'LookUp Ranges'!$F$12),'LookUp Ranges'!$F$12))))</f>
        <v>0</v>
      </c>
      <c r="AF43" s="30">
        <f ca="1">AF39*('LookUp Ranges'!$G$12+IF(Welcome!$C$12="Distribution",('LookUp Ranges'!$F$12+'LookUp Ranges'!$I$12),IF(Welcome!$C$12="Transmission",('LookUp Ranges'!$H$12+'LookUp Ranges'!$F$12),IF(Welcome!$C$12="Power Generation",('LookUp Ranges'!$G$12+'LookUp Ranges'!$F$12),'LookUp Ranges'!$F$12))))</f>
        <v>0</v>
      </c>
      <c r="AG43" s="30">
        <f ca="1">AG39*('LookUp Ranges'!$G$12+IF(Welcome!$C$12="Distribution",('LookUp Ranges'!$F$12+'LookUp Ranges'!$I$12),IF(Welcome!$C$12="Transmission",('LookUp Ranges'!$H$12+'LookUp Ranges'!$F$12),IF(Welcome!$C$12="Power Generation",('LookUp Ranges'!$G$12+'LookUp Ranges'!$F$12),'LookUp Ranges'!$F$12))))</f>
        <v>0</v>
      </c>
      <c r="AH43" s="30">
        <f ca="1">AH39*('LookUp Ranges'!$G$12+IF(Welcome!$C$12="Distribution",('LookUp Ranges'!$F$12+'LookUp Ranges'!$I$12),IF(Welcome!$C$12="Transmission",('LookUp Ranges'!$H$12+'LookUp Ranges'!$F$12),IF(Welcome!$C$12="Power Generation",('LookUp Ranges'!$G$12+'LookUp Ranges'!$F$12),'LookUp Ranges'!$F$12))))</f>
        <v>0</v>
      </c>
      <c r="AI43" s="30">
        <f ca="1">AI39*('LookUp Ranges'!$G$12+IF(Welcome!$C$12="Distribution",('LookUp Ranges'!$F$12+'LookUp Ranges'!$I$12),IF(Welcome!$C$12="Transmission",('LookUp Ranges'!$H$12+'LookUp Ranges'!$F$12),IF(Welcome!$C$12="Power Generation",('LookUp Ranges'!$G$12+'LookUp Ranges'!$F$12),'LookUp Ranges'!$F$12))))</f>
        <v>0</v>
      </c>
      <c r="AJ43" s="30">
        <f ca="1">AJ39*('LookUp Ranges'!$G$12+IF(Welcome!$C$12="Distribution",('LookUp Ranges'!$F$12+'LookUp Ranges'!$I$12),IF(Welcome!$C$12="Transmission",('LookUp Ranges'!$H$12+'LookUp Ranges'!$F$12),IF(Welcome!$C$12="Power Generation",('LookUp Ranges'!$G$12+'LookUp Ranges'!$F$12),'LookUp Ranges'!$F$12))))</f>
        <v>0</v>
      </c>
      <c r="AK43" s="30">
        <f ca="1">AK39*('LookUp Ranges'!$G$12+IF(Welcome!$C$12="Distribution",('LookUp Ranges'!$F$12+'LookUp Ranges'!$I$12),IF(Welcome!$C$12="Transmission",('LookUp Ranges'!$H$12+'LookUp Ranges'!$F$12),IF(Welcome!$C$12="Power Generation",('LookUp Ranges'!$G$12+'LookUp Ranges'!$F$12),'LookUp Ranges'!$F$12))))</f>
        <v>0</v>
      </c>
      <c r="AL43" s="30">
        <f ca="1">AL39*('LookUp Ranges'!$G$12+IF(Welcome!$C$12="Distribution",('LookUp Ranges'!$F$12+'LookUp Ranges'!$I$12),IF(Welcome!$C$12="Transmission",('LookUp Ranges'!$H$12+'LookUp Ranges'!$F$12),IF(Welcome!$C$12="Power Generation",('LookUp Ranges'!$G$12+'LookUp Ranges'!$F$12),'LookUp Ranges'!$F$12))))</f>
        <v>0</v>
      </c>
      <c r="AM43" s="30">
        <f ca="1">AM39*('LookUp Ranges'!$G$12+IF(Welcome!$C$12="Distribution",('LookUp Ranges'!$F$12+'LookUp Ranges'!$I$12),IF(Welcome!$C$12="Transmission",('LookUp Ranges'!$H$12+'LookUp Ranges'!$F$12),IF(Welcome!$C$12="Power Generation",('LookUp Ranges'!$G$12+'LookUp Ranges'!$F$12),'LookUp Ranges'!$F$12))))</f>
        <v>0</v>
      </c>
      <c r="AN43" s="30">
        <f ca="1">AN39*('LookUp Ranges'!$G$12+IF(Welcome!$C$12="Distribution",('LookUp Ranges'!$F$12+'LookUp Ranges'!$I$12),IF(Welcome!$C$12="Transmission",('LookUp Ranges'!$H$12+'LookUp Ranges'!$F$12),IF(Welcome!$C$12="Power Generation",('LookUp Ranges'!$G$12+'LookUp Ranges'!$F$12),'LookUp Ranges'!$F$12))))</f>
        <v>0</v>
      </c>
      <c r="AO43" s="30">
        <f ca="1">AO39*('LookUp Ranges'!$G$12+IF(Welcome!$C$12="Distribution",('LookUp Ranges'!$F$12+'LookUp Ranges'!$I$12),IF(Welcome!$C$12="Transmission",('LookUp Ranges'!$H$12+'LookUp Ranges'!$F$12),IF(Welcome!$C$12="Power Generation",('LookUp Ranges'!$G$12+'LookUp Ranges'!$F$12),'LookUp Ranges'!$F$12))))</f>
        <v>0</v>
      </c>
      <c r="AP43" s="30">
        <f ca="1">AP39*('LookUp Ranges'!$G$12+IF(Welcome!$C$12="Distribution",('LookUp Ranges'!$F$12+'LookUp Ranges'!$I$12),IF(Welcome!$C$12="Transmission",('LookUp Ranges'!$H$12+'LookUp Ranges'!$F$12),IF(Welcome!$C$12="Power Generation",('LookUp Ranges'!$G$12+'LookUp Ranges'!$F$12),'LookUp Ranges'!$F$12))))</f>
        <v>0</v>
      </c>
      <c r="AQ43" s="30">
        <f ca="1">AQ39*('LookUp Ranges'!$G$12+IF(Welcome!$C$12="Distribution",('LookUp Ranges'!$F$12+'LookUp Ranges'!$I$12),IF(Welcome!$C$12="Transmission",('LookUp Ranges'!$H$12+'LookUp Ranges'!$F$12),IF(Welcome!$C$12="Power Generation",('LookUp Ranges'!$G$12+'LookUp Ranges'!$F$12),'LookUp Ranges'!$F$12))))</f>
        <v>0</v>
      </c>
      <c r="AR43" s="30">
        <f ca="1">AR39*('LookUp Ranges'!$G$12+IF(Welcome!$C$12="Distribution",('LookUp Ranges'!$F$12+'LookUp Ranges'!$I$12),IF(Welcome!$C$12="Transmission",('LookUp Ranges'!$H$12+'LookUp Ranges'!$F$12),IF(Welcome!$C$12="Power Generation",('LookUp Ranges'!$G$12+'LookUp Ranges'!$F$12),'LookUp Ranges'!$F$12))))</f>
        <v>0</v>
      </c>
      <c r="AS43" s="30">
        <f ca="1">AS39*('LookUp Ranges'!$G$12+IF(Welcome!$C$12="Distribution",('LookUp Ranges'!$F$12+'LookUp Ranges'!$I$12),IF(Welcome!$C$12="Transmission",('LookUp Ranges'!$H$12+'LookUp Ranges'!$F$12),IF(Welcome!$C$12="Power Generation",('LookUp Ranges'!$G$12+'LookUp Ranges'!$F$12),'LookUp Ranges'!$F$12))))</f>
        <v>0</v>
      </c>
      <c r="AT43" s="30">
        <f ca="1">AT39*('LookUp Ranges'!$G$12+IF(Welcome!$C$12="Distribution",('LookUp Ranges'!$F$12+'LookUp Ranges'!$I$12),IF(Welcome!$C$12="Transmission",('LookUp Ranges'!$H$12+'LookUp Ranges'!$F$12),IF(Welcome!$C$12="Power Generation",('LookUp Ranges'!$G$12+'LookUp Ranges'!$F$12),'LookUp Ranges'!$F$12))))</f>
        <v>0</v>
      </c>
      <c r="AU43" s="30">
        <f ca="1">AU39*('LookUp Ranges'!$G$12+IF(Welcome!$C$12="Distribution",('LookUp Ranges'!$F$12+'LookUp Ranges'!$I$12),IF(Welcome!$C$12="Transmission",('LookUp Ranges'!$H$12+'LookUp Ranges'!$F$12),IF(Welcome!$C$12="Power Generation",('LookUp Ranges'!$G$12+'LookUp Ranges'!$F$12),'LookUp Ranges'!$F$12))))</f>
        <v>0</v>
      </c>
      <c r="AV43" s="30">
        <f ca="1">AV39*('LookUp Ranges'!$G$12+IF(Welcome!$C$12="Distribution",('LookUp Ranges'!$F$12+'LookUp Ranges'!$I$12),IF(Welcome!$C$12="Transmission",('LookUp Ranges'!$H$12+'LookUp Ranges'!$F$12),IF(Welcome!$C$12="Power Generation",('LookUp Ranges'!$G$12+'LookUp Ranges'!$F$12),'LookUp Ranges'!$F$12))))</f>
        <v>0</v>
      </c>
      <c r="AW43" s="30">
        <f ca="1">AW39*('LookUp Ranges'!$G$12+IF(Welcome!$C$12="Distribution",('LookUp Ranges'!$F$12+'LookUp Ranges'!$I$12),IF(Welcome!$C$12="Transmission",('LookUp Ranges'!$H$12+'LookUp Ranges'!$F$12),IF(Welcome!$C$12="Power Generation",('LookUp Ranges'!$G$12+'LookUp Ranges'!$F$12),'LookUp Ranges'!$F$12))))</f>
        <v>0</v>
      </c>
      <c r="AX43" s="30">
        <f ca="1">AX39*('LookUp Ranges'!$G$12+IF(Welcome!$C$12="Distribution",('LookUp Ranges'!$F$12+'LookUp Ranges'!$I$12),IF(Welcome!$C$12="Transmission",('LookUp Ranges'!$H$12+'LookUp Ranges'!$F$12),IF(Welcome!$C$12="Power Generation",('LookUp Ranges'!$G$12+'LookUp Ranges'!$F$12),'LookUp Ranges'!$F$12))))</f>
        <v>0</v>
      </c>
      <c r="AY43" s="30">
        <f ca="1">AY39*('LookUp Ranges'!$G$12+IF(Welcome!$C$12="Distribution",('LookUp Ranges'!$F$12+'LookUp Ranges'!$I$12),IF(Welcome!$C$12="Transmission",('LookUp Ranges'!$H$12+'LookUp Ranges'!$F$12),IF(Welcome!$C$12="Power Generation",('LookUp Ranges'!$G$12+'LookUp Ranges'!$F$12),'LookUp Ranges'!$F$12))))</f>
        <v>0</v>
      </c>
      <c r="AZ43" s="30">
        <f ca="1">AZ39*('LookUp Ranges'!$G$12+IF(Welcome!$C$12="Distribution",('LookUp Ranges'!$F$12+'LookUp Ranges'!$I$12),IF(Welcome!$C$12="Transmission",('LookUp Ranges'!$H$12+'LookUp Ranges'!$F$12),IF(Welcome!$C$12="Power Generation",('LookUp Ranges'!$G$12+'LookUp Ranges'!$F$12),'LookUp Ranges'!$F$12))))</f>
        <v>0</v>
      </c>
      <c r="BA43" s="30">
        <f ca="1">BA39*('LookUp Ranges'!$G$12+IF(Welcome!$C$12="Distribution",('LookUp Ranges'!$F$12+'LookUp Ranges'!$I$12),IF(Welcome!$C$12="Transmission",('LookUp Ranges'!$H$12+'LookUp Ranges'!$F$12),IF(Welcome!$C$12="Power Generation",('LookUp Ranges'!$G$12+'LookUp Ranges'!$F$12),'LookUp Ranges'!$F$12))))</f>
        <v>0</v>
      </c>
      <c r="BB43" s="30">
        <f ca="1">BB39*('LookUp Ranges'!$G$12+IF(Welcome!$C$12="Distribution",('LookUp Ranges'!$F$12+'LookUp Ranges'!$I$12),IF(Welcome!$C$12="Transmission",('LookUp Ranges'!$H$12+'LookUp Ranges'!$F$12),IF(Welcome!$C$12="Power Generation",('LookUp Ranges'!$G$12+'LookUp Ranges'!$F$12),'LookUp Ranges'!$F$12))))</f>
        <v>0</v>
      </c>
      <c r="BC43" s="30">
        <f ca="1">BC39*('LookUp Ranges'!$G$12+IF(Welcome!$C$12="Distribution",('LookUp Ranges'!$F$12+'LookUp Ranges'!$I$12),IF(Welcome!$C$12="Transmission",('LookUp Ranges'!$H$12+'LookUp Ranges'!$F$12),IF(Welcome!$C$12="Power Generation",('LookUp Ranges'!$G$12+'LookUp Ranges'!$F$12),'LookUp Ranges'!$F$12))))</f>
        <v>0</v>
      </c>
      <c r="BD43" s="30">
        <f ca="1">BD39*('LookUp Ranges'!$G$12+IF(Welcome!$C$12="Distribution",('LookUp Ranges'!$F$12+'LookUp Ranges'!$I$12),IF(Welcome!$C$12="Transmission",('LookUp Ranges'!$H$12+'LookUp Ranges'!$F$12),IF(Welcome!$C$12="Power Generation",('LookUp Ranges'!$G$12+'LookUp Ranges'!$F$12),'LookUp Ranges'!$F$12))))</f>
        <v>0</v>
      </c>
      <c r="BE43" s="30">
        <f ca="1">BE39*('LookUp Ranges'!$G$12+IF(Welcome!$C$12="Distribution",('LookUp Ranges'!$F$12+'LookUp Ranges'!$I$12),IF(Welcome!$C$12="Transmission",('LookUp Ranges'!$H$12+'LookUp Ranges'!$F$12),IF(Welcome!$C$12="Power Generation",('LookUp Ranges'!$G$12+'LookUp Ranges'!$F$12),'LookUp Ranges'!$F$12))))</f>
        <v>0</v>
      </c>
      <c r="BF43" s="30">
        <f ca="1">BF39*('LookUp Ranges'!$G$12+IF(Welcome!$C$12="Distribution",('LookUp Ranges'!$F$12+'LookUp Ranges'!$I$12),IF(Welcome!$C$12="Transmission",('LookUp Ranges'!$H$12+'LookUp Ranges'!$F$12),IF(Welcome!$C$12="Power Generation",('LookUp Ranges'!$G$12+'LookUp Ranges'!$F$12),'LookUp Ranges'!$F$12))))</f>
        <v>0</v>
      </c>
      <c r="BG43" s="30">
        <f ca="1">BG39*('LookUp Ranges'!$G$12+IF(Welcome!$C$12="Distribution",('LookUp Ranges'!$F$12+'LookUp Ranges'!$I$12),IF(Welcome!$C$12="Transmission",('LookUp Ranges'!$H$12+'LookUp Ranges'!$F$12),IF(Welcome!$C$12="Power Generation",('LookUp Ranges'!$G$12+'LookUp Ranges'!$F$12),'LookUp Ranges'!$F$12))))</f>
        <v>0</v>
      </c>
      <c r="BH43" s="30">
        <f ca="1">BH39*('LookUp Ranges'!$G$12+IF(Welcome!$C$12="Distribution",('LookUp Ranges'!$F$12+'LookUp Ranges'!$I$12),IF(Welcome!$C$12="Transmission",('LookUp Ranges'!$H$12+'LookUp Ranges'!$F$12),IF(Welcome!$C$12="Power Generation",('LookUp Ranges'!$G$12+'LookUp Ranges'!$F$12),'LookUp Ranges'!$F$12))))</f>
        <v>0</v>
      </c>
      <c r="BI43" s="30">
        <f ca="1">BI39*('LookUp Ranges'!$G$12+IF(Welcome!$C$12="Distribution",('LookUp Ranges'!$F$12+'LookUp Ranges'!$I$12),IF(Welcome!$C$12="Transmission",('LookUp Ranges'!$H$12+'LookUp Ranges'!$F$12),IF(Welcome!$C$12="Power Generation",('LookUp Ranges'!$G$12+'LookUp Ranges'!$F$12),'LookUp Ranges'!$F$12))))</f>
        <v>0</v>
      </c>
      <c r="BJ43" s="30">
        <f ca="1">BJ39*('LookUp Ranges'!$G$12+IF(Welcome!$C$12="Distribution",('LookUp Ranges'!$F$12+'LookUp Ranges'!$I$12),IF(Welcome!$C$12="Transmission",('LookUp Ranges'!$H$12+'LookUp Ranges'!$F$12),IF(Welcome!$C$12="Power Generation",('LookUp Ranges'!$G$12+'LookUp Ranges'!$F$12),'LookUp Ranges'!$F$12))))</f>
        <v>0</v>
      </c>
      <c r="BK43" s="30">
        <f ca="1">BK39*('LookUp Ranges'!$G$12+IF(Welcome!$C$12="Distribution",('LookUp Ranges'!$F$12+'LookUp Ranges'!$I$12),IF(Welcome!$C$12="Transmission",('LookUp Ranges'!$H$12+'LookUp Ranges'!$F$12),IF(Welcome!$C$12="Power Generation",('LookUp Ranges'!$G$12+'LookUp Ranges'!$F$12),'LookUp Ranges'!$F$12))))</f>
        <v>0</v>
      </c>
      <c r="BL43" s="30">
        <f ca="1">BL39*('LookUp Ranges'!$G$12+IF(Welcome!$C$12="Distribution",('LookUp Ranges'!$F$12+'LookUp Ranges'!$I$12),IF(Welcome!$C$12="Transmission",('LookUp Ranges'!$H$12+'LookUp Ranges'!$F$12),IF(Welcome!$C$12="Power Generation",('LookUp Ranges'!$G$12+'LookUp Ranges'!$F$12),'LookUp Ranges'!$F$12))))</f>
        <v>0</v>
      </c>
      <c r="BM43" s="30">
        <f ca="1">BM39*('LookUp Ranges'!$G$12+IF(Welcome!$C$12="Distribution",('LookUp Ranges'!$F$12+'LookUp Ranges'!$I$12),IF(Welcome!$C$12="Transmission",('LookUp Ranges'!$H$12+'LookUp Ranges'!$F$12),IF(Welcome!$C$12="Power Generation",('LookUp Ranges'!$G$12+'LookUp Ranges'!$F$12),'LookUp Ranges'!$F$12))))</f>
        <v>0</v>
      </c>
      <c r="BN43" s="30">
        <f ca="1">BN39*('LookUp Ranges'!$G$12+IF(Welcome!$C$12="Distribution",('LookUp Ranges'!$F$12+'LookUp Ranges'!$I$12),IF(Welcome!$C$12="Transmission",('LookUp Ranges'!$H$12+'LookUp Ranges'!$F$12),IF(Welcome!$C$12="Power Generation",('LookUp Ranges'!$G$12+'LookUp Ranges'!$F$12),'LookUp Ranges'!$F$12))))</f>
        <v>0</v>
      </c>
      <c r="BO43" s="30">
        <f ca="1">BO39*('LookUp Ranges'!$G$12+IF(Welcome!$C$12="Distribution",('LookUp Ranges'!$F$12+'LookUp Ranges'!$I$12),IF(Welcome!$C$12="Transmission",('LookUp Ranges'!$H$12+'LookUp Ranges'!$F$12),IF(Welcome!$C$12="Power Generation",('LookUp Ranges'!$G$12+'LookUp Ranges'!$F$12),'LookUp Ranges'!$F$12))))</f>
        <v>0</v>
      </c>
      <c r="BP43" s="30">
        <f ca="1">BP39*('LookUp Ranges'!$G$12+IF(Welcome!$C$12="Distribution",('LookUp Ranges'!$F$12+'LookUp Ranges'!$I$12),IF(Welcome!$C$12="Transmission",('LookUp Ranges'!$H$12+'LookUp Ranges'!$F$12),IF(Welcome!$C$12="Power Generation",('LookUp Ranges'!$G$12+'LookUp Ranges'!$F$12),'LookUp Ranges'!$F$12))))</f>
        <v>0</v>
      </c>
      <c r="BQ43" s="30">
        <f ca="1">BQ39*('LookUp Ranges'!$G$12+IF(Welcome!$C$12="Distribution",('LookUp Ranges'!$F$12+'LookUp Ranges'!$I$12),IF(Welcome!$C$12="Transmission",('LookUp Ranges'!$H$12+'LookUp Ranges'!$F$12),IF(Welcome!$C$12="Power Generation",('LookUp Ranges'!$G$12+'LookUp Ranges'!$F$12),'LookUp Ranges'!$F$12))))</f>
        <v>0</v>
      </c>
      <c r="BR43" s="30">
        <f ca="1">BR39*('LookUp Ranges'!$G$12+IF(Welcome!$C$12="Distribution",('LookUp Ranges'!$F$12+'LookUp Ranges'!$I$12),IF(Welcome!$C$12="Transmission",('LookUp Ranges'!$H$12+'LookUp Ranges'!$F$12),IF(Welcome!$C$12="Power Generation",('LookUp Ranges'!$G$12+'LookUp Ranges'!$F$12),'LookUp Ranges'!$F$12))))</f>
        <v>0</v>
      </c>
      <c r="BS43" s="30">
        <f ca="1">BS39*('LookUp Ranges'!$G$12+IF(Welcome!$C$12="Distribution",('LookUp Ranges'!$F$12+'LookUp Ranges'!$I$12),IF(Welcome!$C$12="Transmission",('LookUp Ranges'!$H$12+'LookUp Ranges'!$F$12),IF(Welcome!$C$12="Power Generation",('LookUp Ranges'!$G$12+'LookUp Ranges'!$F$12),'LookUp Ranges'!$F$12))))</f>
        <v>0</v>
      </c>
      <c r="BT43" s="30">
        <f ca="1">BT39*('LookUp Ranges'!$G$12+IF(Welcome!$C$12="Distribution",('LookUp Ranges'!$F$12+'LookUp Ranges'!$I$12),IF(Welcome!$C$12="Transmission",('LookUp Ranges'!$H$12+'LookUp Ranges'!$F$12),IF(Welcome!$C$12="Power Generation",('LookUp Ranges'!$G$12+'LookUp Ranges'!$F$12),'LookUp Ranges'!$F$12))))</f>
        <v>0</v>
      </c>
      <c r="BU43" s="30">
        <f ca="1">BU39*('LookUp Ranges'!$G$12+IF(Welcome!$C$12="Distribution",('LookUp Ranges'!$F$12+'LookUp Ranges'!$I$12),IF(Welcome!$C$12="Transmission",('LookUp Ranges'!$H$12+'LookUp Ranges'!$F$12),IF(Welcome!$C$12="Power Generation",('LookUp Ranges'!$G$12+'LookUp Ranges'!$F$12),'LookUp Ranges'!$F$12))))</f>
        <v>0</v>
      </c>
      <c r="BV43" s="30">
        <f ca="1">BV39*('LookUp Ranges'!$G$12+IF(Welcome!$C$12="Distribution",('LookUp Ranges'!$F$12+'LookUp Ranges'!$I$12),IF(Welcome!$C$12="Transmission",('LookUp Ranges'!$H$12+'LookUp Ranges'!$F$12),IF(Welcome!$C$12="Power Generation",('LookUp Ranges'!$G$12+'LookUp Ranges'!$F$12),'LookUp Ranges'!$F$12))))</f>
        <v>0</v>
      </c>
      <c r="BW43" s="30">
        <f ca="1">BW39*('LookUp Ranges'!$G$12+IF(Welcome!$C$12="Distribution",('LookUp Ranges'!$F$12+'LookUp Ranges'!$I$12),IF(Welcome!$C$12="Transmission",('LookUp Ranges'!$H$12+'LookUp Ranges'!$F$12),IF(Welcome!$C$12="Power Generation",('LookUp Ranges'!$G$12+'LookUp Ranges'!$F$12),'LookUp Ranges'!$F$12))))</f>
        <v>0</v>
      </c>
      <c r="BX43" s="30">
        <f ca="1">BX39*('LookUp Ranges'!$G$12+IF(Welcome!$C$12="Distribution",('LookUp Ranges'!$F$12+'LookUp Ranges'!$I$12),IF(Welcome!$C$12="Transmission",('LookUp Ranges'!$H$12+'LookUp Ranges'!$F$12),IF(Welcome!$C$12="Power Generation",('LookUp Ranges'!$G$12+'LookUp Ranges'!$F$12),'LookUp Ranges'!$F$12))))</f>
        <v>0</v>
      </c>
      <c r="BY43" s="30">
        <f ca="1">BY39*('LookUp Ranges'!$G$12+IF(Welcome!$C$12="Distribution",('LookUp Ranges'!$F$12+'LookUp Ranges'!$I$12),IF(Welcome!$C$12="Transmission",('LookUp Ranges'!$H$12+'LookUp Ranges'!$F$12),IF(Welcome!$C$12="Power Generation",('LookUp Ranges'!$G$12+'LookUp Ranges'!$F$12),'LookUp Ranges'!$F$12))))</f>
        <v>0</v>
      </c>
      <c r="BZ43" s="30">
        <f ca="1">BZ39*('LookUp Ranges'!$G$12+IF(Welcome!$C$12="Distribution",('LookUp Ranges'!$F$12+'LookUp Ranges'!$I$12),IF(Welcome!$C$12="Transmission",('LookUp Ranges'!$H$12+'LookUp Ranges'!$F$12),IF(Welcome!$C$12="Power Generation",('LookUp Ranges'!$G$12+'LookUp Ranges'!$F$12),'LookUp Ranges'!$F$12))))</f>
        <v>0</v>
      </c>
      <c r="CA43" s="30">
        <f ca="1">CA39*('LookUp Ranges'!$G$12+IF(Welcome!$C$12="Distribution",('LookUp Ranges'!$F$12+'LookUp Ranges'!$I$12),IF(Welcome!$C$12="Transmission",('LookUp Ranges'!$H$12+'LookUp Ranges'!$F$12),IF(Welcome!$C$12="Power Generation",('LookUp Ranges'!$G$12+'LookUp Ranges'!$F$12),'LookUp Ranges'!$F$12))))</f>
        <v>0</v>
      </c>
      <c r="CB43" s="30">
        <f ca="1">CB39*('LookUp Ranges'!$G$12+IF(Welcome!$C$12="Distribution",('LookUp Ranges'!$F$12+'LookUp Ranges'!$I$12),IF(Welcome!$C$12="Transmission",('LookUp Ranges'!$H$12+'LookUp Ranges'!$F$12),IF(Welcome!$C$12="Power Generation",('LookUp Ranges'!$G$12+'LookUp Ranges'!$F$12),'LookUp Ranges'!$F$12))))</f>
        <v>0</v>
      </c>
      <c r="CC43" s="30">
        <f ca="1">CC39*('LookUp Ranges'!$G$12+IF(Welcome!$C$12="Distribution",('LookUp Ranges'!$F$12+'LookUp Ranges'!$I$12),IF(Welcome!$C$12="Transmission",('LookUp Ranges'!$H$12+'LookUp Ranges'!$F$12),IF(Welcome!$C$12="Power Generation",('LookUp Ranges'!$G$12+'LookUp Ranges'!$F$12),'LookUp Ranges'!$F$12))))</f>
        <v>0</v>
      </c>
      <c r="CD43" s="30">
        <f ca="1">CD39*('LookUp Ranges'!$G$12+IF(Welcome!$C$12="Distribution",('LookUp Ranges'!$F$12+'LookUp Ranges'!$I$12),IF(Welcome!$C$12="Transmission",('LookUp Ranges'!$H$12+'LookUp Ranges'!$F$12),IF(Welcome!$C$12="Power Generation",('LookUp Ranges'!$G$12+'LookUp Ranges'!$F$12),'LookUp Ranges'!$F$12))))</f>
        <v>0</v>
      </c>
      <c r="CE43" s="457"/>
    </row>
    <row r="44" spans="1:83">
      <c r="B44" s="187" t="s">
        <v>409</v>
      </c>
      <c r="C44" s="37">
        <f>C47</f>
        <v>0</v>
      </c>
      <c r="D44" s="37">
        <f t="shared" ref="D44:BO44" si="16">D47</f>
        <v>0</v>
      </c>
      <c r="E44" s="37">
        <f t="shared" si="16"/>
        <v>0</v>
      </c>
      <c r="F44" s="37">
        <f t="shared" si="16"/>
        <v>0</v>
      </c>
      <c r="G44" s="37">
        <f t="shared" si="16"/>
        <v>0</v>
      </c>
      <c r="H44" s="37">
        <f t="shared" si="16"/>
        <v>0</v>
      </c>
      <c r="I44" s="37">
        <f t="shared" si="16"/>
        <v>0</v>
      </c>
      <c r="J44" s="37">
        <f t="shared" si="16"/>
        <v>0</v>
      </c>
      <c r="K44" s="37">
        <f t="shared" si="16"/>
        <v>0</v>
      </c>
      <c r="L44" s="37">
        <f t="shared" si="16"/>
        <v>0</v>
      </c>
      <c r="M44" s="37">
        <f t="shared" si="16"/>
        <v>0</v>
      </c>
      <c r="N44" s="37">
        <f t="shared" si="16"/>
        <v>0</v>
      </c>
      <c r="O44" s="37">
        <f t="shared" si="16"/>
        <v>0</v>
      </c>
      <c r="P44" s="37">
        <f t="shared" si="16"/>
        <v>0</v>
      </c>
      <c r="Q44" s="37">
        <f t="shared" si="16"/>
        <v>0</v>
      </c>
      <c r="R44" s="37">
        <f t="shared" si="16"/>
        <v>0</v>
      </c>
      <c r="S44" s="37">
        <f t="shared" si="16"/>
        <v>0</v>
      </c>
      <c r="T44" s="37">
        <f t="shared" si="16"/>
        <v>0</v>
      </c>
      <c r="U44" s="37">
        <f t="shared" si="16"/>
        <v>0</v>
      </c>
      <c r="V44" s="37">
        <f t="shared" si="16"/>
        <v>0</v>
      </c>
      <c r="W44" s="37">
        <f t="shared" si="16"/>
        <v>0</v>
      </c>
      <c r="X44" s="37">
        <f t="shared" si="16"/>
        <v>0</v>
      </c>
      <c r="Y44" s="37">
        <f t="shared" si="16"/>
        <v>0</v>
      </c>
      <c r="Z44" s="37">
        <f t="shared" si="16"/>
        <v>0</v>
      </c>
      <c r="AA44" s="37">
        <f t="shared" si="16"/>
        <v>0</v>
      </c>
      <c r="AB44" s="37">
        <f t="shared" si="16"/>
        <v>0</v>
      </c>
      <c r="AC44" s="37">
        <f t="shared" si="16"/>
        <v>0</v>
      </c>
      <c r="AD44" s="37">
        <f t="shared" si="16"/>
        <v>0</v>
      </c>
      <c r="AE44" s="37">
        <f t="shared" si="16"/>
        <v>0</v>
      </c>
      <c r="AF44" s="37">
        <f t="shared" si="16"/>
        <v>0</v>
      </c>
      <c r="AG44" s="37">
        <f t="shared" si="16"/>
        <v>0</v>
      </c>
      <c r="AH44" s="37">
        <f t="shared" si="16"/>
        <v>0</v>
      </c>
      <c r="AI44" s="37">
        <f t="shared" si="16"/>
        <v>0</v>
      </c>
      <c r="AJ44" s="37">
        <f t="shared" si="16"/>
        <v>0</v>
      </c>
      <c r="AK44" s="37">
        <f t="shared" si="16"/>
        <v>0</v>
      </c>
      <c r="AL44" s="37">
        <f t="shared" si="16"/>
        <v>0</v>
      </c>
      <c r="AM44" s="37">
        <f t="shared" si="16"/>
        <v>0</v>
      </c>
      <c r="AN44" s="37">
        <f t="shared" si="16"/>
        <v>0</v>
      </c>
      <c r="AO44" s="37">
        <f t="shared" si="16"/>
        <v>0</v>
      </c>
      <c r="AP44" s="37">
        <f t="shared" si="16"/>
        <v>0</v>
      </c>
      <c r="AQ44" s="37">
        <f t="shared" si="16"/>
        <v>0</v>
      </c>
      <c r="AR44" s="37">
        <f t="shared" si="16"/>
        <v>0</v>
      </c>
      <c r="AS44" s="37">
        <f t="shared" si="16"/>
        <v>0</v>
      </c>
      <c r="AT44" s="37">
        <f t="shared" si="16"/>
        <v>0</v>
      </c>
      <c r="AU44" s="37">
        <f t="shared" si="16"/>
        <v>0</v>
      </c>
      <c r="AV44" s="37">
        <f t="shared" si="16"/>
        <v>0</v>
      </c>
      <c r="AW44" s="37">
        <f t="shared" si="16"/>
        <v>0</v>
      </c>
      <c r="AX44" s="37">
        <f t="shared" si="16"/>
        <v>0</v>
      </c>
      <c r="AY44" s="37">
        <f t="shared" si="16"/>
        <v>0</v>
      </c>
      <c r="AZ44" s="37">
        <f t="shared" si="16"/>
        <v>0</v>
      </c>
      <c r="BA44" s="37">
        <f t="shared" si="16"/>
        <v>0</v>
      </c>
      <c r="BB44" s="37">
        <f t="shared" si="16"/>
        <v>0</v>
      </c>
      <c r="BC44" s="37">
        <f t="shared" si="16"/>
        <v>0</v>
      </c>
      <c r="BD44" s="37">
        <f t="shared" si="16"/>
        <v>0</v>
      </c>
      <c r="BE44" s="37">
        <f t="shared" si="16"/>
        <v>0</v>
      </c>
      <c r="BF44" s="37">
        <f t="shared" si="16"/>
        <v>0</v>
      </c>
      <c r="BG44" s="37">
        <f t="shared" si="16"/>
        <v>0</v>
      </c>
      <c r="BH44" s="37">
        <f t="shared" si="16"/>
        <v>0</v>
      </c>
      <c r="BI44" s="37">
        <f t="shared" si="16"/>
        <v>0</v>
      </c>
      <c r="BJ44" s="37">
        <f t="shared" si="16"/>
        <v>0</v>
      </c>
      <c r="BK44" s="37">
        <f t="shared" si="16"/>
        <v>0</v>
      </c>
      <c r="BL44" s="37">
        <f t="shared" si="16"/>
        <v>0</v>
      </c>
      <c r="BM44" s="37">
        <f t="shared" si="16"/>
        <v>0</v>
      </c>
      <c r="BN44" s="37">
        <f t="shared" si="16"/>
        <v>0</v>
      </c>
      <c r="BO44" s="37">
        <f t="shared" si="16"/>
        <v>0</v>
      </c>
      <c r="BP44" s="37">
        <f t="shared" ref="BP44:CD44" si="17">BP47</f>
        <v>0</v>
      </c>
      <c r="BQ44" s="37">
        <f t="shared" si="17"/>
        <v>0</v>
      </c>
      <c r="BR44" s="37">
        <f t="shared" si="17"/>
        <v>0</v>
      </c>
      <c r="BS44" s="37">
        <f t="shared" si="17"/>
        <v>0</v>
      </c>
      <c r="BT44" s="37">
        <f t="shared" si="17"/>
        <v>0</v>
      </c>
      <c r="BU44" s="37">
        <f t="shared" si="17"/>
        <v>0</v>
      </c>
      <c r="BV44" s="37">
        <f t="shared" si="17"/>
        <v>0</v>
      </c>
      <c r="BW44" s="37">
        <f t="shared" si="17"/>
        <v>0</v>
      </c>
      <c r="BX44" s="37">
        <f t="shared" si="17"/>
        <v>0</v>
      </c>
      <c r="BY44" s="37">
        <f t="shared" si="17"/>
        <v>0</v>
      </c>
      <c r="BZ44" s="37">
        <f t="shared" si="17"/>
        <v>0</v>
      </c>
      <c r="CA44" s="37">
        <f t="shared" si="17"/>
        <v>0</v>
      </c>
      <c r="CB44" s="37">
        <f t="shared" si="17"/>
        <v>0</v>
      </c>
      <c r="CC44" s="37">
        <f t="shared" si="17"/>
        <v>0</v>
      </c>
      <c r="CD44" s="37">
        <f t="shared" si="17"/>
        <v>0</v>
      </c>
      <c r="CE44" s="20"/>
    </row>
    <row r="45" spans="1:83">
      <c r="B45" s="180" t="s">
        <v>405</v>
      </c>
      <c r="C45" s="207">
        <v>0</v>
      </c>
      <c r="D45" s="207">
        <v>0</v>
      </c>
      <c r="E45" s="207">
        <v>0</v>
      </c>
      <c r="F45" s="207">
        <v>0</v>
      </c>
      <c r="G45" s="207">
        <v>0</v>
      </c>
      <c r="H45" s="207">
        <v>0</v>
      </c>
      <c r="I45" s="207">
        <v>0</v>
      </c>
      <c r="J45" s="207">
        <v>0</v>
      </c>
      <c r="K45" s="207">
        <v>0</v>
      </c>
      <c r="L45" s="207">
        <v>0</v>
      </c>
      <c r="M45" s="207">
        <v>0</v>
      </c>
      <c r="N45" s="207">
        <v>0</v>
      </c>
      <c r="O45" s="207">
        <v>0</v>
      </c>
      <c r="P45" s="207">
        <v>0</v>
      </c>
      <c r="Q45" s="207">
        <v>0</v>
      </c>
      <c r="R45" s="207">
        <v>0</v>
      </c>
      <c r="S45" s="207">
        <v>0</v>
      </c>
      <c r="T45" s="207">
        <v>0</v>
      </c>
      <c r="U45" s="207">
        <v>0</v>
      </c>
      <c r="V45" s="207">
        <v>0</v>
      </c>
      <c r="W45" s="207">
        <v>0</v>
      </c>
      <c r="X45" s="207">
        <v>0</v>
      </c>
      <c r="Y45" s="207">
        <v>0</v>
      </c>
      <c r="Z45" s="207">
        <v>0</v>
      </c>
      <c r="AA45" s="207">
        <v>0</v>
      </c>
      <c r="AB45" s="207">
        <v>0</v>
      </c>
      <c r="AC45" s="207">
        <v>0</v>
      </c>
      <c r="AD45" s="207">
        <v>0</v>
      </c>
      <c r="AE45" s="207">
        <v>0</v>
      </c>
      <c r="AF45" s="207">
        <v>0</v>
      </c>
      <c r="AG45" s="207">
        <v>0</v>
      </c>
      <c r="AH45" s="207">
        <v>0</v>
      </c>
      <c r="AI45" s="207">
        <v>0</v>
      </c>
      <c r="AJ45" s="207">
        <v>0</v>
      </c>
      <c r="AK45" s="207">
        <v>0</v>
      </c>
      <c r="AL45" s="207">
        <v>0</v>
      </c>
      <c r="AM45" s="207">
        <v>0</v>
      </c>
      <c r="AN45" s="207">
        <v>0</v>
      </c>
      <c r="AO45" s="207">
        <v>0</v>
      </c>
      <c r="AP45" s="207">
        <v>0</v>
      </c>
      <c r="AQ45" s="207">
        <v>0</v>
      </c>
      <c r="AR45" s="207">
        <v>0</v>
      </c>
      <c r="AS45" s="207">
        <v>0</v>
      </c>
      <c r="AT45" s="207">
        <v>0</v>
      </c>
      <c r="AU45" s="207">
        <v>0</v>
      </c>
      <c r="AV45" s="207">
        <v>0</v>
      </c>
      <c r="AW45" s="207">
        <v>0</v>
      </c>
      <c r="AX45" s="207">
        <v>0</v>
      </c>
      <c r="AY45" s="207">
        <v>0</v>
      </c>
      <c r="AZ45" s="207">
        <v>0</v>
      </c>
      <c r="BA45" s="207">
        <v>0</v>
      </c>
      <c r="BB45" s="207">
        <v>0</v>
      </c>
      <c r="BC45" s="207">
        <v>0</v>
      </c>
      <c r="BD45" s="207">
        <v>0</v>
      </c>
      <c r="BE45" s="207">
        <v>0</v>
      </c>
      <c r="BF45" s="207">
        <v>0</v>
      </c>
      <c r="BG45" s="207">
        <v>0</v>
      </c>
      <c r="BH45" s="207">
        <v>0</v>
      </c>
      <c r="BI45" s="207">
        <v>0</v>
      </c>
      <c r="BJ45" s="207">
        <v>0</v>
      </c>
      <c r="BK45" s="207">
        <v>0</v>
      </c>
      <c r="BL45" s="207">
        <v>0</v>
      </c>
      <c r="BM45" s="207">
        <v>0</v>
      </c>
      <c r="BN45" s="207">
        <v>0</v>
      </c>
      <c r="BO45" s="207">
        <v>0</v>
      </c>
      <c r="BP45" s="207">
        <v>0</v>
      </c>
      <c r="BQ45" s="207">
        <v>0</v>
      </c>
      <c r="BR45" s="207">
        <v>0</v>
      </c>
      <c r="BS45" s="207">
        <v>0</v>
      </c>
      <c r="BT45" s="207">
        <v>0</v>
      </c>
      <c r="BU45" s="207">
        <v>0</v>
      </c>
      <c r="BV45" s="207">
        <v>0</v>
      </c>
      <c r="BW45" s="207">
        <v>0</v>
      </c>
      <c r="BX45" s="207">
        <v>0</v>
      </c>
      <c r="BY45" s="207">
        <v>0</v>
      </c>
      <c r="BZ45" s="207">
        <v>0</v>
      </c>
      <c r="CA45" s="207">
        <v>0</v>
      </c>
      <c r="CB45" s="207">
        <v>0</v>
      </c>
      <c r="CC45" s="207">
        <v>0</v>
      </c>
      <c r="CD45" s="207">
        <v>0</v>
      </c>
      <c r="CE45" s="453"/>
    </row>
    <row r="46" spans="1:83">
      <c r="B46" s="180" t="s">
        <v>407</v>
      </c>
      <c r="C46" s="36">
        <f>IF(ISERROR(VLOOKUP(Welcome!$C$11,'LookUp Ranges'!$A$84:$F$133,6,FALSE)),0,VLOOKUP(Welcome!$C$11,'LookUp Ranges'!$A$84:$F$133,6,FALSE))</f>
        <v>11.424530586101152</v>
      </c>
      <c r="D46" s="36">
        <f>IF(ISERROR(VLOOKUP(Welcome!$C$11,'LookUp Ranges'!$A$84:$F$133,6,FALSE)),0,VLOOKUP(Welcome!$C$11,'LookUp Ranges'!$A$84:$F$133,6,FALSE))</f>
        <v>11.424530586101152</v>
      </c>
      <c r="E46" s="36">
        <f>IF(ISERROR(VLOOKUP(Welcome!$C$11,'LookUp Ranges'!$A$84:$F$133,6,FALSE)),0,VLOOKUP(Welcome!$C$11,'LookUp Ranges'!$A$84:$F$133,6,FALSE))</f>
        <v>11.424530586101152</v>
      </c>
      <c r="F46" s="36">
        <f>IF(ISERROR(VLOOKUP(Welcome!$C$11,'LookUp Ranges'!$A$84:$F$133,6,FALSE)),0,VLOOKUP(Welcome!$C$11,'LookUp Ranges'!$A$84:$F$133,6,FALSE))</f>
        <v>11.424530586101152</v>
      </c>
      <c r="G46" s="36">
        <f>IF(ISERROR(VLOOKUP(Welcome!$C$11,'LookUp Ranges'!$A$84:$F$133,6,FALSE)),0,VLOOKUP(Welcome!$C$11,'LookUp Ranges'!$A$84:$F$133,6,FALSE))</f>
        <v>11.424530586101152</v>
      </c>
      <c r="H46" s="36">
        <f>IF(ISERROR(VLOOKUP(Welcome!$C$11,'LookUp Ranges'!$A$84:$F$133,6,FALSE)),0,VLOOKUP(Welcome!$C$11,'LookUp Ranges'!$A$84:$F$133,6,FALSE))</f>
        <v>11.424530586101152</v>
      </c>
      <c r="I46" s="36">
        <f>IF(ISERROR(VLOOKUP(Welcome!$C$11,'LookUp Ranges'!$A$84:$F$133,6,FALSE)),0,VLOOKUP(Welcome!$C$11,'LookUp Ranges'!$A$84:$F$133,6,FALSE))</f>
        <v>11.424530586101152</v>
      </c>
      <c r="J46" s="36">
        <f>IF(ISERROR(VLOOKUP(Welcome!$C$11,'LookUp Ranges'!$A$84:$F$133,6,FALSE)),0,VLOOKUP(Welcome!$C$11,'LookUp Ranges'!$A$84:$F$133,6,FALSE))</f>
        <v>11.424530586101152</v>
      </c>
      <c r="K46" s="36">
        <f>IF(ISERROR(VLOOKUP(Welcome!$C$11,'LookUp Ranges'!$A$84:$F$133,6,FALSE)),0,VLOOKUP(Welcome!$C$11,'LookUp Ranges'!$A$84:$F$133,6,FALSE))</f>
        <v>11.424530586101152</v>
      </c>
      <c r="L46" s="36">
        <f>IF(ISERROR(VLOOKUP(Welcome!$C$11,'LookUp Ranges'!$A$84:$F$133,6,FALSE)),0,VLOOKUP(Welcome!$C$11,'LookUp Ranges'!$A$84:$F$133,6,FALSE))</f>
        <v>11.424530586101152</v>
      </c>
      <c r="M46" s="36">
        <f>IF(ISERROR(VLOOKUP(Welcome!$C$11,'LookUp Ranges'!$A$84:$F$133,6,FALSE)),0,VLOOKUP(Welcome!$C$11,'LookUp Ranges'!$A$84:$F$133,6,FALSE))</f>
        <v>11.424530586101152</v>
      </c>
      <c r="N46" s="36">
        <f>IF(ISERROR(VLOOKUP(Welcome!$C$11,'LookUp Ranges'!$A$84:$F$133,6,FALSE)),0,VLOOKUP(Welcome!$C$11,'LookUp Ranges'!$A$84:$F$133,6,FALSE))</f>
        <v>11.424530586101152</v>
      </c>
      <c r="O46" s="36">
        <f>IF(ISERROR(VLOOKUP(Welcome!$C$11,'LookUp Ranges'!$A$84:$F$133,6,FALSE)),0,VLOOKUP(Welcome!$C$11,'LookUp Ranges'!$A$84:$F$133,6,FALSE))</f>
        <v>11.424530586101152</v>
      </c>
      <c r="P46" s="36">
        <f>IF(ISERROR(VLOOKUP(Welcome!$C$11,'LookUp Ranges'!$A$84:$F$133,6,FALSE)),0,VLOOKUP(Welcome!$C$11,'LookUp Ranges'!$A$84:$F$133,6,FALSE))</f>
        <v>11.424530586101152</v>
      </c>
      <c r="Q46" s="36">
        <f>IF(ISERROR(VLOOKUP(Welcome!$C$11,'LookUp Ranges'!$A$84:$F$133,6,FALSE)),0,VLOOKUP(Welcome!$C$11,'LookUp Ranges'!$A$84:$F$133,6,FALSE))</f>
        <v>11.424530586101152</v>
      </c>
      <c r="R46" s="36">
        <f>IF(ISERROR(VLOOKUP(Welcome!$C$11,'LookUp Ranges'!$A$84:$F$133,6,FALSE)),0,VLOOKUP(Welcome!$C$11,'LookUp Ranges'!$A$84:$F$133,6,FALSE))</f>
        <v>11.424530586101152</v>
      </c>
      <c r="S46" s="36">
        <f>IF(ISERROR(VLOOKUP(Welcome!$C$11,'LookUp Ranges'!$A$84:$F$133,6,FALSE)),0,VLOOKUP(Welcome!$C$11,'LookUp Ranges'!$A$84:$F$133,6,FALSE))</f>
        <v>11.424530586101152</v>
      </c>
      <c r="T46" s="36">
        <f>IF(ISERROR(VLOOKUP(Welcome!$C$11,'LookUp Ranges'!$A$84:$F$133,6,FALSE)),0,VLOOKUP(Welcome!$C$11,'LookUp Ranges'!$A$84:$F$133,6,FALSE))</f>
        <v>11.424530586101152</v>
      </c>
      <c r="U46" s="36">
        <f>IF(ISERROR(VLOOKUP(Welcome!$C$11,'LookUp Ranges'!$A$84:$F$133,6,FALSE)),0,VLOOKUP(Welcome!$C$11,'LookUp Ranges'!$A$84:$F$133,6,FALSE))</f>
        <v>11.424530586101152</v>
      </c>
      <c r="V46" s="36">
        <f>IF(ISERROR(VLOOKUP(Welcome!$C$11,'LookUp Ranges'!$A$84:$F$133,6,FALSE)),0,VLOOKUP(Welcome!$C$11,'LookUp Ranges'!$A$84:$F$133,6,FALSE))</f>
        <v>11.424530586101152</v>
      </c>
      <c r="W46" s="36">
        <f>IF(ISERROR(VLOOKUP(Welcome!$C$11,'LookUp Ranges'!$A$84:$F$133,6,FALSE)),0,VLOOKUP(Welcome!$C$11,'LookUp Ranges'!$A$84:$F$133,6,FALSE))</f>
        <v>11.424530586101152</v>
      </c>
      <c r="X46" s="36">
        <f>IF(ISERROR(VLOOKUP(Welcome!$C$11,'LookUp Ranges'!$A$84:$F$133,6,FALSE)),0,VLOOKUP(Welcome!$C$11,'LookUp Ranges'!$A$84:$F$133,6,FALSE))</f>
        <v>11.424530586101152</v>
      </c>
      <c r="Y46" s="36">
        <f>IF(ISERROR(VLOOKUP(Welcome!$C$11,'LookUp Ranges'!$A$84:$F$133,6,FALSE)),0,VLOOKUP(Welcome!$C$11,'LookUp Ranges'!$A$84:$F$133,6,FALSE))</f>
        <v>11.424530586101152</v>
      </c>
      <c r="Z46" s="36">
        <f>IF(ISERROR(VLOOKUP(Welcome!$C$11,'LookUp Ranges'!$A$84:$F$133,6,FALSE)),0,VLOOKUP(Welcome!$C$11,'LookUp Ranges'!$A$84:$F$133,6,FALSE))</f>
        <v>11.424530586101152</v>
      </c>
      <c r="AA46" s="36">
        <f>IF(ISERROR(VLOOKUP(Welcome!$C$11,'LookUp Ranges'!$A$84:$F$133,6,FALSE)),0,VLOOKUP(Welcome!$C$11,'LookUp Ranges'!$A$84:$F$133,6,FALSE))</f>
        <v>11.424530586101152</v>
      </c>
      <c r="AB46" s="36">
        <f>IF(ISERROR(VLOOKUP(Welcome!$C$11,'LookUp Ranges'!$A$84:$F$133,6,FALSE)),0,VLOOKUP(Welcome!$C$11,'LookUp Ranges'!$A$84:$F$133,6,FALSE))</f>
        <v>11.424530586101152</v>
      </c>
      <c r="AC46" s="36">
        <f>IF(ISERROR(VLOOKUP(Welcome!$C$11,'LookUp Ranges'!$A$84:$F$133,6,FALSE)),0,VLOOKUP(Welcome!$C$11,'LookUp Ranges'!$A$84:$F$133,6,FALSE))</f>
        <v>11.424530586101152</v>
      </c>
      <c r="AD46" s="36">
        <f>IF(ISERROR(VLOOKUP(Welcome!$C$11,'LookUp Ranges'!$A$84:$F$133,6,FALSE)),0,VLOOKUP(Welcome!$C$11,'LookUp Ranges'!$A$84:$F$133,6,FALSE))</f>
        <v>11.424530586101152</v>
      </c>
      <c r="AE46" s="36">
        <f>IF(ISERROR(VLOOKUP(Welcome!$C$11,'LookUp Ranges'!$A$84:$F$133,6,FALSE)),0,VLOOKUP(Welcome!$C$11,'LookUp Ranges'!$A$84:$F$133,6,FALSE))</f>
        <v>11.424530586101152</v>
      </c>
      <c r="AF46" s="36">
        <f>IF(ISERROR(VLOOKUP(Welcome!$C$11,'LookUp Ranges'!$A$84:$F$133,6,FALSE)),0,VLOOKUP(Welcome!$C$11,'LookUp Ranges'!$A$84:$F$133,6,FALSE))</f>
        <v>11.424530586101152</v>
      </c>
      <c r="AG46" s="36">
        <f>IF(ISERROR(VLOOKUP(Welcome!$C$11,'LookUp Ranges'!$A$84:$F$133,6,FALSE)),0,VLOOKUP(Welcome!$C$11,'LookUp Ranges'!$A$84:$F$133,6,FALSE))</f>
        <v>11.424530586101152</v>
      </c>
      <c r="AH46" s="36">
        <f>IF(ISERROR(VLOOKUP(Welcome!$C$11,'LookUp Ranges'!$A$84:$F$133,6,FALSE)),0,VLOOKUP(Welcome!$C$11,'LookUp Ranges'!$A$84:$F$133,6,FALSE))</f>
        <v>11.424530586101152</v>
      </c>
      <c r="AI46" s="36">
        <f>IF(ISERROR(VLOOKUP(Welcome!$C$11,'LookUp Ranges'!$A$84:$F$133,6,FALSE)),0,VLOOKUP(Welcome!$C$11,'LookUp Ranges'!$A$84:$F$133,6,FALSE))</f>
        <v>11.424530586101152</v>
      </c>
      <c r="AJ46" s="36">
        <f>IF(ISERROR(VLOOKUP(Welcome!$C$11,'LookUp Ranges'!$A$84:$F$133,6,FALSE)),0,VLOOKUP(Welcome!$C$11,'LookUp Ranges'!$A$84:$F$133,6,FALSE))</f>
        <v>11.424530586101152</v>
      </c>
      <c r="AK46" s="36">
        <f>IF(ISERROR(VLOOKUP(Welcome!$C$11,'LookUp Ranges'!$A$84:$F$133,6,FALSE)),0,VLOOKUP(Welcome!$C$11,'LookUp Ranges'!$A$84:$F$133,6,FALSE))</f>
        <v>11.424530586101152</v>
      </c>
      <c r="AL46" s="36">
        <f>IF(ISERROR(VLOOKUP(Welcome!$C$11,'LookUp Ranges'!$A$84:$F$133,6,FALSE)),0,VLOOKUP(Welcome!$C$11,'LookUp Ranges'!$A$84:$F$133,6,FALSE))</f>
        <v>11.424530586101152</v>
      </c>
      <c r="AM46" s="36">
        <f>IF(ISERROR(VLOOKUP(Welcome!$C$11,'LookUp Ranges'!$A$84:$F$133,6,FALSE)),0,VLOOKUP(Welcome!$C$11,'LookUp Ranges'!$A$84:$F$133,6,FALSE))</f>
        <v>11.424530586101152</v>
      </c>
      <c r="AN46" s="36">
        <f>IF(ISERROR(VLOOKUP(Welcome!$C$11,'LookUp Ranges'!$A$84:$F$133,6,FALSE)),0,VLOOKUP(Welcome!$C$11,'LookUp Ranges'!$A$84:$F$133,6,FALSE))</f>
        <v>11.424530586101152</v>
      </c>
      <c r="AO46" s="36">
        <f>IF(ISERROR(VLOOKUP(Welcome!$C$11,'LookUp Ranges'!$A$84:$F$133,6,FALSE)),0,VLOOKUP(Welcome!$C$11,'LookUp Ranges'!$A$84:$F$133,6,FALSE))</f>
        <v>11.424530586101152</v>
      </c>
      <c r="AP46" s="36">
        <f>IF(ISERROR(VLOOKUP(Welcome!$C$11,'LookUp Ranges'!$A$84:$F$133,6,FALSE)),0,VLOOKUP(Welcome!$C$11,'LookUp Ranges'!$A$84:$F$133,6,FALSE))</f>
        <v>11.424530586101152</v>
      </c>
      <c r="AQ46" s="36">
        <f>IF(ISERROR(VLOOKUP(Welcome!$C$11,'LookUp Ranges'!$A$84:$F$133,6,FALSE)),0,VLOOKUP(Welcome!$C$11,'LookUp Ranges'!$A$84:$F$133,6,FALSE))</f>
        <v>11.424530586101152</v>
      </c>
      <c r="AR46" s="36">
        <f>IF(ISERROR(VLOOKUP(Welcome!$C$11,'LookUp Ranges'!$A$84:$F$133,6,FALSE)),0,VLOOKUP(Welcome!$C$11,'LookUp Ranges'!$A$84:$F$133,6,FALSE))</f>
        <v>11.424530586101152</v>
      </c>
      <c r="AS46" s="36">
        <f>IF(ISERROR(VLOOKUP(Welcome!$C$11,'LookUp Ranges'!$A$84:$F$133,6,FALSE)),0,VLOOKUP(Welcome!$C$11,'LookUp Ranges'!$A$84:$F$133,6,FALSE))</f>
        <v>11.424530586101152</v>
      </c>
      <c r="AT46" s="36">
        <f>IF(ISERROR(VLOOKUP(Welcome!$C$11,'LookUp Ranges'!$A$84:$F$133,6,FALSE)),0,VLOOKUP(Welcome!$C$11,'LookUp Ranges'!$A$84:$F$133,6,FALSE))</f>
        <v>11.424530586101152</v>
      </c>
      <c r="AU46" s="36">
        <f>IF(ISERROR(VLOOKUP(Welcome!$C$11,'LookUp Ranges'!$A$84:$F$133,6,FALSE)),0,VLOOKUP(Welcome!$C$11,'LookUp Ranges'!$A$84:$F$133,6,FALSE))</f>
        <v>11.424530586101152</v>
      </c>
      <c r="AV46" s="36">
        <f>IF(ISERROR(VLOOKUP(Welcome!$C$11,'LookUp Ranges'!$A$84:$F$133,6,FALSE)),0,VLOOKUP(Welcome!$C$11,'LookUp Ranges'!$A$84:$F$133,6,FALSE))</f>
        <v>11.424530586101152</v>
      </c>
      <c r="AW46" s="36">
        <f>IF(ISERROR(VLOOKUP(Welcome!$C$11,'LookUp Ranges'!$A$84:$F$133,6,FALSE)),0,VLOOKUP(Welcome!$C$11,'LookUp Ranges'!$A$84:$F$133,6,FALSE))</f>
        <v>11.424530586101152</v>
      </c>
      <c r="AX46" s="36">
        <f>IF(ISERROR(VLOOKUP(Welcome!$C$11,'LookUp Ranges'!$A$84:$F$133,6,FALSE)),0,VLOOKUP(Welcome!$C$11,'LookUp Ranges'!$A$84:$F$133,6,FALSE))</f>
        <v>11.424530586101152</v>
      </c>
      <c r="AY46" s="36">
        <f>IF(ISERROR(VLOOKUP(Welcome!$C$11,'LookUp Ranges'!$A$84:$F$133,6,FALSE)),0,VLOOKUP(Welcome!$C$11,'LookUp Ranges'!$A$84:$F$133,6,FALSE))</f>
        <v>11.424530586101152</v>
      </c>
      <c r="AZ46" s="36">
        <f>IF(ISERROR(VLOOKUP(Welcome!$C$11,'LookUp Ranges'!$A$84:$F$133,6,FALSE)),0,VLOOKUP(Welcome!$C$11,'LookUp Ranges'!$A$84:$F$133,6,FALSE))</f>
        <v>11.424530586101152</v>
      </c>
      <c r="BA46" s="36">
        <f>IF(ISERROR(VLOOKUP(Welcome!$C$11,'LookUp Ranges'!$A$84:$F$133,6,FALSE)),0,VLOOKUP(Welcome!$C$11,'LookUp Ranges'!$A$84:$F$133,6,FALSE))</f>
        <v>11.424530586101152</v>
      </c>
      <c r="BB46" s="36">
        <f>IF(ISERROR(VLOOKUP(Welcome!$C$11,'LookUp Ranges'!$A$84:$F$133,6,FALSE)),0,VLOOKUP(Welcome!$C$11,'LookUp Ranges'!$A$84:$F$133,6,FALSE))</f>
        <v>11.424530586101152</v>
      </c>
      <c r="BC46" s="36">
        <f>IF(ISERROR(VLOOKUP(Welcome!$C$11,'LookUp Ranges'!$A$84:$F$133,6,FALSE)),0,VLOOKUP(Welcome!$C$11,'LookUp Ranges'!$A$84:$F$133,6,FALSE))</f>
        <v>11.424530586101152</v>
      </c>
      <c r="BD46" s="36">
        <f>IF(ISERROR(VLOOKUP(Welcome!$C$11,'LookUp Ranges'!$A$84:$F$133,6,FALSE)),0,VLOOKUP(Welcome!$C$11,'LookUp Ranges'!$A$84:$F$133,6,FALSE))</f>
        <v>11.424530586101152</v>
      </c>
      <c r="BE46" s="36">
        <f>IF(ISERROR(VLOOKUP(Welcome!$C$11,'LookUp Ranges'!$A$84:$F$133,6,FALSE)),0,VLOOKUP(Welcome!$C$11,'LookUp Ranges'!$A$84:$F$133,6,FALSE))</f>
        <v>11.424530586101152</v>
      </c>
      <c r="BF46" s="36">
        <f>IF(ISERROR(VLOOKUP(Welcome!$C$11,'LookUp Ranges'!$A$84:$F$133,6,FALSE)),0,VLOOKUP(Welcome!$C$11,'LookUp Ranges'!$A$84:$F$133,6,FALSE))</f>
        <v>11.424530586101152</v>
      </c>
      <c r="BG46" s="36">
        <f>IF(ISERROR(VLOOKUP(Welcome!$C$11,'LookUp Ranges'!$A$84:$F$133,6,FALSE)),0,VLOOKUP(Welcome!$C$11,'LookUp Ranges'!$A$84:$F$133,6,FALSE))</f>
        <v>11.424530586101152</v>
      </c>
      <c r="BH46" s="36">
        <f>IF(ISERROR(VLOOKUP(Welcome!$C$11,'LookUp Ranges'!$A$84:$F$133,6,FALSE)),0,VLOOKUP(Welcome!$C$11,'LookUp Ranges'!$A$84:$F$133,6,FALSE))</f>
        <v>11.424530586101152</v>
      </c>
      <c r="BI46" s="36">
        <f>IF(ISERROR(VLOOKUP(Welcome!$C$11,'LookUp Ranges'!$A$84:$F$133,6,FALSE)),0,VLOOKUP(Welcome!$C$11,'LookUp Ranges'!$A$84:$F$133,6,FALSE))</f>
        <v>11.424530586101152</v>
      </c>
      <c r="BJ46" s="36">
        <f>IF(ISERROR(VLOOKUP(Welcome!$C$11,'LookUp Ranges'!$A$84:$F$133,6,FALSE)),0,VLOOKUP(Welcome!$C$11,'LookUp Ranges'!$A$84:$F$133,6,FALSE))</f>
        <v>11.424530586101152</v>
      </c>
      <c r="BK46" s="36">
        <f>IF(ISERROR(VLOOKUP(Welcome!$C$11,'LookUp Ranges'!$A$84:$F$133,6,FALSE)),0,VLOOKUP(Welcome!$C$11,'LookUp Ranges'!$A$84:$F$133,6,FALSE))</f>
        <v>11.424530586101152</v>
      </c>
      <c r="BL46" s="36">
        <f>IF(ISERROR(VLOOKUP(Welcome!$C$11,'LookUp Ranges'!$A$84:$F$133,6,FALSE)),0,VLOOKUP(Welcome!$C$11,'LookUp Ranges'!$A$84:$F$133,6,FALSE))</f>
        <v>11.424530586101152</v>
      </c>
      <c r="BM46" s="36">
        <f>IF(ISERROR(VLOOKUP(Welcome!$C$11,'LookUp Ranges'!$A$84:$F$133,6,FALSE)),0,VLOOKUP(Welcome!$C$11,'LookUp Ranges'!$A$84:$F$133,6,FALSE))</f>
        <v>11.424530586101152</v>
      </c>
      <c r="BN46" s="36">
        <f>IF(ISERROR(VLOOKUP(Welcome!$C$11,'LookUp Ranges'!$A$84:$F$133,6,FALSE)),0,VLOOKUP(Welcome!$C$11,'LookUp Ranges'!$A$84:$F$133,6,FALSE))</f>
        <v>11.424530586101152</v>
      </c>
      <c r="BO46" s="36">
        <f>IF(ISERROR(VLOOKUP(Welcome!$C$11,'LookUp Ranges'!$A$84:$F$133,6,FALSE)),0,VLOOKUP(Welcome!$C$11,'LookUp Ranges'!$A$84:$F$133,6,FALSE))</f>
        <v>11.424530586101152</v>
      </c>
      <c r="BP46" s="36">
        <f>IF(ISERROR(VLOOKUP(Welcome!$C$11,'LookUp Ranges'!$A$84:$F$133,6,FALSE)),0,VLOOKUP(Welcome!$C$11,'LookUp Ranges'!$A$84:$F$133,6,FALSE))</f>
        <v>11.424530586101152</v>
      </c>
      <c r="BQ46" s="36">
        <f>IF(ISERROR(VLOOKUP(Welcome!$C$11,'LookUp Ranges'!$A$84:$F$133,6,FALSE)),0,VLOOKUP(Welcome!$C$11,'LookUp Ranges'!$A$84:$F$133,6,FALSE))</f>
        <v>11.424530586101152</v>
      </c>
      <c r="BR46" s="36">
        <f>IF(ISERROR(VLOOKUP(Welcome!$C$11,'LookUp Ranges'!$A$84:$F$133,6,FALSE)),0,VLOOKUP(Welcome!$C$11,'LookUp Ranges'!$A$84:$F$133,6,FALSE))</f>
        <v>11.424530586101152</v>
      </c>
      <c r="BS46" s="36">
        <f>IF(ISERROR(VLOOKUP(Welcome!$C$11,'LookUp Ranges'!$A$84:$F$133,6,FALSE)),0,VLOOKUP(Welcome!$C$11,'LookUp Ranges'!$A$84:$F$133,6,FALSE))</f>
        <v>11.424530586101152</v>
      </c>
      <c r="BT46" s="36">
        <f>IF(ISERROR(VLOOKUP(Welcome!$C$11,'LookUp Ranges'!$A$84:$F$133,6,FALSE)),0,VLOOKUP(Welcome!$C$11,'LookUp Ranges'!$A$84:$F$133,6,FALSE))</f>
        <v>11.424530586101152</v>
      </c>
      <c r="BU46" s="36">
        <f>IF(ISERROR(VLOOKUP(Welcome!$C$11,'LookUp Ranges'!$A$84:$F$133,6,FALSE)),0,VLOOKUP(Welcome!$C$11,'LookUp Ranges'!$A$84:$F$133,6,FALSE))</f>
        <v>11.424530586101152</v>
      </c>
      <c r="BV46" s="36">
        <f>IF(ISERROR(VLOOKUP(Welcome!$C$11,'LookUp Ranges'!$A$84:$F$133,6,FALSE)),0,VLOOKUP(Welcome!$C$11,'LookUp Ranges'!$A$84:$F$133,6,FALSE))</f>
        <v>11.424530586101152</v>
      </c>
      <c r="BW46" s="36">
        <f>IF(ISERROR(VLOOKUP(Welcome!$C$11,'LookUp Ranges'!$A$84:$F$133,6,FALSE)),0,VLOOKUP(Welcome!$C$11,'LookUp Ranges'!$A$84:$F$133,6,FALSE))</f>
        <v>11.424530586101152</v>
      </c>
      <c r="BX46" s="36">
        <f>IF(ISERROR(VLOOKUP(Welcome!$C$11,'LookUp Ranges'!$A$84:$F$133,6,FALSE)),0,VLOOKUP(Welcome!$C$11,'LookUp Ranges'!$A$84:$F$133,6,FALSE))</f>
        <v>11.424530586101152</v>
      </c>
      <c r="BY46" s="36">
        <f>IF(ISERROR(VLOOKUP(Welcome!$C$11,'LookUp Ranges'!$A$84:$F$133,6,FALSE)),0,VLOOKUP(Welcome!$C$11,'LookUp Ranges'!$A$84:$F$133,6,FALSE))</f>
        <v>11.424530586101152</v>
      </c>
      <c r="BZ46" s="36">
        <f>IF(ISERROR(VLOOKUP(Welcome!$C$11,'LookUp Ranges'!$A$84:$F$133,6,FALSE)),0,VLOOKUP(Welcome!$C$11,'LookUp Ranges'!$A$84:$F$133,6,FALSE))</f>
        <v>11.424530586101152</v>
      </c>
      <c r="CA46" s="36">
        <f>IF(ISERROR(VLOOKUP(Welcome!$C$11,'LookUp Ranges'!$A$84:$F$133,6,FALSE)),0,VLOOKUP(Welcome!$C$11,'LookUp Ranges'!$A$84:$F$133,6,FALSE))</f>
        <v>11.424530586101152</v>
      </c>
      <c r="CB46" s="36">
        <f>IF(ISERROR(VLOOKUP(Welcome!$C$11,'LookUp Ranges'!$A$84:$F$133,6,FALSE)),0,VLOOKUP(Welcome!$C$11,'LookUp Ranges'!$A$84:$F$133,6,FALSE))</f>
        <v>11.424530586101152</v>
      </c>
      <c r="CC46" s="36">
        <f>IF(ISERROR(VLOOKUP(Welcome!$C$11,'LookUp Ranges'!$A$84:$F$133,6,FALSE)),0,VLOOKUP(Welcome!$C$11,'LookUp Ranges'!$A$84:$F$133,6,FALSE))</f>
        <v>11.424530586101152</v>
      </c>
      <c r="CD46" s="36">
        <f>IF(ISERROR(VLOOKUP(Welcome!$C$11,'LookUp Ranges'!$A$84:$F$133,6,FALSE)),0,VLOOKUP(Welcome!$C$11,'LookUp Ranges'!$A$84:$F$133,6,FALSE))</f>
        <v>11.424530586101152</v>
      </c>
      <c r="CE46" s="453"/>
    </row>
    <row r="47" spans="1:83">
      <c r="B47" s="188" t="s">
        <v>408</v>
      </c>
      <c r="C47" s="116">
        <f>C45*C46</f>
        <v>0</v>
      </c>
      <c r="D47" s="116">
        <f t="shared" ref="D47:BO47" si="18">D45*D46</f>
        <v>0</v>
      </c>
      <c r="E47" s="116">
        <f t="shared" si="18"/>
        <v>0</v>
      </c>
      <c r="F47" s="116">
        <f t="shared" si="18"/>
        <v>0</v>
      </c>
      <c r="G47" s="116">
        <f t="shared" si="18"/>
        <v>0</v>
      </c>
      <c r="H47" s="116">
        <f t="shared" si="18"/>
        <v>0</v>
      </c>
      <c r="I47" s="116">
        <f t="shared" si="18"/>
        <v>0</v>
      </c>
      <c r="J47" s="116">
        <f t="shared" si="18"/>
        <v>0</v>
      </c>
      <c r="K47" s="116">
        <f t="shared" si="18"/>
        <v>0</v>
      </c>
      <c r="L47" s="116">
        <f t="shared" si="18"/>
        <v>0</v>
      </c>
      <c r="M47" s="116">
        <f t="shared" si="18"/>
        <v>0</v>
      </c>
      <c r="N47" s="116">
        <f t="shared" si="18"/>
        <v>0</v>
      </c>
      <c r="O47" s="116">
        <f t="shared" si="18"/>
        <v>0</v>
      </c>
      <c r="P47" s="116">
        <f t="shared" si="18"/>
        <v>0</v>
      </c>
      <c r="Q47" s="116">
        <f t="shared" si="18"/>
        <v>0</v>
      </c>
      <c r="R47" s="116">
        <f t="shared" si="18"/>
        <v>0</v>
      </c>
      <c r="S47" s="116">
        <f t="shared" si="18"/>
        <v>0</v>
      </c>
      <c r="T47" s="116">
        <f t="shared" si="18"/>
        <v>0</v>
      </c>
      <c r="U47" s="116">
        <f t="shared" si="18"/>
        <v>0</v>
      </c>
      <c r="V47" s="116">
        <f t="shared" si="18"/>
        <v>0</v>
      </c>
      <c r="W47" s="116">
        <f t="shared" si="18"/>
        <v>0</v>
      </c>
      <c r="X47" s="116">
        <f t="shared" si="18"/>
        <v>0</v>
      </c>
      <c r="Y47" s="116">
        <f t="shared" si="18"/>
        <v>0</v>
      </c>
      <c r="Z47" s="116">
        <f t="shared" si="18"/>
        <v>0</v>
      </c>
      <c r="AA47" s="116">
        <f t="shared" si="18"/>
        <v>0</v>
      </c>
      <c r="AB47" s="116">
        <f t="shared" si="18"/>
        <v>0</v>
      </c>
      <c r="AC47" s="116">
        <f t="shared" si="18"/>
        <v>0</v>
      </c>
      <c r="AD47" s="116">
        <f t="shared" si="18"/>
        <v>0</v>
      </c>
      <c r="AE47" s="116">
        <f t="shared" si="18"/>
        <v>0</v>
      </c>
      <c r="AF47" s="116">
        <f t="shared" si="18"/>
        <v>0</v>
      </c>
      <c r="AG47" s="116">
        <f t="shared" si="18"/>
        <v>0</v>
      </c>
      <c r="AH47" s="116">
        <f t="shared" si="18"/>
        <v>0</v>
      </c>
      <c r="AI47" s="116">
        <f t="shared" si="18"/>
        <v>0</v>
      </c>
      <c r="AJ47" s="116">
        <f t="shared" si="18"/>
        <v>0</v>
      </c>
      <c r="AK47" s="116">
        <f t="shared" si="18"/>
        <v>0</v>
      </c>
      <c r="AL47" s="116">
        <f t="shared" si="18"/>
        <v>0</v>
      </c>
      <c r="AM47" s="116">
        <f t="shared" si="18"/>
        <v>0</v>
      </c>
      <c r="AN47" s="116">
        <f t="shared" si="18"/>
        <v>0</v>
      </c>
      <c r="AO47" s="116">
        <f t="shared" si="18"/>
        <v>0</v>
      </c>
      <c r="AP47" s="116">
        <f t="shared" si="18"/>
        <v>0</v>
      </c>
      <c r="AQ47" s="116">
        <f t="shared" si="18"/>
        <v>0</v>
      </c>
      <c r="AR47" s="116">
        <f t="shared" si="18"/>
        <v>0</v>
      </c>
      <c r="AS47" s="116">
        <f t="shared" si="18"/>
        <v>0</v>
      </c>
      <c r="AT47" s="116">
        <f t="shared" si="18"/>
        <v>0</v>
      </c>
      <c r="AU47" s="116">
        <f t="shared" si="18"/>
        <v>0</v>
      </c>
      <c r="AV47" s="116">
        <f t="shared" si="18"/>
        <v>0</v>
      </c>
      <c r="AW47" s="116">
        <f t="shared" si="18"/>
        <v>0</v>
      </c>
      <c r="AX47" s="116">
        <f t="shared" si="18"/>
        <v>0</v>
      </c>
      <c r="AY47" s="116">
        <f t="shared" si="18"/>
        <v>0</v>
      </c>
      <c r="AZ47" s="116">
        <f t="shared" si="18"/>
        <v>0</v>
      </c>
      <c r="BA47" s="116">
        <f t="shared" si="18"/>
        <v>0</v>
      </c>
      <c r="BB47" s="116">
        <f t="shared" si="18"/>
        <v>0</v>
      </c>
      <c r="BC47" s="116">
        <f t="shared" si="18"/>
        <v>0</v>
      </c>
      <c r="BD47" s="116">
        <f t="shared" si="18"/>
        <v>0</v>
      </c>
      <c r="BE47" s="116">
        <f t="shared" si="18"/>
        <v>0</v>
      </c>
      <c r="BF47" s="116">
        <f t="shared" si="18"/>
        <v>0</v>
      </c>
      <c r="BG47" s="116">
        <f t="shared" si="18"/>
        <v>0</v>
      </c>
      <c r="BH47" s="116">
        <f t="shared" si="18"/>
        <v>0</v>
      </c>
      <c r="BI47" s="116">
        <f t="shared" si="18"/>
        <v>0</v>
      </c>
      <c r="BJ47" s="116">
        <f t="shared" si="18"/>
        <v>0</v>
      </c>
      <c r="BK47" s="116">
        <f t="shared" si="18"/>
        <v>0</v>
      </c>
      <c r="BL47" s="116">
        <f t="shared" si="18"/>
        <v>0</v>
      </c>
      <c r="BM47" s="116">
        <f t="shared" si="18"/>
        <v>0</v>
      </c>
      <c r="BN47" s="116">
        <f t="shared" si="18"/>
        <v>0</v>
      </c>
      <c r="BO47" s="116">
        <f t="shared" si="18"/>
        <v>0</v>
      </c>
      <c r="BP47" s="116">
        <f t="shared" ref="BP47:CD47" si="19">BP45*BP46</f>
        <v>0</v>
      </c>
      <c r="BQ47" s="116">
        <f t="shared" si="19"/>
        <v>0</v>
      </c>
      <c r="BR47" s="116">
        <f t="shared" si="19"/>
        <v>0</v>
      </c>
      <c r="BS47" s="116">
        <f t="shared" si="19"/>
        <v>0</v>
      </c>
      <c r="BT47" s="116">
        <f t="shared" si="19"/>
        <v>0</v>
      </c>
      <c r="BU47" s="116">
        <f t="shared" si="19"/>
        <v>0</v>
      </c>
      <c r="BV47" s="116">
        <f t="shared" si="19"/>
        <v>0</v>
      </c>
      <c r="BW47" s="116">
        <f t="shared" si="19"/>
        <v>0</v>
      </c>
      <c r="BX47" s="116">
        <f t="shared" si="19"/>
        <v>0</v>
      </c>
      <c r="BY47" s="116">
        <f t="shared" si="19"/>
        <v>0</v>
      </c>
      <c r="BZ47" s="116">
        <f t="shared" si="19"/>
        <v>0</v>
      </c>
      <c r="CA47" s="116">
        <f t="shared" si="19"/>
        <v>0</v>
      </c>
      <c r="CB47" s="116">
        <f t="shared" si="19"/>
        <v>0</v>
      </c>
      <c r="CC47" s="116">
        <f t="shared" si="19"/>
        <v>0</v>
      </c>
      <c r="CD47" s="116">
        <f t="shared" si="19"/>
        <v>0</v>
      </c>
      <c r="CE47" s="92"/>
    </row>
    <row r="48" spans="1:83">
      <c r="B48" s="187" t="s">
        <v>411</v>
      </c>
      <c r="C48" s="37">
        <f>C52</f>
        <v>70.699546964285773</v>
      </c>
      <c r="D48" s="37">
        <f t="shared" ref="D48:BO48" si="20">D52</f>
        <v>77.76950166071434</v>
      </c>
      <c r="E48" s="37">
        <f t="shared" si="20"/>
        <v>84.839456357142922</v>
      </c>
      <c r="F48" s="37">
        <f t="shared" si="20"/>
        <v>91.909411053571489</v>
      </c>
      <c r="G48" s="37">
        <f t="shared" si="20"/>
        <v>98.979365750000071</v>
      </c>
      <c r="H48" s="37">
        <f t="shared" si="20"/>
        <v>106.04932044642867</v>
      </c>
      <c r="I48" s="37">
        <f t="shared" si="20"/>
        <v>113.11927514285725</v>
      </c>
      <c r="J48" s="37">
        <f t="shared" si="20"/>
        <v>120.18922983928583</v>
      </c>
      <c r="K48" s="37">
        <f t="shared" si="20"/>
        <v>127.25918453571441</v>
      </c>
      <c r="L48" s="37">
        <f t="shared" si="20"/>
        <v>134.32913923214301</v>
      </c>
      <c r="M48" s="37">
        <f t="shared" si="20"/>
        <v>141.39909392857157</v>
      </c>
      <c r="N48" s="37">
        <f t="shared" si="20"/>
        <v>148.46904862500014</v>
      </c>
      <c r="O48" s="37">
        <f t="shared" si="20"/>
        <v>155.53900332142874</v>
      </c>
      <c r="P48" s="37">
        <f t="shared" si="20"/>
        <v>162.60895801785733</v>
      </c>
      <c r="Q48" s="37">
        <f t="shared" si="20"/>
        <v>169.6789127142859</v>
      </c>
      <c r="R48" s="37">
        <f t="shared" si="20"/>
        <v>176.7488674107145</v>
      </c>
      <c r="S48" s="37">
        <f t="shared" si="20"/>
        <v>183.81882210714306</v>
      </c>
      <c r="T48" s="37">
        <f t="shared" si="20"/>
        <v>190.88877680357166</v>
      </c>
      <c r="U48" s="37">
        <f t="shared" si="20"/>
        <v>197.95873150000023</v>
      </c>
      <c r="V48" s="37">
        <f t="shared" si="20"/>
        <v>205.02868619642879</v>
      </c>
      <c r="W48" s="37">
        <f t="shared" si="20"/>
        <v>212.09864089285742</v>
      </c>
      <c r="X48" s="37">
        <f t="shared" si="20"/>
        <v>219.16859558928599</v>
      </c>
      <c r="Y48" s="37">
        <f t="shared" si="20"/>
        <v>226.23855028571458</v>
      </c>
      <c r="Z48" s="37">
        <f t="shared" si="20"/>
        <v>233.30850498214315</v>
      </c>
      <c r="AA48" s="37">
        <f t="shared" si="20"/>
        <v>240.37845967857172</v>
      </c>
      <c r="AB48" s="37">
        <f t="shared" si="20"/>
        <v>247.44841437500034</v>
      </c>
      <c r="AC48" s="37">
        <f t="shared" si="20"/>
        <v>254.51836907142888</v>
      </c>
      <c r="AD48" s="37">
        <f t="shared" si="20"/>
        <v>261.5883237678575</v>
      </c>
      <c r="AE48" s="37">
        <f t="shared" si="20"/>
        <v>268.65827846428607</v>
      </c>
      <c r="AF48" s="37">
        <f t="shared" si="20"/>
        <v>275.72823316071464</v>
      </c>
      <c r="AG48" s="37">
        <f t="shared" si="20"/>
        <v>282.79818785714326</v>
      </c>
      <c r="AH48" s="37">
        <f t="shared" si="20"/>
        <v>289.86814255357183</v>
      </c>
      <c r="AI48" s="37">
        <f t="shared" si="20"/>
        <v>296.9380972500004</v>
      </c>
      <c r="AJ48" s="37">
        <f t="shared" si="20"/>
        <v>304.00805194642896</v>
      </c>
      <c r="AK48" s="37">
        <f t="shared" si="20"/>
        <v>311.07800664285759</v>
      </c>
      <c r="AL48" s="37">
        <f t="shared" si="20"/>
        <v>0</v>
      </c>
      <c r="AM48" s="37">
        <f t="shared" si="20"/>
        <v>0</v>
      </c>
      <c r="AN48" s="37">
        <f t="shared" si="20"/>
        <v>0</v>
      </c>
      <c r="AO48" s="37">
        <f t="shared" si="20"/>
        <v>0</v>
      </c>
      <c r="AP48" s="37">
        <f t="shared" si="20"/>
        <v>0</v>
      </c>
      <c r="AQ48" s="37">
        <f t="shared" si="20"/>
        <v>0</v>
      </c>
      <c r="AR48" s="37">
        <f t="shared" si="20"/>
        <v>0</v>
      </c>
      <c r="AS48" s="37">
        <f t="shared" si="20"/>
        <v>0</v>
      </c>
      <c r="AT48" s="37">
        <f t="shared" si="20"/>
        <v>0</v>
      </c>
      <c r="AU48" s="37">
        <f t="shared" si="20"/>
        <v>0</v>
      </c>
      <c r="AV48" s="37">
        <f t="shared" si="20"/>
        <v>0</v>
      </c>
      <c r="AW48" s="37">
        <f t="shared" si="20"/>
        <v>0</v>
      </c>
      <c r="AX48" s="37">
        <f t="shared" si="20"/>
        <v>0</v>
      </c>
      <c r="AY48" s="37">
        <f t="shared" si="20"/>
        <v>0</v>
      </c>
      <c r="AZ48" s="37">
        <f t="shared" si="20"/>
        <v>0</v>
      </c>
      <c r="BA48" s="37">
        <f t="shared" si="20"/>
        <v>0</v>
      </c>
      <c r="BB48" s="37">
        <f t="shared" si="20"/>
        <v>0</v>
      </c>
      <c r="BC48" s="37">
        <f t="shared" si="20"/>
        <v>0</v>
      </c>
      <c r="BD48" s="37">
        <f t="shared" si="20"/>
        <v>0</v>
      </c>
      <c r="BE48" s="37">
        <f t="shared" si="20"/>
        <v>0</v>
      </c>
      <c r="BF48" s="37">
        <f t="shared" si="20"/>
        <v>0</v>
      </c>
      <c r="BG48" s="37">
        <f t="shared" si="20"/>
        <v>0</v>
      </c>
      <c r="BH48" s="37">
        <f t="shared" si="20"/>
        <v>0</v>
      </c>
      <c r="BI48" s="37">
        <f t="shared" si="20"/>
        <v>0</v>
      </c>
      <c r="BJ48" s="37">
        <f t="shared" si="20"/>
        <v>0</v>
      </c>
      <c r="BK48" s="37">
        <f t="shared" si="20"/>
        <v>0</v>
      </c>
      <c r="BL48" s="37">
        <f t="shared" si="20"/>
        <v>0</v>
      </c>
      <c r="BM48" s="37">
        <f t="shared" si="20"/>
        <v>0</v>
      </c>
      <c r="BN48" s="37">
        <f t="shared" si="20"/>
        <v>0</v>
      </c>
      <c r="BO48" s="37">
        <f t="shared" si="20"/>
        <v>0</v>
      </c>
      <c r="BP48" s="37">
        <f t="shared" ref="BP48:CD48" si="21">BP52</f>
        <v>0</v>
      </c>
      <c r="BQ48" s="37">
        <f t="shared" si="21"/>
        <v>0</v>
      </c>
      <c r="BR48" s="37">
        <f t="shared" si="21"/>
        <v>0</v>
      </c>
      <c r="BS48" s="37">
        <f t="shared" si="21"/>
        <v>0</v>
      </c>
      <c r="BT48" s="37">
        <f t="shared" si="21"/>
        <v>0</v>
      </c>
      <c r="BU48" s="37">
        <f t="shared" si="21"/>
        <v>0</v>
      </c>
      <c r="BV48" s="37">
        <f t="shared" si="21"/>
        <v>0</v>
      </c>
      <c r="BW48" s="37">
        <f t="shared" si="21"/>
        <v>0</v>
      </c>
      <c r="BX48" s="37">
        <f t="shared" si="21"/>
        <v>0</v>
      </c>
      <c r="BY48" s="37">
        <f t="shared" si="21"/>
        <v>0</v>
      </c>
      <c r="BZ48" s="37">
        <f t="shared" si="21"/>
        <v>0</v>
      </c>
      <c r="CA48" s="37">
        <f t="shared" si="21"/>
        <v>0</v>
      </c>
      <c r="CB48" s="37">
        <f t="shared" si="21"/>
        <v>0</v>
      </c>
      <c r="CC48" s="37">
        <f t="shared" si="21"/>
        <v>0</v>
      </c>
      <c r="CD48" s="37">
        <f t="shared" si="21"/>
        <v>0</v>
      </c>
      <c r="CE48" s="20"/>
    </row>
    <row r="49" spans="2:83">
      <c r="B49" s="180" t="s">
        <v>264</v>
      </c>
      <c r="C49" s="580">
        <f>5/7</f>
        <v>0.7142857142857143</v>
      </c>
      <c r="D49" s="580">
        <f t="shared" ref="D49:AK49" si="22">5/7</f>
        <v>0.7142857142857143</v>
      </c>
      <c r="E49" s="580">
        <f t="shared" si="22"/>
        <v>0.7142857142857143</v>
      </c>
      <c r="F49" s="580">
        <f t="shared" si="22"/>
        <v>0.7142857142857143</v>
      </c>
      <c r="G49" s="580">
        <f t="shared" si="22"/>
        <v>0.7142857142857143</v>
      </c>
      <c r="H49" s="580">
        <f t="shared" si="22"/>
        <v>0.7142857142857143</v>
      </c>
      <c r="I49" s="580">
        <f t="shared" si="22"/>
        <v>0.7142857142857143</v>
      </c>
      <c r="J49" s="580">
        <f t="shared" si="22"/>
        <v>0.7142857142857143</v>
      </c>
      <c r="K49" s="580">
        <f t="shared" si="22"/>
        <v>0.7142857142857143</v>
      </c>
      <c r="L49" s="580">
        <f t="shared" si="22"/>
        <v>0.7142857142857143</v>
      </c>
      <c r="M49" s="580">
        <f t="shared" si="22"/>
        <v>0.7142857142857143</v>
      </c>
      <c r="N49" s="580">
        <f t="shared" si="22"/>
        <v>0.7142857142857143</v>
      </c>
      <c r="O49" s="580">
        <f t="shared" si="22"/>
        <v>0.7142857142857143</v>
      </c>
      <c r="P49" s="580">
        <f t="shared" si="22"/>
        <v>0.7142857142857143</v>
      </c>
      <c r="Q49" s="580">
        <f t="shared" si="22"/>
        <v>0.7142857142857143</v>
      </c>
      <c r="R49" s="580">
        <f t="shared" si="22"/>
        <v>0.7142857142857143</v>
      </c>
      <c r="S49" s="580">
        <f t="shared" si="22"/>
        <v>0.7142857142857143</v>
      </c>
      <c r="T49" s="580">
        <f t="shared" si="22"/>
        <v>0.7142857142857143</v>
      </c>
      <c r="U49" s="580">
        <f t="shared" si="22"/>
        <v>0.7142857142857143</v>
      </c>
      <c r="V49" s="580">
        <f t="shared" si="22"/>
        <v>0.7142857142857143</v>
      </c>
      <c r="W49" s="580">
        <f t="shared" si="22"/>
        <v>0.7142857142857143</v>
      </c>
      <c r="X49" s="580">
        <f t="shared" si="22"/>
        <v>0.7142857142857143</v>
      </c>
      <c r="Y49" s="580">
        <f t="shared" si="22"/>
        <v>0.7142857142857143</v>
      </c>
      <c r="Z49" s="580">
        <f t="shared" si="22"/>
        <v>0.7142857142857143</v>
      </c>
      <c r="AA49" s="580">
        <f t="shared" si="22"/>
        <v>0.7142857142857143</v>
      </c>
      <c r="AB49" s="580">
        <f t="shared" si="22"/>
        <v>0.7142857142857143</v>
      </c>
      <c r="AC49" s="580">
        <f t="shared" si="22"/>
        <v>0.7142857142857143</v>
      </c>
      <c r="AD49" s="580">
        <f t="shared" si="22"/>
        <v>0.7142857142857143</v>
      </c>
      <c r="AE49" s="580">
        <f t="shared" si="22"/>
        <v>0.7142857142857143</v>
      </c>
      <c r="AF49" s="580">
        <f t="shared" si="22"/>
        <v>0.7142857142857143</v>
      </c>
      <c r="AG49" s="580">
        <f t="shared" si="22"/>
        <v>0.7142857142857143</v>
      </c>
      <c r="AH49" s="580">
        <f t="shared" si="22"/>
        <v>0.7142857142857143</v>
      </c>
      <c r="AI49" s="580">
        <f t="shared" si="22"/>
        <v>0.7142857142857143</v>
      </c>
      <c r="AJ49" s="580">
        <f t="shared" si="22"/>
        <v>0.7142857142857143</v>
      </c>
      <c r="AK49" s="580">
        <f t="shared" si="22"/>
        <v>0.7142857142857143</v>
      </c>
      <c r="AL49" s="580">
        <v>0</v>
      </c>
      <c r="AM49" s="580">
        <v>0</v>
      </c>
      <c r="AN49" s="580">
        <v>0</v>
      </c>
      <c r="AO49" s="580">
        <v>0</v>
      </c>
      <c r="AP49" s="580">
        <v>0</v>
      </c>
      <c r="AQ49" s="580">
        <v>0</v>
      </c>
      <c r="AR49" s="580">
        <v>0</v>
      </c>
      <c r="AS49" s="580">
        <v>0</v>
      </c>
      <c r="AT49" s="580">
        <v>0</v>
      </c>
      <c r="AU49" s="580">
        <v>0</v>
      </c>
      <c r="AV49" s="580">
        <v>0</v>
      </c>
      <c r="AW49" s="580">
        <v>0</v>
      </c>
      <c r="AX49" s="580">
        <v>0</v>
      </c>
      <c r="AY49" s="580">
        <v>0</v>
      </c>
      <c r="AZ49" s="580">
        <v>0</v>
      </c>
      <c r="BA49" s="580">
        <v>0</v>
      </c>
      <c r="BB49" s="580">
        <v>0</v>
      </c>
      <c r="BC49" s="580">
        <v>0</v>
      </c>
      <c r="BD49" s="580">
        <v>0</v>
      </c>
      <c r="BE49" s="580">
        <v>0</v>
      </c>
      <c r="BF49" s="580">
        <v>0</v>
      </c>
      <c r="BG49" s="580">
        <v>0</v>
      </c>
      <c r="BH49" s="580">
        <v>0</v>
      </c>
      <c r="BI49" s="580">
        <v>0</v>
      </c>
      <c r="BJ49" s="580">
        <v>0</v>
      </c>
      <c r="BK49" s="580">
        <v>0</v>
      </c>
      <c r="BL49" s="580">
        <v>0</v>
      </c>
      <c r="BM49" s="580">
        <v>0</v>
      </c>
      <c r="BN49" s="580">
        <v>0</v>
      </c>
      <c r="BO49" s="580">
        <v>0</v>
      </c>
      <c r="BP49" s="580">
        <v>0</v>
      </c>
      <c r="BQ49" s="580">
        <v>0</v>
      </c>
      <c r="BR49" s="580">
        <v>0</v>
      </c>
      <c r="BS49" s="580">
        <v>0</v>
      </c>
      <c r="BT49" s="580">
        <v>0</v>
      </c>
      <c r="BU49" s="580">
        <v>0</v>
      </c>
      <c r="BV49" s="580">
        <v>0</v>
      </c>
      <c r="BW49" s="580">
        <v>0</v>
      </c>
      <c r="BX49" s="580">
        <v>0</v>
      </c>
      <c r="BY49" s="580">
        <v>0</v>
      </c>
      <c r="BZ49" s="580">
        <v>0</v>
      </c>
      <c r="CA49" s="580">
        <v>0</v>
      </c>
      <c r="CB49" s="580">
        <v>0</v>
      </c>
      <c r="CC49" s="580">
        <v>0</v>
      </c>
      <c r="CD49" s="580">
        <v>0</v>
      </c>
      <c r="CE49" s="453"/>
    </row>
    <row r="50" spans="2:83" s="362" customFormat="1">
      <c r="B50" s="366" t="s">
        <v>494</v>
      </c>
      <c r="C50" s="361">
        <f>10%</f>
        <v>0.1</v>
      </c>
      <c r="D50" s="361">
        <f>C50+0.01</f>
        <v>0.11</v>
      </c>
      <c r="E50" s="361">
        <f t="shared" ref="E50:AK50" si="23">D50+0.01</f>
        <v>0.12</v>
      </c>
      <c r="F50" s="361">
        <f t="shared" si="23"/>
        <v>0.13</v>
      </c>
      <c r="G50" s="361">
        <f t="shared" si="23"/>
        <v>0.14000000000000001</v>
      </c>
      <c r="H50" s="361">
        <f t="shared" si="23"/>
        <v>0.15000000000000002</v>
      </c>
      <c r="I50" s="361">
        <f t="shared" si="23"/>
        <v>0.16000000000000003</v>
      </c>
      <c r="J50" s="361">
        <f t="shared" si="23"/>
        <v>0.17000000000000004</v>
      </c>
      <c r="K50" s="361">
        <f t="shared" si="23"/>
        <v>0.18000000000000005</v>
      </c>
      <c r="L50" s="361">
        <f t="shared" si="23"/>
        <v>0.19000000000000006</v>
      </c>
      <c r="M50" s="361">
        <f t="shared" si="23"/>
        <v>0.20000000000000007</v>
      </c>
      <c r="N50" s="361">
        <f t="shared" si="23"/>
        <v>0.21000000000000008</v>
      </c>
      <c r="O50" s="361">
        <f t="shared" si="23"/>
        <v>0.22000000000000008</v>
      </c>
      <c r="P50" s="361">
        <f t="shared" si="23"/>
        <v>0.23000000000000009</v>
      </c>
      <c r="Q50" s="361">
        <f t="shared" si="23"/>
        <v>0.2400000000000001</v>
      </c>
      <c r="R50" s="361">
        <f t="shared" si="23"/>
        <v>0.25000000000000011</v>
      </c>
      <c r="S50" s="361">
        <f t="shared" si="23"/>
        <v>0.26000000000000012</v>
      </c>
      <c r="T50" s="361">
        <f t="shared" si="23"/>
        <v>0.27000000000000013</v>
      </c>
      <c r="U50" s="361">
        <f t="shared" si="23"/>
        <v>0.28000000000000014</v>
      </c>
      <c r="V50" s="361">
        <f t="shared" si="23"/>
        <v>0.29000000000000015</v>
      </c>
      <c r="W50" s="361">
        <f t="shared" si="23"/>
        <v>0.30000000000000016</v>
      </c>
      <c r="X50" s="361">
        <f t="shared" si="23"/>
        <v>0.31000000000000016</v>
      </c>
      <c r="Y50" s="361">
        <f t="shared" si="23"/>
        <v>0.32000000000000017</v>
      </c>
      <c r="Z50" s="361">
        <f t="shared" si="23"/>
        <v>0.33000000000000018</v>
      </c>
      <c r="AA50" s="361">
        <f t="shared" si="23"/>
        <v>0.34000000000000019</v>
      </c>
      <c r="AB50" s="361">
        <f t="shared" si="23"/>
        <v>0.3500000000000002</v>
      </c>
      <c r="AC50" s="361">
        <f t="shared" si="23"/>
        <v>0.36000000000000021</v>
      </c>
      <c r="AD50" s="361">
        <f t="shared" si="23"/>
        <v>0.37000000000000022</v>
      </c>
      <c r="AE50" s="361">
        <f t="shared" si="23"/>
        <v>0.38000000000000023</v>
      </c>
      <c r="AF50" s="361">
        <f t="shared" si="23"/>
        <v>0.39000000000000024</v>
      </c>
      <c r="AG50" s="361">
        <f t="shared" si="23"/>
        <v>0.40000000000000024</v>
      </c>
      <c r="AH50" s="361">
        <f t="shared" si="23"/>
        <v>0.41000000000000025</v>
      </c>
      <c r="AI50" s="361">
        <f t="shared" si="23"/>
        <v>0.42000000000000026</v>
      </c>
      <c r="AJ50" s="361">
        <f t="shared" si="23"/>
        <v>0.43000000000000027</v>
      </c>
      <c r="AK50" s="361">
        <f t="shared" si="23"/>
        <v>0.44000000000000028</v>
      </c>
      <c r="AL50" s="361">
        <v>0</v>
      </c>
      <c r="AM50" s="361">
        <v>0</v>
      </c>
      <c r="AN50" s="361">
        <v>0</v>
      </c>
      <c r="AO50" s="361">
        <v>0</v>
      </c>
      <c r="AP50" s="361">
        <v>0</v>
      </c>
      <c r="AQ50" s="361">
        <v>0</v>
      </c>
      <c r="AR50" s="361">
        <v>0</v>
      </c>
      <c r="AS50" s="361">
        <v>0</v>
      </c>
      <c r="AT50" s="361">
        <v>0</v>
      </c>
      <c r="AU50" s="361">
        <v>0</v>
      </c>
      <c r="AV50" s="361">
        <v>0</v>
      </c>
      <c r="AW50" s="361">
        <v>0</v>
      </c>
      <c r="AX50" s="361">
        <v>0</v>
      </c>
      <c r="AY50" s="361">
        <v>0</v>
      </c>
      <c r="AZ50" s="361">
        <v>0</v>
      </c>
      <c r="BA50" s="361">
        <v>0</v>
      </c>
      <c r="BB50" s="361">
        <v>0</v>
      </c>
      <c r="BC50" s="361">
        <v>0</v>
      </c>
      <c r="BD50" s="361">
        <v>0</v>
      </c>
      <c r="BE50" s="361">
        <v>0</v>
      </c>
      <c r="BF50" s="361">
        <v>0</v>
      </c>
      <c r="BG50" s="361">
        <v>0</v>
      </c>
      <c r="BH50" s="361">
        <v>0</v>
      </c>
      <c r="BI50" s="361">
        <v>0</v>
      </c>
      <c r="BJ50" s="361">
        <v>0</v>
      </c>
      <c r="BK50" s="361">
        <v>0</v>
      </c>
      <c r="BL50" s="361">
        <v>0</v>
      </c>
      <c r="BM50" s="361">
        <v>0</v>
      </c>
      <c r="BN50" s="361">
        <v>0</v>
      </c>
      <c r="BO50" s="361">
        <v>0</v>
      </c>
      <c r="BP50" s="361">
        <v>0</v>
      </c>
      <c r="BQ50" s="361">
        <v>0</v>
      </c>
      <c r="BR50" s="361">
        <v>0</v>
      </c>
      <c r="BS50" s="361">
        <v>0</v>
      </c>
      <c r="BT50" s="361">
        <v>0</v>
      </c>
      <c r="BU50" s="361">
        <v>0</v>
      </c>
      <c r="BV50" s="361">
        <v>0</v>
      </c>
      <c r="BW50" s="361">
        <v>0</v>
      </c>
      <c r="BX50" s="361">
        <v>0</v>
      </c>
      <c r="BY50" s="361">
        <v>0</v>
      </c>
      <c r="BZ50" s="361">
        <v>0</v>
      </c>
      <c r="CA50" s="361">
        <v>0</v>
      </c>
      <c r="CB50" s="361">
        <v>0</v>
      </c>
      <c r="CC50" s="361">
        <v>0</v>
      </c>
      <c r="CD50" s="361">
        <v>0</v>
      </c>
      <c r="CE50" s="453"/>
    </row>
    <row r="51" spans="2:83">
      <c r="B51" s="180" t="s">
        <v>406</v>
      </c>
      <c r="C51" s="31">
        <f>IF(ISERROR(VLOOKUP(Welcome!$C$11,'LookUp Ranges'!$A$84:$E$133,5,FALSE)),0,VLOOKUP(Welcome!$C$11,'LookUp Ranges'!$A$84:$E$133,5,FALSE))</f>
        <v>989.79365750000068</v>
      </c>
      <c r="D51" s="31">
        <f>IF(ISERROR(VLOOKUP(Welcome!$C$11,'LookUp Ranges'!$A$84:$E$133,5,FALSE)),0,VLOOKUP(Welcome!$C$11,'LookUp Ranges'!$A$84:$E$133,5,FALSE))</f>
        <v>989.79365750000068</v>
      </c>
      <c r="E51" s="31">
        <f>IF(ISERROR(VLOOKUP(Welcome!$C$11,'LookUp Ranges'!$A$84:$E$133,5,FALSE)),0,VLOOKUP(Welcome!$C$11,'LookUp Ranges'!$A$84:$E$133,5,FALSE))</f>
        <v>989.79365750000068</v>
      </c>
      <c r="F51" s="31">
        <f>IF(ISERROR(VLOOKUP(Welcome!$C$11,'LookUp Ranges'!$A$84:$E$133,5,FALSE)),0,VLOOKUP(Welcome!$C$11,'LookUp Ranges'!$A$84:$E$133,5,FALSE))</f>
        <v>989.79365750000068</v>
      </c>
      <c r="G51" s="31">
        <f>IF(ISERROR(VLOOKUP(Welcome!$C$11,'LookUp Ranges'!$A$84:$E$133,5,FALSE)),0,VLOOKUP(Welcome!$C$11,'LookUp Ranges'!$A$84:$E$133,5,FALSE))</f>
        <v>989.79365750000068</v>
      </c>
      <c r="H51" s="31">
        <f>IF(ISERROR(VLOOKUP(Welcome!$C$11,'LookUp Ranges'!$A$84:$E$133,5,FALSE)),0,VLOOKUP(Welcome!$C$11,'LookUp Ranges'!$A$84:$E$133,5,FALSE))</f>
        <v>989.79365750000068</v>
      </c>
      <c r="I51" s="31">
        <f>IF(ISERROR(VLOOKUP(Welcome!$C$11,'LookUp Ranges'!$A$84:$E$133,5,FALSE)),0,VLOOKUP(Welcome!$C$11,'LookUp Ranges'!$A$84:$E$133,5,FALSE))</f>
        <v>989.79365750000068</v>
      </c>
      <c r="J51" s="31">
        <f>IF(ISERROR(VLOOKUP(Welcome!$C$11,'LookUp Ranges'!$A$84:$E$133,5,FALSE)),0,VLOOKUP(Welcome!$C$11,'LookUp Ranges'!$A$84:$E$133,5,FALSE))</f>
        <v>989.79365750000068</v>
      </c>
      <c r="K51" s="31">
        <f>IF(ISERROR(VLOOKUP(Welcome!$C$11,'LookUp Ranges'!$A$84:$E$133,5,FALSE)),0,VLOOKUP(Welcome!$C$11,'LookUp Ranges'!$A$84:$E$133,5,FALSE))</f>
        <v>989.79365750000068</v>
      </c>
      <c r="L51" s="31">
        <f>IF(ISERROR(VLOOKUP(Welcome!$C$11,'LookUp Ranges'!$A$84:$E$133,5,FALSE)),0,VLOOKUP(Welcome!$C$11,'LookUp Ranges'!$A$84:$E$133,5,FALSE))</f>
        <v>989.79365750000068</v>
      </c>
      <c r="M51" s="31">
        <f>IF(ISERROR(VLOOKUP(Welcome!$C$11,'LookUp Ranges'!$A$84:$E$133,5,FALSE)),0,VLOOKUP(Welcome!$C$11,'LookUp Ranges'!$A$84:$E$133,5,FALSE))</f>
        <v>989.79365750000068</v>
      </c>
      <c r="N51" s="31">
        <f>IF(ISERROR(VLOOKUP(Welcome!$C$11,'LookUp Ranges'!$A$84:$E$133,5,FALSE)),0,VLOOKUP(Welcome!$C$11,'LookUp Ranges'!$A$84:$E$133,5,FALSE))</f>
        <v>989.79365750000068</v>
      </c>
      <c r="O51" s="31">
        <f>IF(ISERROR(VLOOKUP(Welcome!$C$11,'LookUp Ranges'!$A$84:$E$133,5,FALSE)),0,VLOOKUP(Welcome!$C$11,'LookUp Ranges'!$A$84:$E$133,5,FALSE))</f>
        <v>989.79365750000068</v>
      </c>
      <c r="P51" s="31">
        <f>IF(ISERROR(VLOOKUP(Welcome!$C$11,'LookUp Ranges'!$A$84:$E$133,5,FALSE)),0,VLOOKUP(Welcome!$C$11,'LookUp Ranges'!$A$84:$E$133,5,FALSE))</f>
        <v>989.79365750000068</v>
      </c>
      <c r="Q51" s="31">
        <f>IF(ISERROR(VLOOKUP(Welcome!$C$11,'LookUp Ranges'!$A$84:$E$133,5,FALSE)),0,VLOOKUP(Welcome!$C$11,'LookUp Ranges'!$A$84:$E$133,5,FALSE))</f>
        <v>989.79365750000068</v>
      </c>
      <c r="R51" s="31">
        <f>IF(ISERROR(VLOOKUP(Welcome!$C$11,'LookUp Ranges'!$A$84:$E$133,5,FALSE)),0,VLOOKUP(Welcome!$C$11,'LookUp Ranges'!$A$84:$E$133,5,FALSE))</f>
        <v>989.79365750000068</v>
      </c>
      <c r="S51" s="31">
        <f>IF(ISERROR(VLOOKUP(Welcome!$C$11,'LookUp Ranges'!$A$84:$E$133,5,FALSE)),0,VLOOKUP(Welcome!$C$11,'LookUp Ranges'!$A$84:$E$133,5,FALSE))</f>
        <v>989.79365750000068</v>
      </c>
      <c r="T51" s="31">
        <f>IF(ISERROR(VLOOKUP(Welcome!$C$11,'LookUp Ranges'!$A$84:$E$133,5,FALSE)),0,VLOOKUP(Welcome!$C$11,'LookUp Ranges'!$A$84:$E$133,5,FALSE))</f>
        <v>989.79365750000068</v>
      </c>
      <c r="U51" s="31">
        <f>IF(ISERROR(VLOOKUP(Welcome!$C$11,'LookUp Ranges'!$A$84:$E$133,5,FALSE)),0,VLOOKUP(Welcome!$C$11,'LookUp Ranges'!$A$84:$E$133,5,FALSE))</f>
        <v>989.79365750000068</v>
      </c>
      <c r="V51" s="31">
        <f>IF(ISERROR(VLOOKUP(Welcome!$C$11,'LookUp Ranges'!$A$84:$E$133,5,FALSE)),0,VLOOKUP(Welcome!$C$11,'LookUp Ranges'!$A$84:$E$133,5,FALSE))</f>
        <v>989.79365750000068</v>
      </c>
      <c r="W51" s="31">
        <f>IF(ISERROR(VLOOKUP(Welcome!$C$11,'LookUp Ranges'!$A$84:$E$133,5,FALSE)),0,VLOOKUP(Welcome!$C$11,'LookUp Ranges'!$A$84:$E$133,5,FALSE))</f>
        <v>989.79365750000068</v>
      </c>
      <c r="X51" s="31">
        <f>IF(ISERROR(VLOOKUP(Welcome!$C$11,'LookUp Ranges'!$A$84:$E$133,5,FALSE)),0,VLOOKUP(Welcome!$C$11,'LookUp Ranges'!$A$84:$E$133,5,FALSE))</f>
        <v>989.79365750000068</v>
      </c>
      <c r="Y51" s="31">
        <f>IF(ISERROR(VLOOKUP(Welcome!$C$11,'LookUp Ranges'!$A$84:$E$133,5,FALSE)),0,VLOOKUP(Welcome!$C$11,'LookUp Ranges'!$A$84:$E$133,5,FALSE))</f>
        <v>989.79365750000068</v>
      </c>
      <c r="Z51" s="31">
        <f>IF(ISERROR(VLOOKUP(Welcome!$C$11,'LookUp Ranges'!$A$84:$E$133,5,FALSE)),0,VLOOKUP(Welcome!$C$11,'LookUp Ranges'!$A$84:$E$133,5,FALSE))</f>
        <v>989.79365750000068</v>
      </c>
      <c r="AA51" s="31">
        <f>IF(ISERROR(VLOOKUP(Welcome!$C$11,'LookUp Ranges'!$A$84:$E$133,5,FALSE)),0,VLOOKUP(Welcome!$C$11,'LookUp Ranges'!$A$84:$E$133,5,FALSE))</f>
        <v>989.79365750000068</v>
      </c>
      <c r="AB51" s="31">
        <f>IF(ISERROR(VLOOKUP(Welcome!$C$11,'LookUp Ranges'!$A$84:$E$133,5,FALSE)),0,VLOOKUP(Welcome!$C$11,'LookUp Ranges'!$A$84:$E$133,5,FALSE))</f>
        <v>989.79365750000068</v>
      </c>
      <c r="AC51" s="31">
        <f>IF(ISERROR(VLOOKUP(Welcome!$C$11,'LookUp Ranges'!$A$84:$E$133,5,FALSE)),0,VLOOKUP(Welcome!$C$11,'LookUp Ranges'!$A$84:$E$133,5,FALSE))</f>
        <v>989.79365750000068</v>
      </c>
      <c r="AD51" s="31">
        <f>IF(ISERROR(VLOOKUP(Welcome!$C$11,'LookUp Ranges'!$A$84:$E$133,5,FALSE)),0,VLOOKUP(Welcome!$C$11,'LookUp Ranges'!$A$84:$E$133,5,FALSE))</f>
        <v>989.79365750000068</v>
      </c>
      <c r="AE51" s="31">
        <f>IF(ISERROR(VLOOKUP(Welcome!$C$11,'LookUp Ranges'!$A$84:$E$133,5,FALSE)),0,VLOOKUP(Welcome!$C$11,'LookUp Ranges'!$A$84:$E$133,5,FALSE))</f>
        <v>989.79365750000068</v>
      </c>
      <c r="AF51" s="31">
        <f>IF(ISERROR(VLOOKUP(Welcome!$C$11,'LookUp Ranges'!$A$84:$E$133,5,FALSE)),0,VLOOKUP(Welcome!$C$11,'LookUp Ranges'!$A$84:$E$133,5,FALSE))</f>
        <v>989.79365750000068</v>
      </c>
      <c r="AG51" s="31">
        <f>IF(ISERROR(VLOOKUP(Welcome!$C$11,'LookUp Ranges'!$A$84:$E$133,5,FALSE)),0,VLOOKUP(Welcome!$C$11,'LookUp Ranges'!$A$84:$E$133,5,FALSE))</f>
        <v>989.79365750000068</v>
      </c>
      <c r="AH51" s="31">
        <f>IF(ISERROR(VLOOKUP(Welcome!$C$11,'LookUp Ranges'!$A$84:$E$133,5,FALSE)),0,VLOOKUP(Welcome!$C$11,'LookUp Ranges'!$A$84:$E$133,5,FALSE))</f>
        <v>989.79365750000068</v>
      </c>
      <c r="AI51" s="31">
        <f>IF(ISERROR(VLOOKUP(Welcome!$C$11,'LookUp Ranges'!$A$84:$E$133,5,FALSE)),0,VLOOKUP(Welcome!$C$11,'LookUp Ranges'!$A$84:$E$133,5,FALSE))</f>
        <v>989.79365750000068</v>
      </c>
      <c r="AJ51" s="31">
        <f>IF(ISERROR(VLOOKUP(Welcome!$C$11,'LookUp Ranges'!$A$84:$E$133,5,FALSE)),0,VLOOKUP(Welcome!$C$11,'LookUp Ranges'!$A$84:$E$133,5,FALSE))</f>
        <v>989.79365750000068</v>
      </c>
      <c r="AK51" s="31">
        <f>IF(ISERROR(VLOOKUP(Welcome!$C$11,'LookUp Ranges'!$A$84:$E$133,5,FALSE)),0,VLOOKUP(Welcome!$C$11,'LookUp Ranges'!$A$84:$E$133,5,FALSE))</f>
        <v>989.79365750000068</v>
      </c>
      <c r="AL51" s="31">
        <f>IF(ISERROR(VLOOKUP(Welcome!$C$11,'LookUp Ranges'!$A$84:$E$133,5,FALSE)),0,VLOOKUP(Welcome!$C$11,'LookUp Ranges'!$A$84:$E$133,5,FALSE))</f>
        <v>989.79365750000068</v>
      </c>
      <c r="AM51" s="31">
        <f>IF(ISERROR(VLOOKUP(Welcome!$C$11,'LookUp Ranges'!$A$84:$E$133,5,FALSE)),0,VLOOKUP(Welcome!$C$11,'LookUp Ranges'!$A$84:$E$133,5,FALSE))</f>
        <v>989.79365750000068</v>
      </c>
      <c r="AN51" s="31">
        <f>IF(ISERROR(VLOOKUP(Welcome!$C$11,'LookUp Ranges'!$A$84:$E$133,5,FALSE)),0,VLOOKUP(Welcome!$C$11,'LookUp Ranges'!$A$84:$E$133,5,FALSE))</f>
        <v>989.79365750000068</v>
      </c>
      <c r="AO51" s="31">
        <f>IF(ISERROR(VLOOKUP(Welcome!$C$11,'LookUp Ranges'!$A$84:$E$133,5,FALSE)),0,VLOOKUP(Welcome!$C$11,'LookUp Ranges'!$A$84:$E$133,5,FALSE))</f>
        <v>989.79365750000068</v>
      </c>
      <c r="AP51" s="31">
        <f>IF(ISERROR(VLOOKUP(Welcome!$C$11,'LookUp Ranges'!$A$84:$E$133,5,FALSE)),0,VLOOKUP(Welcome!$C$11,'LookUp Ranges'!$A$84:$E$133,5,FALSE))</f>
        <v>989.79365750000068</v>
      </c>
      <c r="AQ51" s="31">
        <f>IF(ISERROR(VLOOKUP(Welcome!$C$11,'LookUp Ranges'!$A$84:$E$133,5,FALSE)),0,VLOOKUP(Welcome!$C$11,'LookUp Ranges'!$A$84:$E$133,5,FALSE))</f>
        <v>989.79365750000068</v>
      </c>
      <c r="AR51" s="31">
        <f>IF(ISERROR(VLOOKUP(Welcome!$C$11,'LookUp Ranges'!$A$84:$E$133,5,FALSE)),0,VLOOKUP(Welcome!$C$11,'LookUp Ranges'!$A$84:$E$133,5,FALSE))</f>
        <v>989.79365750000068</v>
      </c>
      <c r="AS51" s="31">
        <f>IF(ISERROR(VLOOKUP(Welcome!$C$11,'LookUp Ranges'!$A$84:$E$133,5,FALSE)),0,VLOOKUP(Welcome!$C$11,'LookUp Ranges'!$A$84:$E$133,5,FALSE))</f>
        <v>989.79365750000068</v>
      </c>
      <c r="AT51" s="31">
        <f>IF(ISERROR(VLOOKUP(Welcome!$C$11,'LookUp Ranges'!$A$84:$E$133,5,FALSE)),0,VLOOKUP(Welcome!$C$11,'LookUp Ranges'!$A$84:$E$133,5,FALSE))</f>
        <v>989.79365750000068</v>
      </c>
      <c r="AU51" s="31">
        <f>IF(ISERROR(VLOOKUP(Welcome!$C$11,'LookUp Ranges'!$A$84:$E$133,5,FALSE)),0,VLOOKUP(Welcome!$C$11,'LookUp Ranges'!$A$84:$E$133,5,FALSE))</f>
        <v>989.79365750000068</v>
      </c>
      <c r="AV51" s="31">
        <f>IF(ISERROR(VLOOKUP(Welcome!$C$11,'LookUp Ranges'!$A$84:$E$133,5,FALSE)),0,VLOOKUP(Welcome!$C$11,'LookUp Ranges'!$A$84:$E$133,5,FALSE))</f>
        <v>989.79365750000068</v>
      </c>
      <c r="AW51" s="31">
        <f>IF(ISERROR(VLOOKUP(Welcome!$C$11,'LookUp Ranges'!$A$84:$E$133,5,FALSE)),0,VLOOKUP(Welcome!$C$11,'LookUp Ranges'!$A$84:$E$133,5,FALSE))</f>
        <v>989.79365750000068</v>
      </c>
      <c r="AX51" s="31">
        <f>IF(ISERROR(VLOOKUP(Welcome!$C$11,'LookUp Ranges'!$A$84:$E$133,5,FALSE)),0,VLOOKUP(Welcome!$C$11,'LookUp Ranges'!$A$84:$E$133,5,FALSE))</f>
        <v>989.79365750000068</v>
      </c>
      <c r="AY51" s="31">
        <f>IF(ISERROR(VLOOKUP(Welcome!$C$11,'LookUp Ranges'!$A$84:$E$133,5,FALSE)),0,VLOOKUP(Welcome!$C$11,'LookUp Ranges'!$A$84:$E$133,5,FALSE))</f>
        <v>989.79365750000068</v>
      </c>
      <c r="AZ51" s="31">
        <f>IF(ISERROR(VLOOKUP(Welcome!$C$11,'LookUp Ranges'!$A$84:$E$133,5,FALSE)),0,VLOOKUP(Welcome!$C$11,'LookUp Ranges'!$A$84:$E$133,5,FALSE))</f>
        <v>989.79365750000068</v>
      </c>
      <c r="BA51" s="31">
        <f>IF(ISERROR(VLOOKUP(Welcome!$C$11,'LookUp Ranges'!$A$84:$E$133,5,FALSE)),0,VLOOKUP(Welcome!$C$11,'LookUp Ranges'!$A$84:$E$133,5,FALSE))</f>
        <v>989.79365750000068</v>
      </c>
      <c r="BB51" s="31">
        <f>IF(ISERROR(VLOOKUP(Welcome!$C$11,'LookUp Ranges'!$A$84:$E$133,5,FALSE)),0,VLOOKUP(Welcome!$C$11,'LookUp Ranges'!$A$84:$E$133,5,FALSE))</f>
        <v>989.79365750000068</v>
      </c>
      <c r="BC51" s="31">
        <f>IF(ISERROR(VLOOKUP(Welcome!$C$11,'LookUp Ranges'!$A$84:$E$133,5,FALSE)),0,VLOOKUP(Welcome!$C$11,'LookUp Ranges'!$A$84:$E$133,5,FALSE))</f>
        <v>989.79365750000068</v>
      </c>
      <c r="BD51" s="31">
        <f>IF(ISERROR(VLOOKUP(Welcome!$C$11,'LookUp Ranges'!$A$84:$E$133,5,FALSE)),0,VLOOKUP(Welcome!$C$11,'LookUp Ranges'!$A$84:$E$133,5,FALSE))</f>
        <v>989.79365750000068</v>
      </c>
      <c r="BE51" s="31">
        <f>IF(ISERROR(VLOOKUP(Welcome!$C$11,'LookUp Ranges'!$A$84:$E$133,5,FALSE)),0,VLOOKUP(Welcome!$C$11,'LookUp Ranges'!$A$84:$E$133,5,FALSE))</f>
        <v>989.79365750000068</v>
      </c>
      <c r="BF51" s="31">
        <f>IF(ISERROR(VLOOKUP(Welcome!$C$11,'LookUp Ranges'!$A$84:$E$133,5,FALSE)),0,VLOOKUP(Welcome!$C$11,'LookUp Ranges'!$A$84:$E$133,5,FALSE))</f>
        <v>989.79365750000068</v>
      </c>
      <c r="BG51" s="31">
        <f>IF(ISERROR(VLOOKUP(Welcome!$C$11,'LookUp Ranges'!$A$84:$E$133,5,FALSE)),0,VLOOKUP(Welcome!$C$11,'LookUp Ranges'!$A$84:$E$133,5,FALSE))</f>
        <v>989.79365750000068</v>
      </c>
      <c r="BH51" s="31">
        <f>IF(ISERROR(VLOOKUP(Welcome!$C$11,'LookUp Ranges'!$A$84:$E$133,5,FALSE)),0,VLOOKUP(Welcome!$C$11,'LookUp Ranges'!$A$84:$E$133,5,FALSE))</f>
        <v>989.79365750000068</v>
      </c>
      <c r="BI51" s="31">
        <f>IF(ISERROR(VLOOKUP(Welcome!$C$11,'LookUp Ranges'!$A$84:$E$133,5,FALSE)),0,VLOOKUP(Welcome!$C$11,'LookUp Ranges'!$A$84:$E$133,5,FALSE))</f>
        <v>989.79365750000068</v>
      </c>
      <c r="BJ51" s="31">
        <f>IF(ISERROR(VLOOKUP(Welcome!$C$11,'LookUp Ranges'!$A$84:$E$133,5,FALSE)),0,VLOOKUP(Welcome!$C$11,'LookUp Ranges'!$A$84:$E$133,5,FALSE))</f>
        <v>989.79365750000068</v>
      </c>
      <c r="BK51" s="31">
        <f>IF(ISERROR(VLOOKUP(Welcome!$C$11,'LookUp Ranges'!$A$84:$E$133,5,FALSE)),0,VLOOKUP(Welcome!$C$11,'LookUp Ranges'!$A$84:$E$133,5,FALSE))</f>
        <v>989.79365750000068</v>
      </c>
      <c r="BL51" s="31">
        <f>IF(ISERROR(VLOOKUP(Welcome!$C$11,'LookUp Ranges'!$A$84:$E$133,5,FALSE)),0,VLOOKUP(Welcome!$C$11,'LookUp Ranges'!$A$84:$E$133,5,FALSE))</f>
        <v>989.79365750000068</v>
      </c>
      <c r="BM51" s="31">
        <f>IF(ISERROR(VLOOKUP(Welcome!$C$11,'LookUp Ranges'!$A$84:$E$133,5,FALSE)),0,VLOOKUP(Welcome!$C$11,'LookUp Ranges'!$A$84:$E$133,5,FALSE))</f>
        <v>989.79365750000068</v>
      </c>
      <c r="BN51" s="31">
        <f>IF(ISERROR(VLOOKUP(Welcome!$C$11,'LookUp Ranges'!$A$84:$E$133,5,FALSE)),0,VLOOKUP(Welcome!$C$11,'LookUp Ranges'!$A$84:$E$133,5,FALSE))</f>
        <v>989.79365750000068</v>
      </c>
      <c r="BO51" s="31">
        <f>IF(ISERROR(VLOOKUP(Welcome!$C$11,'LookUp Ranges'!$A$84:$E$133,5,FALSE)),0,VLOOKUP(Welcome!$C$11,'LookUp Ranges'!$A$84:$E$133,5,FALSE))</f>
        <v>989.79365750000068</v>
      </c>
      <c r="BP51" s="31">
        <f>IF(ISERROR(VLOOKUP(Welcome!$C$11,'LookUp Ranges'!$A$84:$E$133,5,FALSE)),0,VLOOKUP(Welcome!$C$11,'LookUp Ranges'!$A$84:$E$133,5,FALSE))</f>
        <v>989.79365750000068</v>
      </c>
      <c r="BQ51" s="31">
        <f>IF(ISERROR(VLOOKUP(Welcome!$C$11,'LookUp Ranges'!$A$84:$E$133,5,FALSE)),0,VLOOKUP(Welcome!$C$11,'LookUp Ranges'!$A$84:$E$133,5,FALSE))</f>
        <v>989.79365750000068</v>
      </c>
      <c r="BR51" s="31">
        <f>IF(ISERROR(VLOOKUP(Welcome!$C$11,'LookUp Ranges'!$A$84:$E$133,5,FALSE)),0,VLOOKUP(Welcome!$C$11,'LookUp Ranges'!$A$84:$E$133,5,FALSE))</f>
        <v>989.79365750000068</v>
      </c>
      <c r="BS51" s="31">
        <f>IF(ISERROR(VLOOKUP(Welcome!$C$11,'LookUp Ranges'!$A$84:$E$133,5,FALSE)),0,VLOOKUP(Welcome!$C$11,'LookUp Ranges'!$A$84:$E$133,5,FALSE))</f>
        <v>989.79365750000068</v>
      </c>
      <c r="BT51" s="31">
        <f>IF(ISERROR(VLOOKUP(Welcome!$C$11,'LookUp Ranges'!$A$84:$E$133,5,FALSE)),0,VLOOKUP(Welcome!$C$11,'LookUp Ranges'!$A$84:$E$133,5,FALSE))</f>
        <v>989.79365750000068</v>
      </c>
      <c r="BU51" s="31">
        <f>IF(ISERROR(VLOOKUP(Welcome!$C$11,'LookUp Ranges'!$A$84:$E$133,5,FALSE)),0,VLOOKUP(Welcome!$C$11,'LookUp Ranges'!$A$84:$E$133,5,FALSE))</f>
        <v>989.79365750000068</v>
      </c>
      <c r="BV51" s="31">
        <f>IF(ISERROR(VLOOKUP(Welcome!$C$11,'LookUp Ranges'!$A$84:$E$133,5,FALSE)),0,VLOOKUP(Welcome!$C$11,'LookUp Ranges'!$A$84:$E$133,5,FALSE))</f>
        <v>989.79365750000068</v>
      </c>
      <c r="BW51" s="31">
        <f>IF(ISERROR(VLOOKUP(Welcome!$C$11,'LookUp Ranges'!$A$84:$E$133,5,FALSE)),0,VLOOKUP(Welcome!$C$11,'LookUp Ranges'!$A$84:$E$133,5,FALSE))</f>
        <v>989.79365750000068</v>
      </c>
      <c r="BX51" s="31">
        <f>IF(ISERROR(VLOOKUP(Welcome!$C$11,'LookUp Ranges'!$A$84:$E$133,5,FALSE)),0,VLOOKUP(Welcome!$C$11,'LookUp Ranges'!$A$84:$E$133,5,FALSE))</f>
        <v>989.79365750000068</v>
      </c>
      <c r="BY51" s="31">
        <f>IF(ISERROR(VLOOKUP(Welcome!$C$11,'LookUp Ranges'!$A$84:$E$133,5,FALSE)),0,VLOOKUP(Welcome!$C$11,'LookUp Ranges'!$A$84:$E$133,5,FALSE))</f>
        <v>989.79365750000068</v>
      </c>
      <c r="BZ51" s="31">
        <f>IF(ISERROR(VLOOKUP(Welcome!$C$11,'LookUp Ranges'!$A$84:$E$133,5,FALSE)),0,VLOOKUP(Welcome!$C$11,'LookUp Ranges'!$A$84:$E$133,5,FALSE))</f>
        <v>989.79365750000068</v>
      </c>
      <c r="CA51" s="31">
        <f>IF(ISERROR(VLOOKUP(Welcome!$C$11,'LookUp Ranges'!$A$84:$E$133,5,FALSE)),0,VLOOKUP(Welcome!$C$11,'LookUp Ranges'!$A$84:$E$133,5,FALSE))</f>
        <v>989.79365750000068</v>
      </c>
      <c r="CB51" s="31">
        <f>IF(ISERROR(VLOOKUP(Welcome!$C$11,'LookUp Ranges'!$A$84:$E$133,5,FALSE)),0,VLOOKUP(Welcome!$C$11,'LookUp Ranges'!$A$84:$E$133,5,FALSE))</f>
        <v>989.79365750000068</v>
      </c>
      <c r="CC51" s="31">
        <f>IF(ISERROR(VLOOKUP(Welcome!$C$11,'LookUp Ranges'!$A$84:$E$133,5,FALSE)),0,VLOOKUP(Welcome!$C$11,'LookUp Ranges'!$A$84:$E$133,5,FALSE))</f>
        <v>989.79365750000068</v>
      </c>
      <c r="CD51" s="31">
        <f>IF(ISERROR(VLOOKUP(Welcome!$C$11,'LookUp Ranges'!$A$84:$E$133,5,FALSE)),0,VLOOKUP(Welcome!$C$11,'LookUp Ranges'!$A$84:$E$133,5,FALSE))</f>
        <v>989.79365750000068</v>
      </c>
      <c r="CE51" s="20"/>
    </row>
    <row r="52" spans="2:83">
      <c r="B52" s="180" t="s">
        <v>265</v>
      </c>
      <c r="C52" s="28">
        <f>C49*C50*C51</f>
        <v>70.699546964285773</v>
      </c>
      <c r="D52" s="28">
        <f t="shared" ref="D52:BO52" si="24">D49*D50*D51</f>
        <v>77.76950166071434</v>
      </c>
      <c r="E52" s="28">
        <f t="shared" si="24"/>
        <v>84.839456357142922</v>
      </c>
      <c r="F52" s="28">
        <f t="shared" si="24"/>
        <v>91.909411053571489</v>
      </c>
      <c r="G52" s="28">
        <f t="shared" si="24"/>
        <v>98.979365750000071</v>
      </c>
      <c r="H52" s="28">
        <f t="shared" si="24"/>
        <v>106.04932044642867</v>
      </c>
      <c r="I52" s="28">
        <f t="shared" si="24"/>
        <v>113.11927514285725</v>
      </c>
      <c r="J52" s="28">
        <f t="shared" si="24"/>
        <v>120.18922983928583</v>
      </c>
      <c r="K52" s="28">
        <f t="shared" si="24"/>
        <v>127.25918453571441</v>
      </c>
      <c r="L52" s="28">
        <f t="shared" si="24"/>
        <v>134.32913923214301</v>
      </c>
      <c r="M52" s="28">
        <f t="shared" si="24"/>
        <v>141.39909392857157</v>
      </c>
      <c r="N52" s="28">
        <f t="shared" si="24"/>
        <v>148.46904862500014</v>
      </c>
      <c r="O52" s="28">
        <f t="shared" si="24"/>
        <v>155.53900332142874</v>
      </c>
      <c r="P52" s="28">
        <f t="shared" si="24"/>
        <v>162.60895801785733</v>
      </c>
      <c r="Q52" s="28">
        <f t="shared" si="24"/>
        <v>169.6789127142859</v>
      </c>
      <c r="R52" s="28">
        <f t="shared" si="24"/>
        <v>176.7488674107145</v>
      </c>
      <c r="S52" s="28">
        <f t="shared" si="24"/>
        <v>183.81882210714306</v>
      </c>
      <c r="T52" s="28">
        <f t="shared" si="24"/>
        <v>190.88877680357166</v>
      </c>
      <c r="U52" s="28">
        <f t="shared" si="24"/>
        <v>197.95873150000023</v>
      </c>
      <c r="V52" s="28">
        <f t="shared" si="24"/>
        <v>205.02868619642879</v>
      </c>
      <c r="W52" s="28">
        <f t="shared" si="24"/>
        <v>212.09864089285742</v>
      </c>
      <c r="X52" s="28">
        <f t="shared" si="24"/>
        <v>219.16859558928599</v>
      </c>
      <c r="Y52" s="28">
        <f t="shared" si="24"/>
        <v>226.23855028571458</v>
      </c>
      <c r="Z52" s="28">
        <f t="shared" si="24"/>
        <v>233.30850498214315</v>
      </c>
      <c r="AA52" s="28">
        <f t="shared" si="24"/>
        <v>240.37845967857172</v>
      </c>
      <c r="AB52" s="28">
        <f t="shared" si="24"/>
        <v>247.44841437500034</v>
      </c>
      <c r="AC52" s="28">
        <f t="shared" si="24"/>
        <v>254.51836907142888</v>
      </c>
      <c r="AD52" s="28">
        <f t="shared" si="24"/>
        <v>261.5883237678575</v>
      </c>
      <c r="AE52" s="28">
        <f t="shared" si="24"/>
        <v>268.65827846428607</v>
      </c>
      <c r="AF52" s="28">
        <f t="shared" si="24"/>
        <v>275.72823316071464</v>
      </c>
      <c r="AG52" s="28">
        <f t="shared" si="24"/>
        <v>282.79818785714326</v>
      </c>
      <c r="AH52" s="28">
        <f t="shared" si="24"/>
        <v>289.86814255357183</v>
      </c>
      <c r="AI52" s="28">
        <f t="shared" si="24"/>
        <v>296.9380972500004</v>
      </c>
      <c r="AJ52" s="28">
        <f t="shared" si="24"/>
        <v>304.00805194642896</v>
      </c>
      <c r="AK52" s="28">
        <f t="shared" si="24"/>
        <v>311.07800664285759</v>
      </c>
      <c r="AL52" s="28">
        <f t="shared" si="24"/>
        <v>0</v>
      </c>
      <c r="AM52" s="28">
        <f t="shared" si="24"/>
        <v>0</v>
      </c>
      <c r="AN52" s="28">
        <f t="shared" si="24"/>
        <v>0</v>
      </c>
      <c r="AO52" s="28">
        <f t="shared" si="24"/>
        <v>0</v>
      </c>
      <c r="AP52" s="28">
        <f t="shared" si="24"/>
        <v>0</v>
      </c>
      <c r="AQ52" s="28">
        <f t="shared" si="24"/>
        <v>0</v>
      </c>
      <c r="AR52" s="28">
        <f t="shared" si="24"/>
        <v>0</v>
      </c>
      <c r="AS52" s="28">
        <f t="shared" si="24"/>
        <v>0</v>
      </c>
      <c r="AT52" s="28">
        <f t="shared" si="24"/>
        <v>0</v>
      </c>
      <c r="AU52" s="28">
        <f t="shared" si="24"/>
        <v>0</v>
      </c>
      <c r="AV52" s="28">
        <f t="shared" si="24"/>
        <v>0</v>
      </c>
      <c r="AW52" s="28">
        <f t="shared" si="24"/>
        <v>0</v>
      </c>
      <c r="AX52" s="28">
        <f t="shared" si="24"/>
        <v>0</v>
      </c>
      <c r="AY52" s="28">
        <f t="shared" si="24"/>
        <v>0</v>
      </c>
      <c r="AZ52" s="28">
        <f t="shared" si="24"/>
        <v>0</v>
      </c>
      <c r="BA52" s="28">
        <f t="shared" si="24"/>
        <v>0</v>
      </c>
      <c r="BB52" s="28">
        <f t="shared" si="24"/>
        <v>0</v>
      </c>
      <c r="BC52" s="28">
        <f t="shared" si="24"/>
        <v>0</v>
      </c>
      <c r="BD52" s="28">
        <f t="shared" si="24"/>
        <v>0</v>
      </c>
      <c r="BE52" s="28">
        <f t="shared" si="24"/>
        <v>0</v>
      </c>
      <c r="BF52" s="28">
        <f t="shared" si="24"/>
        <v>0</v>
      </c>
      <c r="BG52" s="28">
        <f t="shared" si="24"/>
        <v>0</v>
      </c>
      <c r="BH52" s="28">
        <f t="shared" si="24"/>
        <v>0</v>
      </c>
      <c r="BI52" s="28">
        <f t="shared" si="24"/>
        <v>0</v>
      </c>
      <c r="BJ52" s="28">
        <f t="shared" si="24"/>
        <v>0</v>
      </c>
      <c r="BK52" s="28">
        <f t="shared" si="24"/>
        <v>0</v>
      </c>
      <c r="BL52" s="28">
        <f t="shared" si="24"/>
        <v>0</v>
      </c>
      <c r="BM52" s="28">
        <f t="shared" si="24"/>
        <v>0</v>
      </c>
      <c r="BN52" s="28">
        <f t="shared" si="24"/>
        <v>0</v>
      </c>
      <c r="BO52" s="28">
        <f t="shared" si="24"/>
        <v>0</v>
      </c>
      <c r="BP52" s="28">
        <f t="shared" ref="BP52:CD52" si="25">BP49*BP50*BP51</f>
        <v>0</v>
      </c>
      <c r="BQ52" s="28">
        <f t="shared" si="25"/>
        <v>0</v>
      </c>
      <c r="BR52" s="28">
        <f t="shared" si="25"/>
        <v>0</v>
      </c>
      <c r="BS52" s="28">
        <f t="shared" si="25"/>
        <v>0</v>
      </c>
      <c r="BT52" s="28">
        <f t="shared" si="25"/>
        <v>0</v>
      </c>
      <c r="BU52" s="28">
        <f t="shared" si="25"/>
        <v>0</v>
      </c>
      <c r="BV52" s="28">
        <f t="shared" si="25"/>
        <v>0</v>
      </c>
      <c r="BW52" s="28">
        <f t="shared" si="25"/>
        <v>0</v>
      </c>
      <c r="BX52" s="28">
        <f t="shared" si="25"/>
        <v>0</v>
      </c>
      <c r="BY52" s="28">
        <f t="shared" si="25"/>
        <v>0</v>
      </c>
      <c r="BZ52" s="28">
        <f t="shared" si="25"/>
        <v>0</v>
      </c>
      <c r="CA52" s="28">
        <f t="shared" si="25"/>
        <v>0</v>
      </c>
      <c r="CB52" s="28">
        <f t="shared" si="25"/>
        <v>0</v>
      </c>
      <c r="CC52" s="28">
        <f t="shared" si="25"/>
        <v>0</v>
      </c>
      <c r="CD52" s="28">
        <f t="shared" si="25"/>
        <v>0</v>
      </c>
      <c r="CE52" s="92"/>
    </row>
    <row r="53" spans="2:83">
      <c r="B53" s="189" t="s">
        <v>254</v>
      </c>
      <c r="C53" s="169">
        <v>0</v>
      </c>
      <c r="D53" s="169">
        <v>0</v>
      </c>
      <c r="E53" s="169">
        <v>0</v>
      </c>
      <c r="F53" s="169">
        <v>0</v>
      </c>
      <c r="G53" s="169">
        <v>0</v>
      </c>
      <c r="H53" s="169">
        <v>0</v>
      </c>
      <c r="I53" s="169">
        <v>0</v>
      </c>
      <c r="J53" s="169">
        <v>0</v>
      </c>
      <c r="K53" s="169">
        <v>0</v>
      </c>
      <c r="L53" s="169">
        <v>0</v>
      </c>
      <c r="M53" s="169">
        <v>0</v>
      </c>
      <c r="N53" s="169">
        <v>0</v>
      </c>
      <c r="O53" s="169">
        <v>0</v>
      </c>
      <c r="P53" s="169">
        <v>0</v>
      </c>
      <c r="Q53" s="169">
        <v>0</v>
      </c>
      <c r="R53" s="169">
        <v>0</v>
      </c>
      <c r="S53" s="169">
        <v>0</v>
      </c>
      <c r="T53" s="169">
        <v>0</v>
      </c>
      <c r="U53" s="169">
        <v>0</v>
      </c>
      <c r="V53" s="169">
        <v>0</v>
      </c>
      <c r="W53" s="169">
        <v>0</v>
      </c>
      <c r="X53" s="169">
        <v>0</v>
      </c>
      <c r="Y53" s="169">
        <v>0</v>
      </c>
      <c r="Z53" s="169">
        <v>0</v>
      </c>
      <c r="AA53" s="169">
        <v>0</v>
      </c>
      <c r="AB53" s="169">
        <v>0</v>
      </c>
      <c r="AC53" s="169">
        <v>0</v>
      </c>
      <c r="AD53" s="169">
        <v>0</v>
      </c>
      <c r="AE53" s="169">
        <v>0</v>
      </c>
      <c r="AF53" s="169">
        <v>0</v>
      </c>
      <c r="AG53" s="169">
        <v>0</v>
      </c>
      <c r="AH53" s="169">
        <v>0</v>
      </c>
      <c r="AI53" s="169">
        <v>0</v>
      </c>
      <c r="AJ53" s="169">
        <v>0</v>
      </c>
      <c r="AK53" s="169">
        <v>0</v>
      </c>
      <c r="AL53" s="169">
        <v>0</v>
      </c>
      <c r="AM53" s="169">
        <v>0</v>
      </c>
      <c r="AN53" s="169">
        <v>0</v>
      </c>
      <c r="AO53" s="169">
        <v>0</v>
      </c>
      <c r="AP53" s="169">
        <v>0</v>
      </c>
      <c r="AQ53" s="169">
        <v>0</v>
      </c>
      <c r="AR53" s="169">
        <v>0</v>
      </c>
      <c r="AS53" s="169">
        <v>0</v>
      </c>
      <c r="AT53" s="169">
        <v>0</v>
      </c>
      <c r="AU53" s="169">
        <v>0</v>
      </c>
      <c r="AV53" s="169">
        <v>0</v>
      </c>
      <c r="AW53" s="169">
        <v>0</v>
      </c>
      <c r="AX53" s="169">
        <v>0</v>
      </c>
      <c r="AY53" s="169">
        <v>0</v>
      </c>
      <c r="AZ53" s="169">
        <v>0</v>
      </c>
      <c r="BA53" s="169">
        <v>0</v>
      </c>
      <c r="BB53" s="169">
        <v>0</v>
      </c>
      <c r="BC53" s="169">
        <v>0</v>
      </c>
      <c r="BD53" s="169">
        <v>0</v>
      </c>
      <c r="BE53" s="169">
        <v>0</v>
      </c>
      <c r="BF53" s="169">
        <v>0</v>
      </c>
      <c r="BG53" s="169">
        <v>0</v>
      </c>
      <c r="BH53" s="169">
        <v>0</v>
      </c>
      <c r="BI53" s="169">
        <v>0</v>
      </c>
      <c r="BJ53" s="169">
        <v>0</v>
      </c>
      <c r="BK53" s="169">
        <v>0</v>
      </c>
      <c r="BL53" s="169">
        <v>0</v>
      </c>
      <c r="BM53" s="169">
        <v>0</v>
      </c>
      <c r="BN53" s="169">
        <v>0</v>
      </c>
      <c r="BO53" s="169">
        <v>0</v>
      </c>
      <c r="BP53" s="169">
        <v>0</v>
      </c>
      <c r="BQ53" s="169">
        <v>0</v>
      </c>
      <c r="BR53" s="169">
        <v>0</v>
      </c>
      <c r="BS53" s="169">
        <v>0</v>
      </c>
      <c r="BT53" s="169">
        <v>0</v>
      </c>
      <c r="BU53" s="169">
        <v>0</v>
      </c>
      <c r="BV53" s="169">
        <v>0</v>
      </c>
      <c r="BW53" s="169">
        <v>0</v>
      </c>
      <c r="BX53" s="169">
        <v>0</v>
      </c>
      <c r="BY53" s="169">
        <v>0</v>
      </c>
      <c r="BZ53" s="169">
        <v>0</v>
      </c>
      <c r="CA53" s="169">
        <v>0</v>
      </c>
      <c r="CB53" s="169">
        <v>0</v>
      </c>
      <c r="CC53" s="169">
        <v>0</v>
      </c>
      <c r="CD53" s="169">
        <v>0</v>
      </c>
      <c r="CE53" s="455"/>
    </row>
    <row r="54" spans="2:83">
      <c r="B54" s="189" t="s">
        <v>234</v>
      </c>
      <c r="C54" s="169">
        <v>0</v>
      </c>
      <c r="D54" s="169">
        <v>0</v>
      </c>
      <c r="E54" s="169">
        <v>0</v>
      </c>
      <c r="F54" s="169">
        <v>0</v>
      </c>
      <c r="G54" s="169">
        <v>0</v>
      </c>
      <c r="H54" s="169">
        <v>0</v>
      </c>
      <c r="I54" s="169">
        <v>0</v>
      </c>
      <c r="J54" s="169">
        <v>0</v>
      </c>
      <c r="K54" s="169">
        <v>0</v>
      </c>
      <c r="L54" s="169">
        <v>0</v>
      </c>
      <c r="M54" s="169">
        <v>0</v>
      </c>
      <c r="N54" s="169">
        <v>0</v>
      </c>
      <c r="O54" s="169">
        <v>0</v>
      </c>
      <c r="P54" s="169">
        <v>0</v>
      </c>
      <c r="Q54" s="169">
        <v>0</v>
      </c>
      <c r="R54" s="169">
        <v>0</v>
      </c>
      <c r="S54" s="169">
        <v>0</v>
      </c>
      <c r="T54" s="169">
        <v>0</v>
      </c>
      <c r="U54" s="169">
        <v>0</v>
      </c>
      <c r="V54" s="169">
        <v>0</v>
      </c>
      <c r="W54" s="169">
        <v>0</v>
      </c>
      <c r="X54" s="169">
        <v>0</v>
      </c>
      <c r="Y54" s="169">
        <v>0</v>
      </c>
      <c r="Z54" s="169">
        <v>0</v>
      </c>
      <c r="AA54" s="169">
        <v>0</v>
      </c>
      <c r="AB54" s="169">
        <v>0</v>
      </c>
      <c r="AC54" s="169">
        <v>0</v>
      </c>
      <c r="AD54" s="169">
        <v>0</v>
      </c>
      <c r="AE54" s="169">
        <v>0</v>
      </c>
      <c r="AF54" s="169">
        <v>0</v>
      </c>
      <c r="AG54" s="169">
        <v>0</v>
      </c>
      <c r="AH54" s="169">
        <v>0</v>
      </c>
      <c r="AI54" s="169">
        <v>0</v>
      </c>
      <c r="AJ54" s="169">
        <v>0</v>
      </c>
      <c r="AK54" s="169">
        <v>0</v>
      </c>
      <c r="AL54" s="169">
        <v>0</v>
      </c>
      <c r="AM54" s="169">
        <v>0</v>
      </c>
      <c r="AN54" s="169">
        <v>0</v>
      </c>
      <c r="AO54" s="169">
        <v>0</v>
      </c>
      <c r="AP54" s="169">
        <v>0</v>
      </c>
      <c r="AQ54" s="169">
        <v>0</v>
      </c>
      <c r="AR54" s="169">
        <v>0</v>
      </c>
      <c r="AS54" s="169">
        <v>0</v>
      </c>
      <c r="AT54" s="169">
        <v>0</v>
      </c>
      <c r="AU54" s="169">
        <v>0</v>
      </c>
      <c r="AV54" s="169">
        <v>0</v>
      </c>
      <c r="AW54" s="169">
        <v>0</v>
      </c>
      <c r="AX54" s="169">
        <v>0</v>
      </c>
      <c r="AY54" s="169">
        <v>0</v>
      </c>
      <c r="AZ54" s="169">
        <v>0</v>
      </c>
      <c r="BA54" s="169">
        <v>0</v>
      </c>
      <c r="BB54" s="169">
        <v>0</v>
      </c>
      <c r="BC54" s="169">
        <v>0</v>
      </c>
      <c r="BD54" s="169">
        <v>0</v>
      </c>
      <c r="BE54" s="169">
        <v>0</v>
      </c>
      <c r="BF54" s="169">
        <v>0</v>
      </c>
      <c r="BG54" s="169">
        <v>0</v>
      </c>
      <c r="BH54" s="169">
        <v>0</v>
      </c>
      <c r="BI54" s="169">
        <v>0</v>
      </c>
      <c r="BJ54" s="169">
        <v>0</v>
      </c>
      <c r="BK54" s="169">
        <v>0</v>
      </c>
      <c r="BL54" s="169">
        <v>0</v>
      </c>
      <c r="BM54" s="169">
        <v>0</v>
      </c>
      <c r="BN54" s="169">
        <v>0</v>
      </c>
      <c r="BO54" s="169">
        <v>0</v>
      </c>
      <c r="BP54" s="169">
        <v>0</v>
      </c>
      <c r="BQ54" s="169">
        <v>0</v>
      </c>
      <c r="BR54" s="169">
        <v>0</v>
      </c>
      <c r="BS54" s="169">
        <v>0</v>
      </c>
      <c r="BT54" s="169">
        <v>0</v>
      </c>
      <c r="BU54" s="169">
        <v>0</v>
      </c>
      <c r="BV54" s="169">
        <v>0</v>
      </c>
      <c r="BW54" s="169">
        <v>0</v>
      </c>
      <c r="BX54" s="169">
        <v>0</v>
      </c>
      <c r="BY54" s="169">
        <v>0</v>
      </c>
      <c r="BZ54" s="169">
        <v>0</v>
      </c>
      <c r="CA54" s="169">
        <v>0</v>
      </c>
      <c r="CB54" s="169">
        <v>0</v>
      </c>
      <c r="CC54" s="169">
        <v>0</v>
      </c>
      <c r="CD54" s="169">
        <v>0</v>
      </c>
      <c r="CE54" s="455"/>
    </row>
    <row r="55" spans="2:83">
      <c r="B55" s="189" t="s">
        <v>255</v>
      </c>
      <c r="C55" s="169">
        <v>0</v>
      </c>
      <c r="D55" s="169">
        <v>0</v>
      </c>
      <c r="E55" s="169">
        <v>0</v>
      </c>
      <c r="F55" s="169">
        <v>0</v>
      </c>
      <c r="G55" s="169">
        <v>0</v>
      </c>
      <c r="H55" s="169">
        <v>0</v>
      </c>
      <c r="I55" s="169">
        <v>0</v>
      </c>
      <c r="J55" s="169">
        <v>0</v>
      </c>
      <c r="K55" s="169">
        <v>0</v>
      </c>
      <c r="L55" s="169">
        <v>0</v>
      </c>
      <c r="M55" s="169">
        <v>0</v>
      </c>
      <c r="N55" s="169">
        <v>0</v>
      </c>
      <c r="O55" s="169">
        <v>0</v>
      </c>
      <c r="P55" s="169">
        <v>0</v>
      </c>
      <c r="Q55" s="169">
        <v>0</v>
      </c>
      <c r="R55" s="169">
        <v>0</v>
      </c>
      <c r="S55" s="169">
        <v>0</v>
      </c>
      <c r="T55" s="169">
        <v>0</v>
      </c>
      <c r="U55" s="169">
        <v>0</v>
      </c>
      <c r="V55" s="169">
        <v>0</v>
      </c>
      <c r="W55" s="169">
        <v>0</v>
      </c>
      <c r="X55" s="169">
        <v>0</v>
      </c>
      <c r="Y55" s="169">
        <v>0</v>
      </c>
      <c r="Z55" s="169">
        <v>0</v>
      </c>
      <c r="AA55" s="169">
        <v>0</v>
      </c>
      <c r="AB55" s="169">
        <v>0</v>
      </c>
      <c r="AC55" s="169">
        <v>0</v>
      </c>
      <c r="AD55" s="169">
        <v>0</v>
      </c>
      <c r="AE55" s="169">
        <v>0</v>
      </c>
      <c r="AF55" s="169">
        <v>0</v>
      </c>
      <c r="AG55" s="169">
        <v>0</v>
      </c>
      <c r="AH55" s="169">
        <v>0</v>
      </c>
      <c r="AI55" s="169">
        <v>0</v>
      </c>
      <c r="AJ55" s="169">
        <v>0</v>
      </c>
      <c r="AK55" s="169">
        <v>0</v>
      </c>
      <c r="AL55" s="169">
        <v>0</v>
      </c>
      <c r="AM55" s="169">
        <v>0</v>
      </c>
      <c r="AN55" s="169">
        <v>0</v>
      </c>
      <c r="AO55" s="169">
        <v>0</v>
      </c>
      <c r="AP55" s="169">
        <v>0</v>
      </c>
      <c r="AQ55" s="169">
        <v>0</v>
      </c>
      <c r="AR55" s="169">
        <v>0</v>
      </c>
      <c r="AS55" s="169">
        <v>0</v>
      </c>
      <c r="AT55" s="169">
        <v>0</v>
      </c>
      <c r="AU55" s="169">
        <v>0</v>
      </c>
      <c r="AV55" s="169">
        <v>0</v>
      </c>
      <c r="AW55" s="169">
        <v>0</v>
      </c>
      <c r="AX55" s="169">
        <v>0</v>
      </c>
      <c r="AY55" s="169">
        <v>0</v>
      </c>
      <c r="AZ55" s="169">
        <v>0</v>
      </c>
      <c r="BA55" s="169">
        <v>0</v>
      </c>
      <c r="BB55" s="169">
        <v>0</v>
      </c>
      <c r="BC55" s="169">
        <v>0</v>
      </c>
      <c r="BD55" s="169">
        <v>0</v>
      </c>
      <c r="BE55" s="169">
        <v>0</v>
      </c>
      <c r="BF55" s="169">
        <v>0</v>
      </c>
      <c r="BG55" s="169">
        <v>0</v>
      </c>
      <c r="BH55" s="169">
        <v>0</v>
      </c>
      <c r="BI55" s="169">
        <v>0</v>
      </c>
      <c r="BJ55" s="169">
        <v>0</v>
      </c>
      <c r="BK55" s="169">
        <v>0</v>
      </c>
      <c r="BL55" s="169">
        <v>0</v>
      </c>
      <c r="BM55" s="169">
        <v>0</v>
      </c>
      <c r="BN55" s="169">
        <v>0</v>
      </c>
      <c r="BO55" s="169">
        <v>0</v>
      </c>
      <c r="BP55" s="169">
        <v>0</v>
      </c>
      <c r="BQ55" s="169">
        <v>0</v>
      </c>
      <c r="BR55" s="169">
        <v>0</v>
      </c>
      <c r="BS55" s="169">
        <v>0</v>
      </c>
      <c r="BT55" s="169">
        <v>0</v>
      </c>
      <c r="BU55" s="169">
        <v>0</v>
      </c>
      <c r="BV55" s="169">
        <v>0</v>
      </c>
      <c r="BW55" s="169">
        <v>0</v>
      </c>
      <c r="BX55" s="169">
        <v>0</v>
      </c>
      <c r="BY55" s="169">
        <v>0</v>
      </c>
      <c r="BZ55" s="169">
        <v>0</v>
      </c>
      <c r="CA55" s="169">
        <v>0</v>
      </c>
      <c r="CB55" s="169">
        <v>0</v>
      </c>
      <c r="CC55" s="169">
        <v>0</v>
      </c>
      <c r="CD55" s="169">
        <v>0</v>
      </c>
      <c r="CE55" s="455"/>
    </row>
    <row r="56" spans="2:83">
      <c r="B56" s="187" t="s">
        <v>410</v>
      </c>
      <c r="C56" s="38">
        <f>C62</f>
        <v>0</v>
      </c>
      <c r="D56" s="38">
        <f t="shared" ref="D56:BO56" si="26">D62</f>
        <v>0</v>
      </c>
      <c r="E56" s="38">
        <f t="shared" si="26"/>
        <v>0</v>
      </c>
      <c r="F56" s="38">
        <f t="shared" si="26"/>
        <v>0</v>
      </c>
      <c r="G56" s="38">
        <f t="shared" si="26"/>
        <v>0</v>
      </c>
      <c r="H56" s="38">
        <f t="shared" si="26"/>
        <v>0</v>
      </c>
      <c r="I56" s="38">
        <f t="shared" si="26"/>
        <v>0</v>
      </c>
      <c r="J56" s="38">
        <f t="shared" si="26"/>
        <v>0</v>
      </c>
      <c r="K56" s="38">
        <f t="shared" si="26"/>
        <v>0</v>
      </c>
      <c r="L56" s="38">
        <f t="shared" si="26"/>
        <v>0</v>
      </c>
      <c r="M56" s="38">
        <f t="shared" si="26"/>
        <v>0</v>
      </c>
      <c r="N56" s="38">
        <f t="shared" si="26"/>
        <v>0</v>
      </c>
      <c r="O56" s="38">
        <f t="shared" si="26"/>
        <v>0</v>
      </c>
      <c r="P56" s="38">
        <f t="shared" si="26"/>
        <v>0</v>
      </c>
      <c r="Q56" s="38">
        <f t="shared" si="26"/>
        <v>0</v>
      </c>
      <c r="R56" s="38">
        <f t="shared" si="26"/>
        <v>0</v>
      </c>
      <c r="S56" s="38">
        <f t="shared" si="26"/>
        <v>0</v>
      </c>
      <c r="T56" s="38">
        <f t="shared" si="26"/>
        <v>0</v>
      </c>
      <c r="U56" s="38">
        <f t="shared" si="26"/>
        <v>0</v>
      </c>
      <c r="V56" s="38">
        <f t="shared" si="26"/>
        <v>0</v>
      </c>
      <c r="W56" s="38">
        <f t="shared" si="26"/>
        <v>0</v>
      </c>
      <c r="X56" s="38">
        <f t="shared" si="26"/>
        <v>0</v>
      </c>
      <c r="Y56" s="38">
        <f t="shared" si="26"/>
        <v>0</v>
      </c>
      <c r="Z56" s="38">
        <f t="shared" si="26"/>
        <v>0</v>
      </c>
      <c r="AA56" s="38">
        <f t="shared" si="26"/>
        <v>0</v>
      </c>
      <c r="AB56" s="38">
        <f t="shared" si="26"/>
        <v>0</v>
      </c>
      <c r="AC56" s="38">
        <f t="shared" si="26"/>
        <v>0</v>
      </c>
      <c r="AD56" s="38">
        <f t="shared" si="26"/>
        <v>0</v>
      </c>
      <c r="AE56" s="38">
        <f t="shared" si="26"/>
        <v>0</v>
      </c>
      <c r="AF56" s="38">
        <f t="shared" si="26"/>
        <v>0</v>
      </c>
      <c r="AG56" s="38">
        <f t="shared" si="26"/>
        <v>0</v>
      </c>
      <c r="AH56" s="38">
        <f t="shared" si="26"/>
        <v>0</v>
      </c>
      <c r="AI56" s="38">
        <f t="shared" si="26"/>
        <v>0</v>
      </c>
      <c r="AJ56" s="38">
        <f t="shared" si="26"/>
        <v>0</v>
      </c>
      <c r="AK56" s="38">
        <f t="shared" si="26"/>
        <v>0</v>
      </c>
      <c r="AL56" s="38">
        <f t="shared" si="26"/>
        <v>0</v>
      </c>
      <c r="AM56" s="38">
        <f t="shared" si="26"/>
        <v>0</v>
      </c>
      <c r="AN56" s="38">
        <f t="shared" si="26"/>
        <v>0</v>
      </c>
      <c r="AO56" s="38">
        <f t="shared" si="26"/>
        <v>0</v>
      </c>
      <c r="AP56" s="38">
        <f t="shared" si="26"/>
        <v>0</v>
      </c>
      <c r="AQ56" s="38">
        <f t="shared" si="26"/>
        <v>0</v>
      </c>
      <c r="AR56" s="38">
        <f t="shared" si="26"/>
        <v>0</v>
      </c>
      <c r="AS56" s="38">
        <f t="shared" si="26"/>
        <v>0</v>
      </c>
      <c r="AT56" s="38">
        <f t="shared" si="26"/>
        <v>0</v>
      </c>
      <c r="AU56" s="38">
        <f t="shared" si="26"/>
        <v>0</v>
      </c>
      <c r="AV56" s="38">
        <f t="shared" si="26"/>
        <v>0</v>
      </c>
      <c r="AW56" s="38">
        <f t="shared" si="26"/>
        <v>0</v>
      </c>
      <c r="AX56" s="38">
        <f t="shared" si="26"/>
        <v>0</v>
      </c>
      <c r="AY56" s="38">
        <f t="shared" si="26"/>
        <v>0</v>
      </c>
      <c r="AZ56" s="38">
        <f t="shared" si="26"/>
        <v>0</v>
      </c>
      <c r="BA56" s="38">
        <f t="shared" si="26"/>
        <v>0</v>
      </c>
      <c r="BB56" s="38">
        <f t="shared" si="26"/>
        <v>0</v>
      </c>
      <c r="BC56" s="38">
        <f t="shared" si="26"/>
        <v>0</v>
      </c>
      <c r="BD56" s="38">
        <f t="shared" si="26"/>
        <v>0</v>
      </c>
      <c r="BE56" s="38">
        <f t="shared" si="26"/>
        <v>0</v>
      </c>
      <c r="BF56" s="38">
        <f t="shared" si="26"/>
        <v>0</v>
      </c>
      <c r="BG56" s="38">
        <f t="shared" si="26"/>
        <v>0</v>
      </c>
      <c r="BH56" s="38">
        <f t="shared" si="26"/>
        <v>0</v>
      </c>
      <c r="BI56" s="38">
        <f t="shared" si="26"/>
        <v>0</v>
      </c>
      <c r="BJ56" s="38">
        <f t="shared" si="26"/>
        <v>0</v>
      </c>
      <c r="BK56" s="38">
        <f t="shared" si="26"/>
        <v>0</v>
      </c>
      <c r="BL56" s="38">
        <f t="shared" si="26"/>
        <v>0</v>
      </c>
      <c r="BM56" s="38">
        <f t="shared" si="26"/>
        <v>0</v>
      </c>
      <c r="BN56" s="38">
        <f t="shared" si="26"/>
        <v>0</v>
      </c>
      <c r="BO56" s="38">
        <f t="shared" si="26"/>
        <v>0</v>
      </c>
      <c r="BP56" s="38">
        <f t="shared" ref="BP56:CD56" si="27">BP62</f>
        <v>0</v>
      </c>
      <c r="BQ56" s="38">
        <f t="shared" si="27"/>
        <v>0</v>
      </c>
      <c r="BR56" s="38">
        <f t="shared" si="27"/>
        <v>0</v>
      </c>
      <c r="BS56" s="38">
        <f t="shared" si="27"/>
        <v>0</v>
      </c>
      <c r="BT56" s="38">
        <f t="shared" si="27"/>
        <v>0</v>
      </c>
      <c r="BU56" s="38">
        <f t="shared" si="27"/>
        <v>0</v>
      </c>
      <c r="BV56" s="38">
        <f t="shared" si="27"/>
        <v>0</v>
      </c>
      <c r="BW56" s="38">
        <f t="shared" si="27"/>
        <v>0</v>
      </c>
      <c r="BX56" s="38">
        <f t="shared" si="27"/>
        <v>0</v>
      </c>
      <c r="BY56" s="38">
        <f t="shared" si="27"/>
        <v>0</v>
      </c>
      <c r="BZ56" s="38">
        <f t="shared" si="27"/>
        <v>0</v>
      </c>
      <c r="CA56" s="38">
        <f t="shared" si="27"/>
        <v>0</v>
      </c>
      <c r="CB56" s="38">
        <f t="shared" si="27"/>
        <v>0</v>
      </c>
      <c r="CC56" s="38">
        <f t="shared" si="27"/>
        <v>0</v>
      </c>
      <c r="CD56" s="38">
        <f t="shared" si="27"/>
        <v>0</v>
      </c>
      <c r="CE56" s="20"/>
    </row>
    <row r="57" spans="2:83">
      <c r="B57" s="180" t="s">
        <v>266</v>
      </c>
      <c r="C57" s="168">
        <v>0</v>
      </c>
      <c r="D57" s="168">
        <v>0</v>
      </c>
      <c r="E57" s="168">
        <v>0</v>
      </c>
      <c r="F57" s="168">
        <v>0</v>
      </c>
      <c r="G57" s="168">
        <v>0</v>
      </c>
      <c r="H57" s="168">
        <v>0</v>
      </c>
      <c r="I57" s="168">
        <v>0</v>
      </c>
      <c r="J57" s="168">
        <v>0</v>
      </c>
      <c r="K57" s="168">
        <v>0</v>
      </c>
      <c r="L57" s="168">
        <v>0</v>
      </c>
      <c r="M57" s="168">
        <v>0</v>
      </c>
      <c r="N57" s="168">
        <v>0</v>
      </c>
      <c r="O57" s="168">
        <v>0</v>
      </c>
      <c r="P57" s="168">
        <v>0</v>
      </c>
      <c r="Q57" s="168">
        <v>0</v>
      </c>
      <c r="R57" s="168">
        <v>0</v>
      </c>
      <c r="S57" s="168">
        <v>0</v>
      </c>
      <c r="T57" s="168">
        <v>0</v>
      </c>
      <c r="U57" s="168">
        <v>0</v>
      </c>
      <c r="V57" s="168">
        <v>0</v>
      </c>
      <c r="W57" s="168">
        <v>0</v>
      </c>
      <c r="X57" s="168">
        <v>0</v>
      </c>
      <c r="Y57" s="168">
        <v>0</v>
      </c>
      <c r="Z57" s="168">
        <v>0</v>
      </c>
      <c r="AA57" s="168">
        <v>0</v>
      </c>
      <c r="AB57" s="168">
        <v>0</v>
      </c>
      <c r="AC57" s="168">
        <v>0</v>
      </c>
      <c r="AD57" s="168">
        <v>0</v>
      </c>
      <c r="AE57" s="168">
        <v>0</v>
      </c>
      <c r="AF57" s="168">
        <v>0</v>
      </c>
      <c r="AG57" s="168">
        <v>0</v>
      </c>
      <c r="AH57" s="168">
        <v>0</v>
      </c>
      <c r="AI57" s="168">
        <v>0</v>
      </c>
      <c r="AJ57" s="168">
        <v>0</v>
      </c>
      <c r="AK57" s="168">
        <v>0</v>
      </c>
      <c r="AL57" s="168">
        <v>0</v>
      </c>
      <c r="AM57" s="168">
        <v>0</v>
      </c>
      <c r="AN57" s="168">
        <v>0</v>
      </c>
      <c r="AO57" s="168">
        <v>0</v>
      </c>
      <c r="AP57" s="168">
        <v>0</v>
      </c>
      <c r="AQ57" s="168">
        <v>0</v>
      </c>
      <c r="AR57" s="168">
        <v>0</v>
      </c>
      <c r="AS57" s="168">
        <v>0</v>
      </c>
      <c r="AT57" s="168">
        <v>0</v>
      </c>
      <c r="AU57" s="168">
        <v>0</v>
      </c>
      <c r="AV57" s="168">
        <v>0</v>
      </c>
      <c r="AW57" s="168">
        <v>0</v>
      </c>
      <c r="AX57" s="168">
        <v>0</v>
      </c>
      <c r="AY57" s="168">
        <v>0</v>
      </c>
      <c r="AZ57" s="168">
        <v>0</v>
      </c>
      <c r="BA57" s="168">
        <v>0</v>
      </c>
      <c r="BB57" s="168">
        <v>0</v>
      </c>
      <c r="BC57" s="168">
        <v>0</v>
      </c>
      <c r="BD57" s="168">
        <v>0</v>
      </c>
      <c r="BE57" s="168">
        <v>0</v>
      </c>
      <c r="BF57" s="168">
        <v>0</v>
      </c>
      <c r="BG57" s="168">
        <v>0</v>
      </c>
      <c r="BH57" s="168">
        <v>0</v>
      </c>
      <c r="BI57" s="168">
        <v>0</v>
      </c>
      <c r="BJ57" s="168">
        <v>0</v>
      </c>
      <c r="BK57" s="168">
        <v>0</v>
      </c>
      <c r="BL57" s="168">
        <v>0</v>
      </c>
      <c r="BM57" s="168">
        <v>0</v>
      </c>
      <c r="BN57" s="168">
        <v>0</v>
      </c>
      <c r="BO57" s="168">
        <v>0</v>
      </c>
      <c r="BP57" s="168">
        <v>0</v>
      </c>
      <c r="BQ57" s="168">
        <v>0</v>
      </c>
      <c r="BR57" s="168">
        <v>0</v>
      </c>
      <c r="BS57" s="168">
        <v>0</v>
      </c>
      <c r="BT57" s="168">
        <v>0</v>
      </c>
      <c r="BU57" s="168">
        <v>0</v>
      </c>
      <c r="BV57" s="168">
        <v>0</v>
      </c>
      <c r="BW57" s="168">
        <v>0</v>
      </c>
      <c r="BX57" s="168">
        <v>0</v>
      </c>
      <c r="BY57" s="168">
        <v>0</v>
      </c>
      <c r="BZ57" s="168">
        <v>0</v>
      </c>
      <c r="CA57" s="168">
        <v>0</v>
      </c>
      <c r="CB57" s="168">
        <v>0</v>
      </c>
      <c r="CC57" s="168">
        <v>0</v>
      </c>
      <c r="CD57" s="168">
        <v>0</v>
      </c>
      <c r="CE57" s="453"/>
    </row>
    <row r="58" spans="2:83">
      <c r="B58" s="180" t="s">
        <v>267</v>
      </c>
      <c r="C58" s="32">
        <f>IF(ISERROR(VLOOKUP(Welcome!$C$11,'LookUp Ranges'!$A$84:$C$133,3,FALSE)),0,VLOOKUP(Welcome!$C$11,'LookUp Ranges'!$A$84:$C$133,3,FALSE))</f>
        <v>0.83702819159800768</v>
      </c>
      <c r="D58" s="32">
        <f>IF(ISERROR(VLOOKUP(Welcome!$C$11,'LookUp Ranges'!$A$84:$C$133,3,FALSE)),0,VLOOKUP(Welcome!$C$11,'LookUp Ranges'!$A$84:$C$133,3,FALSE))</f>
        <v>0.83702819159800768</v>
      </c>
      <c r="E58" s="32">
        <f>IF(ISERROR(VLOOKUP(Welcome!$C$11,'LookUp Ranges'!$A$84:$C$133,3,FALSE)),0,VLOOKUP(Welcome!$C$11,'LookUp Ranges'!$A$84:$C$133,3,FALSE))</f>
        <v>0.83702819159800768</v>
      </c>
      <c r="F58" s="32">
        <f>IF(ISERROR(VLOOKUP(Welcome!$C$11,'LookUp Ranges'!$A$84:$C$133,3,FALSE)),0,VLOOKUP(Welcome!$C$11,'LookUp Ranges'!$A$84:$C$133,3,FALSE))</f>
        <v>0.83702819159800768</v>
      </c>
      <c r="G58" s="32">
        <f>IF(ISERROR(VLOOKUP(Welcome!$C$11,'LookUp Ranges'!$A$84:$C$133,3,FALSE)),0,VLOOKUP(Welcome!$C$11,'LookUp Ranges'!$A$84:$C$133,3,FALSE))</f>
        <v>0.83702819159800768</v>
      </c>
      <c r="H58" s="32">
        <f>IF(ISERROR(VLOOKUP(Welcome!$C$11,'LookUp Ranges'!$A$84:$C$133,3,FALSE)),0,VLOOKUP(Welcome!$C$11,'LookUp Ranges'!$A$84:$C$133,3,FALSE))</f>
        <v>0.83702819159800768</v>
      </c>
      <c r="I58" s="32">
        <f>IF(ISERROR(VLOOKUP(Welcome!$C$11,'LookUp Ranges'!$A$84:$C$133,3,FALSE)),0,VLOOKUP(Welcome!$C$11,'LookUp Ranges'!$A$84:$C$133,3,FALSE))</f>
        <v>0.83702819159800768</v>
      </c>
      <c r="J58" s="32">
        <f>IF(ISERROR(VLOOKUP(Welcome!$C$11,'LookUp Ranges'!$A$84:$C$133,3,FALSE)),0,VLOOKUP(Welcome!$C$11,'LookUp Ranges'!$A$84:$C$133,3,FALSE))</f>
        <v>0.83702819159800768</v>
      </c>
      <c r="K58" s="32">
        <f>IF(ISERROR(VLOOKUP(Welcome!$C$11,'LookUp Ranges'!$A$84:$C$133,3,FALSE)),0,VLOOKUP(Welcome!$C$11,'LookUp Ranges'!$A$84:$C$133,3,FALSE))</f>
        <v>0.83702819159800768</v>
      </c>
      <c r="L58" s="32">
        <f>IF(ISERROR(VLOOKUP(Welcome!$C$11,'LookUp Ranges'!$A$84:$C$133,3,FALSE)),0,VLOOKUP(Welcome!$C$11,'LookUp Ranges'!$A$84:$C$133,3,FALSE))</f>
        <v>0.83702819159800768</v>
      </c>
      <c r="M58" s="32">
        <f>IF(ISERROR(VLOOKUP(Welcome!$C$11,'LookUp Ranges'!$A$84:$C$133,3,FALSE)),0,VLOOKUP(Welcome!$C$11,'LookUp Ranges'!$A$84:$C$133,3,FALSE))</f>
        <v>0.83702819159800768</v>
      </c>
      <c r="N58" s="32">
        <f>IF(ISERROR(VLOOKUP(Welcome!$C$11,'LookUp Ranges'!$A$84:$C$133,3,FALSE)),0,VLOOKUP(Welcome!$C$11,'LookUp Ranges'!$A$84:$C$133,3,FALSE))</f>
        <v>0.83702819159800768</v>
      </c>
      <c r="O58" s="32">
        <f>IF(ISERROR(VLOOKUP(Welcome!$C$11,'LookUp Ranges'!$A$84:$C$133,3,FALSE)),0,VLOOKUP(Welcome!$C$11,'LookUp Ranges'!$A$84:$C$133,3,FALSE))</f>
        <v>0.83702819159800768</v>
      </c>
      <c r="P58" s="32">
        <f>IF(ISERROR(VLOOKUP(Welcome!$C$11,'LookUp Ranges'!$A$84:$C$133,3,FALSE)),0,VLOOKUP(Welcome!$C$11,'LookUp Ranges'!$A$84:$C$133,3,FALSE))</f>
        <v>0.83702819159800768</v>
      </c>
      <c r="Q58" s="32">
        <f>IF(ISERROR(VLOOKUP(Welcome!$C$11,'LookUp Ranges'!$A$84:$C$133,3,FALSE)),0,VLOOKUP(Welcome!$C$11,'LookUp Ranges'!$A$84:$C$133,3,FALSE))</f>
        <v>0.83702819159800768</v>
      </c>
      <c r="R58" s="32">
        <f>IF(ISERROR(VLOOKUP(Welcome!$C$11,'LookUp Ranges'!$A$84:$C$133,3,FALSE)),0,VLOOKUP(Welcome!$C$11,'LookUp Ranges'!$A$84:$C$133,3,FALSE))</f>
        <v>0.83702819159800768</v>
      </c>
      <c r="S58" s="32">
        <f>IF(ISERROR(VLOOKUP(Welcome!$C$11,'LookUp Ranges'!$A$84:$C$133,3,FALSE)),0,VLOOKUP(Welcome!$C$11,'LookUp Ranges'!$A$84:$C$133,3,FALSE))</f>
        <v>0.83702819159800768</v>
      </c>
      <c r="T58" s="32">
        <f>IF(ISERROR(VLOOKUP(Welcome!$C$11,'LookUp Ranges'!$A$84:$C$133,3,FALSE)),0,VLOOKUP(Welcome!$C$11,'LookUp Ranges'!$A$84:$C$133,3,FALSE))</f>
        <v>0.83702819159800768</v>
      </c>
      <c r="U58" s="32">
        <f>IF(ISERROR(VLOOKUP(Welcome!$C$11,'LookUp Ranges'!$A$84:$C$133,3,FALSE)),0,VLOOKUP(Welcome!$C$11,'LookUp Ranges'!$A$84:$C$133,3,FALSE))</f>
        <v>0.83702819159800768</v>
      </c>
      <c r="V58" s="32">
        <f>IF(ISERROR(VLOOKUP(Welcome!$C$11,'LookUp Ranges'!$A$84:$C$133,3,FALSE)),0,VLOOKUP(Welcome!$C$11,'LookUp Ranges'!$A$84:$C$133,3,FALSE))</f>
        <v>0.83702819159800768</v>
      </c>
      <c r="W58" s="32">
        <f>IF(ISERROR(VLOOKUP(Welcome!$C$11,'LookUp Ranges'!$A$84:$C$133,3,FALSE)),0,VLOOKUP(Welcome!$C$11,'LookUp Ranges'!$A$84:$C$133,3,FALSE))</f>
        <v>0.83702819159800768</v>
      </c>
      <c r="X58" s="32">
        <f>IF(ISERROR(VLOOKUP(Welcome!$C$11,'LookUp Ranges'!$A$84:$C$133,3,FALSE)),0,VLOOKUP(Welcome!$C$11,'LookUp Ranges'!$A$84:$C$133,3,FALSE))</f>
        <v>0.83702819159800768</v>
      </c>
      <c r="Y58" s="32">
        <f>IF(ISERROR(VLOOKUP(Welcome!$C$11,'LookUp Ranges'!$A$84:$C$133,3,FALSE)),0,VLOOKUP(Welcome!$C$11,'LookUp Ranges'!$A$84:$C$133,3,FALSE))</f>
        <v>0.83702819159800768</v>
      </c>
      <c r="Z58" s="32">
        <f>IF(ISERROR(VLOOKUP(Welcome!$C$11,'LookUp Ranges'!$A$84:$C$133,3,FALSE)),0,VLOOKUP(Welcome!$C$11,'LookUp Ranges'!$A$84:$C$133,3,FALSE))</f>
        <v>0.83702819159800768</v>
      </c>
      <c r="AA58" s="32">
        <f>IF(ISERROR(VLOOKUP(Welcome!$C$11,'LookUp Ranges'!$A$84:$C$133,3,FALSE)),0,VLOOKUP(Welcome!$C$11,'LookUp Ranges'!$A$84:$C$133,3,FALSE))</f>
        <v>0.83702819159800768</v>
      </c>
      <c r="AB58" s="32">
        <f>IF(ISERROR(VLOOKUP(Welcome!$C$11,'LookUp Ranges'!$A$84:$C$133,3,FALSE)),0,VLOOKUP(Welcome!$C$11,'LookUp Ranges'!$A$84:$C$133,3,FALSE))</f>
        <v>0.83702819159800768</v>
      </c>
      <c r="AC58" s="32">
        <f>IF(ISERROR(VLOOKUP(Welcome!$C$11,'LookUp Ranges'!$A$84:$C$133,3,FALSE)),0,VLOOKUP(Welcome!$C$11,'LookUp Ranges'!$A$84:$C$133,3,FALSE))</f>
        <v>0.83702819159800768</v>
      </c>
      <c r="AD58" s="32">
        <f>IF(ISERROR(VLOOKUP(Welcome!$C$11,'LookUp Ranges'!$A$84:$C$133,3,FALSE)),0,VLOOKUP(Welcome!$C$11,'LookUp Ranges'!$A$84:$C$133,3,FALSE))</f>
        <v>0.83702819159800768</v>
      </c>
      <c r="AE58" s="32">
        <f>IF(ISERROR(VLOOKUP(Welcome!$C$11,'LookUp Ranges'!$A$84:$C$133,3,FALSE)),0,VLOOKUP(Welcome!$C$11,'LookUp Ranges'!$A$84:$C$133,3,FALSE))</f>
        <v>0.83702819159800768</v>
      </c>
      <c r="AF58" s="32">
        <f>IF(ISERROR(VLOOKUP(Welcome!$C$11,'LookUp Ranges'!$A$84:$C$133,3,FALSE)),0,VLOOKUP(Welcome!$C$11,'LookUp Ranges'!$A$84:$C$133,3,FALSE))</f>
        <v>0.83702819159800768</v>
      </c>
      <c r="AG58" s="32">
        <f>IF(ISERROR(VLOOKUP(Welcome!$C$11,'LookUp Ranges'!$A$84:$C$133,3,FALSE)),0,VLOOKUP(Welcome!$C$11,'LookUp Ranges'!$A$84:$C$133,3,FALSE))</f>
        <v>0.83702819159800768</v>
      </c>
      <c r="AH58" s="32">
        <f>IF(ISERROR(VLOOKUP(Welcome!$C$11,'LookUp Ranges'!$A$84:$C$133,3,FALSE)),0,VLOOKUP(Welcome!$C$11,'LookUp Ranges'!$A$84:$C$133,3,FALSE))</f>
        <v>0.83702819159800768</v>
      </c>
      <c r="AI58" s="32">
        <f>IF(ISERROR(VLOOKUP(Welcome!$C$11,'LookUp Ranges'!$A$84:$C$133,3,FALSE)),0,VLOOKUP(Welcome!$C$11,'LookUp Ranges'!$A$84:$C$133,3,FALSE))</f>
        <v>0.83702819159800768</v>
      </c>
      <c r="AJ58" s="32">
        <f>IF(ISERROR(VLOOKUP(Welcome!$C$11,'LookUp Ranges'!$A$84:$C$133,3,FALSE)),0,VLOOKUP(Welcome!$C$11,'LookUp Ranges'!$A$84:$C$133,3,FALSE))</f>
        <v>0.83702819159800768</v>
      </c>
      <c r="AK58" s="32">
        <f>IF(ISERROR(VLOOKUP(Welcome!$C$11,'LookUp Ranges'!$A$84:$C$133,3,FALSE)),0,VLOOKUP(Welcome!$C$11,'LookUp Ranges'!$A$84:$C$133,3,FALSE))</f>
        <v>0.83702819159800768</v>
      </c>
      <c r="AL58" s="32">
        <f>IF(ISERROR(VLOOKUP(Welcome!$C$11,'LookUp Ranges'!$A$84:$C$133,3,FALSE)),0,VLOOKUP(Welcome!$C$11,'LookUp Ranges'!$A$84:$C$133,3,FALSE))</f>
        <v>0.83702819159800768</v>
      </c>
      <c r="AM58" s="32">
        <f>IF(ISERROR(VLOOKUP(Welcome!$C$11,'LookUp Ranges'!$A$84:$C$133,3,FALSE)),0,VLOOKUP(Welcome!$C$11,'LookUp Ranges'!$A$84:$C$133,3,FALSE))</f>
        <v>0.83702819159800768</v>
      </c>
      <c r="AN58" s="32">
        <f>IF(ISERROR(VLOOKUP(Welcome!$C$11,'LookUp Ranges'!$A$84:$C$133,3,FALSE)),0,VLOOKUP(Welcome!$C$11,'LookUp Ranges'!$A$84:$C$133,3,FALSE))</f>
        <v>0.83702819159800768</v>
      </c>
      <c r="AO58" s="32">
        <f>IF(ISERROR(VLOOKUP(Welcome!$C$11,'LookUp Ranges'!$A$84:$C$133,3,FALSE)),0,VLOOKUP(Welcome!$C$11,'LookUp Ranges'!$A$84:$C$133,3,FALSE))</f>
        <v>0.83702819159800768</v>
      </c>
      <c r="AP58" s="32">
        <f>IF(ISERROR(VLOOKUP(Welcome!$C$11,'LookUp Ranges'!$A$84:$C$133,3,FALSE)),0,VLOOKUP(Welcome!$C$11,'LookUp Ranges'!$A$84:$C$133,3,FALSE))</f>
        <v>0.83702819159800768</v>
      </c>
      <c r="AQ58" s="32">
        <f>IF(ISERROR(VLOOKUP(Welcome!$C$11,'LookUp Ranges'!$A$84:$C$133,3,FALSE)),0,VLOOKUP(Welcome!$C$11,'LookUp Ranges'!$A$84:$C$133,3,FALSE))</f>
        <v>0.83702819159800768</v>
      </c>
      <c r="AR58" s="32">
        <f>IF(ISERROR(VLOOKUP(Welcome!$C$11,'LookUp Ranges'!$A$84:$C$133,3,FALSE)),0,VLOOKUP(Welcome!$C$11,'LookUp Ranges'!$A$84:$C$133,3,FALSE))</f>
        <v>0.83702819159800768</v>
      </c>
      <c r="AS58" s="32">
        <f>IF(ISERROR(VLOOKUP(Welcome!$C$11,'LookUp Ranges'!$A$84:$C$133,3,FALSE)),0,VLOOKUP(Welcome!$C$11,'LookUp Ranges'!$A$84:$C$133,3,FALSE))</f>
        <v>0.83702819159800768</v>
      </c>
      <c r="AT58" s="32">
        <f>IF(ISERROR(VLOOKUP(Welcome!$C$11,'LookUp Ranges'!$A$84:$C$133,3,FALSE)),0,VLOOKUP(Welcome!$C$11,'LookUp Ranges'!$A$84:$C$133,3,FALSE))</f>
        <v>0.83702819159800768</v>
      </c>
      <c r="AU58" s="32">
        <f>IF(ISERROR(VLOOKUP(Welcome!$C$11,'LookUp Ranges'!$A$84:$C$133,3,FALSE)),0,VLOOKUP(Welcome!$C$11,'LookUp Ranges'!$A$84:$C$133,3,FALSE))</f>
        <v>0.83702819159800768</v>
      </c>
      <c r="AV58" s="32">
        <f>IF(ISERROR(VLOOKUP(Welcome!$C$11,'LookUp Ranges'!$A$84:$C$133,3,FALSE)),0,VLOOKUP(Welcome!$C$11,'LookUp Ranges'!$A$84:$C$133,3,FALSE))</f>
        <v>0.83702819159800768</v>
      </c>
      <c r="AW58" s="32">
        <f>IF(ISERROR(VLOOKUP(Welcome!$C$11,'LookUp Ranges'!$A$84:$C$133,3,FALSE)),0,VLOOKUP(Welcome!$C$11,'LookUp Ranges'!$A$84:$C$133,3,FALSE))</f>
        <v>0.83702819159800768</v>
      </c>
      <c r="AX58" s="32">
        <f>IF(ISERROR(VLOOKUP(Welcome!$C$11,'LookUp Ranges'!$A$84:$C$133,3,FALSE)),0,VLOOKUP(Welcome!$C$11,'LookUp Ranges'!$A$84:$C$133,3,FALSE))</f>
        <v>0.83702819159800768</v>
      </c>
      <c r="AY58" s="32">
        <f>IF(ISERROR(VLOOKUP(Welcome!$C$11,'LookUp Ranges'!$A$84:$C$133,3,FALSE)),0,VLOOKUP(Welcome!$C$11,'LookUp Ranges'!$A$84:$C$133,3,FALSE))</f>
        <v>0.83702819159800768</v>
      </c>
      <c r="AZ58" s="32">
        <f>IF(ISERROR(VLOOKUP(Welcome!$C$11,'LookUp Ranges'!$A$84:$C$133,3,FALSE)),0,VLOOKUP(Welcome!$C$11,'LookUp Ranges'!$A$84:$C$133,3,FALSE))</f>
        <v>0.83702819159800768</v>
      </c>
      <c r="BA58" s="32">
        <f>IF(ISERROR(VLOOKUP(Welcome!$C$11,'LookUp Ranges'!$A$84:$C$133,3,FALSE)),0,VLOOKUP(Welcome!$C$11,'LookUp Ranges'!$A$84:$C$133,3,FALSE))</f>
        <v>0.83702819159800768</v>
      </c>
      <c r="BB58" s="32">
        <f>IF(ISERROR(VLOOKUP(Welcome!$C$11,'LookUp Ranges'!$A$84:$C$133,3,FALSE)),0,VLOOKUP(Welcome!$C$11,'LookUp Ranges'!$A$84:$C$133,3,FALSE))</f>
        <v>0.83702819159800768</v>
      </c>
      <c r="BC58" s="32">
        <f>IF(ISERROR(VLOOKUP(Welcome!$C$11,'LookUp Ranges'!$A$84:$C$133,3,FALSE)),0,VLOOKUP(Welcome!$C$11,'LookUp Ranges'!$A$84:$C$133,3,FALSE))</f>
        <v>0.83702819159800768</v>
      </c>
      <c r="BD58" s="32">
        <f>IF(ISERROR(VLOOKUP(Welcome!$C$11,'LookUp Ranges'!$A$84:$C$133,3,FALSE)),0,VLOOKUP(Welcome!$C$11,'LookUp Ranges'!$A$84:$C$133,3,FALSE))</f>
        <v>0.83702819159800768</v>
      </c>
      <c r="BE58" s="32">
        <f>IF(ISERROR(VLOOKUP(Welcome!$C$11,'LookUp Ranges'!$A$84:$C$133,3,FALSE)),0,VLOOKUP(Welcome!$C$11,'LookUp Ranges'!$A$84:$C$133,3,FALSE))</f>
        <v>0.83702819159800768</v>
      </c>
      <c r="BF58" s="32">
        <f>IF(ISERROR(VLOOKUP(Welcome!$C$11,'LookUp Ranges'!$A$84:$C$133,3,FALSE)),0,VLOOKUP(Welcome!$C$11,'LookUp Ranges'!$A$84:$C$133,3,FALSE))</f>
        <v>0.83702819159800768</v>
      </c>
      <c r="BG58" s="32">
        <f>IF(ISERROR(VLOOKUP(Welcome!$C$11,'LookUp Ranges'!$A$84:$C$133,3,FALSE)),0,VLOOKUP(Welcome!$C$11,'LookUp Ranges'!$A$84:$C$133,3,FALSE))</f>
        <v>0.83702819159800768</v>
      </c>
      <c r="BH58" s="32">
        <f>IF(ISERROR(VLOOKUP(Welcome!$C$11,'LookUp Ranges'!$A$84:$C$133,3,FALSE)),0,VLOOKUP(Welcome!$C$11,'LookUp Ranges'!$A$84:$C$133,3,FALSE))</f>
        <v>0.83702819159800768</v>
      </c>
      <c r="BI58" s="32">
        <f>IF(ISERROR(VLOOKUP(Welcome!$C$11,'LookUp Ranges'!$A$84:$C$133,3,FALSE)),0,VLOOKUP(Welcome!$C$11,'LookUp Ranges'!$A$84:$C$133,3,FALSE))</f>
        <v>0.83702819159800768</v>
      </c>
      <c r="BJ58" s="32">
        <f>IF(ISERROR(VLOOKUP(Welcome!$C$11,'LookUp Ranges'!$A$84:$C$133,3,FALSE)),0,VLOOKUP(Welcome!$C$11,'LookUp Ranges'!$A$84:$C$133,3,FALSE))</f>
        <v>0.83702819159800768</v>
      </c>
      <c r="BK58" s="32">
        <f>IF(ISERROR(VLOOKUP(Welcome!$C$11,'LookUp Ranges'!$A$84:$C$133,3,FALSE)),0,VLOOKUP(Welcome!$C$11,'LookUp Ranges'!$A$84:$C$133,3,FALSE))</f>
        <v>0.83702819159800768</v>
      </c>
      <c r="BL58" s="32">
        <f>IF(ISERROR(VLOOKUP(Welcome!$C$11,'LookUp Ranges'!$A$84:$C$133,3,FALSE)),0,VLOOKUP(Welcome!$C$11,'LookUp Ranges'!$A$84:$C$133,3,FALSE))</f>
        <v>0.83702819159800768</v>
      </c>
      <c r="BM58" s="32">
        <f>IF(ISERROR(VLOOKUP(Welcome!$C$11,'LookUp Ranges'!$A$84:$C$133,3,FALSE)),0,VLOOKUP(Welcome!$C$11,'LookUp Ranges'!$A$84:$C$133,3,FALSE))</f>
        <v>0.83702819159800768</v>
      </c>
      <c r="BN58" s="32">
        <f>IF(ISERROR(VLOOKUP(Welcome!$C$11,'LookUp Ranges'!$A$84:$C$133,3,FALSE)),0,VLOOKUP(Welcome!$C$11,'LookUp Ranges'!$A$84:$C$133,3,FALSE))</f>
        <v>0.83702819159800768</v>
      </c>
      <c r="BO58" s="32">
        <f>IF(ISERROR(VLOOKUP(Welcome!$C$11,'LookUp Ranges'!$A$84:$C$133,3,FALSE)),0,VLOOKUP(Welcome!$C$11,'LookUp Ranges'!$A$84:$C$133,3,FALSE))</f>
        <v>0.83702819159800768</v>
      </c>
      <c r="BP58" s="32">
        <f>IF(ISERROR(VLOOKUP(Welcome!$C$11,'LookUp Ranges'!$A$84:$C$133,3,FALSE)),0,VLOOKUP(Welcome!$C$11,'LookUp Ranges'!$A$84:$C$133,3,FALSE))</f>
        <v>0.83702819159800768</v>
      </c>
      <c r="BQ58" s="32">
        <f>IF(ISERROR(VLOOKUP(Welcome!$C$11,'LookUp Ranges'!$A$84:$C$133,3,FALSE)),0,VLOOKUP(Welcome!$C$11,'LookUp Ranges'!$A$84:$C$133,3,FALSE))</f>
        <v>0.83702819159800768</v>
      </c>
      <c r="BR58" s="32">
        <f>IF(ISERROR(VLOOKUP(Welcome!$C$11,'LookUp Ranges'!$A$84:$C$133,3,FALSE)),0,VLOOKUP(Welcome!$C$11,'LookUp Ranges'!$A$84:$C$133,3,FALSE))</f>
        <v>0.83702819159800768</v>
      </c>
      <c r="BS58" s="32">
        <f>IF(ISERROR(VLOOKUP(Welcome!$C$11,'LookUp Ranges'!$A$84:$C$133,3,FALSE)),0,VLOOKUP(Welcome!$C$11,'LookUp Ranges'!$A$84:$C$133,3,FALSE))</f>
        <v>0.83702819159800768</v>
      </c>
      <c r="BT58" s="32">
        <f>IF(ISERROR(VLOOKUP(Welcome!$C$11,'LookUp Ranges'!$A$84:$C$133,3,FALSE)),0,VLOOKUP(Welcome!$C$11,'LookUp Ranges'!$A$84:$C$133,3,FALSE))</f>
        <v>0.83702819159800768</v>
      </c>
      <c r="BU58" s="32">
        <f>IF(ISERROR(VLOOKUP(Welcome!$C$11,'LookUp Ranges'!$A$84:$C$133,3,FALSE)),0,VLOOKUP(Welcome!$C$11,'LookUp Ranges'!$A$84:$C$133,3,FALSE))</f>
        <v>0.83702819159800768</v>
      </c>
      <c r="BV58" s="32">
        <f>IF(ISERROR(VLOOKUP(Welcome!$C$11,'LookUp Ranges'!$A$84:$C$133,3,FALSE)),0,VLOOKUP(Welcome!$C$11,'LookUp Ranges'!$A$84:$C$133,3,FALSE))</f>
        <v>0.83702819159800768</v>
      </c>
      <c r="BW58" s="32">
        <f>IF(ISERROR(VLOOKUP(Welcome!$C$11,'LookUp Ranges'!$A$84:$C$133,3,FALSE)),0,VLOOKUP(Welcome!$C$11,'LookUp Ranges'!$A$84:$C$133,3,FALSE))</f>
        <v>0.83702819159800768</v>
      </c>
      <c r="BX58" s="32">
        <f>IF(ISERROR(VLOOKUP(Welcome!$C$11,'LookUp Ranges'!$A$84:$C$133,3,FALSE)),0,VLOOKUP(Welcome!$C$11,'LookUp Ranges'!$A$84:$C$133,3,FALSE))</f>
        <v>0.83702819159800768</v>
      </c>
      <c r="BY58" s="32">
        <f>IF(ISERROR(VLOOKUP(Welcome!$C$11,'LookUp Ranges'!$A$84:$C$133,3,FALSE)),0,VLOOKUP(Welcome!$C$11,'LookUp Ranges'!$A$84:$C$133,3,FALSE))</f>
        <v>0.83702819159800768</v>
      </c>
      <c r="BZ58" s="32">
        <f>IF(ISERROR(VLOOKUP(Welcome!$C$11,'LookUp Ranges'!$A$84:$C$133,3,FALSE)),0,VLOOKUP(Welcome!$C$11,'LookUp Ranges'!$A$84:$C$133,3,FALSE))</f>
        <v>0.83702819159800768</v>
      </c>
      <c r="CA58" s="32">
        <f>IF(ISERROR(VLOOKUP(Welcome!$C$11,'LookUp Ranges'!$A$84:$C$133,3,FALSE)),0,VLOOKUP(Welcome!$C$11,'LookUp Ranges'!$A$84:$C$133,3,FALSE))</f>
        <v>0.83702819159800768</v>
      </c>
      <c r="CB58" s="32">
        <f>IF(ISERROR(VLOOKUP(Welcome!$C$11,'LookUp Ranges'!$A$84:$C$133,3,FALSE)),0,VLOOKUP(Welcome!$C$11,'LookUp Ranges'!$A$84:$C$133,3,FALSE))</f>
        <v>0.83702819159800768</v>
      </c>
      <c r="CC58" s="32">
        <f>IF(ISERROR(VLOOKUP(Welcome!$C$11,'LookUp Ranges'!$A$84:$C$133,3,FALSE)),0,VLOOKUP(Welcome!$C$11,'LookUp Ranges'!$A$84:$C$133,3,FALSE))</f>
        <v>0.83702819159800768</v>
      </c>
      <c r="CD58" s="32">
        <f>IF(ISERROR(VLOOKUP(Welcome!$C$11,'LookUp Ranges'!$A$84:$C$133,3,FALSE)),0,VLOOKUP(Welcome!$C$11,'LookUp Ranges'!$A$84:$C$133,3,FALSE))</f>
        <v>0.83702819159800768</v>
      </c>
      <c r="CE58" s="454"/>
    </row>
    <row r="59" spans="2:83">
      <c r="B59" s="180" t="s">
        <v>268</v>
      </c>
      <c r="C59" s="28">
        <f>C57*C58*8760</f>
        <v>0</v>
      </c>
      <c r="D59" s="28">
        <f t="shared" ref="D59:BO59" si="28">D57*D58*8760</f>
        <v>0</v>
      </c>
      <c r="E59" s="28">
        <f t="shared" si="28"/>
        <v>0</v>
      </c>
      <c r="F59" s="28">
        <f t="shared" si="28"/>
        <v>0</v>
      </c>
      <c r="G59" s="28">
        <f t="shared" si="28"/>
        <v>0</v>
      </c>
      <c r="H59" s="28">
        <f t="shared" si="28"/>
        <v>0</v>
      </c>
      <c r="I59" s="28">
        <f t="shared" si="28"/>
        <v>0</v>
      </c>
      <c r="J59" s="28">
        <f t="shared" si="28"/>
        <v>0</v>
      </c>
      <c r="K59" s="28">
        <f t="shared" si="28"/>
        <v>0</v>
      </c>
      <c r="L59" s="28">
        <f t="shared" si="28"/>
        <v>0</v>
      </c>
      <c r="M59" s="28">
        <f t="shared" si="28"/>
        <v>0</v>
      </c>
      <c r="N59" s="28">
        <f t="shared" si="28"/>
        <v>0</v>
      </c>
      <c r="O59" s="28">
        <f t="shared" si="28"/>
        <v>0</v>
      </c>
      <c r="P59" s="28">
        <f t="shared" si="28"/>
        <v>0</v>
      </c>
      <c r="Q59" s="28">
        <f t="shared" si="28"/>
        <v>0</v>
      </c>
      <c r="R59" s="28">
        <f t="shared" si="28"/>
        <v>0</v>
      </c>
      <c r="S59" s="28">
        <f t="shared" si="28"/>
        <v>0</v>
      </c>
      <c r="T59" s="28">
        <f t="shared" si="28"/>
        <v>0</v>
      </c>
      <c r="U59" s="28">
        <f t="shared" si="28"/>
        <v>0</v>
      </c>
      <c r="V59" s="28">
        <f t="shared" si="28"/>
        <v>0</v>
      </c>
      <c r="W59" s="28">
        <f t="shared" si="28"/>
        <v>0</v>
      </c>
      <c r="X59" s="28">
        <f t="shared" si="28"/>
        <v>0</v>
      </c>
      <c r="Y59" s="28">
        <f t="shared" si="28"/>
        <v>0</v>
      </c>
      <c r="Z59" s="28">
        <f t="shared" si="28"/>
        <v>0</v>
      </c>
      <c r="AA59" s="28">
        <f t="shared" si="28"/>
        <v>0</v>
      </c>
      <c r="AB59" s="28">
        <f t="shared" si="28"/>
        <v>0</v>
      </c>
      <c r="AC59" s="28">
        <f t="shared" si="28"/>
        <v>0</v>
      </c>
      <c r="AD59" s="28">
        <f t="shared" si="28"/>
        <v>0</v>
      </c>
      <c r="AE59" s="28">
        <f t="shared" si="28"/>
        <v>0</v>
      </c>
      <c r="AF59" s="28">
        <f t="shared" si="28"/>
        <v>0</v>
      </c>
      <c r="AG59" s="28">
        <f t="shared" si="28"/>
        <v>0</v>
      </c>
      <c r="AH59" s="28">
        <f t="shared" si="28"/>
        <v>0</v>
      </c>
      <c r="AI59" s="28">
        <f t="shared" si="28"/>
        <v>0</v>
      </c>
      <c r="AJ59" s="28">
        <f t="shared" si="28"/>
        <v>0</v>
      </c>
      <c r="AK59" s="28">
        <f t="shared" si="28"/>
        <v>0</v>
      </c>
      <c r="AL59" s="28">
        <f t="shared" si="28"/>
        <v>0</v>
      </c>
      <c r="AM59" s="28">
        <f t="shared" si="28"/>
        <v>0</v>
      </c>
      <c r="AN59" s="28">
        <f t="shared" si="28"/>
        <v>0</v>
      </c>
      <c r="AO59" s="28">
        <f t="shared" si="28"/>
        <v>0</v>
      </c>
      <c r="AP59" s="28">
        <f t="shared" si="28"/>
        <v>0</v>
      </c>
      <c r="AQ59" s="28">
        <f t="shared" si="28"/>
        <v>0</v>
      </c>
      <c r="AR59" s="28">
        <f t="shared" si="28"/>
        <v>0</v>
      </c>
      <c r="AS59" s="28">
        <f t="shared" si="28"/>
        <v>0</v>
      </c>
      <c r="AT59" s="28">
        <f t="shared" si="28"/>
        <v>0</v>
      </c>
      <c r="AU59" s="28">
        <f t="shared" si="28"/>
        <v>0</v>
      </c>
      <c r="AV59" s="28">
        <f t="shared" si="28"/>
        <v>0</v>
      </c>
      <c r="AW59" s="28">
        <f t="shared" si="28"/>
        <v>0</v>
      </c>
      <c r="AX59" s="28">
        <f t="shared" si="28"/>
        <v>0</v>
      </c>
      <c r="AY59" s="28">
        <f t="shared" si="28"/>
        <v>0</v>
      </c>
      <c r="AZ59" s="28">
        <f t="shared" si="28"/>
        <v>0</v>
      </c>
      <c r="BA59" s="28">
        <f t="shared" si="28"/>
        <v>0</v>
      </c>
      <c r="BB59" s="28">
        <f t="shared" si="28"/>
        <v>0</v>
      </c>
      <c r="BC59" s="28">
        <f t="shared" si="28"/>
        <v>0</v>
      </c>
      <c r="BD59" s="28">
        <f t="shared" si="28"/>
        <v>0</v>
      </c>
      <c r="BE59" s="28">
        <f t="shared" si="28"/>
        <v>0</v>
      </c>
      <c r="BF59" s="28">
        <f t="shared" si="28"/>
        <v>0</v>
      </c>
      <c r="BG59" s="28">
        <f t="shared" si="28"/>
        <v>0</v>
      </c>
      <c r="BH59" s="28">
        <f t="shared" si="28"/>
        <v>0</v>
      </c>
      <c r="BI59" s="28">
        <f t="shared" si="28"/>
        <v>0</v>
      </c>
      <c r="BJ59" s="28">
        <f t="shared" si="28"/>
        <v>0</v>
      </c>
      <c r="BK59" s="28">
        <f t="shared" si="28"/>
        <v>0</v>
      </c>
      <c r="BL59" s="28">
        <f t="shared" si="28"/>
        <v>0</v>
      </c>
      <c r="BM59" s="28">
        <f t="shared" si="28"/>
        <v>0</v>
      </c>
      <c r="BN59" s="28">
        <f t="shared" si="28"/>
        <v>0</v>
      </c>
      <c r="BO59" s="28">
        <f t="shared" si="28"/>
        <v>0</v>
      </c>
      <c r="BP59" s="28">
        <f t="shared" ref="BP59:CD59" si="29">BP57*BP58*8760</f>
        <v>0</v>
      </c>
      <c r="BQ59" s="28">
        <f t="shared" si="29"/>
        <v>0</v>
      </c>
      <c r="BR59" s="28">
        <f t="shared" si="29"/>
        <v>0</v>
      </c>
      <c r="BS59" s="28">
        <f t="shared" si="29"/>
        <v>0</v>
      </c>
      <c r="BT59" s="28">
        <f t="shared" si="29"/>
        <v>0</v>
      </c>
      <c r="BU59" s="28">
        <f t="shared" si="29"/>
        <v>0</v>
      </c>
      <c r="BV59" s="28">
        <f t="shared" si="29"/>
        <v>0</v>
      </c>
      <c r="BW59" s="28">
        <f t="shared" si="29"/>
        <v>0</v>
      </c>
      <c r="BX59" s="28">
        <f t="shared" si="29"/>
        <v>0</v>
      </c>
      <c r="BY59" s="28">
        <f t="shared" si="29"/>
        <v>0</v>
      </c>
      <c r="BZ59" s="28">
        <f t="shared" si="29"/>
        <v>0</v>
      </c>
      <c r="CA59" s="28">
        <f t="shared" si="29"/>
        <v>0</v>
      </c>
      <c r="CB59" s="28">
        <f t="shared" si="29"/>
        <v>0</v>
      </c>
      <c r="CC59" s="28">
        <f t="shared" si="29"/>
        <v>0</v>
      </c>
      <c r="CD59" s="28">
        <f t="shared" si="29"/>
        <v>0</v>
      </c>
      <c r="CE59" s="20"/>
    </row>
    <row r="60" spans="2:83">
      <c r="B60" s="180" t="s">
        <v>269</v>
      </c>
      <c r="C60" s="33">
        <f>IF(C57&lt;&gt;0,HLOOKUP(C7,'LookUp Ranges'!$B$80:$AI$81,2),0)</f>
        <v>0</v>
      </c>
      <c r="D60" s="33">
        <f>IF(D57&lt;&gt;0,HLOOKUP(D7,'LookUp Ranges'!$B$80:$AI$81,2),0)</f>
        <v>0</v>
      </c>
      <c r="E60" s="33">
        <f>IF(E57&lt;&gt;0,HLOOKUP(E7,'LookUp Ranges'!$B$80:$AI$81,2),0)</f>
        <v>0</v>
      </c>
      <c r="F60" s="33">
        <f>IF(F57&lt;&gt;0,HLOOKUP(F7,'LookUp Ranges'!$B$80:$AI$81,2),0)</f>
        <v>0</v>
      </c>
      <c r="G60" s="33">
        <f>IF(G57&lt;&gt;0,HLOOKUP(G7,'LookUp Ranges'!$B$80:$AI$81,2),0)</f>
        <v>0</v>
      </c>
      <c r="H60" s="33">
        <f>IF(H57&lt;&gt;0,HLOOKUP(H7,'LookUp Ranges'!$B$80:$AI$81,2),0)</f>
        <v>0</v>
      </c>
      <c r="I60" s="33">
        <f>IF(I57&lt;&gt;0,HLOOKUP(I7,'LookUp Ranges'!$B$80:$AI$81,2),0)</f>
        <v>0</v>
      </c>
      <c r="J60" s="33">
        <f>IF(J57&lt;&gt;0,HLOOKUP(J7,'LookUp Ranges'!$B$80:$AI$81,2),0)</f>
        <v>0</v>
      </c>
      <c r="K60" s="33">
        <f>IF(K57&lt;&gt;0,HLOOKUP(K7,'LookUp Ranges'!$B$80:$AI$81,2),0)</f>
        <v>0</v>
      </c>
      <c r="L60" s="33">
        <f>IF(L57&lt;&gt;0,HLOOKUP(L7,'LookUp Ranges'!$B$80:$AI$81,2),0)</f>
        <v>0</v>
      </c>
      <c r="M60" s="33">
        <f>IF(M57&lt;&gt;0,HLOOKUP(M7,'LookUp Ranges'!$B$80:$AI$81,2),0)</f>
        <v>0</v>
      </c>
      <c r="N60" s="33">
        <f>IF(N57&lt;&gt;0,HLOOKUP(N7,'LookUp Ranges'!$B$80:$AI$81,2),0)</f>
        <v>0</v>
      </c>
      <c r="O60" s="33">
        <f>IF(O57&lt;&gt;0,HLOOKUP(O7,'LookUp Ranges'!$B$80:$AI$81,2),0)</f>
        <v>0</v>
      </c>
      <c r="P60" s="33">
        <f>IF(P57&lt;&gt;0,HLOOKUP(P7,'LookUp Ranges'!$B$80:$AI$81,2),0)</f>
        <v>0</v>
      </c>
      <c r="Q60" s="33">
        <f>IF(Q57&lt;&gt;0,HLOOKUP(Q7,'LookUp Ranges'!$B$80:$AI$81,2),0)</f>
        <v>0</v>
      </c>
      <c r="R60" s="33">
        <f>IF(R57&lt;&gt;0,HLOOKUP(R7,'LookUp Ranges'!$B$80:$AI$81,2),0)</f>
        <v>0</v>
      </c>
      <c r="S60" s="33">
        <f>IF(S57&lt;&gt;0,HLOOKUP(S7,'LookUp Ranges'!$B$80:$AI$81,2),0)</f>
        <v>0</v>
      </c>
      <c r="T60" s="33">
        <f>IF(T57&lt;&gt;0,HLOOKUP(T7,'LookUp Ranges'!$B$80:$AI$81,2),0)</f>
        <v>0</v>
      </c>
      <c r="U60" s="33">
        <f>IF(U57&lt;&gt;0,HLOOKUP(U7,'LookUp Ranges'!$B$80:$AI$81,2),0)</f>
        <v>0</v>
      </c>
      <c r="V60" s="33">
        <f>IF(V57&lt;&gt;0,HLOOKUP(V7,'LookUp Ranges'!$B$80:$AI$81,2),0)</f>
        <v>0</v>
      </c>
      <c r="W60" s="33">
        <f>IF(W57&lt;&gt;0,HLOOKUP(W7,'LookUp Ranges'!$B$80:$AI$81,2),0)</f>
        <v>0</v>
      </c>
      <c r="X60" s="33">
        <f>IF(X57&lt;&gt;0,HLOOKUP(X7,'LookUp Ranges'!$B$80:$AI$81,2),0)</f>
        <v>0</v>
      </c>
      <c r="Y60" s="33">
        <f>IF(Y57&lt;&gt;0,HLOOKUP(Y7,'LookUp Ranges'!$B$80:$AI$81,2),0)</f>
        <v>0</v>
      </c>
      <c r="Z60" s="33">
        <f>IF(Z57&lt;&gt;0,HLOOKUP(Z7,'LookUp Ranges'!$B$80:$AI$81,2),0)</f>
        <v>0</v>
      </c>
      <c r="AA60" s="33">
        <f>IF(AA57&lt;&gt;0,HLOOKUP(AA7,'LookUp Ranges'!$B$80:$AI$81,2),0)</f>
        <v>0</v>
      </c>
      <c r="AB60" s="33">
        <f>IF(AB57&lt;&gt;0,HLOOKUP(AB7,'LookUp Ranges'!$B$80:$AI$81,2),0)</f>
        <v>0</v>
      </c>
      <c r="AC60" s="33">
        <f>IF(AC57&lt;&gt;0,HLOOKUP(AC7,'LookUp Ranges'!$B$80:$AI$81,2),0)</f>
        <v>0</v>
      </c>
      <c r="AD60" s="33">
        <f>IF(AD57&lt;&gt;0,HLOOKUP(AD7,'LookUp Ranges'!$B$80:$AI$81,2),0)</f>
        <v>0</v>
      </c>
      <c r="AE60" s="33">
        <f>IF(AE57&lt;&gt;0,HLOOKUP(AE7,'LookUp Ranges'!$B$80:$AI$81,2),0)</f>
        <v>0</v>
      </c>
      <c r="AF60" s="33">
        <f>IF(AF57&lt;&gt;0,HLOOKUP(AF7,'LookUp Ranges'!$B$80:$AI$81,2),0)</f>
        <v>0</v>
      </c>
      <c r="AG60" s="33">
        <f>IF(AG57&lt;&gt;0,HLOOKUP(AG7,'LookUp Ranges'!$B$80:$AI$81,2),0)</f>
        <v>0</v>
      </c>
      <c r="AH60" s="33">
        <f>IF(AH57&lt;&gt;0,HLOOKUP(AH7,'LookUp Ranges'!$B$80:$AI$81,2),0)</f>
        <v>0</v>
      </c>
      <c r="AI60" s="33">
        <f>IF(AI57&lt;&gt;0,HLOOKUP(AI7,'LookUp Ranges'!$B$80:$AI$81,2),0)</f>
        <v>0</v>
      </c>
      <c r="AJ60" s="33">
        <f>IF(AJ57&lt;&gt;0,HLOOKUP(AJ7,'LookUp Ranges'!$B$80:$AI$81,2),0)</f>
        <v>0</v>
      </c>
      <c r="AK60" s="33">
        <f>IF(AK57&lt;&gt;0,HLOOKUP(AK7,'LookUp Ranges'!$B$80:$AI$81,2),0)</f>
        <v>0</v>
      </c>
      <c r="AL60" s="33">
        <f>IF(AL57&lt;&gt;0,HLOOKUP(AL7,'LookUp Ranges'!$B$80:$AI$81,2),0)</f>
        <v>0</v>
      </c>
      <c r="AM60" s="33">
        <f>IF(AM57&lt;&gt;0,HLOOKUP(AM7,'LookUp Ranges'!$B$80:$AI$81,2),0)</f>
        <v>0</v>
      </c>
      <c r="AN60" s="33">
        <f>IF(AN57&lt;&gt;0,HLOOKUP(AN7,'LookUp Ranges'!$B$80:$AI$81,2),0)</f>
        <v>0</v>
      </c>
      <c r="AO60" s="33">
        <f>IF(AO57&lt;&gt;0,HLOOKUP(AO7,'LookUp Ranges'!$B$80:$AI$81,2),0)</f>
        <v>0</v>
      </c>
      <c r="AP60" s="33">
        <f>IF(AP57&lt;&gt;0,HLOOKUP(AP7,'LookUp Ranges'!$B$80:$AI$81,2),0)</f>
        <v>0</v>
      </c>
      <c r="AQ60" s="33">
        <f>IF(AQ57&lt;&gt;0,HLOOKUP(AQ7,'LookUp Ranges'!$B$80:$AI$81,2),0)</f>
        <v>0</v>
      </c>
      <c r="AR60" s="33">
        <f>IF(AR57&lt;&gt;0,HLOOKUP(AR7,'LookUp Ranges'!$B$80:$AI$81,2),0)</f>
        <v>0</v>
      </c>
      <c r="AS60" s="33">
        <f>IF(AS57&lt;&gt;0,HLOOKUP(AS7,'LookUp Ranges'!$B$80:$AI$81,2),0)</f>
        <v>0</v>
      </c>
      <c r="AT60" s="33">
        <f>IF(AT57&lt;&gt;0,HLOOKUP(AT7,'LookUp Ranges'!$B$80:$AI$81,2),0)</f>
        <v>0</v>
      </c>
      <c r="AU60" s="33">
        <f>IF(AU57&lt;&gt;0,HLOOKUP(AU7,'LookUp Ranges'!$B$80:$AI$81,2),0)</f>
        <v>0</v>
      </c>
      <c r="AV60" s="33">
        <f>IF(AV57&lt;&gt;0,HLOOKUP(AV7,'LookUp Ranges'!$B$80:$AI$81,2),0)</f>
        <v>0</v>
      </c>
      <c r="AW60" s="33">
        <f>IF(AW57&lt;&gt;0,HLOOKUP(AW7,'LookUp Ranges'!$B$80:$AI$81,2),0)</f>
        <v>0</v>
      </c>
      <c r="AX60" s="33">
        <f>IF(AX57&lt;&gt;0,HLOOKUP(AX7,'LookUp Ranges'!$B$80:$AI$81,2),0)</f>
        <v>0</v>
      </c>
      <c r="AY60" s="33">
        <f>IF(AY57&lt;&gt;0,HLOOKUP(AY7,'LookUp Ranges'!$B$80:$AI$81,2),0)</f>
        <v>0</v>
      </c>
      <c r="AZ60" s="33">
        <f>IF(AZ57&lt;&gt;0,HLOOKUP(AZ7,'LookUp Ranges'!$B$80:$AI$81,2),0)</f>
        <v>0</v>
      </c>
      <c r="BA60" s="33">
        <f>IF(BA57&lt;&gt;0,HLOOKUP(BA7,'LookUp Ranges'!$B$80:$AI$81,2),0)</f>
        <v>0</v>
      </c>
      <c r="BB60" s="33">
        <f>IF(BB57&lt;&gt;0,HLOOKUP(BB7,'LookUp Ranges'!$B$80:$AI$81,2),0)</f>
        <v>0</v>
      </c>
      <c r="BC60" s="33">
        <f>IF(BC57&lt;&gt;0,HLOOKUP(BC7,'LookUp Ranges'!$B$80:$AI$81,2),0)</f>
        <v>0</v>
      </c>
      <c r="BD60" s="33">
        <f>IF(BD57&lt;&gt;0,HLOOKUP(BD7,'LookUp Ranges'!$B$80:$AI$81,2),0)</f>
        <v>0</v>
      </c>
      <c r="BE60" s="33">
        <f>IF(BE57&lt;&gt;0,HLOOKUP(BE7,'LookUp Ranges'!$B$80:$AI$81,2),0)</f>
        <v>0</v>
      </c>
      <c r="BF60" s="33">
        <f>IF(BF57&lt;&gt;0,HLOOKUP(BF7,'LookUp Ranges'!$B$80:$AI$81,2),0)</f>
        <v>0</v>
      </c>
      <c r="BG60" s="33">
        <f>IF(BG57&lt;&gt;0,HLOOKUP(BG7,'LookUp Ranges'!$B$80:$AI$81,2),0)</f>
        <v>0</v>
      </c>
      <c r="BH60" s="33">
        <f>IF(BH57&lt;&gt;0,HLOOKUP(BH7,'LookUp Ranges'!$B$80:$AI$81,2),0)</f>
        <v>0</v>
      </c>
      <c r="BI60" s="33">
        <f>IF(BI57&lt;&gt;0,HLOOKUP(BI7,'LookUp Ranges'!$B$80:$AI$81,2),0)</f>
        <v>0</v>
      </c>
      <c r="BJ60" s="33">
        <f>IF(BJ57&lt;&gt;0,HLOOKUP(BJ7,'LookUp Ranges'!$B$80:$AI$81,2),0)</f>
        <v>0</v>
      </c>
      <c r="BK60" s="33">
        <f>IF(BK57&lt;&gt;0,HLOOKUP(BK7,'LookUp Ranges'!$B$80:$AI$81,2),0)</f>
        <v>0</v>
      </c>
      <c r="BL60" s="33">
        <f>IF(BL57&lt;&gt;0,HLOOKUP(BL7,'LookUp Ranges'!$B$80:$AI$81,2),0)</f>
        <v>0</v>
      </c>
      <c r="BM60" s="33">
        <f>IF(BM57&lt;&gt;0,HLOOKUP(BM7,'LookUp Ranges'!$B$80:$AI$81,2),0)</f>
        <v>0</v>
      </c>
      <c r="BN60" s="33">
        <f>IF(BN57&lt;&gt;0,HLOOKUP(BN7,'LookUp Ranges'!$B$80:$AI$81,2),0)</f>
        <v>0</v>
      </c>
      <c r="BO60" s="33">
        <f>IF(BO57&lt;&gt;0,HLOOKUP(BO7,'LookUp Ranges'!$B$80:$AI$81,2),0)</f>
        <v>0</v>
      </c>
      <c r="BP60" s="33">
        <f>IF(BP57&lt;&gt;0,HLOOKUP(BP7,'LookUp Ranges'!$B$80:$AI$81,2),0)</f>
        <v>0</v>
      </c>
      <c r="BQ60" s="33">
        <f>IF(BQ57&lt;&gt;0,HLOOKUP(BQ7,'LookUp Ranges'!$B$80:$AI$81,2),0)</f>
        <v>0</v>
      </c>
      <c r="BR60" s="33">
        <f>IF(BR57&lt;&gt;0,HLOOKUP(BR7,'LookUp Ranges'!$B$80:$AI$81,2),0)</f>
        <v>0</v>
      </c>
      <c r="BS60" s="33">
        <f>IF(BS57&lt;&gt;0,HLOOKUP(BS7,'LookUp Ranges'!$B$80:$AI$81,2),0)</f>
        <v>0</v>
      </c>
      <c r="BT60" s="33">
        <f>IF(BT57&lt;&gt;0,HLOOKUP(BT7,'LookUp Ranges'!$B$80:$AI$81,2),0)</f>
        <v>0</v>
      </c>
      <c r="BU60" s="33">
        <f>IF(BU57&lt;&gt;0,HLOOKUP(BU7,'LookUp Ranges'!$B$80:$AI$81,2),0)</f>
        <v>0</v>
      </c>
      <c r="BV60" s="33">
        <f>IF(BV57&lt;&gt;0,HLOOKUP(BV7,'LookUp Ranges'!$B$80:$AI$81,2),0)</f>
        <v>0</v>
      </c>
      <c r="BW60" s="33">
        <f>IF(BW57&lt;&gt;0,HLOOKUP(BW7,'LookUp Ranges'!$B$80:$AI$81,2),0)</f>
        <v>0</v>
      </c>
      <c r="BX60" s="33">
        <f>IF(BX57&lt;&gt;0,HLOOKUP(BX7,'LookUp Ranges'!$B$80:$AI$81,2),0)</f>
        <v>0</v>
      </c>
      <c r="BY60" s="33">
        <f>IF(BY57&lt;&gt;0,HLOOKUP(BY7,'LookUp Ranges'!$B$80:$AI$81,2),0)</f>
        <v>0</v>
      </c>
      <c r="BZ60" s="33">
        <f>IF(BZ57&lt;&gt;0,HLOOKUP(BZ7,'LookUp Ranges'!$B$80:$AI$81,2),0)</f>
        <v>0</v>
      </c>
      <c r="CA60" s="33">
        <f>IF(CA57&lt;&gt;0,HLOOKUP(CA7,'LookUp Ranges'!$B$80:$AI$81,2),0)</f>
        <v>0</v>
      </c>
      <c r="CB60" s="33">
        <f>IF(CB57&lt;&gt;0,HLOOKUP(CB7,'LookUp Ranges'!$B$80:$AI$81,2),0)</f>
        <v>0</v>
      </c>
      <c r="CC60" s="33">
        <f>IF(CC57&lt;&gt;0,HLOOKUP(CC7,'LookUp Ranges'!$B$80:$AI$81,2),0)</f>
        <v>0</v>
      </c>
      <c r="CD60" s="33">
        <f>IF(CD57&lt;&gt;0,HLOOKUP(CD7,'LookUp Ranges'!$B$80:$AI$81,2),0)</f>
        <v>0</v>
      </c>
      <c r="CE60" s="20"/>
    </row>
    <row r="61" spans="2:83">
      <c r="B61" s="180" t="s">
        <v>270</v>
      </c>
      <c r="C61" s="34">
        <f>IF(C57&lt;&gt;0,(5*16)/(24*7),0)</f>
        <v>0</v>
      </c>
      <c r="D61" s="34">
        <f t="shared" ref="D61:BO61" si="30">IF(D57&lt;&gt;0,(5*16)/(24*7),0)</f>
        <v>0</v>
      </c>
      <c r="E61" s="34">
        <f t="shared" si="30"/>
        <v>0</v>
      </c>
      <c r="F61" s="34">
        <f t="shared" si="30"/>
        <v>0</v>
      </c>
      <c r="G61" s="34">
        <f t="shared" si="30"/>
        <v>0</v>
      </c>
      <c r="H61" s="34">
        <f t="shared" si="30"/>
        <v>0</v>
      </c>
      <c r="I61" s="34">
        <f t="shared" si="30"/>
        <v>0</v>
      </c>
      <c r="J61" s="34">
        <f t="shared" si="30"/>
        <v>0</v>
      </c>
      <c r="K61" s="34">
        <f t="shared" si="30"/>
        <v>0</v>
      </c>
      <c r="L61" s="34">
        <f t="shared" si="30"/>
        <v>0</v>
      </c>
      <c r="M61" s="34">
        <f t="shared" si="30"/>
        <v>0</v>
      </c>
      <c r="N61" s="34">
        <f t="shared" si="30"/>
        <v>0</v>
      </c>
      <c r="O61" s="34">
        <f t="shared" si="30"/>
        <v>0</v>
      </c>
      <c r="P61" s="34">
        <f t="shared" si="30"/>
        <v>0</v>
      </c>
      <c r="Q61" s="34">
        <f t="shared" si="30"/>
        <v>0</v>
      </c>
      <c r="R61" s="34">
        <f t="shared" si="30"/>
        <v>0</v>
      </c>
      <c r="S61" s="34">
        <f t="shared" si="30"/>
        <v>0</v>
      </c>
      <c r="T61" s="34">
        <f t="shared" si="30"/>
        <v>0</v>
      </c>
      <c r="U61" s="34">
        <f t="shared" si="30"/>
        <v>0</v>
      </c>
      <c r="V61" s="34">
        <f t="shared" si="30"/>
        <v>0</v>
      </c>
      <c r="W61" s="34">
        <f t="shared" si="30"/>
        <v>0</v>
      </c>
      <c r="X61" s="34">
        <f t="shared" si="30"/>
        <v>0</v>
      </c>
      <c r="Y61" s="34">
        <f t="shared" si="30"/>
        <v>0</v>
      </c>
      <c r="Z61" s="34">
        <f t="shared" si="30"/>
        <v>0</v>
      </c>
      <c r="AA61" s="34">
        <f t="shared" si="30"/>
        <v>0</v>
      </c>
      <c r="AB61" s="34">
        <f t="shared" si="30"/>
        <v>0</v>
      </c>
      <c r="AC61" s="34">
        <f t="shared" si="30"/>
        <v>0</v>
      </c>
      <c r="AD61" s="34">
        <f t="shared" si="30"/>
        <v>0</v>
      </c>
      <c r="AE61" s="34">
        <f t="shared" si="30"/>
        <v>0</v>
      </c>
      <c r="AF61" s="34">
        <f t="shared" si="30"/>
        <v>0</v>
      </c>
      <c r="AG61" s="34">
        <f t="shared" si="30"/>
        <v>0</v>
      </c>
      <c r="AH61" s="34">
        <f t="shared" si="30"/>
        <v>0</v>
      </c>
      <c r="AI61" s="34">
        <f t="shared" si="30"/>
        <v>0</v>
      </c>
      <c r="AJ61" s="34">
        <f t="shared" si="30"/>
        <v>0</v>
      </c>
      <c r="AK61" s="34">
        <f t="shared" si="30"/>
        <v>0</v>
      </c>
      <c r="AL61" s="34">
        <f t="shared" si="30"/>
        <v>0</v>
      </c>
      <c r="AM61" s="34">
        <f t="shared" si="30"/>
        <v>0</v>
      </c>
      <c r="AN61" s="34">
        <f t="shared" si="30"/>
        <v>0</v>
      </c>
      <c r="AO61" s="34">
        <f t="shared" si="30"/>
        <v>0</v>
      </c>
      <c r="AP61" s="34">
        <f t="shared" si="30"/>
        <v>0</v>
      </c>
      <c r="AQ61" s="34">
        <f t="shared" si="30"/>
        <v>0</v>
      </c>
      <c r="AR61" s="34">
        <f t="shared" si="30"/>
        <v>0</v>
      </c>
      <c r="AS61" s="34">
        <f t="shared" si="30"/>
        <v>0</v>
      </c>
      <c r="AT61" s="34">
        <f t="shared" si="30"/>
        <v>0</v>
      </c>
      <c r="AU61" s="34">
        <f t="shared" si="30"/>
        <v>0</v>
      </c>
      <c r="AV61" s="34">
        <f t="shared" si="30"/>
        <v>0</v>
      </c>
      <c r="AW61" s="34">
        <f t="shared" si="30"/>
        <v>0</v>
      </c>
      <c r="AX61" s="34">
        <f t="shared" si="30"/>
        <v>0</v>
      </c>
      <c r="AY61" s="34">
        <f t="shared" si="30"/>
        <v>0</v>
      </c>
      <c r="AZ61" s="34">
        <f t="shared" si="30"/>
        <v>0</v>
      </c>
      <c r="BA61" s="34">
        <f t="shared" si="30"/>
        <v>0</v>
      </c>
      <c r="BB61" s="34">
        <f t="shared" si="30"/>
        <v>0</v>
      </c>
      <c r="BC61" s="34">
        <f t="shared" si="30"/>
        <v>0</v>
      </c>
      <c r="BD61" s="34">
        <f t="shared" si="30"/>
        <v>0</v>
      </c>
      <c r="BE61" s="34">
        <f t="shared" si="30"/>
        <v>0</v>
      </c>
      <c r="BF61" s="34">
        <f t="shared" si="30"/>
        <v>0</v>
      </c>
      <c r="BG61" s="34">
        <f t="shared" si="30"/>
        <v>0</v>
      </c>
      <c r="BH61" s="34">
        <f t="shared" si="30"/>
        <v>0</v>
      </c>
      <c r="BI61" s="34">
        <f t="shared" si="30"/>
        <v>0</v>
      </c>
      <c r="BJ61" s="34">
        <f t="shared" si="30"/>
        <v>0</v>
      </c>
      <c r="BK61" s="34">
        <f t="shared" si="30"/>
        <v>0</v>
      </c>
      <c r="BL61" s="34">
        <f t="shared" si="30"/>
        <v>0</v>
      </c>
      <c r="BM61" s="34">
        <f t="shared" si="30"/>
        <v>0</v>
      </c>
      <c r="BN61" s="34">
        <f t="shared" si="30"/>
        <v>0</v>
      </c>
      <c r="BO61" s="34">
        <f t="shared" si="30"/>
        <v>0</v>
      </c>
      <c r="BP61" s="34">
        <f t="shared" ref="BP61:CD61" si="31">IF(BP57&lt;&gt;0,(5*16)/(24*7),0)</f>
        <v>0</v>
      </c>
      <c r="BQ61" s="34">
        <f t="shared" si="31"/>
        <v>0</v>
      </c>
      <c r="BR61" s="34">
        <f t="shared" si="31"/>
        <v>0</v>
      </c>
      <c r="BS61" s="34">
        <f t="shared" si="31"/>
        <v>0</v>
      </c>
      <c r="BT61" s="34">
        <f t="shared" si="31"/>
        <v>0</v>
      </c>
      <c r="BU61" s="34">
        <f t="shared" si="31"/>
        <v>0</v>
      </c>
      <c r="BV61" s="34">
        <f t="shared" si="31"/>
        <v>0</v>
      </c>
      <c r="BW61" s="34">
        <f t="shared" si="31"/>
        <v>0</v>
      </c>
      <c r="BX61" s="34">
        <f t="shared" si="31"/>
        <v>0</v>
      </c>
      <c r="BY61" s="34">
        <f t="shared" si="31"/>
        <v>0</v>
      </c>
      <c r="BZ61" s="34">
        <f t="shared" si="31"/>
        <v>0</v>
      </c>
      <c r="CA61" s="34">
        <f t="shared" si="31"/>
        <v>0</v>
      </c>
      <c r="CB61" s="34">
        <f t="shared" si="31"/>
        <v>0</v>
      </c>
      <c r="CC61" s="34">
        <f t="shared" si="31"/>
        <v>0</v>
      </c>
      <c r="CD61" s="34">
        <f t="shared" si="31"/>
        <v>0</v>
      </c>
      <c r="CE61" s="20"/>
    </row>
    <row r="62" spans="2:83">
      <c r="B62" s="188" t="s">
        <v>271</v>
      </c>
      <c r="C62" s="30">
        <f>C59*C60*C61/1000</f>
        <v>0</v>
      </c>
      <c r="D62" s="30">
        <f t="shared" ref="D62:BO62" si="32">D59*D60*D61/1000</f>
        <v>0</v>
      </c>
      <c r="E62" s="30">
        <f t="shared" si="32"/>
        <v>0</v>
      </c>
      <c r="F62" s="30">
        <f t="shared" si="32"/>
        <v>0</v>
      </c>
      <c r="G62" s="30">
        <f t="shared" si="32"/>
        <v>0</v>
      </c>
      <c r="H62" s="30">
        <f t="shared" si="32"/>
        <v>0</v>
      </c>
      <c r="I62" s="30">
        <f t="shared" si="32"/>
        <v>0</v>
      </c>
      <c r="J62" s="30">
        <f t="shared" si="32"/>
        <v>0</v>
      </c>
      <c r="K62" s="30">
        <f t="shared" si="32"/>
        <v>0</v>
      </c>
      <c r="L62" s="30">
        <f t="shared" si="32"/>
        <v>0</v>
      </c>
      <c r="M62" s="30">
        <f t="shared" si="32"/>
        <v>0</v>
      </c>
      <c r="N62" s="30">
        <f t="shared" si="32"/>
        <v>0</v>
      </c>
      <c r="O62" s="30">
        <f t="shared" si="32"/>
        <v>0</v>
      </c>
      <c r="P62" s="30">
        <f t="shared" si="32"/>
        <v>0</v>
      </c>
      <c r="Q62" s="30">
        <f t="shared" si="32"/>
        <v>0</v>
      </c>
      <c r="R62" s="30">
        <f t="shared" si="32"/>
        <v>0</v>
      </c>
      <c r="S62" s="30">
        <f t="shared" si="32"/>
        <v>0</v>
      </c>
      <c r="T62" s="30">
        <f t="shared" si="32"/>
        <v>0</v>
      </c>
      <c r="U62" s="30">
        <f t="shared" si="32"/>
        <v>0</v>
      </c>
      <c r="V62" s="30">
        <f t="shared" si="32"/>
        <v>0</v>
      </c>
      <c r="W62" s="30">
        <f t="shared" si="32"/>
        <v>0</v>
      </c>
      <c r="X62" s="30">
        <f t="shared" si="32"/>
        <v>0</v>
      </c>
      <c r="Y62" s="30">
        <f t="shared" si="32"/>
        <v>0</v>
      </c>
      <c r="Z62" s="30">
        <f t="shared" si="32"/>
        <v>0</v>
      </c>
      <c r="AA62" s="30">
        <f t="shared" si="32"/>
        <v>0</v>
      </c>
      <c r="AB62" s="30">
        <f t="shared" si="32"/>
        <v>0</v>
      </c>
      <c r="AC62" s="30">
        <f t="shared" si="32"/>
        <v>0</v>
      </c>
      <c r="AD62" s="30">
        <f t="shared" si="32"/>
        <v>0</v>
      </c>
      <c r="AE62" s="30">
        <f t="shared" si="32"/>
        <v>0</v>
      </c>
      <c r="AF62" s="30">
        <f t="shared" si="32"/>
        <v>0</v>
      </c>
      <c r="AG62" s="30">
        <f t="shared" si="32"/>
        <v>0</v>
      </c>
      <c r="AH62" s="30">
        <f t="shared" si="32"/>
        <v>0</v>
      </c>
      <c r="AI62" s="30">
        <f t="shared" si="32"/>
        <v>0</v>
      </c>
      <c r="AJ62" s="30">
        <f t="shared" si="32"/>
        <v>0</v>
      </c>
      <c r="AK62" s="30">
        <f t="shared" si="32"/>
        <v>0</v>
      </c>
      <c r="AL62" s="30">
        <f t="shared" si="32"/>
        <v>0</v>
      </c>
      <c r="AM62" s="30">
        <f t="shared" si="32"/>
        <v>0</v>
      </c>
      <c r="AN62" s="30">
        <f t="shared" si="32"/>
        <v>0</v>
      </c>
      <c r="AO62" s="30">
        <f t="shared" si="32"/>
        <v>0</v>
      </c>
      <c r="AP62" s="30">
        <f t="shared" si="32"/>
        <v>0</v>
      </c>
      <c r="AQ62" s="30">
        <f t="shared" si="32"/>
        <v>0</v>
      </c>
      <c r="AR62" s="30">
        <f t="shared" si="32"/>
        <v>0</v>
      </c>
      <c r="AS62" s="30">
        <f t="shared" si="32"/>
        <v>0</v>
      </c>
      <c r="AT62" s="30">
        <f t="shared" si="32"/>
        <v>0</v>
      </c>
      <c r="AU62" s="30">
        <f t="shared" si="32"/>
        <v>0</v>
      </c>
      <c r="AV62" s="30">
        <f t="shared" si="32"/>
        <v>0</v>
      </c>
      <c r="AW62" s="30">
        <f t="shared" si="32"/>
        <v>0</v>
      </c>
      <c r="AX62" s="30">
        <f t="shared" si="32"/>
        <v>0</v>
      </c>
      <c r="AY62" s="30">
        <f t="shared" si="32"/>
        <v>0</v>
      </c>
      <c r="AZ62" s="30">
        <f t="shared" si="32"/>
        <v>0</v>
      </c>
      <c r="BA62" s="30">
        <f t="shared" si="32"/>
        <v>0</v>
      </c>
      <c r="BB62" s="30">
        <f t="shared" si="32"/>
        <v>0</v>
      </c>
      <c r="BC62" s="30">
        <f t="shared" si="32"/>
        <v>0</v>
      </c>
      <c r="BD62" s="30">
        <f t="shared" si="32"/>
        <v>0</v>
      </c>
      <c r="BE62" s="30">
        <f t="shared" si="32"/>
        <v>0</v>
      </c>
      <c r="BF62" s="30">
        <f t="shared" si="32"/>
        <v>0</v>
      </c>
      <c r="BG62" s="30">
        <f t="shared" si="32"/>
        <v>0</v>
      </c>
      <c r="BH62" s="30">
        <f t="shared" si="32"/>
        <v>0</v>
      </c>
      <c r="BI62" s="30">
        <f t="shared" si="32"/>
        <v>0</v>
      </c>
      <c r="BJ62" s="30">
        <f t="shared" si="32"/>
        <v>0</v>
      </c>
      <c r="BK62" s="30">
        <f t="shared" si="32"/>
        <v>0</v>
      </c>
      <c r="BL62" s="30">
        <f t="shared" si="32"/>
        <v>0</v>
      </c>
      <c r="BM62" s="30">
        <f t="shared" si="32"/>
        <v>0</v>
      </c>
      <c r="BN62" s="30">
        <f t="shared" si="32"/>
        <v>0</v>
      </c>
      <c r="BO62" s="30">
        <f t="shared" si="32"/>
        <v>0</v>
      </c>
      <c r="BP62" s="30">
        <f t="shared" ref="BP62:CD62" si="33">BP59*BP60*BP61/1000</f>
        <v>0</v>
      </c>
      <c r="BQ62" s="30">
        <f t="shared" si="33"/>
        <v>0</v>
      </c>
      <c r="BR62" s="30">
        <f t="shared" si="33"/>
        <v>0</v>
      </c>
      <c r="BS62" s="30">
        <f t="shared" si="33"/>
        <v>0</v>
      </c>
      <c r="BT62" s="30">
        <f t="shared" si="33"/>
        <v>0</v>
      </c>
      <c r="BU62" s="30">
        <f t="shared" si="33"/>
        <v>0</v>
      </c>
      <c r="BV62" s="30">
        <f t="shared" si="33"/>
        <v>0</v>
      </c>
      <c r="BW62" s="30">
        <f t="shared" si="33"/>
        <v>0</v>
      </c>
      <c r="BX62" s="30">
        <f t="shared" si="33"/>
        <v>0</v>
      </c>
      <c r="BY62" s="30">
        <f t="shared" si="33"/>
        <v>0</v>
      </c>
      <c r="BZ62" s="30">
        <f t="shared" si="33"/>
        <v>0</v>
      </c>
      <c r="CA62" s="30">
        <f t="shared" si="33"/>
        <v>0</v>
      </c>
      <c r="CB62" s="30">
        <f t="shared" si="33"/>
        <v>0</v>
      </c>
      <c r="CC62" s="30">
        <f t="shared" si="33"/>
        <v>0</v>
      </c>
      <c r="CD62" s="30">
        <f t="shared" si="33"/>
        <v>0</v>
      </c>
      <c r="CE62" s="92"/>
    </row>
    <row r="63" spans="2:83">
      <c r="B63" s="190" t="s">
        <v>87</v>
      </c>
      <c r="C63" s="170">
        <v>0</v>
      </c>
      <c r="D63" s="170">
        <v>0</v>
      </c>
      <c r="E63" s="170">
        <v>0</v>
      </c>
      <c r="F63" s="170">
        <v>0</v>
      </c>
      <c r="G63" s="170">
        <v>0</v>
      </c>
      <c r="H63" s="170">
        <v>0</v>
      </c>
      <c r="I63" s="170">
        <v>0</v>
      </c>
      <c r="J63" s="170">
        <v>0</v>
      </c>
      <c r="K63" s="170">
        <v>0</v>
      </c>
      <c r="L63" s="170">
        <v>0</v>
      </c>
      <c r="M63" s="170">
        <v>0</v>
      </c>
      <c r="N63" s="170">
        <v>0</v>
      </c>
      <c r="O63" s="170">
        <v>0</v>
      </c>
      <c r="P63" s="170">
        <v>0</v>
      </c>
      <c r="Q63" s="170">
        <v>0</v>
      </c>
      <c r="R63" s="170">
        <v>0</v>
      </c>
      <c r="S63" s="170">
        <v>0</v>
      </c>
      <c r="T63" s="170">
        <v>0</v>
      </c>
      <c r="U63" s="170">
        <v>0</v>
      </c>
      <c r="V63" s="170">
        <v>0</v>
      </c>
      <c r="W63" s="170">
        <v>0</v>
      </c>
      <c r="X63" s="170">
        <v>0</v>
      </c>
      <c r="Y63" s="170">
        <v>0</v>
      </c>
      <c r="Z63" s="170">
        <v>0</v>
      </c>
      <c r="AA63" s="170">
        <v>0</v>
      </c>
      <c r="AB63" s="170">
        <v>0</v>
      </c>
      <c r="AC63" s="170">
        <v>0</v>
      </c>
      <c r="AD63" s="170">
        <v>0</v>
      </c>
      <c r="AE63" s="170">
        <v>0</v>
      </c>
      <c r="AF63" s="170">
        <v>0</v>
      </c>
      <c r="AG63" s="170">
        <v>0</v>
      </c>
      <c r="AH63" s="170">
        <v>0</v>
      </c>
      <c r="AI63" s="170">
        <v>0</v>
      </c>
      <c r="AJ63" s="170">
        <v>0</v>
      </c>
      <c r="AK63" s="170">
        <v>0</v>
      </c>
      <c r="AL63" s="170">
        <v>0</v>
      </c>
      <c r="AM63" s="170">
        <v>0</v>
      </c>
      <c r="AN63" s="170">
        <v>0</v>
      </c>
      <c r="AO63" s="170">
        <v>0</v>
      </c>
      <c r="AP63" s="170">
        <v>0</v>
      </c>
      <c r="AQ63" s="170">
        <v>0</v>
      </c>
      <c r="AR63" s="170">
        <v>0</v>
      </c>
      <c r="AS63" s="170">
        <v>0</v>
      </c>
      <c r="AT63" s="170">
        <v>0</v>
      </c>
      <c r="AU63" s="170">
        <v>0</v>
      </c>
      <c r="AV63" s="170">
        <v>0</v>
      </c>
      <c r="AW63" s="170">
        <v>0</v>
      </c>
      <c r="AX63" s="170">
        <v>0</v>
      </c>
      <c r="AY63" s="170">
        <v>0</v>
      </c>
      <c r="AZ63" s="170">
        <v>0</v>
      </c>
      <c r="BA63" s="170">
        <v>0</v>
      </c>
      <c r="BB63" s="170">
        <v>0</v>
      </c>
      <c r="BC63" s="170">
        <v>0</v>
      </c>
      <c r="BD63" s="170">
        <v>0</v>
      </c>
      <c r="BE63" s="170">
        <v>0</v>
      </c>
      <c r="BF63" s="170">
        <v>0</v>
      </c>
      <c r="BG63" s="170">
        <v>0</v>
      </c>
      <c r="BH63" s="170">
        <v>0</v>
      </c>
      <c r="BI63" s="170">
        <v>0</v>
      </c>
      <c r="BJ63" s="170">
        <v>0</v>
      </c>
      <c r="BK63" s="170">
        <v>0</v>
      </c>
      <c r="BL63" s="170">
        <v>0</v>
      </c>
      <c r="BM63" s="170">
        <v>0</v>
      </c>
      <c r="BN63" s="170">
        <v>0</v>
      </c>
      <c r="BO63" s="170">
        <v>0</v>
      </c>
      <c r="BP63" s="170">
        <v>0</v>
      </c>
      <c r="BQ63" s="170">
        <v>0</v>
      </c>
      <c r="BR63" s="170">
        <v>0</v>
      </c>
      <c r="BS63" s="170">
        <v>0</v>
      </c>
      <c r="BT63" s="170">
        <v>0</v>
      </c>
      <c r="BU63" s="170">
        <v>0</v>
      </c>
      <c r="BV63" s="170">
        <v>0</v>
      </c>
      <c r="BW63" s="170">
        <v>0</v>
      </c>
      <c r="BX63" s="170">
        <v>0</v>
      </c>
      <c r="BY63" s="170">
        <v>0</v>
      </c>
      <c r="BZ63" s="170">
        <v>0</v>
      </c>
      <c r="CA63" s="170">
        <v>0</v>
      </c>
      <c r="CB63" s="170">
        <v>0</v>
      </c>
      <c r="CC63" s="170">
        <v>0</v>
      </c>
      <c r="CD63" s="170">
        <v>0</v>
      </c>
      <c r="CE63" s="455"/>
    </row>
    <row r="64" spans="2:83">
      <c r="B64" s="480" t="s">
        <v>238</v>
      </c>
      <c r="C64" s="171">
        <v>0</v>
      </c>
      <c r="D64" s="171">
        <v>0</v>
      </c>
      <c r="E64" s="171">
        <v>0</v>
      </c>
      <c r="F64" s="171">
        <v>0</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1">
        <v>0</v>
      </c>
      <c r="AA64" s="171">
        <v>0</v>
      </c>
      <c r="AB64" s="171">
        <v>0</v>
      </c>
      <c r="AC64" s="171">
        <v>0</v>
      </c>
      <c r="AD64" s="171">
        <v>0</v>
      </c>
      <c r="AE64" s="171">
        <v>0</v>
      </c>
      <c r="AF64" s="171">
        <v>0</v>
      </c>
      <c r="AG64" s="171">
        <v>0</v>
      </c>
      <c r="AH64" s="171">
        <v>0</v>
      </c>
      <c r="AI64" s="171">
        <v>0</v>
      </c>
      <c r="AJ64" s="171">
        <v>0</v>
      </c>
      <c r="AK64" s="171">
        <v>0</v>
      </c>
      <c r="AL64" s="171">
        <v>0</v>
      </c>
      <c r="AM64" s="171">
        <v>0</v>
      </c>
      <c r="AN64" s="171">
        <v>0</v>
      </c>
      <c r="AO64" s="171">
        <v>0</v>
      </c>
      <c r="AP64" s="171">
        <v>0</v>
      </c>
      <c r="AQ64" s="171">
        <v>0</v>
      </c>
      <c r="AR64" s="171">
        <v>0</v>
      </c>
      <c r="AS64" s="171">
        <v>0</v>
      </c>
      <c r="AT64" s="171">
        <v>0</v>
      </c>
      <c r="AU64" s="171">
        <v>0</v>
      </c>
      <c r="AV64" s="171">
        <v>0</v>
      </c>
      <c r="AW64" s="171">
        <v>0</v>
      </c>
      <c r="AX64" s="171">
        <v>0</v>
      </c>
      <c r="AY64" s="171">
        <v>0</v>
      </c>
      <c r="AZ64" s="171">
        <v>0</v>
      </c>
      <c r="BA64" s="171">
        <v>0</v>
      </c>
      <c r="BB64" s="171">
        <v>0</v>
      </c>
      <c r="BC64" s="171">
        <v>0</v>
      </c>
      <c r="BD64" s="171">
        <v>0</v>
      </c>
      <c r="BE64" s="171">
        <v>0</v>
      </c>
      <c r="BF64" s="171">
        <v>0</v>
      </c>
      <c r="BG64" s="171">
        <v>0</v>
      </c>
      <c r="BH64" s="171">
        <v>0</v>
      </c>
      <c r="BI64" s="171">
        <v>0</v>
      </c>
      <c r="BJ64" s="171">
        <v>0</v>
      </c>
      <c r="BK64" s="171">
        <v>0</v>
      </c>
      <c r="BL64" s="171">
        <v>0</v>
      </c>
      <c r="BM64" s="171">
        <v>0</v>
      </c>
      <c r="BN64" s="171">
        <v>0</v>
      </c>
      <c r="BO64" s="171">
        <v>0</v>
      </c>
      <c r="BP64" s="171">
        <v>0</v>
      </c>
      <c r="BQ64" s="171">
        <v>0</v>
      </c>
      <c r="BR64" s="171">
        <v>0</v>
      </c>
      <c r="BS64" s="171">
        <v>0</v>
      </c>
      <c r="BT64" s="171">
        <v>0</v>
      </c>
      <c r="BU64" s="171">
        <v>0</v>
      </c>
      <c r="BV64" s="171">
        <v>0</v>
      </c>
      <c r="BW64" s="171">
        <v>0</v>
      </c>
      <c r="BX64" s="171">
        <v>0</v>
      </c>
      <c r="BY64" s="171">
        <v>0</v>
      </c>
      <c r="BZ64" s="171">
        <v>0</v>
      </c>
      <c r="CA64" s="171">
        <v>0</v>
      </c>
      <c r="CB64" s="171">
        <v>0</v>
      </c>
      <c r="CC64" s="171">
        <v>0</v>
      </c>
      <c r="CD64" s="171">
        <v>0</v>
      </c>
      <c r="CE64" s="455"/>
    </row>
    <row r="65" spans="1:84">
      <c r="B65" s="191" t="s">
        <v>481</v>
      </c>
      <c r="C65" s="170">
        <v>0</v>
      </c>
      <c r="D65" s="170">
        <v>0</v>
      </c>
      <c r="E65" s="170">
        <v>0</v>
      </c>
      <c r="F65" s="170">
        <v>0</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170">
        <v>0</v>
      </c>
      <c r="W65" s="170">
        <v>0</v>
      </c>
      <c r="X65" s="170">
        <v>0</v>
      </c>
      <c r="Y65" s="170">
        <v>0</v>
      </c>
      <c r="Z65" s="170">
        <v>0</v>
      </c>
      <c r="AA65" s="170">
        <v>0</v>
      </c>
      <c r="AB65" s="170">
        <v>0</v>
      </c>
      <c r="AC65" s="170">
        <v>0</v>
      </c>
      <c r="AD65" s="170">
        <v>0</v>
      </c>
      <c r="AE65" s="170">
        <v>0</v>
      </c>
      <c r="AF65" s="170">
        <v>0</v>
      </c>
      <c r="AG65" s="170">
        <v>0</v>
      </c>
      <c r="AH65" s="170">
        <v>0</v>
      </c>
      <c r="AI65" s="170">
        <v>0</v>
      </c>
      <c r="AJ65" s="170">
        <v>0</v>
      </c>
      <c r="AK65" s="170">
        <v>0</v>
      </c>
      <c r="AL65" s="170">
        <v>0</v>
      </c>
      <c r="AM65" s="170">
        <v>0</v>
      </c>
      <c r="AN65" s="170">
        <v>0</v>
      </c>
      <c r="AO65" s="170">
        <v>0</v>
      </c>
      <c r="AP65" s="170">
        <v>0</v>
      </c>
      <c r="AQ65" s="170">
        <v>0</v>
      </c>
      <c r="AR65" s="170">
        <v>0</v>
      </c>
      <c r="AS65" s="170">
        <v>0</v>
      </c>
      <c r="AT65" s="170">
        <v>0</v>
      </c>
      <c r="AU65" s="170">
        <v>0</v>
      </c>
      <c r="AV65" s="170">
        <v>0</v>
      </c>
      <c r="AW65" s="170">
        <v>0</v>
      </c>
      <c r="AX65" s="170">
        <v>0</v>
      </c>
      <c r="AY65" s="170">
        <v>0</v>
      </c>
      <c r="AZ65" s="170">
        <v>0</v>
      </c>
      <c r="BA65" s="170">
        <v>0</v>
      </c>
      <c r="BB65" s="170">
        <v>0</v>
      </c>
      <c r="BC65" s="170">
        <v>0</v>
      </c>
      <c r="BD65" s="170">
        <v>0</v>
      </c>
      <c r="BE65" s="170">
        <v>0</v>
      </c>
      <c r="BF65" s="170">
        <v>0</v>
      </c>
      <c r="BG65" s="170">
        <v>0</v>
      </c>
      <c r="BH65" s="170">
        <v>0</v>
      </c>
      <c r="BI65" s="170">
        <v>0</v>
      </c>
      <c r="BJ65" s="170">
        <v>0</v>
      </c>
      <c r="BK65" s="170">
        <v>0</v>
      </c>
      <c r="BL65" s="170">
        <v>0</v>
      </c>
      <c r="BM65" s="170">
        <v>0</v>
      </c>
      <c r="BN65" s="170">
        <v>0</v>
      </c>
      <c r="BO65" s="170">
        <v>0</v>
      </c>
      <c r="BP65" s="170">
        <v>0</v>
      </c>
      <c r="BQ65" s="170">
        <v>0</v>
      </c>
      <c r="BR65" s="170">
        <v>0</v>
      </c>
      <c r="BS65" s="170">
        <v>0</v>
      </c>
      <c r="BT65" s="170">
        <v>0</v>
      </c>
      <c r="BU65" s="170">
        <v>0</v>
      </c>
      <c r="BV65" s="170">
        <v>0</v>
      </c>
      <c r="BW65" s="170">
        <v>0</v>
      </c>
      <c r="BX65" s="170">
        <v>0</v>
      </c>
      <c r="BY65" s="170">
        <v>0</v>
      </c>
      <c r="BZ65" s="170">
        <v>0</v>
      </c>
      <c r="CA65" s="170">
        <v>0</v>
      </c>
      <c r="CB65" s="170">
        <v>0</v>
      </c>
      <c r="CC65" s="170">
        <v>0</v>
      </c>
      <c r="CD65" s="170">
        <v>0</v>
      </c>
      <c r="CE65" s="455"/>
    </row>
    <row r="66" spans="1:84">
      <c r="B66" s="205" t="s">
        <v>548</v>
      </c>
      <c r="C66" s="172">
        <v>0</v>
      </c>
      <c r="D66" s="172">
        <v>0</v>
      </c>
      <c r="E66" s="172">
        <v>0</v>
      </c>
      <c r="F66" s="172">
        <v>0</v>
      </c>
      <c r="G66" s="172">
        <v>0</v>
      </c>
      <c r="H66" s="172">
        <v>0</v>
      </c>
      <c r="I66" s="172">
        <v>0</v>
      </c>
      <c r="J66" s="172">
        <v>0</v>
      </c>
      <c r="K66" s="172">
        <v>0</v>
      </c>
      <c r="L66" s="172">
        <v>0</v>
      </c>
      <c r="M66" s="172">
        <v>0</v>
      </c>
      <c r="N66" s="172">
        <v>0</v>
      </c>
      <c r="O66" s="172">
        <v>0</v>
      </c>
      <c r="P66" s="172">
        <v>0</v>
      </c>
      <c r="Q66" s="172">
        <v>0</v>
      </c>
      <c r="R66" s="172">
        <v>0</v>
      </c>
      <c r="S66" s="172">
        <v>0</v>
      </c>
      <c r="T66" s="172">
        <v>0</v>
      </c>
      <c r="U66" s="172">
        <v>0</v>
      </c>
      <c r="V66" s="172">
        <v>0</v>
      </c>
      <c r="W66" s="172">
        <v>0</v>
      </c>
      <c r="X66" s="172">
        <v>0</v>
      </c>
      <c r="Y66" s="172">
        <v>0</v>
      </c>
      <c r="Z66" s="172">
        <v>0</v>
      </c>
      <c r="AA66" s="172">
        <v>0</v>
      </c>
      <c r="AB66" s="172">
        <v>0</v>
      </c>
      <c r="AC66" s="172">
        <v>0</v>
      </c>
      <c r="AD66" s="172">
        <v>0</v>
      </c>
      <c r="AE66" s="172">
        <v>0</v>
      </c>
      <c r="AF66" s="172">
        <v>0</v>
      </c>
      <c r="AG66" s="172">
        <v>0</v>
      </c>
      <c r="AH66" s="172">
        <v>0</v>
      </c>
      <c r="AI66" s="172">
        <v>0</v>
      </c>
      <c r="AJ66" s="172">
        <v>0</v>
      </c>
      <c r="AK66" s="172">
        <v>0</v>
      </c>
      <c r="AL66" s="172">
        <v>0</v>
      </c>
      <c r="AM66" s="172">
        <v>0</v>
      </c>
      <c r="AN66" s="172">
        <v>0</v>
      </c>
      <c r="AO66" s="172">
        <v>0</v>
      </c>
      <c r="AP66" s="172">
        <v>0</v>
      </c>
      <c r="AQ66" s="172">
        <v>0</v>
      </c>
      <c r="AR66" s="172">
        <v>0</v>
      </c>
      <c r="AS66" s="172">
        <v>0</v>
      </c>
      <c r="AT66" s="172">
        <v>0</v>
      </c>
      <c r="AU66" s="172">
        <v>0</v>
      </c>
      <c r="AV66" s="172">
        <v>0</v>
      </c>
      <c r="AW66" s="172">
        <v>0</v>
      </c>
      <c r="AX66" s="172">
        <v>0</v>
      </c>
      <c r="AY66" s="172">
        <v>0</v>
      </c>
      <c r="AZ66" s="172">
        <v>0</v>
      </c>
      <c r="BA66" s="172">
        <v>0</v>
      </c>
      <c r="BB66" s="172">
        <v>0</v>
      </c>
      <c r="BC66" s="172">
        <v>0</v>
      </c>
      <c r="BD66" s="172">
        <v>0</v>
      </c>
      <c r="BE66" s="172">
        <v>0</v>
      </c>
      <c r="BF66" s="172">
        <v>0</v>
      </c>
      <c r="BG66" s="172">
        <v>0</v>
      </c>
      <c r="BH66" s="172">
        <v>0</v>
      </c>
      <c r="BI66" s="172">
        <v>0</v>
      </c>
      <c r="BJ66" s="172">
        <v>0</v>
      </c>
      <c r="BK66" s="172">
        <v>0</v>
      </c>
      <c r="BL66" s="172">
        <v>0</v>
      </c>
      <c r="BM66" s="172">
        <v>0</v>
      </c>
      <c r="BN66" s="172">
        <v>0</v>
      </c>
      <c r="BO66" s="172">
        <v>0</v>
      </c>
      <c r="BP66" s="172">
        <v>0</v>
      </c>
      <c r="BQ66" s="172">
        <v>0</v>
      </c>
      <c r="BR66" s="172">
        <v>0</v>
      </c>
      <c r="BS66" s="172">
        <v>0</v>
      </c>
      <c r="BT66" s="172">
        <v>0</v>
      </c>
      <c r="BU66" s="172">
        <v>0</v>
      </c>
      <c r="BV66" s="172">
        <v>0</v>
      </c>
      <c r="BW66" s="172">
        <v>0</v>
      </c>
      <c r="BX66" s="172">
        <v>0</v>
      </c>
      <c r="BY66" s="172">
        <v>0</v>
      </c>
      <c r="BZ66" s="172">
        <v>0</v>
      </c>
      <c r="CA66" s="172">
        <v>0</v>
      </c>
      <c r="CB66" s="172">
        <v>0</v>
      </c>
      <c r="CC66" s="172">
        <v>0</v>
      </c>
      <c r="CD66" s="172">
        <v>0</v>
      </c>
      <c r="CE66" s="453"/>
    </row>
    <row r="67" spans="1:84">
      <c r="B67" s="205" t="s">
        <v>549</v>
      </c>
      <c r="C67" s="172">
        <v>0</v>
      </c>
      <c r="D67" s="172">
        <v>0</v>
      </c>
      <c r="E67" s="172">
        <v>0</v>
      </c>
      <c r="F67" s="172">
        <v>0</v>
      </c>
      <c r="G67" s="172">
        <v>0</v>
      </c>
      <c r="H67" s="172">
        <v>0</v>
      </c>
      <c r="I67" s="172">
        <v>0</v>
      </c>
      <c r="J67" s="172">
        <v>0</v>
      </c>
      <c r="K67" s="172">
        <v>0</v>
      </c>
      <c r="L67" s="172">
        <v>0</v>
      </c>
      <c r="M67" s="172">
        <v>0</v>
      </c>
      <c r="N67" s="172">
        <v>0</v>
      </c>
      <c r="O67" s="172">
        <v>0</v>
      </c>
      <c r="P67" s="172">
        <v>0</v>
      </c>
      <c r="Q67" s="172">
        <v>0</v>
      </c>
      <c r="R67" s="172">
        <v>0</v>
      </c>
      <c r="S67" s="172">
        <v>0</v>
      </c>
      <c r="T67" s="172">
        <v>0</v>
      </c>
      <c r="U67" s="172">
        <v>0</v>
      </c>
      <c r="V67" s="172">
        <v>0</v>
      </c>
      <c r="W67" s="172">
        <v>0</v>
      </c>
      <c r="X67" s="172">
        <v>0</v>
      </c>
      <c r="Y67" s="172">
        <v>0</v>
      </c>
      <c r="Z67" s="172">
        <v>0</v>
      </c>
      <c r="AA67" s="172">
        <v>0</v>
      </c>
      <c r="AB67" s="172">
        <v>0</v>
      </c>
      <c r="AC67" s="172">
        <v>0</v>
      </c>
      <c r="AD67" s="172">
        <v>0</v>
      </c>
      <c r="AE67" s="172">
        <v>0</v>
      </c>
      <c r="AF67" s="172">
        <v>0</v>
      </c>
      <c r="AG67" s="172">
        <v>0</v>
      </c>
      <c r="AH67" s="172">
        <v>0</v>
      </c>
      <c r="AI67" s="172">
        <v>0</v>
      </c>
      <c r="AJ67" s="172">
        <v>0</v>
      </c>
      <c r="AK67" s="172">
        <v>0</v>
      </c>
      <c r="AL67" s="172">
        <v>0</v>
      </c>
      <c r="AM67" s="172">
        <v>0</v>
      </c>
      <c r="AN67" s="172">
        <v>0</v>
      </c>
      <c r="AO67" s="172">
        <v>0</v>
      </c>
      <c r="AP67" s="172">
        <v>0</v>
      </c>
      <c r="AQ67" s="172">
        <v>0</v>
      </c>
      <c r="AR67" s="172">
        <v>0</v>
      </c>
      <c r="AS67" s="172">
        <v>0</v>
      </c>
      <c r="AT67" s="172">
        <v>0</v>
      </c>
      <c r="AU67" s="172">
        <v>0</v>
      </c>
      <c r="AV67" s="172">
        <v>0</v>
      </c>
      <c r="AW67" s="172">
        <v>0</v>
      </c>
      <c r="AX67" s="172">
        <v>0</v>
      </c>
      <c r="AY67" s="172">
        <v>0</v>
      </c>
      <c r="AZ67" s="172">
        <v>0</v>
      </c>
      <c r="BA67" s="172">
        <v>0</v>
      </c>
      <c r="BB67" s="172">
        <v>0</v>
      </c>
      <c r="BC67" s="172">
        <v>0</v>
      </c>
      <c r="BD67" s="172">
        <v>0</v>
      </c>
      <c r="BE67" s="172">
        <v>0</v>
      </c>
      <c r="BF67" s="172">
        <v>0</v>
      </c>
      <c r="BG67" s="172">
        <v>0</v>
      </c>
      <c r="BH67" s="172">
        <v>0</v>
      </c>
      <c r="BI67" s="172">
        <v>0</v>
      </c>
      <c r="BJ67" s="172">
        <v>0</v>
      </c>
      <c r="BK67" s="172">
        <v>0</v>
      </c>
      <c r="BL67" s="172">
        <v>0</v>
      </c>
      <c r="BM67" s="172">
        <v>0</v>
      </c>
      <c r="BN67" s="172">
        <v>0</v>
      </c>
      <c r="BO67" s="172">
        <v>0</v>
      </c>
      <c r="BP67" s="172">
        <v>0</v>
      </c>
      <c r="BQ67" s="172">
        <v>0</v>
      </c>
      <c r="BR67" s="172">
        <v>0</v>
      </c>
      <c r="BS67" s="172">
        <v>0</v>
      </c>
      <c r="BT67" s="172">
        <v>0</v>
      </c>
      <c r="BU67" s="172">
        <v>0</v>
      </c>
      <c r="BV67" s="172">
        <v>0</v>
      </c>
      <c r="BW67" s="172">
        <v>0</v>
      </c>
      <c r="BX67" s="172">
        <v>0</v>
      </c>
      <c r="BY67" s="172">
        <v>0</v>
      </c>
      <c r="BZ67" s="172">
        <v>0</v>
      </c>
      <c r="CA67" s="172">
        <v>0</v>
      </c>
      <c r="CB67" s="172">
        <v>0</v>
      </c>
      <c r="CC67" s="172">
        <v>0</v>
      </c>
      <c r="CD67" s="172">
        <v>0</v>
      </c>
      <c r="CE67" s="453"/>
    </row>
    <row r="68" spans="1:84">
      <c r="B68" s="205" t="s">
        <v>88</v>
      </c>
      <c r="C68" s="172">
        <v>0</v>
      </c>
      <c r="D68" s="172">
        <v>0</v>
      </c>
      <c r="E68" s="172">
        <v>0</v>
      </c>
      <c r="F68" s="172">
        <v>0</v>
      </c>
      <c r="G68" s="172">
        <v>0</v>
      </c>
      <c r="H68" s="172">
        <v>0</v>
      </c>
      <c r="I68" s="172">
        <v>0</v>
      </c>
      <c r="J68" s="172">
        <v>0</v>
      </c>
      <c r="K68" s="172">
        <v>0</v>
      </c>
      <c r="L68" s="172">
        <v>0</v>
      </c>
      <c r="M68" s="172">
        <v>0</v>
      </c>
      <c r="N68" s="172">
        <v>0</v>
      </c>
      <c r="O68" s="172">
        <v>0</v>
      </c>
      <c r="P68" s="172">
        <v>0</v>
      </c>
      <c r="Q68" s="172">
        <v>0</v>
      </c>
      <c r="R68" s="172">
        <v>0</v>
      </c>
      <c r="S68" s="172">
        <v>0</v>
      </c>
      <c r="T68" s="172">
        <v>0</v>
      </c>
      <c r="U68" s="172">
        <v>0</v>
      </c>
      <c r="V68" s="172">
        <v>0</v>
      </c>
      <c r="W68" s="172">
        <v>0</v>
      </c>
      <c r="X68" s="172">
        <v>0</v>
      </c>
      <c r="Y68" s="172">
        <v>0</v>
      </c>
      <c r="Z68" s="172">
        <v>0</v>
      </c>
      <c r="AA68" s="172">
        <v>0</v>
      </c>
      <c r="AB68" s="172">
        <v>0</v>
      </c>
      <c r="AC68" s="172">
        <v>0</v>
      </c>
      <c r="AD68" s="172">
        <v>0</v>
      </c>
      <c r="AE68" s="172">
        <v>0</v>
      </c>
      <c r="AF68" s="172">
        <v>0</v>
      </c>
      <c r="AG68" s="172">
        <v>0</v>
      </c>
      <c r="AH68" s="172">
        <v>0</v>
      </c>
      <c r="AI68" s="172">
        <v>0</v>
      </c>
      <c r="AJ68" s="172">
        <v>0</v>
      </c>
      <c r="AK68" s="172">
        <v>0</v>
      </c>
      <c r="AL68" s="172">
        <v>0</v>
      </c>
      <c r="AM68" s="172">
        <v>0</v>
      </c>
      <c r="AN68" s="172">
        <v>0</v>
      </c>
      <c r="AO68" s="172">
        <v>0</v>
      </c>
      <c r="AP68" s="172">
        <v>0</v>
      </c>
      <c r="AQ68" s="172">
        <v>0</v>
      </c>
      <c r="AR68" s="172">
        <v>0</v>
      </c>
      <c r="AS68" s="172">
        <v>0</v>
      </c>
      <c r="AT68" s="172">
        <v>0</v>
      </c>
      <c r="AU68" s="172">
        <v>0</v>
      </c>
      <c r="AV68" s="172">
        <v>0</v>
      </c>
      <c r="AW68" s="172">
        <v>0</v>
      </c>
      <c r="AX68" s="172">
        <v>0</v>
      </c>
      <c r="AY68" s="172">
        <v>0</v>
      </c>
      <c r="AZ68" s="172">
        <v>0</v>
      </c>
      <c r="BA68" s="172">
        <v>0</v>
      </c>
      <c r="BB68" s="172">
        <v>0</v>
      </c>
      <c r="BC68" s="172">
        <v>0</v>
      </c>
      <c r="BD68" s="172">
        <v>0</v>
      </c>
      <c r="BE68" s="172">
        <v>0</v>
      </c>
      <c r="BF68" s="172">
        <v>0</v>
      </c>
      <c r="BG68" s="172">
        <v>0</v>
      </c>
      <c r="BH68" s="172">
        <v>0</v>
      </c>
      <c r="BI68" s="172">
        <v>0</v>
      </c>
      <c r="BJ68" s="172">
        <v>0</v>
      </c>
      <c r="BK68" s="172">
        <v>0</v>
      </c>
      <c r="BL68" s="172">
        <v>0</v>
      </c>
      <c r="BM68" s="172">
        <v>0</v>
      </c>
      <c r="BN68" s="172">
        <v>0</v>
      </c>
      <c r="BO68" s="172">
        <v>0</v>
      </c>
      <c r="BP68" s="172">
        <v>0</v>
      </c>
      <c r="BQ68" s="172">
        <v>0</v>
      </c>
      <c r="BR68" s="172">
        <v>0</v>
      </c>
      <c r="BS68" s="172">
        <v>0</v>
      </c>
      <c r="BT68" s="172">
        <v>0</v>
      </c>
      <c r="BU68" s="172">
        <v>0</v>
      </c>
      <c r="BV68" s="172">
        <v>0</v>
      </c>
      <c r="BW68" s="172">
        <v>0</v>
      </c>
      <c r="BX68" s="172">
        <v>0</v>
      </c>
      <c r="BY68" s="172">
        <v>0</v>
      </c>
      <c r="BZ68" s="172">
        <v>0</v>
      </c>
      <c r="CA68" s="172">
        <v>0</v>
      </c>
      <c r="CB68" s="172">
        <v>0</v>
      </c>
      <c r="CC68" s="172">
        <v>0</v>
      </c>
      <c r="CD68" s="172">
        <v>0</v>
      </c>
      <c r="CE68" s="453"/>
    </row>
    <row r="69" spans="1:84">
      <c r="B69" s="205" t="s">
        <v>89</v>
      </c>
      <c r="C69" s="172">
        <v>0</v>
      </c>
      <c r="D69" s="172">
        <v>0</v>
      </c>
      <c r="E69" s="172">
        <v>0</v>
      </c>
      <c r="F69" s="172">
        <v>0</v>
      </c>
      <c r="G69" s="172">
        <v>0</v>
      </c>
      <c r="H69" s="172">
        <v>0</v>
      </c>
      <c r="I69" s="172">
        <v>0</v>
      </c>
      <c r="J69" s="172">
        <v>0</v>
      </c>
      <c r="K69" s="172">
        <v>0</v>
      </c>
      <c r="L69" s="172">
        <v>0</v>
      </c>
      <c r="M69" s="172">
        <v>0</v>
      </c>
      <c r="N69" s="172">
        <v>0</v>
      </c>
      <c r="O69" s="172">
        <v>0</v>
      </c>
      <c r="P69" s="172">
        <v>0</v>
      </c>
      <c r="Q69" s="172">
        <v>0</v>
      </c>
      <c r="R69" s="172">
        <v>0</v>
      </c>
      <c r="S69" s="172">
        <v>0</v>
      </c>
      <c r="T69" s="172">
        <v>0</v>
      </c>
      <c r="U69" s="172">
        <v>0</v>
      </c>
      <c r="V69" s="172">
        <v>0</v>
      </c>
      <c r="W69" s="172">
        <v>0</v>
      </c>
      <c r="X69" s="172">
        <v>0</v>
      </c>
      <c r="Y69" s="172">
        <v>0</v>
      </c>
      <c r="Z69" s="172">
        <v>0</v>
      </c>
      <c r="AA69" s="172">
        <v>0</v>
      </c>
      <c r="AB69" s="172">
        <v>0</v>
      </c>
      <c r="AC69" s="172">
        <v>0</v>
      </c>
      <c r="AD69" s="172">
        <v>0</v>
      </c>
      <c r="AE69" s="172">
        <v>0</v>
      </c>
      <c r="AF69" s="172">
        <v>0</v>
      </c>
      <c r="AG69" s="172">
        <v>0</v>
      </c>
      <c r="AH69" s="172">
        <v>0</v>
      </c>
      <c r="AI69" s="172">
        <v>0</v>
      </c>
      <c r="AJ69" s="172">
        <v>0</v>
      </c>
      <c r="AK69" s="172">
        <v>0</v>
      </c>
      <c r="AL69" s="172">
        <v>0</v>
      </c>
      <c r="AM69" s="172">
        <v>0</v>
      </c>
      <c r="AN69" s="172">
        <v>0</v>
      </c>
      <c r="AO69" s="172">
        <v>0</v>
      </c>
      <c r="AP69" s="172">
        <v>0</v>
      </c>
      <c r="AQ69" s="172">
        <v>0</v>
      </c>
      <c r="AR69" s="172">
        <v>0</v>
      </c>
      <c r="AS69" s="172">
        <v>0</v>
      </c>
      <c r="AT69" s="172">
        <v>0</v>
      </c>
      <c r="AU69" s="172">
        <v>0</v>
      </c>
      <c r="AV69" s="172">
        <v>0</v>
      </c>
      <c r="AW69" s="172">
        <v>0</v>
      </c>
      <c r="AX69" s="172">
        <v>0</v>
      </c>
      <c r="AY69" s="172">
        <v>0</v>
      </c>
      <c r="AZ69" s="172">
        <v>0</v>
      </c>
      <c r="BA69" s="172">
        <v>0</v>
      </c>
      <c r="BB69" s="172">
        <v>0</v>
      </c>
      <c r="BC69" s="172">
        <v>0</v>
      </c>
      <c r="BD69" s="172">
        <v>0</v>
      </c>
      <c r="BE69" s="172">
        <v>0</v>
      </c>
      <c r="BF69" s="172">
        <v>0</v>
      </c>
      <c r="BG69" s="172">
        <v>0</v>
      </c>
      <c r="BH69" s="172">
        <v>0</v>
      </c>
      <c r="BI69" s="172">
        <v>0</v>
      </c>
      <c r="BJ69" s="172">
        <v>0</v>
      </c>
      <c r="BK69" s="172">
        <v>0</v>
      </c>
      <c r="BL69" s="172">
        <v>0</v>
      </c>
      <c r="BM69" s="172">
        <v>0</v>
      </c>
      <c r="BN69" s="172">
        <v>0</v>
      </c>
      <c r="BO69" s="172">
        <v>0</v>
      </c>
      <c r="BP69" s="172">
        <v>0</v>
      </c>
      <c r="BQ69" s="172">
        <v>0</v>
      </c>
      <c r="BR69" s="172">
        <v>0</v>
      </c>
      <c r="BS69" s="172">
        <v>0</v>
      </c>
      <c r="BT69" s="172">
        <v>0</v>
      </c>
      <c r="BU69" s="172">
        <v>0</v>
      </c>
      <c r="BV69" s="172">
        <v>0</v>
      </c>
      <c r="BW69" s="172">
        <v>0</v>
      </c>
      <c r="BX69" s="172">
        <v>0</v>
      </c>
      <c r="BY69" s="172">
        <v>0</v>
      </c>
      <c r="BZ69" s="172">
        <v>0</v>
      </c>
      <c r="CA69" s="172">
        <v>0</v>
      </c>
      <c r="CB69" s="172">
        <v>0</v>
      </c>
      <c r="CC69" s="172">
        <v>0</v>
      </c>
      <c r="CD69" s="172">
        <v>0</v>
      </c>
      <c r="CE69" s="453"/>
    </row>
    <row r="70" spans="1:84">
      <c r="B70" s="206" t="s">
        <v>90</v>
      </c>
      <c r="C70" s="172">
        <v>0</v>
      </c>
      <c r="D70" s="172">
        <v>0</v>
      </c>
      <c r="E70" s="172">
        <v>0</v>
      </c>
      <c r="F70" s="172">
        <v>0</v>
      </c>
      <c r="G70" s="172">
        <v>0</v>
      </c>
      <c r="H70" s="172">
        <v>0</v>
      </c>
      <c r="I70" s="172">
        <v>0</v>
      </c>
      <c r="J70" s="172">
        <v>0</v>
      </c>
      <c r="K70" s="172">
        <v>0</v>
      </c>
      <c r="L70" s="172">
        <v>0</v>
      </c>
      <c r="M70" s="172">
        <v>0</v>
      </c>
      <c r="N70" s="172">
        <v>0</v>
      </c>
      <c r="O70" s="172">
        <v>0</v>
      </c>
      <c r="P70" s="172">
        <v>0</v>
      </c>
      <c r="Q70" s="172">
        <v>0</v>
      </c>
      <c r="R70" s="172">
        <v>0</v>
      </c>
      <c r="S70" s="172">
        <v>0</v>
      </c>
      <c r="T70" s="172">
        <v>0</v>
      </c>
      <c r="U70" s="172">
        <v>0</v>
      </c>
      <c r="V70" s="172">
        <v>0</v>
      </c>
      <c r="W70" s="172">
        <v>0</v>
      </c>
      <c r="X70" s="172">
        <v>0</v>
      </c>
      <c r="Y70" s="172">
        <v>0</v>
      </c>
      <c r="Z70" s="172">
        <v>0</v>
      </c>
      <c r="AA70" s="172">
        <v>0</v>
      </c>
      <c r="AB70" s="172">
        <v>0</v>
      </c>
      <c r="AC70" s="172">
        <v>0</v>
      </c>
      <c r="AD70" s="172">
        <v>0</v>
      </c>
      <c r="AE70" s="172">
        <v>0</v>
      </c>
      <c r="AF70" s="172">
        <v>0</v>
      </c>
      <c r="AG70" s="172">
        <v>0</v>
      </c>
      <c r="AH70" s="172">
        <v>0</v>
      </c>
      <c r="AI70" s="172">
        <v>0</v>
      </c>
      <c r="AJ70" s="172">
        <v>0</v>
      </c>
      <c r="AK70" s="172">
        <v>0</v>
      </c>
      <c r="AL70" s="172">
        <v>0</v>
      </c>
      <c r="AM70" s="172">
        <v>0</v>
      </c>
      <c r="AN70" s="172">
        <v>0</v>
      </c>
      <c r="AO70" s="172">
        <v>0</v>
      </c>
      <c r="AP70" s="172">
        <v>0</v>
      </c>
      <c r="AQ70" s="172">
        <v>0</v>
      </c>
      <c r="AR70" s="172">
        <v>0</v>
      </c>
      <c r="AS70" s="172">
        <v>0</v>
      </c>
      <c r="AT70" s="172">
        <v>0</v>
      </c>
      <c r="AU70" s="172">
        <v>0</v>
      </c>
      <c r="AV70" s="172">
        <v>0</v>
      </c>
      <c r="AW70" s="172">
        <v>0</v>
      </c>
      <c r="AX70" s="172">
        <v>0</v>
      </c>
      <c r="AY70" s="172">
        <v>0</v>
      </c>
      <c r="AZ70" s="172">
        <v>0</v>
      </c>
      <c r="BA70" s="172">
        <v>0</v>
      </c>
      <c r="BB70" s="172">
        <v>0</v>
      </c>
      <c r="BC70" s="172">
        <v>0</v>
      </c>
      <c r="BD70" s="172">
        <v>0</v>
      </c>
      <c r="BE70" s="172">
        <v>0</v>
      </c>
      <c r="BF70" s="172">
        <v>0</v>
      </c>
      <c r="BG70" s="172">
        <v>0</v>
      </c>
      <c r="BH70" s="172">
        <v>0</v>
      </c>
      <c r="BI70" s="172">
        <v>0</v>
      </c>
      <c r="BJ70" s="172">
        <v>0</v>
      </c>
      <c r="BK70" s="172">
        <v>0</v>
      </c>
      <c r="BL70" s="172">
        <v>0</v>
      </c>
      <c r="BM70" s="172">
        <v>0</v>
      </c>
      <c r="BN70" s="172">
        <v>0</v>
      </c>
      <c r="BO70" s="172">
        <v>0</v>
      </c>
      <c r="BP70" s="172">
        <v>0</v>
      </c>
      <c r="BQ70" s="172">
        <v>0</v>
      </c>
      <c r="BR70" s="172">
        <v>0</v>
      </c>
      <c r="BS70" s="172">
        <v>0</v>
      </c>
      <c r="BT70" s="172">
        <v>0</v>
      </c>
      <c r="BU70" s="172">
        <v>0</v>
      </c>
      <c r="BV70" s="172">
        <v>0</v>
      </c>
      <c r="BW70" s="172">
        <v>0</v>
      </c>
      <c r="BX70" s="172">
        <v>0</v>
      </c>
      <c r="BY70" s="172">
        <v>0</v>
      </c>
      <c r="BZ70" s="172">
        <v>0</v>
      </c>
      <c r="CA70" s="172">
        <v>0</v>
      </c>
      <c r="CB70" s="172">
        <v>0</v>
      </c>
      <c r="CC70" s="172">
        <v>0</v>
      </c>
      <c r="CD70" s="172">
        <v>0</v>
      </c>
      <c r="CE70" s="455"/>
    </row>
    <row r="71" spans="1:84">
      <c r="B71" s="191" t="s">
        <v>171</v>
      </c>
      <c r="C71" s="450">
        <f t="shared" ref="C71" si="34">SUM(C66:C70)</f>
        <v>0</v>
      </c>
      <c r="D71" s="450">
        <f t="shared" ref="D71:BO71" si="35">SUM(D66:D70)</f>
        <v>0</v>
      </c>
      <c r="E71" s="450">
        <f t="shared" si="35"/>
        <v>0</v>
      </c>
      <c r="F71" s="450">
        <f t="shared" si="35"/>
        <v>0</v>
      </c>
      <c r="G71" s="450">
        <f t="shared" si="35"/>
        <v>0</v>
      </c>
      <c r="H71" s="450">
        <f t="shared" si="35"/>
        <v>0</v>
      </c>
      <c r="I71" s="450">
        <f t="shared" si="35"/>
        <v>0</v>
      </c>
      <c r="J71" s="450">
        <f t="shared" si="35"/>
        <v>0</v>
      </c>
      <c r="K71" s="450">
        <f t="shared" si="35"/>
        <v>0</v>
      </c>
      <c r="L71" s="450">
        <f t="shared" si="35"/>
        <v>0</v>
      </c>
      <c r="M71" s="450">
        <f t="shared" si="35"/>
        <v>0</v>
      </c>
      <c r="N71" s="450">
        <f t="shared" si="35"/>
        <v>0</v>
      </c>
      <c r="O71" s="450">
        <f t="shared" si="35"/>
        <v>0</v>
      </c>
      <c r="P71" s="450">
        <f t="shared" si="35"/>
        <v>0</v>
      </c>
      <c r="Q71" s="450">
        <f t="shared" si="35"/>
        <v>0</v>
      </c>
      <c r="R71" s="450">
        <f t="shared" si="35"/>
        <v>0</v>
      </c>
      <c r="S71" s="450">
        <f t="shared" si="35"/>
        <v>0</v>
      </c>
      <c r="T71" s="450">
        <f t="shared" si="35"/>
        <v>0</v>
      </c>
      <c r="U71" s="450">
        <f t="shared" si="35"/>
        <v>0</v>
      </c>
      <c r="V71" s="450">
        <f t="shared" si="35"/>
        <v>0</v>
      </c>
      <c r="W71" s="450">
        <f t="shared" si="35"/>
        <v>0</v>
      </c>
      <c r="X71" s="450">
        <f t="shared" si="35"/>
        <v>0</v>
      </c>
      <c r="Y71" s="450">
        <f t="shared" si="35"/>
        <v>0</v>
      </c>
      <c r="Z71" s="450">
        <f t="shared" si="35"/>
        <v>0</v>
      </c>
      <c r="AA71" s="450">
        <f t="shared" si="35"/>
        <v>0</v>
      </c>
      <c r="AB71" s="450">
        <f t="shared" si="35"/>
        <v>0</v>
      </c>
      <c r="AC71" s="450">
        <f t="shared" si="35"/>
        <v>0</v>
      </c>
      <c r="AD71" s="450">
        <f t="shared" si="35"/>
        <v>0</v>
      </c>
      <c r="AE71" s="450">
        <f t="shared" si="35"/>
        <v>0</v>
      </c>
      <c r="AF71" s="450">
        <f t="shared" si="35"/>
        <v>0</v>
      </c>
      <c r="AG71" s="450">
        <f t="shared" si="35"/>
        <v>0</v>
      </c>
      <c r="AH71" s="450">
        <f t="shared" si="35"/>
        <v>0</v>
      </c>
      <c r="AI71" s="450">
        <f t="shared" si="35"/>
        <v>0</v>
      </c>
      <c r="AJ71" s="450">
        <f t="shared" si="35"/>
        <v>0</v>
      </c>
      <c r="AK71" s="450">
        <f t="shared" si="35"/>
        <v>0</v>
      </c>
      <c r="AL71" s="450">
        <f t="shared" si="35"/>
        <v>0</v>
      </c>
      <c r="AM71" s="450">
        <f t="shared" si="35"/>
        <v>0</v>
      </c>
      <c r="AN71" s="450">
        <f t="shared" si="35"/>
        <v>0</v>
      </c>
      <c r="AO71" s="450">
        <f t="shared" si="35"/>
        <v>0</v>
      </c>
      <c r="AP71" s="450">
        <f t="shared" si="35"/>
        <v>0</v>
      </c>
      <c r="AQ71" s="450">
        <f t="shared" si="35"/>
        <v>0</v>
      </c>
      <c r="AR71" s="450">
        <f t="shared" si="35"/>
        <v>0</v>
      </c>
      <c r="AS71" s="450">
        <f t="shared" si="35"/>
        <v>0</v>
      </c>
      <c r="AT71" s="450">
        <f t="shared" si="35"/>
        <v>0</v>
      </c>
      <c r="AU71" s="450">
        <f t="shared" si="35"/>
        <v>0</v>
      </c>
      <c r="AV71" s="450">
        <f t="shared" si="35"/>
        <v>0</v>
      </c>
      <c r="AW71" s="450">
        <f t="shared" si="35"/>
        <v>0</v>
      </c>
      <c r="AX71" s="450">
        <f t="shared" si="35"/>
        <v>0</v>
      </c>
      <c r="AY71" s="450">
        <f t="shared" si="35"/>
        <v>0</v>
      </c>
      <c r="AZ71" s="450">
        <f t="shared" si="35"/>
        <v>0</v>
      </c>
      <c r="BA71" s="450">
        <f t="shared" si="35"/>
        <v>0</v>
      </c>
      <c r="BB71" s="450">
        <f t="shared" si="35"/>
        <v>0</v>
      </c>
      <c r="BC71" s="450">
        <f t="shared" si="35"/>
        <v>0</v>
      </c>
      <c r="BD71" s="450">
        <f t="shared" si="35"/>
        <v>0</v>
      </c>
      <c r="BE71" s="450">
        <f t="shared" si="35"/>
        <v>0</v>
      </c>
      <c r="BF71" s="450">
        <f t="shared" si="35"/>
        <v>0</v>
      </c>
      <c r="BG71" s="450">
        <f t="shared" si="35"/>
        <v>0</v>
      </c>
      <c r="BH71" s="450">
        <f t="shared" si="35"/>
        <v>0</v>
      </c>
      <c r="BI71" s="450">
        <f t="shared" si="35"/>
        <v>0</v>
      </c>
      <c r="BJ71" s="450">
        <f t="shared" si="35"/>
        <v>0</v>
      </c>
      <c r="BK71" s="450">
        <f t="shared" si="35"/>
        <v>0</v>
      </c>
      <c r="BL71" s="450">
        <f t="shared" si="35"/>
        <v>0</v>
      </c>
      <c r="BM71" s="450">
        <f t="shared" si="35"/>
        <v>0</v>
      </c>
      <c r="BN71" s="450">
        <f t="shared" si="35"/>
        <v>0</v>
      </c>
      <c r="BO71" s="450">
        <f t="shared" si="35"/>
        <v>0</v>
      </c>
      <c r="BP71" s="450">
        <f t="shared" ref="BP71:CD71" si="36">SUM(BP66:BP70)</f>
        <v>0</v>
      </c>
      <c r="BQ71" s="450">
        <f t="shared" si="36"/>
        <v>0</v>
      </c>
      <c r="BR71" s="450">
        <f t="shared" si="36"/>
        <v>0</v>
      </c>
      <c r="BS71" s="450">
        <f t="shared" si="36"/>
        <v>0</v>
      </c>
      <c r="BT71" s="450">
        <f t="shared" si="36"/>
        <v>0</v>
      </c>
      <c r="BU71" s="450">
        <f t="shared" si="36"/>
        <v>0</v>
      </c>
      <c r="BV71" s="450">
        <f t="shared" si="36"/>
        <v>0</v>
      </c>
      <c r="BW71" s="450">
        <f t="shared" si="36"/>
        <v>0</v>
      </c>
      <c r="BX71" s="450">
        <f t="shared" si="36"/>
        <v>0</v>
      </c>
      <c r="BY71" s="450">
        <f t="shared" si="36"/>
        <v>0</v>
      </c>
      <c r="BZ71" s="450">
        <f t="shared" si="36"/>
        <v>0</v>
      </c>
      <c r="CA71" s="450">
        <f t="shared" si="36"/>
        <v>0</v>
      </c>
      <c r="CB71" s="450">
        <f t="shared" si="36"/>
        <v>0</v>
      </c>
      <c r="CC71" s="450">
        <f t="shared" si="36"/>
        <v>0</v>
      </c>
      <c r="CD71" s="450">
        <f t="shared" si="36"/>
        <v>0</v>
      </c>
      <c r="CE71" s="92"/>
    </row>
    <row r="72" spans="1:84">
      <c r="CE72" s="12"/>
      <c r="CF72" s="1"/>
    </row>
    <row r="73" spans="1:84" s="1" customFormat="1">
      <c r="A73" s="192" t="s">
        <v>256</v>
      </c>
      <c r="B73" s="41"/>
      <c r="C73" s="12"/>
      <c r="CE73" s="12"/>
    </row>
    <row r="74" spans="1:84">
      <c r="B74" s="179" t="s">
        <v>124</v>
      </c>
      <c r="C74" s="27"/>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20"/>
    </row>
    <row r="75" spans="1:84">
      <c r="B75" s="177" t="s">
        <v>257</v>
      </c>
      <c r="C75" s="27">
        <f t="shared" ref="C75" si="37">SUM(C76:C78)</f>
        <v>0</v>
      </c>
      <c r="D75" s="27">
        <f t="shared" ref="D75:BO75" si="38">SUM(D76:D78)</f>
        <v>0</v>
      </c>
      <c r="E75" s="27">
        <f t="shared" si="38"/>
        <v>0</v>
      </c>
      <c r="F75" s="27">
        <f t="shared" si="38"/>
        <v>0</v>
      </c>
      <c r="G75" s="27">
        <f t="shared" si="38"/>
        <v>0</v>
      </c>
      <c r="H75" s="27">
        <f t="shared" si="38"/>
        <v>0</v>
      </c>
      <c r="I75" s="27">
        <f t="shared" si="38"/>
        <v>0</v>
      </c>
      <c r="J75" s="27">
        <f t="shared" si="38"/>
        <v>0</v>
      </c>
      <c r="K75" s="27">
        <f t="shared" si="38"/>
        <v>0</v>
      </c>
      <c r="L75" s="27">
        <f t="shared" si="38"/>
        <v>0</v>
      </c>
      <c r="M75" s="27">
        <f t="shared" si="38"/>
        <v>0</v>
      </c>
      <c r="N75" s="27">
        <f t="shared" si="38"/>
        <v>0</v>
      </c>
      <c r="O75" s="27">
        <f t="shared" si="38"/>
        <v>0</v>
      </c>
      <c r="P75" s="27">
        <f t="shared" si="38"/>
        <v>0</v>
      </c>
      <c r="Q75" s="27">
        <f t="shared" si="38"/>
        <v>0</v>
      </c>
      <c r="R75" s="27">
        <f t="shared" si="38"/>
        <v>0</v>
      </c>
      <c r="S75" s="27">
        <f t="shared" si="38"/>
        <v>0</v>
      </c>
      <c r="T75" s="27">
        <f t="shared" si="38"/>
        <v>0</v>
      </c>
      <c r="U75" s="27">
        <f t="shared" si="38"/>
        <v>0</v>
      </c>
      <c r="V75" s="27">
        <f t="shared" si="38"/>
        <v>0</v>
      </c>
      <c r="W75" s="27">
        <f t="shared" si="38"/>
        <v>0</v>
      </c>
      <c r="X75" s="27">
        <f t="shared" si="38"/>
        <v>0</v>
      </c>
      <c r="Y75" s="27">
        <f t="shared" si="38"/>
        <v>0</v>
      </c>
      <c r="Z75" s="27">
        <f t="shared" si="38"/>
        <v>0</v>
      </c>
      <c r="AA75" s="27">
        <f t="shared" si="38"/>
        <v>0</v>
      </c>
      <c r="AB75" s="27">
        <f t="shared" si="38"/>
        <v>0</v>
      </c>
      <c r="AC75" s="27">
        <f t="shared" si="38"/>
        <v>0</v>
      </c>
      <c r="AD75" s="27">
        <f t="shared" si="38"/>
        <v>0</v>
      </c>
      <c r="AE75" s="27">
        <f t="shared" si="38"/>
        <v>0</v>
      </c>
      <c r="AF75" s="27">
        <f t="shared" si="38"/>
        <v>0</v>
      </c>
      <c r="AG75" s="27">
        <f t="shared" si="38"/>
        <v>0</v>
      </c>
      <c r="AH75" s="27">
        <f t="shared" si="38"/>
        <v>0</v>
      </c>
      <c r="AI75" s="27">
        <f t="shared" si="38"/>
        <v>0</v>
      </c>
      <c r="AJ75" s="27">
        <f t="shared" si="38"/>
        <v>0</v>
      </c>
      <c r="AK75" s="27">
        <f t="shared" si="38"/>
        <v>0</v>
      </c>
      <c r="AL75" s="27">
        <f t="shared" si="38"/>
        <v>0</v>
      </c>
      <c r="AM75" s="27">
        <f t="shared" si="38"/>
        <v>0</v>
      </c>
      <c r="AN75" s="27">
        <f t="shared" si="38"/>
        <v>0</v>
      </c>
      <c r="AO75" s="27">
        <f t="shared" si="38"/>
        <v>0</v>
      </c>
      <c r="AP75" s="27">
        <f t="shared" si="38"/>
        <v>0</v>
      </c>
      <c r="AQ75" s="27">
        <f t="shared" si="38"/>
        <v>0</v>
      </c>
      <c r="AR75" s="27">
        <f t="shared" si="38"/>
        <v>0</v>
      </c>
      <c r="AS75" s="27">
        <f t="shared" si="38"/>
        <v>0</v>
      </c>
      <c r="AT75" s="27">
        <f t="shared" si="38"/>
        <v>0</v>
      </c>
      <c r="AU75" s="27">
        <f t="shared" si="38"/>
        <v>0</v>
      </c>
      <c r="AV75" s="27">
        <f t="shared" si="38"/>
        <v>0</v>
      </c>
      <c r="AW75" s="27">
        <f t="shared" si="38"/>
        <v>0</v>
      </c>
      <c r="AX75" s="27">
        <f t="shared" si="38"/>
        <v>0</v>
      </c>
      <c r="AY75" s="27">
        <f t="shared" si="38"/>
        <v>0</v>
      </c>
      <c r="AZ75" s="27">
        <f t="shared" si="38"/>
        <v>0</v>
      </c>
      <c r="BA75" s="27">
        <f t="shared" si="38"/>
        <v>0</v>
      </c>
      <c r="BB75" s="27">
        <f t="shared" si="38"/>
        <v>0</v>
      </c>
      <c r="BC75" s="27">
        <f t="shared" si="38"/>
        <v>0</v>
      </c>
      <c r="BD75" s="27">
        <f t="shared" si="38"/>
        <v>0</v>
      </c>
      <c r="BE75" s="27">
        <f t="shared" si="38"/>
        <v>0</v>
      </c>
      <c r="BF75" s="27">
        <f t="shared" si="38"/>
        <v>0</v>
      </c>
      <c r="BG75" s="27">
        <f t="shared" si="38"/>
        <v>0</v>
      </c>
      <c r="BH75" s="27">
        <f t="shared" si="38"/>
        <v>0</v>
      </c>
      <c r="BI75" s="27">
        <f t="shared" si="38"/>
        <v>0</v>
      </c>
      <c r="BJ75" s="27">
        <f t="shared" si="38"/>
        <v>0</v>
      </c>
      <c r="BK75" s="27">
        <f t="shared" si="38"/>
        <v>0</v>
      </c>
      <c r="BL75" s="27">
        <f t="shared" si="38"/>
        <v>0</v>
      </c>
      <c r="BM75" s="27">
        <f t="shared" si="38"/>
        <v>0</v>
      </c>
      <c r="BN75" s="27">
        <f t="shared" si="38"/>
        <v>0</v>
      </c>
      <c r="BO75" s="27">
        <f t="shared" si="38"/>
        <v>0</v>
      </c>
      <c r="BP75" s="27">
        <f t="shared" ref="BP75:CD75" si="39">SUM(BP76:BP78)</f>
        <v>0</v>
      </c>
      <c r="BQ75" s="27">
        <f t="shared" si="39"/>
        <v>0</v>
      </c>
      <c r="BR75" s="27">
        <f t="shared" si="39"/>
        <v>0</v>
      </c>
      <c r="BS75" s="27">
        <f t="shared" si="39"/>
        <v>0</v>
      </c>
      <c r="BT75" s="27">
        <f t="shared" si="39"/>
        <v>0</v>
      </c>
      <c r="BU75" s="27">
        <f t="shared" si="39"/>
        <v>0</v>
      </c>
      <c r="BV75" s="27">
        <f t="shared" si="39"/>
        <v>0</v>
      </c>
      <c r="BW75" s="27">
        <f t="shared" si="39"/>
        <v>0</v>
      </c>
      <c r="BX75" s="27">
        <f t="shared" si="39"/>
        <v>0</v>
      </c>
      <c r="BY75" s="27">
        <f t="shared" si="39"/>
        <v>0</v>
      </c>
      <c r="BZ75" s="27">
        <f t="shared" si="39"/>
        <v>0</v>
      </c>
      <c r="CA75" s="27">
        <f t="shared" si="39"/>
        <v>0</v>
      </c>
      <c r="CB75" s="27">
        <f t="shared" si="39"/>
        <v>0</v>
      </c>
      <c r="CC75" s="27">
        <f t="shared" si="39"/>
        <v>0</v>
      </c>
      <c r="CD75" s="27">
        <f t="shared" si="39"/>
        <v>0</v>
      </c>
      <c r="CE75" s="20"/>
    </row>
    <row r="76" spans="1:84">
      <c r="B76" s="180" t="s">
        <v>468</v>
      </c>
      <c r="C76" s="173">
        <v>0</v>
      </c>
      <c r="D76" s="173">
        <v>0</v>
      </c>
      <c r="E76" s="173">
        <v>0</v>
      </c>
      <c r="F76" s="173">
        <v>0</v>
      </c>
      <c r="G76" s="173">
        <v>0</v>
      </c>
      <c r="H76" s="173">
        <v>0</v>
      </c>
      <c r="I76" s="173">
        <v>0</v>
      </c>
      <c r="J76" s="173">
        <v>0</v>
      </c>
      <c r="K76" s="173">
        <v>0</v>
      </c>
      <c r="L76" s="173">
        <v>0</v>
      </c>
      <c r="M76" s="173">
        <v>0</v>
      </c>
      <c r="N76" s="173">
        <v>0</v>
      </c>
      <c r="O76" s="173">
        <v>0</v>
      </c>
      <c r="P76" s="173">
        <v>0</v>
      </c>
      <c r="Q76" s="173">
        <v>0</v>
      </c>
      <c r="R76" s="173">
        <v>0</v>
      </c>
      <c r="S76" s="173">
        <v>0</v>
      </c>
      <c r="T76" s="173">
        <v>0</v>
      </c>
      <c r="U76" s="173">
        <v>0</v>
      </c>
      <c r="V76" s="173">
        <v>0</v>
      </c>
      <c r="W76" s="173">
        <v>0</v>
      </c>
      <c r="X76" s="173">
        <v>0</v>
      </c>
      <c r="Y76" s="173">
        <v>0</v>
      </c>
      <c r="Z76" s="173">
        <v>0</v>
      </c>
      <c r="AA76" s="173">
        <v>0</v>
      </c>
      <c r="AB76" s="173">
        <v>0</v>
      </c>
      <c r="AC76" s="173">
        <v>0</v>
      </c>
      <c r="AD76" s="173">
        <v>0</v>
      </c>
      <c r="AE76" s="173">
        <v>0</v>
      </c>
      <c r="AF76" s="173">
        <v>0</v>
      </c>
      <c r="AG76" s="173">
        <v>0</v>
      </c>
      <c r="AH76" s="173">
        <v>0</v>
      </c>
      <c r="AI76" s="173">
        <v>0</v>
      </c>
      <c r="AJ76" s="173">
        <v>0</v>
      </c>
      <c r="AK76" s="173">
        <v>0</v>
      </c>
      <c r="AL76" s="173">
        <v>0</v>
      </c>
      <c r="AM76" s="173">
        <v>0</v>
      </c>
      <c r="AN76" s="173">
        <v>0</v>
      </c>
      <c r="AO76" s="173">
        <v>0</v>
      </c>
      <c r="AP76" s="173">
        <v>0</v>
      </c>
      <c r="AQ76" s="173">
        <v>0</v>
      </c>
      <c r="AR76" s="173">
        <v>0</v>
      </c>
      <c r="AS76" s="173">
        <v>0</v>
      </c>
      <c r="AT76" s="173">
        <v>0</v>
      </c>
      <c r="AU76" s="173">
        <v>0</v>
      </c>
      <c r="AV76" s="173">
        <v>0</v>
      </c>
      <c r="AW76" s="173">
        <v>0</v>
      </c>
      <c r="AX76" s="173">
        <v>0</v>
      </c>
      <c r="AY76" s="173">
        <v>0</v>
      </c>
      <c r="AZ76" s="173">
        <v>0</v>
      </c>
      <c r="BA76" s="173">
        <v>0</v>
      </c>
      <c r="BB76" s="173">
        <v>0</v>
      </c>
      <c r="BC76" s="173">
        <v>0</v>
      </c>
      <c r="BD76" s="173">
        <v>0</v>
      </c>
      <c r="BE76" s="173">
        <v>0</v>
      </c>
      <c r="BF76" s="173">
        <v>0</v>
      </c>
      <c r="BG76" s="173">
        <v>0</v>
      </c>
      <c r="BH76" s="173">
        <v>0</v>
      </c>
      <c r="BI76" s="173">
        <v>0</v>
      </c>
      <c r="BJ76" s="173">
        <v>0</v>
      </c>
      <c r="BK76" s="173">
        <v>0</v>
      </c>
      <c r="BL76" s="173">
        <v>0</v>
      </c>
      <c r="BM76" s="173">
        <v>0</v>
      </c>
      <c r="BN76" s="173">
        <v>0</v>
      </c>
      <c r="BO76" s="173">
        <v>0</v>
      </c>
      <c r="BP76" s="173">
        <v>0</v>
      </c>
      <c r="BQ76" s="173">
        <v>0</v>
      </c>
      <c r="BR76" s="173">
        <v>0</v>
      </c>
      <c r="BS76" s="173">
        <v>0</v>
      </c>
      <c r="BT76" s="173">
        <v>0</v>
      </c>
      <c r="BU76" s="173">
        <v>0</v>
      </c>
      <c r="BV76" s="173">
        <v>0</v>
      </c>
      <c r="BW76" s="173">
        <v>0</v>
      </c>
      <c r="BX76" s="173">
        <v>0</v>
      </c>
      <c r="BY76" s="173">
        <v>0</v>
      </c>
      <c r="BZ76" s="173">
        <v>0</v>
      </c>
      <c r="CA76" s="173">
        <v>0</v>
      </c>
      <c r="CB76" s="173">
        <v>0</v>
      </c>
      <c r="CC76" s="173">
        <v>0</v>
      </c>
      <c r="CD76" s="173">
        <v>0</v>
      </c>
      <c r="CE76" s="453"/>
    </row>
    <row r="77" spans="1:84">
      <c r="B77" s="180" t="s">
        <v>469</v>
      </c>
      <c r="C77" s="168">
        <v>0</v>
      </c>
      <c r="D77" s="168">
        <v>0</v>
      </c>
      <c r="E77" s="168">
        <v>0</v>
      </c>
      <c r="F77" s="168">
        <v>0</v>
      </c>
      <c r="G77" s="168">
        <v>0</v>
      </c>
      <c r="H77" s="168">
        <v>0</v>
      </c>
      <c r="I77" s="168">
        <v>0</v>
      </c>
      <c r="J77" s="168">
        <v>0</v>
      </c>
      <c r="K77" s="168">
        <v>0</v>
      </c>
      <c r="L77" s="168">
        <v>0</v>
      </c>
      <c r="M77" s="168">
        <v>0</v>
      </c>
      <c r="N77" s="168">
        <v>0</v>
      </c>
      <c r="O77" s="168">
        <v>0</v>
      </c>
      <c r="P77" s="168">
        <v>0</v>
      </c>
      <c r="Q77" s="168">
        <v>0</v>
      </c>
      <c r="R77" s="168">
        <v>0</v>
      </c>
      <c r="S77" s="168">
        <v>0</v>
      </c>
      <c r="T77" s="168">
        <v>0</v>
      </c>
      <c r="U77" s="168">
        <v>0</v>
      </c>
      <c r="V77" s="168">
        <v>0</v>
      </c>
      <c r="W77" s="168">
        <v>0</v>
      </c>
      <c r="X77" s="168">
        <v>0</v>
      </c>
      <c r="Y77" s="168">
        <v>0</v>
      </c>
      <c r="Z77" s="168">
        <v>0</v>
      </c>
      <c r="AA77" s="168">
        <v>0</v>
      </c>
      <c r="AB77" s="168">
        <v>0</v>
      </c>
      <c r="AC77" s="168">
        <v>0</v>
      </c>
      <c r="AD77" s="168">
        <v>0</v>
      </c>
      <c r="AE77" s="168">
        <v>0</v>
      </c>
      <c r="AF77" s="168">
        <v>0</v>
      </c>
      <c r="AG77" s="168">
        <v>0</v>
      </c>
      <c r="AH77" s="168">
        <v>0</v>
      </c>
      <c r="AI77" s="168">
        <v>0</v>
      </c>
      <c r="AJ77" s="168">
        <v>0</v>
      </c>
      <c r="AK77" s="168">
        <v>0</v>
      </c>
      <c r="AL77" s="168">
        <v>0</v>
      </c>
      <c r="AM77" s="168">
        <v>0</v>
      </c>
      <c r="AN77" s="168">
        <v>0</v>
      </c>
      <c r="AO77" s="168">
        <v>0</v>
      </c>
      <c r="AP77" s="168">
        <v>0</v>
      </c>
      <c r="AQ77" s="168">
        <v>0</v>
      </c>
      <c r="AR77" s="168">
        <v>0</v>
      </c>
      <c r="AS77" s="168">
        <v>0</v>
      </c>
      <c r="AT77" s="168">
        <v>0</v>
      </c>
      <c r="AU77" s="168">
        <v>0</v>
      </c>
      <c r="AV77" s="168">
        <v>0</v>
      </c>
      <c r="AW77" s="168">
        <v>0</v>
      </c>
      <c r="AX77" s="168">
        <v>0</v>
      </c>
      <c r="AY77" s="168">
        <v>0</v>
      </c>
      <c r="AZ77" s="168">
        <v>0</v>
      </c>
      <c r="BA77" s="168">
        <v>0</v>
      </c>
      <c r="BB77" s="168">
        <v>0</v>
      </c>
      <c r="BC77" s="168">
        <v>0</v>
      </c>
      <c r="BD77" s="168">
        <v>0</v>
      </c>
      <c r="BE77" s="168">
        <v>0</v>
      </c>
      <c r="BF77" s="168">
        <v>0</v>
      </c>
      <c r="BG77" s="168">
        <v>0</v>
      </c>
      <c r="BH77" s="168">
        <v>0</v>
      </c>
      <c r="BI77" s="168">
        <v>0</v>
      </c>
      <c r="BJ77" s="168">
        <v>0</v>
      </c>
      <c r="BK77" s="168">
        <v>0</v>
      </c>
      <c r="BL77" s="168">
        <v>0</v>
      </c>
      <c r="BM77" s="168">
        <v>0</v>
      </c>
      <c r="BN77" s="168">
        <v>0</v>
      </c>
      <c r="BO77" s="168">
        <v>0</v>
      </c>
      <c r="BP77" s="168">
        <v>0</v>
      </c>
      <c r="BQ77" s="168">
        <v>0</v>
      </c>
      <c r="BR77" s="168">
        <v>0</v>
      </c>
      <c r="BS77" s="168">
        <v>0</v>
      </c>
      <c r="BT77" s="168">
        <v>0</v>
      </c>
      <c r="BU77" s="168">
        <v>0</v>
      </c>
      <c r="BV77" s="168">
        <v>0</v>
      </c>
      <c r="BW77" s="168">
        <v>0</v>
      </c>
      <c r="BX77" s="168">
        <v>0</v>
      </c>
      <c r="BY77" s="168">
        <v>0</v>
      </c>
      <c r="BZ77" s="168">
        <v>0</v>
      </c>
      <c r="CA77" s="168">
        <v>0</v>
      </c>
      <c r="CB77" s="168">
        <v>0</v>
      </c>
      <c r="CC77" s="168">
        <v>0</v>
      </c>
      <c r="CD77" s="168">
        <v>0</v>
      </c>
      <c r="CE77" s="453"/>
    </row>
    <row r="78" spans="1:84">
      <c r="B78" s="181" t="s">
        <v>26</v>
      </c>
      <c r="C78" s="168">
        <v>0</v>
      </c>
      <c r="D78" s="168">
        <v>0</v>
      </c>
      <c r="E78" s="168">
        <v>0</v>
      </c>
      <c r="F78" s="168">
        <v>0</v>
      </c>
      <c r="G78" s="168">
        <v>0</v>
      </c>
      <c r="H78" s="168">
        <v>0</v>
      </c>
      <c r="I78" s="168">
        <v>0</v>
      </c>
      <c r="J78" s="168">
        <v>0</v>
      </c>
      <c r="K78" s="168">
        <v>0</v>
      </c>
      <c r="L78" s="168">
        <v>0</v>
      </c>
      <c r="M78" s="168">
        <v>0</v>
      </c>
      <c r="N78" s="168">
        <v>0</v>
      </c>
      <c r="O78" s="168">
        <v>0</v>
      </c>
      <c r="P78" s="168">
        <v>0</v>
      </c>
      <c r="Q78" s="168">
        <v>0</v>
      </c>
      <c r="R78" s="168">
        <v>0</v>
      </c>
      <c r="S78" s="168">
        <v>0</v>
      </c>
      <c r="T78" s="168">
        <v>0</v>
      </c>
      <c r="U78" s="168">
        <v>0</v>
      </c>
      <c r="V78" s="168">
        <v>0</v>
      </c>
      <c r="W78" s="168">
        <v>0</v>
      </c>
      <c r="X78" s="168">
        <v>0</v>
      </c>
      <c r="Y78" s="168">
        <v>0</v>
      </c>
      <c r="Z78" s="168">
        <v>0</v>
      </c>
      <c r="AA78" s="168">
        <v>0</v>
      </c>
      <c r="AB78" s="168">
        <v>0</v>
      </c>
      <c r="AC78" s="168">
        <v>0</v>
      </c>
      <c r="AD78" s="168">
        <v>0</v>
      </c>
      <c r="AE78" s="168">
        <v>0</v>
      </c>
      <c r="AF78" s="168">
        <v>0</v>
      </c>
      <c r="AG78" s="168">
        <v>0</v>
      </c>
      <c r="AH78" s="168">
        <v>0</v>
      </c>
      <c r="AI78" s="168">
        <v>0</v>
      </c>
      <c r="AJ78" s="168">
        <v>0</v>
      </c>
      <c r="AK78" s="168">
        <v>0</v>
      </c>
      <c r="AL78" s="168">
        <v>0</v>
      </c>
      <c r="AM78" s="168">
        <v>0</v>
      </c>
      <c r="AN78" s="168">
        <v>0</v>
      </c>
      <c r="AO78" s="168">
        <v>0</v>
      </c>
      <c r="AP78" s="168">
        <v>0</v>
      </c>
      <c r="AQ78" s="168">
        <v>0</v>
      </c>
      <c r="AR78" s="168">
        <v>0</v>
      </c>
      <c r="AS78" s="168">
        <v>0</v>
      </c>
      <c r="AT78" s="168">
        <v>0</v>
      </c>
      <c r="AU78" s="168">
        <v>0</v>
      </c>
      <c r="AV78" s="168">
        <v>0</v>
      </c>
      <c r="AW78" s="168">
        <v>0</v>
      </c>
      <c r="AX78" s="168">
        <v>0</v>
      </c>
      <c r="AY78" s="168">
        <v>0</v>
      </c>
      <c r="AZ78" s="168">
        <v>0</v>
      </c>
      <c r="BA78" s="168">
        <v>0</v>
      </c>
      <c r="BB78" s="168">
        <v>0</v>
      </c>
      <c r="BC78" s="168">
        <v>0</v>
      </c>
      <c r="BD78" s="168">
        <v>0</v>
      </c>
      <c r="BE78" s="168">
        <v>0</v>
      </c>
      <c r="BF78" s="168">
        <v>0</v>
      </c>
      <c r="BG78" s="168">
        <v>0</v>
      </c>
      <c r="BH78" s="168">
        <v>0</v>
      </c>
      <c r="BI78" s="168">
        <v>0</v>
      </c>
      <c r="BJ78" s="168">
        <v>0</v>
      </c>
      <c r="BK78" s="168">
        <v>0</v>
      </c>
      <c r="BL78" s="168">
        <v>0</v>
      </c>
      <c r="BM78" s="168">
        <v>0</v>
      </c>
      <c r="BN78" s="168">
        <v>0</v>
      </c>
      <c r="BO78" s="168">
        <v>0</v>
      </c>
      <c r="BP78" s="168">
        <v>0</v>
      </c>
      <c r="BQ78" s="168">
        <v>0</v>
      </c>
      <c r="BR78" s="168">
        <v>0</v>
      </c>
      <c r="BS78" s="168">
        <v>0</v>
      </c>
      <c r="BT78" s="168">
        <v>0</v>
      </c>
      <c r="BU78" s="168">
        <v>0</v>
      </c>
      <c r="BV78" s="168">
        <v>0</v>
      </c>
      <c r="BW78" s="168">
        <v>0</v>
      </c>
      <c r="BX78" s="168">
        <v>0</v>
      </c>
      <c r="BY78" s="168">
        <v>0</v>
      </c>
      <c r="BZ78" s="168">
        <v>0</v>
      </c>
      <c r="CA78" s="168">
        <v>0</v>
      </c>
      <c r="CB78" s="168">
        <v>0</v>
      </c>
      <c r="CC78" s="168">
        <v>0</v>
      </c>
      <c r="CD78" s="168">
        <v>0</v>
      </c>
      <c r="CE78" s="453"/>
    </row>
    <row r="79" spans="1:84">
      <c r="B79" s="195" t="s">
        <v>122</v>
      </c>
      <c r="C79" s="27">
        <f t="shared" ref="C79" ca="1" si="40">SUM(C80:C82)</f>
        <v>0</v>
      </c>
      <c r="D79" s="27">
        <f t="shared" ref="D79:BO79" ca="1" si="41">SUM(D80:D82)</f>
        <v>0</v>
      </c>
      <c r="E79" s="27">
        <f t="shared" ca="1" si="41"/>
        <v>0</v>
      </c>
      <c r="F79" s="27">
        <f t="shared" ca="1" si="41"/>
        <v>0</v>
      </c>
      <c r="G79" s="27">
        <f t="shared" ca="1" si="41"/>
        <v>0</v>
      </c>
      <c r="H79" s="27">
        <f t="shared" ca="1" si="41"/>
        <v>0</v>
      </c>
      <c r="I79" s="27">
        <f t="shared" ca="1" si="41"/>
        <v>0</v>
      </c>
      <c r="J79" s="27">
        <f t="shared" ca="1" si="41"/>
        <v>0</v>
      </c>
      <c r="K79" s="27">
        <f t="shared" ca="1" si="41"/>
        <v>0</v>
      </c>
      <c r="L79" s="27">
        <f t="shared" ca="1" si="41"/>
        <v>0</v>
      </c>
      <c r="M79" s="27">
        <f t="shared" ca="1" si="41"/>
        <v>0</v>
      </c>
      <c r="N79" s="27">
        <f t="shared" ca="1" si="41"/>
        <v>0</v>
      </c>
      <c r="O79" s="27">
        <f t="shared" ca="1" si="41"/>
        <v>0</v>
      </c>
      <c r="P79" s="27">
        <f t="shared" ca="1" si="41"/>
        <v>0</v>
      </c>
      <c r="Q79" s="27">
        <f t="shared" ca="1" si="41"/>
        <v>0</v>
      </c>
      <c r="R79" s="27">
        <f t="shared" ca="1" si="41"/>
        <v>0</v>
      </c>
      <c r="S79" s="27">
        <f t="shared" ca="1" si="41"/>
        <v>0</v>
      </c>
      <c r="T79" s="27">
        <f t="shared" ca="1" si="41"/>
        <v>0</v>
      </c>
      <c r="U79" s="27">
        <f t="shared" ca="1" si="41"/>
        <v>0</v>
      </c>
      <c r="V79" s="27">
        <f t="shared" ca="1" si="41"/>
        <v>0</v>
      </c>
      <c r="W79" s="27">
        <f t="shared" ca="1" si="41"/>
        <v>0</v>
      </c>
      <c r="X79" s="27">
        <f t="shared" ca="1" si="41"/>
        <v>0</v>
      </c>
      <c r="Y79" s="27">
        <f t="shared" ca="1" si="41"/>
        <v>0</v>
      </c>
      <c r="Z79" s="27">
        <f t="shared" ca="1" si="41"/>
        <v>0</v>
      </c>
      <c r="AA79" s="27">
        <f t="shared" ca="1" si="41"/>
        <v>0</v>
      </c>
      <c r="AB79" s="27">
        <f t="shared" ca="1" si="41"/>
        <v>0</v>
      </c>
      <c r="AC79" s="27">
        <f t="shared" ca="1" si="41"/>
        <v>0</v>
      </c>
      <c r="AD79" s="27">
        <f t="shared" ca="1" si="41"/>
        <v>0</v>
      </c>
      <c r="AE79" s="27">
        <f t="shared" ca="1" si="41"/>
        <v>0</v>
      </c>
      <c r="AF79" s="27">
        <f t="shared" ca="1" si="41"/>
        <v>0</v>
      </c>
      <c r="AG79" s="27">
        <f t="shared" ca="1" si="41"/>
        <v>0</v>
      </c>
      <c r="AH79" s="27">
        <f t="shared" ca="1" si="41"/>
        <v>0</v>
      </c>
      <c r="AI79" s="27">
        <f t="shared" ca="1" si="41"/>
        <v>0</v>
      </c>
      <c r="AJ79" s="27">
        <f t="shared" ca="1" si="41"/>
        <v>0</v>
      </c>
      <c r="AK79" s="27">
        <f t="shared" ca="1" si="41"/>
        <v>0</v>
      </c>
      <c r="AL79" s="27">
        <f t="shared" ca="1" si="41"/>
        <v>0</v>
      </c>
      <c r="AM79" s="27">
        <f t="shared" ca="1" si="41"/>
        <v>0</v>
      </c>
      <c r="AN79" s="27">
        <f t="shared" ca="1" si="41"/>
        <v>0</v>
      </c>
      <c r="AO79" s="27">
        <f t="shared" ca="1" si="41"/>
        <v>0</v>
      </c>
      <c r="AP79" s="27">
        <f t="shared" ca="1" si="41"/>
        <v>0</v>
      </c>
      <c r="AQ79" s="27">
        <f t="shared" ca="1" si="41"/>
        <v>0</v>
      </c>
      <c r="AR79" s="27">
        <f t="shared" ca="1" si="41"/>
        <v>0</v>
      </c>
      <c r="AS79" s="27">
        <f t="shared" ca="1" si="41"/>
        <v>0</v>
      </c>
      <c r="AT79" s="27">
        <f t="shared" ca="1" si="41"/>
        <v>0</v>
      </c>
      <c r="AU79" s="27">
        <f t="shared" ca="1" si="41"/>
        <v>0</v>
      </c>
      <c r="AV79" s="27">
        <f t="shared" ca="1" si="41"/>
        <v>0</v>
      </c>
      <c r="AW79" s="27">
        <f t="shared" ca="1" si="41"/>
        <v>0</v>
      </c>
      <c r="AX79" s="27">
        <f t="shared" ca="1" si="41"/>
        <v>0</v>
      </c>
      <c r="AY79" s="27">
        <f t="shared" ca="1" si="41"/>
        <v>0</v>
      </c>
      <c r="AZ79" s="27">
        <f t="shared" ca="1" si="41"/>
        <v>0</v>
      </c>
      <c r="BA79" s="27">
        <f t="shared" ca="1" si="41"/>
        <v>0</v>
      </c>
      <c r="BB79" s="27">
        <f t="shared" ca="1" si="41"/>
        <v>0</v>
      </c>
      <c r="BC79" s="27">
        <f t="shared" ca="1" si="41"/>
        <v>0</v>
      </c>
      <c r="BD79" s="27">
        <f t="shared" ca="1" si="41"/>
        <v>0</v>
      </c>
      <c r="BE79" s="27">
        <f t="shared" ca="1" si="41"/>
        <v>0</v>
      </c>
      <c r="BF79" s="27">
        <f t="shared" ca="1" si="41"/>
        <v>0</v>
      </c>
      <c r="BG79" s="27">
        <f t="shared" ca="1" si="41"/>
        <v>0</v>
      </c>
      <c r="BH79" s="27">
        <f t="shared" ca="1" si="41"/>
        <v>0</v>
      </c>
      <c r="BI79" s="27">
        <f t="shared" ca="1" si="41"/>
        <v>0</v>
      </c>
      <c r="BJ79" s="27">
        <f t="shared" ca="1" si="41"/>
        <v>0</v>
      </c>
      <c r="BK79" s="27">
        <f t="shared" ca="1" si="41"/>
        <v>0</v>
      </c>
      <c r="BL79" s="27">
        <f t="shared" ca="1" si="41"/>
        <v>0</v>
      </c>
      <c r="BM79" s="27">
        <f t="shared" ca="1" si="41"/>
        <v>0</v>
      </c>
      <c r="BN79" s="27">
        <f t="shared" ca="1" si="41"/>
        <v>0</v>
      </c>
      <c r="BO79" s="27">
        <f t="shared" ca="1" si="41"/>
        <v>0</v>
      </c>
      <c r="BP79" s="27">
        <f t="shared" ref="BP79:CD79" ca="1" si="42">SUM(BP80:BP82)</f>
        <v>0</v>
      </c>
      <c r="BQ79" s="27">
        <f t="shared" ca="1" si="42"/>
        <v>0</v>
      </c>
      <c r="BR79" s="27">
        <f t="shared" ca="1" si="42"/>
        <v>0</v>
      </c>
      <c r="BS79" s="27">
        <f t="shared" ca="1" si="42"/>
        <v>0</v>
      </c>
      <c r="BT79" s="27">
        <f t="shared" ca="1" si="42"/>
        <v>0</v>
      </c>
      <c r="BU79" s="27">
        <f t="shared" ca="1" si="42"/>
        <v>0</v>
      </c>
      <c r="BV79" s="27">
        <f t="shared" ca="1" si="42"/>
        <v>0</v>
      </c>
      <c r="BW79" s="27">
        <f t="shared" ca="1" si="42"/>
        <v>0</v>
      </c>
      <c r="BX79" s="27">
        <f t="shared" ca="1" si="42"/>
        <v>0</v>
      </c>
      <c r="BY79" s="27">
        <f t="shared" ca="1" si="42"/>
        <v>0</v>
      </c>
      <c r="BZ79" s="27">
        <f t="shared" ca="1" si="42"/>
        <v>0</v>
      </c>
      <c r="CA79" s="27">
        <f t="shared" ca="1" si="42"/>
        <v>0</v>
      </c>
      <c r="CB79" s="27">
        <f t="shared" ca="1" si="42"/>
        <v>0</v>
      </c>
      <c r="CC79" s="27">
        <f t="shared" ca="1" si="42"/>
        <v>0</v>
      </c>
      <c r="CD79" s="27">
        <f t="shared" ca="1" si="42"/>
        <v>0</v>
      </c>
      <c r="CE79" s="20"/>
    </row>
    <row r="80" spans="1:84" s="5" customFormat="1">
      <c r="B80" s="180" t="s">
        <v>468</v>
      </c>
      <c r="C80" s="28">
        <f ca="1">C76*('LookUp Ranges'!$C$12+'LookUp Ranges'!$F$12+IF(Welcome!$C$12="Distribution",'LookUp Ranges'!$I$12,IF(Welcome!$C$12="Transmission",'LookUp Ranges'!$H$12,IF(Welcome!$C$12="Power Generation",'LookUp Ranges'!$G$12,'LookUp Ranges'!$F$12))))</f>
        <v>0</v>
      </c>
      <c r="D80" s="28">
        <f ca="1">D76*('LookUp Ranges'!$C$12+'LookUp Ranges'!$F$12+IF(Welcome!$C$12="Distribution",'LookUp Ranges'!$I$12,IF(Welcome!$C$12="Transmission",'LookUp Ranges'!$H$12,IF(Welcome!$C$12="Power Generation",'LookUp Ranges'!$G$12,'LookUp Ranges'!$F$12))))</f>
        <v>0</v>
      </c>
      <c r="E80" s="28">
        <f ca="1">E76*('LookUp Ranges'!$C$12+'LookUp Ranges'!$F$12+IF(Welcome!$C$12="Distribution",'LookUp Ranges'!$I$12,IF(Welcome!$C$12="Transmission",'LookUp Ranges'!$H$12,IF(Welcome!$C$12="Power Generation",'LookUp Ranges'!$G$12,'LookUp Ranges'!$F$12))))</f>
        <v>0</v>
      </c>
      <c r="F80" s="28">
        <f ca="1">F76*('LookUp Ranges'!$C$12+'LookUp Ranges'!$F$12+IF(Welcome!$C$12="Distribution",'LookUp Ranges'!$I$12,IF(Welcome!$C$12="Transmission",'LookUp Ranges'!$H$12,IF(Welcome!$C$12="Power Generation",'LookUp Ranges'!$G$12,'LookUp Ranges'!$F$12))))</f>
        <v>0</v>
      </c>
      <c r="G80" s="28">
        <f ca="1">G76*('LookUp Ranges'!$C$12+'LookUp Ranges'!$F$12+IF(Welcome!$C$12="Distribution",'LookUp Ranges'!$I$12,IF(Welcome!$C$12="Transmission",'LookUp Ranges'!$H$12,IF(Welcome!$C$12="Power Generation",'LookUp Ranges'!$G$12,'LookUp Ranges'!$F$12))))</f>
        <v>0</v>
      </c>
      <c r="H80" s="28">
        <f ca="1">H76*('LookUp Ranges'!$C$12+'LookUp Ranges'!$F$12+IF(Welcome!$C$12="Distribution",'LookUp Ranges'!$I$12,IF(Welcome!$C$12="Transmission",'LookUp Ranges'!$H$12,IF(Welcome!$C$12="Power Generation",'LookUp Ranges'!$G$12,'LookUp Ranges'!$F$12))))</f>
        <v>0</v>
      </c>
      <c r="I80" s="28">
        <f ca="1">I76*('LookUp Ranges'!$C$12+'LookUp Ranges'!$F$12+IF(Welcome!$C$12="Distribution",'LookUp Ranges'!$I$12,IF(Welcome!$C$12="Transmission",'LookUp Ranges'!$H$12,IF(Welcome!$C$12="Power Generation",'LookUp Ranges'!$G$12,'LookUp Ranges'!$F$12))))</f>
        <v>0</v>
      </c>
      <c r="J80" s="28">
        <f ca="1">J76*('LookUp Ranges'!$C$12+'LookUp Ranges'!$F$12+IF(Welcome!$C$12="Distribution",'LookUp Ranges'!$I$12,IF(Welcome!$C$12="Transmission",'LookUp Ranges'!$H$12,IF(Welcome!$C$12="Power Generation",'LookUp Ranges'!$G$12,'LookUp Ranges'!$F$12))))</f>
        <v>0</v>
      </c>
      <c r="K80" s="28">
        <f ca="1">K76*('LookUp Ranges'!$C$12+'LookUp Ranges'!$F$12+IF(Welcome!$C$12="Distribution",'LookUp Ranges'!$I$12,IF(Welcome!$C$12="Transmission",'LookUp Ranges'!$H$12,IF(Welcome!$C$12="Power Generation",'LookUp Ranges'!$G$12,'LookUp Ranges'!$F$12))))</f>
        <v>0</v>
      </c>
      <c r="L80" s="28">
        <f ca="1">L76*('LookUp Ranges'!$C$12+'LookUp Ranges'!$F$12+IF(Welcome!$C$12="Distribution",'LookUp Ranges'!$I$12,IF(Welcome!$C$12="Transmission",'LookUp Ranges'!$H$12,IF(Welcome!$C$12="Power Generation",'LookUp Ranges'!$G$12,'LookUp Ranges'!$F$12))))</f>
        <v>0</v>
      </c>
      <c r="M80" s="28">
        <f ca="1">M76*('LookUp Ranges'!$C$12+'LookUp Ranges'!$F$12+IF(Welcome!$C$12="Distribution",'LookUp Ranges'!$I$12,IF(Welcome!$C$12="Transmission",'LookUp Ranges'!$H$12,IF(Welcome!$C$12="Power Generation",'LookUp Ranges'!$G$12,'LookUp Ranges'!$F$12))))</f>
        <v>0</v>
      </c>
      <c r="N80" s="28">
        <f ca="1">N76*('LookUp Ranges'!$C$12+'LookUp Ranges'!$F$12+IF(Welcome!$C$12="Distribution",'LookUp Ranges'!$I$12,IF(Welcome!$C$12="Transmission",'LookUp Ranges'!$H$12,IF(Welcome!$C$12="Power Generation",'LookUp Ranges'!$G$12,'LookUp Ranges'!$F$12))))</f>
        <v>0</v>
      </c>
      <c r="O80" s="28">
        <f ca="1">O76*('LookUp Ranges'!$C$12+'LookUp Ranges'!$F$12+IF(Welcome!$C$12="Distribution",'LookUp Ranges'!$I$12,IF(Welcome!$C$12="Transmission",'LookUp Ranges'!$H$12,IF(Welcome!$C$12="Power Generation",'LookUp Ranges'!$G$12,'LookUp Ranges'!$F$12))))</f>
        <v>0</v>
      </c>
      <c r="P80" s="28">
        <f ca="1">P76*('LookUp Ranges'!$C$12+'LookUp Ranges'!$F$12+IF(Welcome!$C$12="Distribution",'LookUp Ranges'!$I$12,IF(Welcome!$C$12="Transmission",'LookUp Ranges'!$H$12,IF(Welcome!$C$12="Power Generation",'LookUp Ranges'!$G$12,'LookUp Ranges'!$F$12))))</f>
        <v>0</v>
      </c>
      <c r="Q80" s="28">
        <f ca="1">Q76*('LookUp Ranges'!$C$12+'LookUp Ranges'!$F$12+IF(Welcome!$C$12="Distribution",'LookUp Ranges'!$I$12,IF(Welcome!$C$12="Transmission",'LookUp Ranges'!$H$12,IF(Welcome!$C$12="Power Generation",'LookUp Ranges'!$G$12,'LookUp Ranges'!$F$12))))</f>
        <v>0</v>
      </c>
      <c r="R80" s="28">
        <f ca="1">R76*('LookUp Ranges'!$C$12+'LookUp Ranges'!$F$12+IF(Welcome!$C$12="Distribution",'LookUp Ranges'!$I$12,IF(Welcome!$C$12="Transmission",'LookUp Ranges'!$H$12,IF(Welcome!$C$12="Power Generation",'LookUp Ranges'!$G$12,'LookUp Ranges'!$F$12))))</f>
        <v>0</v>
      </c>
      <c r="S80" s="28">
        <f ca="1">S76*('LookUp Ranges'!$C$12+'LookUp Ranges'!$F$12+IF(Welcome!$C$12="Distribution",'LookUp Ranges'!$I$12,IF(Welcome!$C$12="Transmission",'LookUp Ranges'!$H$12,IF(Welcome!$C$12="Power Generation",'LookUp Ranges'!$G$12,'LookUp Ranges'!$F$12))))</f>
        <v>0</v>
      </c>
      <c r="T80" s="28">
        <f ca="1">T76*('LookUp Ranges'!$C$12+'LookUp Ranges'!$F$12+IF(Welcome!$C$12="Distribution",'LookUp Ranges'!$I$12,IF(Welcome!$C$12="Transmission",'LookUp Ranges'!$H$12,IF(Welcome!$C$12="Power Generation",'LookUp Ranges'!$G$12,'LookUp Ranges'!$F$12))))</f>
        <v>0</v>
      </c>
      <c r="U80" s="28">
        <f ca="1">U76*('LookUp Ranges'!$C$12+'LookUp Ranges'!$F$12+IF(Welcome!$C$12="Distribution",'LookUp Ranges'!$I$12,IF(Welcome!$C$12="Transmission",'LookUp Ranges'!$H$12,IF(Welcome!$C$12="Power Generation",'LookUp Ranges'!$G$12,'LookUp Ranges'!$F$12))))</f>
        <v>0</v>
      </c>
      <c r="V80" s="28">
        <f ca="1">V76*('LookUp Ranges'!$C$12+'LookUp Ranges'!$F$12+IF(Welcome!$C$12="Distribution",'LookUp Ranges'!$I$12,IF(Welcome!$C$12="Transmission",'LookUp Ranges'!$H$12,IF(Welcome!$C$12="Power Generation",'LookUp Ranges'!$G$12,'LookUp Ranges'!$F$12))))</f>
        <v>0</v>
      </c>
      <c r="W80" s="28">
        <f ca="1">W76*('LookUp Ranges'!$C$12+'LookUp Ranges'!$F$12+IF(Welcome!$C$12="Distribution",'LookUp Ranges'!$I$12,IF(Welcome!$C$12="Transmission",'LookUp Ranges'!$H$12,IF(Welcome!$C$12="Power Generation",'LookUp Ranges'!$G$12,'LookUp Ranges'!$F$12))))</f>
        <v>0</v>
      </c>
      <c r="X80" s="28">
        <f ca="1">X76*('LookUp Ranges'!$C$12+'LookUp Ranges'!$F$12+IF(Welcome!$C$12="Distribution",'LookUp Ranges'!$I$12,IF(Welcome!$C$12="Transmission",'LookUp Ranges'!$H$12,IF(Welcome!$C$12="Power Generation",'LookUp Ranges'!$G$12,'LookUp Ranges'!$F$12))))</f>
        <v>0</v>
      </c>
      <c r="Y80" s="28">
        <f ca="1">Y76*('LookUp Ranges'!$C$12+'LookUp Ranges'!$F$12+IF(Welcome!$C$12="Distribution",'LookUp Ranges'!$I$12,IF(Welcome!$C$12="Transmission",'LookUp Ranges'!$H$12,IF(Welcome!$C$12="Power Generation",'LookUp Ranges'!$G$12,'LookUp Ranges'!$F$12))))</f>
        <v>0</v>
      </c>
      <c r="Z80" s="28">
        <f ca="1">Z76*('LookUp Ranges'!$C$12+'LookUp Ranges'!$F$12+IF(Welcome!$C$12="Distribution",'LookUp Ranges'!$I$12,IF(Welcome!$C$12="Transmission",'LookUp Ranges'!$H$12,IF(Welcome!$C$12="Power Generation",'LookUp Ranges'!$G$12,'LookUp Ranges'!$F$12))))</f>
        <v>0</v>
      </c>
      <c r="AA80" s="28">
        <f ca="1">AA76*('LookUp Ranges'!$C$12+'LookUp Ranges'!$F$12+IF(Welcome!$C$12="Distribution",'LookUp Ranges'!$I$12,IF(Welcome!$C$12="Transmission",'LookUp Ranges'!$H$12,IF(Welcome!$C$12="Power Generation",'LookUp Ranges'!$G$12,'LookUp Ranges'!$F$12))))</f>
        <v>0</v>
      </c>
      <c r="AB80" s="28">
        <f ca="1">AB76*('LookUp Ranges'!$C$12+'LookUp Ranges'!$F$12+IF(Welcome!$C$12="Distribution",'LookUp Ranges'!$I$12,IF(Welcome!$C$12="Transmission",'LookUp Ranges'!$H$12,IF(Welcome!$C$12="Power Generation",'LookUp Ranges'!$G$12,'LookUp Ranges'!$F$12))))</f>
        <v>0</v>
      </c>
      <c r="AC80" s="28">
        <f ca="1">AC76*('LookUp Ranges'!$C$12+'LookUp Ranges'!$F$12+IF(Welcome!$C$12="Distribution",'LookUp Ranges'!$I$12,IF(Welcome!$C$12="Transmission",'LookUp Ranges'!$H$12,IF(Welcome!$C$12="Power Generation",'LookUp Ranges'!$G$12,'LookUp Ranges'!$F$12))))</f>
        <v>0</v>
      </c>
      <c r="AD80" s="28">
        <f ca="1">AD76*('LookUp Ranges'!$C$12+'LookUp Ranges'!$F$12+IF(Welcome!$C$12="Distribution",'LookUp Ranges'!$I$12,IF(Welcome!$C$12="Transmission",'LookUp Ranges'!$H$12,IF(Welcome!$C$12="Power Generation",'LookUp Ranges'!$G$12,'LookUp Ranges'!$F$12))))</f>
        <v>0</v>
      </c>
      <c r="AE80" s="28">
        <f ca="1">AE76*('LookUp Ranges'!$C$12+'LookUp Ranges'!$F$12+IF(Welcome!$C$12="Distribution",'LookUp Ranges'!$I$12,IF(Welcome!$C$12="Transmission",'LookUp Ranges'!$H$12,IF(Welcome!$C$12="Power Generation",'LookUp Ranges'!$G$12,'LookUp Ranges'!$F$12))))</f>
        <v>0</v>
      </c>
      <c r="AF80" s="28">
        <f ca="1">AF76*('LookUp Ranges'!$C$12+'LookUp Ranges'!$F$12+IF(Welcome!$C$12="Distribution",'LookUp Ranges'!$I$12,IF(Welcome!$C$12="Transmission",'LookUp Ranges'!$H$12,IF(Welcome!$C$12="Power Generation",'LookUp Ranges'!$G$12,'LookUp Ranges'!$F$12))))</f>
        <v>0</v>
      </c>
      <c r="AG80" s="28">
        <f ca="1">AG76*('LookUp Ranges'!$C$12+'LookUp Ranges'!$F$12+IF(Welcome!$C$12="Distribution",'LookUp Ranges'!$I$12,IF(Welcome!$C$12="Transmission",'LookUp Ranges'!$H$12,IF(Welcome!$C$12="Power Generation",'LookUp Ranges'!$G$12,'LookUp Ranges'!$F$12))))</f>
        <v>0</v>
      </c>
      <c r="AH80" s="28">
        <f ca="1">AH76*('LookUp Ranges'!$C$12+'LookUp Ranges'!$F$12+IF(Welcome!$C$12="Distribution",'LookUp Ranges'!$I$12,IF(Welcome!$C$12="Transmission",'LookUp Ranges'!$H$12,IF(Welcome!$C$12="Power Generation",'LookUp Ranges'!$G$12,'LookUp Ranges'!$F$12))))</f>
        <v>0</v>
      </c>
      <c r="AI80" s="28">
        <f ca="1">AI76*('LookUp Ranges'!$C$12+'LookUp Ranges'!$F$12+IF(Welcome!$C$12="Distribution",'LookUp Ranges'!$I$12,IF(Welcome!$C$12="Transmission",'LookUp Ranges'!$H$12,IF(Welcome!$C$12="Power Generation",'LookUp Ranges'!$G$12,'LookUp Ranges'!$F$12))))</f>
        <v>0</v>
      </c>
      <c r="AJ80" s="28">
        <f ca="1">AJ76*('LookUp Ranges'!$C$12+'LookUp Ranges'!$F$12+IF(Welcome!$C$12="Distribution",'LookUp Ranges'!$I$12,IF(Welcome!$C$12="Transmission",'LookUp Ranges'!$H$12,IF(Welcome!$C$12="Power Generation",'LookUp Ranges'!$G$12,'LookUp Ranges'!$F$12))))</f>
        <v>0</v>
      </c>
      <c r="AK80" s="28">
        <f ca="1">AK76*('LookUp Ranges'!$C$12+'LookUp Ranges'!$F$12+IF(Welcome!$C$12="Distribution",'LookUp Ranges'!$I$12,IF(Welcome!$C$12="Transmission",'LookUp Ranges'!$H$12,IF(Welcome!$C$12="Power Generation",'LookUp Ranges'!$G$12,'LookUp Ranges'!$F$12))))</f>
        <v>0</v>
      </c>
      <c r="AL80" s="28">
        <f ca="1">AL76*('LookUp Ranges'!$C$12+'LookUp Ranges'!$F$12+IF(Welcome!$C$12="Distribution",'LookUp Ranges'!$I$12,IF(Welcome!$C$12="Transmission",'LookUp Ranges'!$H$12,IF(Welcome!$C$12="Power Generation",'LookUp Ranges'!$G$12,'LookUp Ranges'!$F$12))))</f>
        <v>0</v>
      </c>
      <c r="AM80" s="28">
        <f ca="1">AM76*('LookUp Ranges'!$C$12+'LookUp Ranges'!$F$12+IF(Welcome!$C$12="Distribution",'LookUp Ranges'!$I$12,IF(Welcome!$C$12="Transmission",'LookUp Ranges'!$H$12,IF(Welcome!$C$12="Power Generation",'LookUp Ranges'!$G$12,'LookUp Ranges'!$F$12))))</f>
        <v>0</v>
      </c>
      <c r="AN80" s="28">
        <f ca="1">AN76*('LookUp Ranges'!$C$12+'LookUp Ranges'!$F$12+IF(Welcome!$C$12="Distribution",'LookUp Ranges'!$I$12,IF(Welcome!$C$12="Transmission",'LookUp Ranges'!$H$12,IF(Welcome!$C$12="Power Generation",'LookUp Ranges'!$G$12,'LookUp Ranges'!$F$12))))</f>
        <v>0</v>
      </c>
      <c r="AO80" s="28">
        <f ca="1">AO76*('LookUp Ranges'!$C$12+'LookUp Ranges'!$F$12+IF(Welcome!$C$12="Distribution",'LookUp Ranges'!$I$12,IF(Welcome!$C$12="Transmission",'LookUp Ranges'!$H$12,IF(Welcome!$C$12="Power Generation",'LookUp Ranges'!$G$12,'LookUp Ranges'!$F$12))))</f>
        <v>0</v>
      </c>
      <c r="AP80" s="28">
        <f ca="1">AP76*('LookUp Ranges'!$C$12+'LookUp Ranges'!$F$12+IF(Welcome!$C$12="Distribution",'LookUp Ranges'!$I$12,IF(Welcome!$C$12="Transmission",'LookUp Ranges'!$H$12,IF(Welcome!$C$12="Power Generation",'LookUp Ranges'!$G$12,'LookUp Ranges'!$F$12))))</f>
        <v>0</v>
      </c>
      <c r="AQ80" s="28">
        <f ca="1">AQ76*('LookUp Ranges'!$C$12+'LookUp Ranges'!$F$12+IF(Welcome!$C$12="Distribution",'LookUp Ranges'!$I$12,IF(Welcome!$C$12="Transmission",'LookUp Ranges'!$H$12,IF(Welcome!$C$12="Power Generation",'LookUp Ranges'!$G$12,'LookUp Ranges'!$F$12))))</f>
        <v>0</v>
      </c>
      <c r="AR80" s="28">
        <f ca="1">AR76*('LookUp Ranges'!$C$12+'LookUp Ranges'!$F$12+IF(Welcome!$C$12="Distribution",'LookUp Ranges'!$I$12,IF(Welcome!$C$12="Transmission",'LookUp Ranges'!$H$12,IF(Welcome!$C$12="Power Generation",'LookUp Ranges'!$G$12,'LookUp Ranges'!$F$12))))</f>
        <v>0</v>
      </c>
      <c r="AS80" s="28">
        <f ca="1">AS76*('LookUp Ranges'!$C$12+'LookUp Ranges'!$F$12+IF(Welcome!$C$12="Distribution",'LookUp Ranges'!$I$12,IF(Welcome!$C$12="Transmission",'LookUp Ranges'!$H$12,IF(Welcome!$C$12="Power Generation",'LookUp Ranges'!$G$12,'LookUp Ranges'!$F$12))))</f>
        <v>0</v>
      </c>
      <c r="AT80" s="28">
        <f ca="1">AT76*('LookUp Ranges'!$C$12+'LookUp Ranges'!$F$12+IF(Welcome!$C$12="Distribution",'LookUp Ranges'!$I$12,IF(Welcome!$C$12="Transmission",'LookUp Ranges'!$H$12,IF(Welcome!$C$12="Power Generation",'LookUp Ranges'!$G$12,'LookUp Ranges'!$F$12))))</f>
        <v>0</v>
      </c>
      <c r="AU80" s="28">
        <f ca="1">AU76*('LookUp Ranges'!$C$12+'LookUp Ranges'!$F$12+IF(Welcome!$C$12="Distribution",'LookUp Ranges'!$I$12,IF(Welcome!$C$12="Transmission",'LookUp Ranges'!$H$12,IF(Welcome!$C$12="Power Generation",'LookUp Ranges'!$G$12,'LookUp Ranges'!$F$12))))</f>
        <v>0</v>
      </c>
      <c r="AV80" s="28">
        <f ca="1">AV76*('LookUp Ranges'!$C$12+'LookUp Ranges'!$F$12+IF(Welcome!$C$12="Distribution",'LookUp Ranges'!$I$12,IF(Welcome!$C$12="Transmission",'LookUp Ranges'!$H$12,IF(Welcome!$C$12="Power Generation",'LookUp Ranges'!$G$12,'LookUp Ranges'!$F$12))))</f>
        <v>0</v>
      </c>
      <c r="AW80" s="28">
        <f ca="1">AW76*('LookUp Ranges'!$C$12+'LookUp Ranges'!$F$12+IF(Welcome!$C$12="Distribution",'LookUp Ranges'!$I$12,IF(Welcome!$C$12="Transmission",'LookUp Ranges'!$H$12,IF(Welcome!$C$12="Power Generation",'LookUp Ranges'!$G$12,'LookUp Ranges'!$F$12))))</f>
        <v>0</v>
      </c>
      <c r="AX80" s="28">
        <f ca="1">AX76*('LookUp Ranges'!$C$12+'LookUp Ranges'!$F$12+IF(Welcome!$C$12="Distribution",'LookUp Ranges'!$I$12,IF(Welcome!$C$12="Transmission",'LookUp Ranges'!$H$12,IF(Welcome!$C$12="Power Generation",'LookUp Ranges'!$G$12,'LookUp Ranges'!$F$12))))</f>
        <v>0</v>
      </c>
      <c r="AY80" s="28">
        <f ca="1">AY76*('LookUp Ranges'!$C$12+'LookUp Ranges'!$F$12+IF(Welcome!$C$12="Distribution",'LookUp Ranges'!$I$12,IF(Welcome!$C$12="Transmission",'LookUp Ranges'!$H$12,IF(Welcome!$C$12="Power Generation",'LookUp Ranges'!$G$12,'LookUp Ranges'!$F$12))))</f>
        <v>0</v>
      </c>
      <c r="AZ80" s="28">
        <f ca="1">AZ76*('LookUp Ranges'!$C$12+'LookUp Ranges'!$F$12+IF(Welcome!$C$12="Distribution",'LookUp Ranges'!$I$12,IF(Welcome!$C$12="Transmission",'LookUp Ranges'!$H$12,IF(Welcome!$C$12="Power Generation",'LookUp Ranges'!$G$12,'LookUp Ranges'!$F$12))))</f>
        <v>0</v>
      </c>
      <c r="BA80" s="28">
        <f ca="1">BA76*('LookUp Ranges'!$C$12+'LookUp Ranges'!$F$12+IF(Welcome!$C$12="Distribution",'LookUp Ranges'!$I$12,IF(Welcome!$C$12="Transmission",'LookUp Ranges'!$H$12,IF(Welcome!$C$12="Power Generation",'LookUp Ranges'!$G$12,'LookUp Ranges'!$F$12))))</f>
        <v>0</v>
      </c>
      <c r="BB80" s="28">
        <f ca="1">BB76*('LookUp Ranges'!$C$12+'LookUp Ranges'!$F$12+IF(Welcome!$C$12="Distribution",'LookUp Ranges'!$I$12,IF(Welcome!$C$12="Transmission",'LookUp Ranges'!$H$12,IF(Welcome!$C$12="Power Generation",'LookUp Ranges'!$G$12,'LookUp Ranges'!$F$12))))</f>
        <v>0</v>
      </c>
      <c r="BC80" s="28">
        <f ca="1">BC76*('LookUp Ranges'!$C$12+'LookUp Ranges'!$F$12+IF(Welcome!$C$12="Distribution",'LookUp Ranges'!$I$12,IF(Welcome!$C$12="Transmission",'LookUp Ranges'!$H$12,IF(Welcome!$C$12="Power Generation",'LookUp Ranges'!$G$12,'LookUp Ranges'!$F$12))))</f>
        <v>0</v>
      </c>
      <c r="BD80" s="28">
        <f ca="1">BD76*('LookUp Ranges'!$C$12+'LookUp Ranges'!$F$12+IF(Welcome!$C$12="Distribution",'LookUp Ranges'!$I$12,IF(Welcome!$C$12="Transmission",'LookUp Ranges'!$H$12,IF(Welcome!$C$12="Power Generation",'LookUp Ranges'!$G$12,'LookUp Ranges'!$F$12))))</f>
        <v>0</v>
      </c>
      <c r="BE80" s="28">
        <f ca="1">BE76*('LookUp Ranges'!$C$12+'LookUp Ranges'!$F$12+IF(Welcome!$C$12="Distribution",'LookUp Ranges'!$I$12,IF(Welcome!$C$12="Transmission",'LookUp Ranges'!$H$12,IF(Welcome!$C$12="Power Generation",'LookUp Ranges'!$G$12,'LookUp Ranges'!$F$12))))</f>
        <v>0</v>
      </c>
      <c r="BF80" s="28">
        <f ca="1">BF76*('LookUp Ranges'!$C$12+'LookUp Ranges'!$F$12+IF(Welcome!$C$12="Distribution",'LookUp Ranges'!$I$12,IF(Welcome!$C$12="Transmission",'LookUp Ranges'!$H$12,IF(Welcome!$C$12="Power Generation",'LookUp Ranges'!$G$12,'LookUp Ranges'!$F$12))))</f>
        <v>0</v>
      </c>
      <c r="BG80" s="28">
        <f ca="1">BG76*('LookUp Ranges'!$C$12+'LookUp Ranges'!$F$12+IF(Welcome!$C$12="Distribution",'LookUp Ranges'!$I$12,IF(Welcome!$C$12="Transmission",'LookUp Ranges'!$H$12,IF(Welcome!$C$12="Power Generation",'LookUp Ranges'!$G$12,'LookUp Ranges'!$F$12))))</f>
        <v>0</v>
      </c>
      <c r="BH80" s="28">
        <f ca="1">BH76*('LookUp Ranges'!$C$12+'LookUp Ranges'!$F$12+IF(Welcome!$C$12="Distribution",'LookUp Ranges'!$I$12,IF(Welcome!$C$12="Transmission",'LookUp Ranges'!$H$12,IF(Welcome!$C$12="Power Generation",'LookUp Ranges'!$G$12,'LookUp Ranges'!$F$12))))</f>
        <v>0</v>
      </c>
      <c r="BI80" s="28">
        <f ca="1">BI76*('LookUp Ranges'!$C$12+'LookUp Ranges'!$F$12+IF(Welcome!$C$12="Distribution",'LookUp Ranges'!$I$12,IF(Welcome!$C$12="Transmission",'LookUp Ranges'!$H$12,IF(Welcome!$C$12="Power Generation",'LookUp Ranges'!$G$12,'LookUp Ranges'!$F$12))))</f>
        <v>0</v>
      </c>
      <c r="BJ80" s="28">
        <f ca="1">BJ76*('LookUp Ranges'!$C$12+'LookUp Ranges'!$F$12+IF(Welcome!$C$12="Distribution",'LookUp Ranges'!$I$12,IF(Welcome!$C$12="Transmission",'LookUp Ranges'!$H$12,IF(Welcome!$C$12="Power Generation",'LookUp Ranges'!$G$12,'LookUp Ranges'!$F$12))))</f>
        <v>0</v>
      </c>
      <c r="BK80" s="28">
        <f ca="1">BK76*('LookUp Ranges'!$C$12+'LookUp Ranges'!$F$12+IF(Welcome!$C$12="Distribution",'LookUp Ranges'!$I$12,IF(Welcome!$C$12="Transmission",'LookUp Ranges'!$H$12,IF(Welcome!$C$12="Power Generation",'LookUp Ranges'!$G$12,'LookUp Ranges'!$F$12))))</f>
        <v>0</v>
      </c>
      <c r="BL80" s="28">
        <f ca="1">BL76*('LookUp Ranges'!$C$12+'LookUp Ranges'!$F$12+IF(Welcome!$C$12="Distribution",'LookUp Ranges'!$I$12,IF(Welcome!$C$12="Transmission",'LookUp Ranges'!$H$12,IF(Welcome!$C$12="Power Generation",'LookUp Ranges'!$G$12,'LookUp Ranges'!$F$12))))</f>
        <v>0</v>
      </c>
      <c r="BM80" s="28">
        <f ca="1">BM76*('LookUp Ranges'!$C$12+'LookUp Ranges'!$F$12+IF(Welcome!$C$12="Distribution",'LookUp Ranges'!$I$12,IF(Welcome!$C$12="Transmission",'LookUp Ranges'!$H$12,IF(Welcome!$C$12="Power Generation",'LookUp Ranges'!$G$12,'LookUp Ranges'!$F$12))))</f>
        <v>0</v>
      </c>
      <c r="BN80" s="28">
        <f ca="1">BN76*('LookUp Ranges'!$C$12+'LookUp Ranges'!$F$12+IF(Welcome!$C$12="Distribution",'LookUp Ranges'!$I$12,IF(Welcome!$C$12="Transmission",'LookUp Ranges'!$H$12,IF(Welcome!$C$12="Power Generation",'LookUp Ranges'!$G$12,'LookUp Ranges'!$F$12))))</f>
        <v>0</v>
      </c>
      <c r="BO80" s="28">
        <f ca="1">BO76*('LookUp Ranges'!$C$12+'LookUp Ranges'!$F$12+IF(Welcome!$C$12="Distribution",'LookUp Ranges'!$I$12,IF(Welcome!$C$12="Transmission",'LookUp Ranges'!$H$12,IF(Welcome!$C$12="Power Generation",'LookUp Ranges'!$G$12,'LookUp Ranges'!$F$12))))</f>
        <v>0</v>
      </c>
      <c r="BP80" s="28">
        <f ca="1">BP76*('LookUp Ranges'!$C$12+'LookUp Ranges'!$F$12+IF(Welcome!$C$12="Distribution",'LookUp Ranges'!$I$12,IF(Welcome!$C$12="Transmission",'LookUp Ranges'!$H$12,IF(Welcome!$C$12="Power Generation",'LookUp Ranges'!$G$12,'LookUp Ranges'!$F$12))))</f>
        <v>0</v>
      </c>
      <c r="BQ80" s="28">
        <f ca="1">BQ76*('LookUp Ranges'!$C$12+'LookUp Ranges'!$F$12+IF(Welcome!$C$12="Distribution",'LookUp Ranges'!$I$12,IF(Welcome!$C$12="Transmission",'LookUp Ranges'!$H$12,IF(Welcome!$C$12="Power Generation",'LookUp Ranges'!$G$12,'LookUp Ranges'!$F$12))))</f>
        <v>0</v>
      </c>
      <c r="BR80" s="28">
        <f ca="1">BR76*('LookUp Ranges'!$C$12+'LookUp Ranges'!$F$12+IF(Welcome!$C$12="Distribution",'LookUp Ranges'!$I$12,IF(Welcome!$C$12="Transmission",'LookUp Ranges'!$H$12,IF(Welcome!$C$12="Power Generation",'LookUp Ranges'!$G$12,'LookUp Ranges'!$F$12))))</f>
        <v>0</v>
      </c>
      <c r="BS80" s="28">
        <f ca="1">BS76*('LookUp Ranges'!$C$12+'LookUp Ranges'!$F$12+IF(Welcome!$C$12="Distribution",'LookUp Ranges'!$I$12,IF(Welcome!$C$12="Transmission",'LookUp Ranges'!$H$12,IF(Welcome!$C$12="Power Generation",'LookUp Ranges'!$G$12,'LookUp Ranges'!$F$12))))</f>
        <v>0</v>
      </c>
      <c r="BT80" s="28">
        <f ca="1">BT76*('LookUp Ranges'!$C$12+'LookUp Ranges'!$F$12+IF(Welcome!$C$12="Distribution",'LookUp Ranges'!$I$12,IF(Welcome!$C$12="Transmission",'LookUp Ranges'!$H$12,IF(Welcome!$C$12="Power Generation",'LookUp Ranges'!$G$12,'LookUp Ranges'!$F$12))))</f>
        <v>0</v>
      </c>
      <c r="BU80" s="28">
        <f ca="1">BU76*('LookUp Ranges'!$C$12+'LookUp Ranges'!$F$12+IF(Welcome!$C$12="Distribution",'LookUp Ranges'!$I$12,IF(Welcome!$C$12="Transmission",'LookUp Ranges'!$H$12,IF(Welcome!$C$12="Power Generation",'LookUp Ranges'!$G$12,'LookUp Ranges'!$F$12))))</f>
        <v>0</v>
      </c>
      <c r="BV80" s="28">
        <f ca="1">BV76*('LookUp Ranges'!$C$12+'LookUp Ranges'!$F$12+IF(Welcome!$C$12="Distribution",'LookUp Ranges'!$I$12,IF(Welcome!$C$12="Transmission",'LookUp Ranges'!$H$12,IF(Welcome!$C$12="Power Generation",'LookUp Ranges'!$G$12,'LookUp Ranges'!$F$12))))</f>
        <v>0</v>
      </c>
      <c r="BW80" s="28">
        <f ca="1">BW76*('LookUp Ranges'!$C$12+'LookUp Ranges'!$F$12+IF(Welcome!$C$12="Distribution",'LookUp Ranges'!$I$12,IF(Welcome!$C$12="Transmission",'LookUp Ranges'!$H$12,IF(Welcome!$C$12="Power Generation",'LookUp Ranges'!$G$12,'LookUp Ranges'!$F$12))))</f>
        <v>0</v>
      </c>
      <c r="BX80" s="28">
        <f ca="1">BX76*('LookUp Ranges'!$C$12+'LookUp Ranges'!$F$12+IF(Welcome!$C$12="Distribution",'LookUp Ranges'!$I$12,IF(Welcome!$C$12="Transmission",'LookUp Ranges'!$H$12,IF(Welcome!$C$12="Power Generation",'LookUp Ranges'!$G$12,'LookUp Ranges'!$F$12))))</f>
        <v>0</v>
      </c>
      <c r="BY80" s="28">
        <f ca="1">BY76*('LookUp Ranges'!$C$12+'LookUp Ranges'!$F$12+IF(Welcome!$C$12="Distribution",'LookUp Ranges'!$I$12,IF(Welcome!$C$12="Transmission",'LookUp Ranges'!$H$12,IF(Welcome!$C$12="Power Generation",'LookUp Ranges'!$G$12,'LookUp Ranges'!$F$12))))</f>
        <v>0</v>
      </c>
      <c r="BZ80" s="28">
        <f ca="1">BZ76*('LookUp Ranges'!$C$12+'LookUp Ranges'!$F$12+IF(Welcome!$C$12="Distribution",'LookUp Ranges'!$I$12,IF(Welcome!$C$12="Transmission",'LookUp Ranges'!$H$12,IF(Welcome!$C$12="Power Generation",'LookUp Ranges'!$G$12,'LookUp Ranges'!$F$12))))</f>
        <v>0</v>
      </c>
      <c r="CA80" s="28">
        <f ca="1">CA76*('LookUp Ranges'!$C$12+'LookUp Ranges'!$F$12+IF(Welcome!$C$12="Distribution",'LookUp Ranges'!$I$12,IF(Welcome!$C$12="Transmission",'LookUp Ranges'!$H$12,IF(Welcome!$C$12="Power Generation",'LookUp Ranges'!$G$12,'LookUp Ranges'!$F$12))))</f>
        <v>0</v>
      </c>
      <c r="CB80" s="28">
        <f ca="1">CB76*('LookUp Ranges'!$C$12+'LookUp Ranges'!$F$12+IF(Welcome!$C$12="Distribution",'LookUp Ranges'!$I$12,IF(Welcome!$C$12="Transmission",'LookUp Ranges'!$H$12,IF(Welcome!$C$12="Power Generation",'LookUp Ranges'!$G$12,'LookUp Ranges'!$F$12))))</f>
        <v>0</v>
      </c>
      <c r="CC80" s="28">
        <f ca="1">CC76*('LookUp Ranges'!$C$12+'LookUp Ranges'!$F$12+IF(Welcome!$C$12="Distribution",'LookUp Ranges'!$I$12,IF(Welcome!$C$12="Transmission",'LookUp Ranges'!$H$12,IF(Welcome!$C$12="Power Generation",'LookUp Ranges'!$G$12,'LookUp Ranges'!$F$12))))</f>
        <v>0</v>
      </c>
      <c r="CD80" s="28">
        <f ca="1">CD76*('LookUp Ranges'!$C$12+'LookUp Ranges'!$F$12+IF(Welcome!$C$12="Distribution",'LookUp Ranges'!$I$12,IF(Welcome!$C$12="Transmission",'LookUp Ranges'!$H$12,IF(Welcome!$C$12="Power Generation",'LookUp Ranges'!$G$12,'LookUp Ranges'!$F$12))))</f>
        <v>0</v>
      </c>
      <c r="CE80" s="456"/>
    </row>
    <row r="81" spans="2:83" s="5" customFormat="1">
      <c r="B81" s="180" t="s">
        <v>469</v>
      </c>
      <c r="C81" s="28">
        <f ca="1">C77*('LookUp Ranges'!$D$12+'LookUp Ranges'!$F$12+IF(Welcome!$C$12="Distribution",'LookUp Ranges'!$I$12,IF(Welcome!$C$12="Transmission",'LookUp Ranges'!$H$12,IF(Welcome!$C$12="Power Generation",'LookUp Ranges'!$G$12,'LookUp Ranges'!$F$12))))</f>
        <v>0</v>
      </c>
      <c r="D81" s="28">
        <f ca="1">D77*('LookUp Ranges'!$D$12+'LookUp Ranges'!$F$12+IF(Welcome!$C$12="Distribution",'LookUp Ranges'!$I$12,IF(Welcome!$C$12="Transmission",'LookUp Ranges'!$H$12,IF(Welcome!$C$12="Power Generation",'LookUp Ranges'!$G$12,'LookUp Ranges'!$F$12))))</f>
        <v>0</v>
      </c>
      <c r="E81" s="28">
        <f ca="1">E77*('LookUp Ranges'!$D$12+'LookUp Ranges'!$F$12+IF(Welcome!$C$12="Distribution",'LookUp Ranges'!$I$12,IF(Welcome!$C$12="Transmission",'LookUp Ranges'!$H$12,IF(Welcome!$C$12="Power Generation",'LookUp Ranges'!$G$12,'LookUp Ranges'!$F$12))))</f>
        <v>0</v>
      </c>
      <c r="F81" s="28">
        <f ca="1">F77*('LookUp Ranges'!$D$12+'LookUp Ranges'!$F$12+IF(Welcome!$C$12="Distribution",'LookUp Ranges'!$I$12,IF(Welcome!$C$12="Transmission",'LookUp Ranges'!$H$12,IF(Welcome!$C$12="Power Generation",'LookUp Ranges'!$G$12,'LookUp Ranges'!$F$12))))</f>
        <v>0</v>
      </c>
      <c r="G81" s="28">
        <f ca="1">G77*('LookUp Ranges'!$D$12+'LookUp Ranges'!$F$12+IF(Welcome!$C$12="Distribution",'LookUp Ranges'!$I$12,IF(Welcome!$C$12="Transmission",'LookUp Ranges'!$H$12,IF(Welcome!$C$12="Power Generation",'LookUp Ranges'!$G$12,'LookUp Ranges'!$F$12))))</f>
        <v>0</v>
      </c>
      <c r="H81" s="28">
        <f ca="1">H77*('LookUp Ranges'!$D$12+'LookUp Ranges'!$F$12+IF(Welcome!$C$12="Distribution",'LookUp Ranges'!$I$12,IF(Welcome!$C$12="Transmission",'LookUp Ranges'!$H$12,IF(Welcome!$C$12="Power Generation",'LookUp Ranges'!$G$12,'LookUp Ranges'!$F$12))))</f>
        <v>0</v>
      </c>
      <c r="I81" s="28">
        <f ca="1">I77*('LookUp Ranges'!$D$12+'LookUp Ranges'!$F$12+IF(Welcome!$C$12="Distribution",'LookUp Ranges'!$I$12,IF(Welcome!$C$12="Transmission",'LookUp Ranges'!$H$12,IF(Welcome!$C$12="Power Generation",'LookUp Ranges'!$G$12,'LookUp Ranges'!$F$12))))</f>
        <v>0</v>
      </c>
      <c r="J81" s="28">
        <f ca="1">J77*('LookUp Ranges'!$D$12+'LookUp Ranges'!$F$12+IF(Welcome!$C$12="Distribution",'LookUp Ranges'!$I$12,IF(Welcome!$C$12="Transmission",'LookUp Ranges'!$H$12,IF(Welcome!$C$12="Power Generation",'LookUp Ranges'!$G$12,'LookUp Ranges'!$F$12))))</f>
        <v>0</v>
      </c>
      <c r="K81" s="28">
        <f ca="1">K77*('LookUp Ranges'!$D$12+'LookUp Ranges'!$F$12+IF(Welcome!$C$12="Distribution",'LookUp Ranges'!$I$12,IF(Welcome!$C$12="Transmission",'LookUp Ranges'!$H$12,IF(Welcome!$C$12="Power Generation",'LookUp Ranges'!$G$12,'LookUp Ranges'!$F$12))))</f>
        <v>0</v>
      </c>
      <c r="L81" s="28">
        <f ca="1">L77*('LookUp Ranges'!$D$12+'LookUp Ranges'!$F$12+IF(Welcome!$C$12="Distribution",'LookUp Ranges'!$I$12,IF(Welcome!$C$12="Transmission",'LookUp Ranges'!$H$12,IF(Welcome!$C$12="Power Generation",'LookUp Ranges'!$G$12,'LookUp Ranges'!$F$12))))</f>
        <v>0</v>
      </c>
      <c r="M81" s="28">
        <f ca="1">M77*('LookUp Ranges'!$D$12+'LookUp Ranges'!$F$12+IF(Welcome!$C$12="Distribution",'LookUp Ranges'!$I$12,IF(Welcome!$C$12="Transmission",'LookUp Ranges'!$H$12,IF(Welcome!$C$12="Power Generation",'LookUp Ranges'!$G$12,'LookUp Ranges'!$F$12))))</f>
        <v>0</v>
      </c>
      <c r="N81" s="28">
        <f ca="1">N77*('LookUp Ranges'!$D$12+'LookUp Ranges'!$F$12+IF(Welcome!$C$12="Distribution",'LookUp Ranges'!$I$12,IF(Welcome!$C$12="Transmission",'LookUp Ranges'!$H$12,IF(Welcome!$C$12="Power Generation",'LookUp Ranges'!$G$12,'LookUp Ranges'!$F$12))))</f>
        <v>0</v>
      </c>
      <c r="O81" s="28">
        <f ca="1">O77*('LookUp Ranges'!$D$12+'LookUp Ranges'!$F$12+IF(Welcome!$C$12="Distribution",'LookUp Ranges'!$I$12,IF(Welcome!$C$12="Transmission",'LookUp Ranges'!$H$12,IF(Welcome!$C$12="Power Generation",'LookUp Ranges'!$G$12,'LookUp Ranges'!$F$12))))</f>
        <v>0</v>
      </c>
      <c r="P81" s="28">
        <f ca="1">P77*('LookUp Ranges'!$D$12+'LookUp Ranges'!$F$12+IF(Welcome!$C$12="Distribution",'LookUp Ranges'!$I$12,IF(Welcome!$C$12="Transmission",'LookUp Ranges'!$H$12,IF(Welcome!$C$12="Power Generation",'LookUp Ranges'!$G$12,'LookUp Ranges'!$F$12))))</f>
        <v>0</v>
      </c>
      <c r="Q81" s="28">
        <f ca="1">Q77*('LookUp Ranges'!$D$12+'LookUp Ranges'!$F$12+IF(Welcome!$C$12="Distribution",'LookUp Ranges'!$I$12,IF(Welcome!$C$12="Transmission",'LookUp Ranges'!$H$12,IF(Welcome!$C$12="Power Generation",'LookUp Ranges'!$G$12,'LookUp Ranges'!$F$12))))</f>
        <v>0</v>
      </c>
      <c r="R81" s="28">
        <f ca="1">R77*('LookUp Ranges'!$D$12+'LookUp Ranges'!$F$12+IF(Welcome!$C$12="Distribution",'LookUp Ranges'!$I$12,IF(Welcome!$C$12="Transmission",'LookUp Ranges'!$H$12,IF(Welcome!$C$12="Power Generation",'LookUp Ranges'!$G$12,'LookUp Ranges'!$F$12))))</f>
        <v>0</v>
      </c>
      <c r="S81" s="28">
        <f ca="1">S77*('LookUp Ranges'!$D$12+'LookUp Ranges'!$F$12+IF(Welcome!$C$12="Distribution",'LookUp Ranges'!$I$12,IF(Welcome!$C$12="Transmission",'LookUp Ranges'!$H$12,IF(Welcome!$C$12="Power Generation",'LookUp Ranges'!$G$12,'LookUp Ranges'!$F$12))))</f>
        <v>0</v>
      </c>
      <c r="T81" s="28">
        <f ca="1">T77*('LookUp Ranges'!$D$12+'LookUp Ranges'!$F$12+IF(Welcome!$C$12="Distribution",'LookUp Ranges'!$I$12,IF(Welcome!$C$12="Transmission",'LookUp Ranges'!$H$12,IF(Welcome!$C$12="Power Generation",'LookUp Ranges'!$G$12,'LookUp Ranges'!$F$12))))</f>
        <v>0</v>
      </c>
      <c r="U81" s="28">
        <f ca="1">U77*('LookUp Ranges'!$D$12+'LookUp Ranges'!$F$12+IF(Welcome!$C$12="Distribution",'LookUp Ranges'!$I$12,IF(Welcome!$C$12="Transmission",'LookUp Ranges'!$H$12,IF(Welcome!$C$12="Power Generation",'LookUp Ranges'!$G$12,'LookUp Ranges'!$F$12))))</f>
        <v>0</v>
      </c>
      <c r="V81" s="28">
        <f ca="1">V77*('LookUp Ranges'!$D$12+'LookUp Ranges'!$F$12+IF(Welcome!$C$12="Distribution",'LookUp Ranges'!$I$12,IF(Welcome!$C$12="Transmission",'LookUp Ranges'!$H$12,IF(Welcome!$C$12="Power Generation",'LookUp Ranges'!$G$12,'LookUp Ranges'!$F$12))))</f>
        <v>0</v>
      </c>
      <c r="W81" s="28">
        <f ca="1">W77*('LookUp Ranges'!$D$12+'LookUp Ranges'!$F$12+IF(Welcome!$C$12="Distribution",'LookUp Ranges'!$I$12,IF(Welcome!$C$12="Transmission",'LookUp Ranges'!$H$12,IF(Welcome!$C$12="Power Generation",'LookUp Ranges'!$G$12,'LookUp Ranges'!$F$12))))</f>
        <v>0</v>
      </c>
      <c r="X81" s="28">
        <f ca="1">X77*('LookUp Ranges'!$D$12+'LookUp Ranges'!$F$12+IF(Welcome!$C$12="Distribution",'LookUp Ranges'!$I$12,IF(Welcome!$C$12="Transmission",'LookUp Ranges'!$H$12,IF(Welcome!$C$12="Power Generation",'LookUp Ranges'!$G$12,'LookUp Ranges'!$F$12))))</f>
        <v>0</v>
      </c>
      <c r="Y81" s="28">
        <f ca="1">Y77*('LookUp Ranges'!$D$12+'LookUp Ranges'!$F$12+IF(Welcome!$C$12="Distribution",'LookUp Ranges'!$I$12,IF(Welcome!$C$12="Transmission",'LookUp Ranges'!$H$12,IF(Welcome!$C$12="Power Generation",'LookUp Ranges'!$G$12,'LookUp Ranges'!$F$12))))</f>
        <v>0</v>
      </c>
      <c r="Z81" s="28">
        <f ca="1">Z77*('LookUp Ranges'!$D$12+'LookUp Ranges'!$F$12+IF(Welcome!$C$12="Distribution",'LookUp Ranges'!$I$12,IF(Welcome!$C$12="Transmission",'LookUp Ranges'!$H$12,IF(Welcome!$C$12="Power Generation",'LookUp Ranges'!$G$12,'LookUp Ranges'!$F$12))))</f>
        <v>0</v>
      </c>
      <c r="AA81" s="28">
        <f ca="1">AA77*('LookUp Ranges'!$D$12+'LookUp Ranges'!$F$12+IF(Welcome!$C$12="Distribution",'LookUp Ranges'!$I$12,IF(Welcome!$C$12="Transmission",'LookUp Ranges'!$H$12,IF(Welcome!$C$12="Power Generation",'LookUp Ranges'!$G$12,'LookUp Ranges'!$F$12))))</f>
        <v>0</v>
      </c>
      <c r="AB81" s="28">
        <f ca="1">AB77*('LookUp Ranges'!$D$12+'LookUp Ranges'!$F$12+IF(Welcome!$C$12="Distribution",'LookUp Ranges'!$I$12,IF(Welcome!$C$12="Transmission",'LookUp Ranges'!$H$12,IF(Welcome!$C$12="Power Generation",'LookUp Ranges'!$G$12,'LookUp Ranges'!$F$12))))</f>
        <v>0</v>
      </c>
      <c r="AC81" s="28">
        <f ca="1">AC77*('LookUp Ranges'!$D$12+'LookUp Ranges'!$F$12+IF(Welcome!$C$12="Distribution",'LookUp Ranges'!$I$12,IF(Welcome!$C$12="Transmission",'LookUp Ranges'!$H$12,IF(Welcome!$C$12="Power Generation",'LookUp Ranges'!$G$12,'LookUp Ranges'!$F$12))))</f>
        <v>0</v>
      </c>
      <c r="AD81" s="28">
        <f ca="1">AD77*('LookUp Ranges'!$D$12+'LookUp Ranges'!$F$12+IF(Welcome!$C$12="Distribution",'LookUp Ranges'!$I$12,IF(Welcome!$C$12="Transmission",'LookUp Ranges'!$H$12,IF(Welcome!$C$12="Power Generation",'LookUp Ranges'!$G$12,'LookUp Ranges'!$F$12))))</f>
        <v>0</v>
      </c>
      <c r="AE81" s="28">
        <f ca="1">AE77*('LookUp Ranges'!$D$12+'LookUp Ranges'!$F$12+IF(Welcome!$C$12="Distribution",'LookUp Ranges'!$I$12,IF(Welcome!$C$12="Transmission",'LookUp Ranges'!$H$12,IF(Welcome!$C$12="Power Generation",'LookUp Ranges'!$G$12,'LookUp Ranges'!$F$12))))</f>
        <v>0</v>
      </c>
      <c r="AF81" s="28">
        <f ca="1">AF77*('LookUp Ranges'!$D$12+'LookUp Ranges'!$F$12+IF(Welcome!$C$12="Distribution",'LookUp Ranges'!$I$12,IF(Welcome!$C$12="Transmission",'LookUp Ranges'!$H$12,IF(Welcome!$C$12="Power Generation",'LookUp Ranges'!$G$12,'LookUp Ranges'!$F$12))))</f>
        <v>0</v>
      </c>
      <c r="AG81" s="28">
        <f ca="1">AG77*('LookUp Ranges'!$D$12+'LookUp Ranges'!$F$12+IF(Welcome!$C$12="Distribution",'LookUp Ranges'!$I$12,IF(Welcome!$C$12="Transmission",'LookUp Ranges'!$H$12,IF(Welcome!$C$12="Power Generation",'LookUp Ranges'!$G$12,'LookUp Ranges'!$F$12))))</f>
        <v>0</v>
      </c>
      <c r="AH81" s="28">
        <f ca="1">AH77*('LookUp Ranges'!$D$12+'LookUp Ranges'!$F$12+IF(Welcome!$C$12="Distribution",'LookUp Ranges'!$I$12,IF(Welcome!$C$12="Transmission",'LookUp Ranges'!$H$12,IF(Welcome!$C$12="Power Generation",'LookUp Ranges'!$G$12,'LookUp Ranges'!$F$12))))</f>
        <v>0</v>
      </c>
      <c r="AI81" s="28">
        <f ca="1">AI77*('LookUp Ranges'!$D$12+'LookUp Ranges'!$F$12+IF(Welcome!$C$12="Distribution",'LookUp Ranges'!$I$12,IF(Welcome!$C$12="Transmission",'LookUp Ranges'!$H$12,IF(Welcome!$C$12="Power Generation",'LookUp Ranges'!$G$12,'LookUp Ranges'!$F$12))))</f>
        <v>0</v>
      </c>
      <c r="AJ81" s="28">
        <f ca="1">AJ77*('LookUp Ranges'!$D$12+'LookUp Ranges'!$F$12+IF(Welcome!$C$12="Distribution",'LookUp Ranges'!$I$12,IF(Welcome!$C$12="Transmission",'LookUp Ranges'!$H$12,IF(Welcome!$C$12="Power Generation",'LookUp Ranges'!$G$12,'LookUp Ranges'!$F$12))))</f>
        <v>0</v>
      </c>
      <c r="AK81" s="28">
        <f ca="1">AK77*('LookUp Ranges'!$D$12+'LookUp Ranges'!$F$12+IF(Welcome!$C$12="Distribution",'LookUp Ranges'!$I$12,IF(Welcome!$C$12="Transmission",'LookUp Ranges'!$H$12,IF(Welcome!$C$12="Power Generation",'LookUp Ranges'!$G$12,'LookUp Ranges'!$F$12))))</f>
        <v>0</v>
      </c>
      <c r="AL81" s="28">
        <f ca="1">AL77*('LookUp Ranges'!$D$12+'LookUp Ranges'!$F$12+IF(Welcome!$C$12="Distribution",'LookUp Ranges'!$I$12,IF(Welcome!$C$12="Transmission",'LookUp Ranges'!$H$12,IF(Welcome!$C$12="Power Generation",'LookUp Ranges'!$G$12,'LookUp Ranges'!$F$12))))</f>
        <v>0</v>
      </c>
      <c r="AM81" s="28">
        <f ca="1">AM77*('LookUp Ranges'!$D$12+'LookUp Ranges'!$F$12+IF(Welcome!$C$12="Distribution",'LookUp Ranges'!$I$12,IF(Welcome!$C$12="Transmission",'LookUp Ranges'!$H$12,IF(Welcome!$C$12="Power Generation",'LookUp Ranges'!$G$12,'LookUp Ranges'!$F$12))))</f>
        <v>0</v>
      </c>
      <c r="AN81" s="28">
        <f ca="1">AN77*('LookUp Ranges'!$D$12+'LookUp Ranges'!$F$12+IF(Welcome!$C$12="Distribution",'LookUp Ranges'!$I$12,IF(Welcome!$C$12="Transmission",'LookUp Ranges'!$H$12,IF(Welcome!$C$12="Power Generation",'LookUp Ranges'!$G$12,'LookUp Ranges'!$F$12))))</f>
        <v>0</v>
      </c>
      <c r="AO81" s="28">
        <f ca="1">AO77*('LookUp Ranges'!$D$12+'LookUp Ranges'!$F$12+IF(Welcome!$C$12="Distribution",'LookUp Ranges'!$I$12,IF(Welcome!$C$12="Transmission",'LookUp Ranges'!$H$12,IF(Welcome!$C$12="Power Generation",'LookUp Ranges'!$G$12,'LookUp Ranges'!$F$12))))</f>
        <v>0</v>
      </c>
      <c r="AP81" s="28">
        <f ca="1">AP77*('LookUp Ranges'!$D$12+'LookUp Ranges'!$F$12+IF(Welcome!$C$12="Distribution",'LookUp Ranges'!$I$12,IF(Welcome!$C$12="Transmission",'LookUp Ranges'!$H$12,IF(Welcome!$C$12="Power Generation",'LookUp Ranges'!$G$12,'LookUp Ranges'!$F$12))))</f>
        <v>0</v>
      </c>
      <c r="AQ81" s="28">
        <f ca="1">AQ77*('LookUp Ranges'!$D$12+'LookUp Ranges'!$F$12+IF(Welcome!$C$12="Distribution",'LookUp Ranges'!$I$12,IF(Welcome!$C$12="Transmission",'LookUp Ranges'!$H$12,IF(Welcome!$C$12="Power Generation",'LookUp Ranges'!$G$12,'LookUp Ranges'!$F$12))))</f>
        <v>0</v>
      </c>
      <c r="AR81" s="28">
        <f ca="1">AR77*('LookUp Ranges'!$D$12+'LookUp Ranges'!$F$12+IF(Welcome!$C$12="Distribution",'LookUp Ranges'!$I$12,IF(Welcome!$C$12="Transmission",'LookUp Ranges'!$H$12,IF(Welcome!$C$12="Power Generation",'LookUp Ranges'!$G$12,'LookUp Ranges'!$F$12))))</f>
        <v>0</v>
      </c>
      <c r="AS81" s="28">
        <f ca="1">AS77*('LookUp Ranges'!$D$12+'LookUp Ranges'!$F$12+IF(Welcome!$C$12="Distribution",'LookUp Ranges'!$I$12,IF(Welcome!$C$12="Transmission",'LookUp Ranges'!$H$12,IF(Welcome!$C$12="Power Generation",'LookUp Ranges'!$G$12,'LookUp Ranges'!$F$12))))</f>
        <v>0</v>
      </c>
      <c r="AT81" s="28">
        <f ca="1">AT77*('LookUp Ranges'!$D$12+'LookUp Ranges'!$F$12+IF(Welcome!$C$12="Distribution",'LookUp Ranges'!$I$12,IF(Welcome!$C$12="Transmission",'LookUp Ranges'!$H$12,IF(Welcome!$C$12="Power Generation",'LookUp Ranges'!$G$12,'LookUp Ranges'!$F$12))))</f>
        <v>0</v>
      </c>
      <c r="AU81" s="28">
        <f ca="1">AU77*('LookUp Ranges'!$D$12+'LookUp Ranges'!$F$12+IF(Welcome!$C$12="Distribution",'LookUp Ranges'!$I$12,IF(Welcome!$C$12="Transmission",'LookUp Ranges'!$H$12,IF(Welcome!$C$12="Power Generation",'LookUp Ranges'!$G$12,'LookUp Ranges'!$F$12))))</f>
        <v>0</v>
      </c>
      <c r="AV81" s="28">
        <f ca="1">AV77*('LookUp Ranges'!$D$12+'LookUp Ranges'!$F$12+IF(Welcome!$C$12="Distribution",'LookUp Ranges'!$I$12,IF(Welcome!$C$12="Transmission",'LookUp Ranges'!$H$12,IF(Welcome!$C$12="Power Generation",'LookUp Ranges'!$G$12,'LookUp Ranges'!$F$12))))</f>
        <v>0</v>
      </c>
      <c r="AW81" s="28">
        <f ca="1">AW77*('LookUp Ranges'!$D$12+'LookUp Ranges'!$F$12+IF(Welcome!$C$12="Distribution",'LookUp Ranges'!$I$12,IF(Welcome!$C$12="Transmission",'LookUp Ranges'!$H$12,IF(Welcome!$C$12="Power Generation",'LookUp Ranges'!$G$12,'LookUp Ranges'!$F$12))))</f>
        <v>0</v>
      </c>
      <c r="AX81" s="28">
        <f ca="1">AX77*('LookUp Ranges'!$D$12+'LookUp Ranges'!$F$12+IF(Welcome!$C$12="Distribution",'LookUp Ranges'!$I$12,IF(Welcome!$C$12="Transmission",'LookUp Ranges'!$H$12,IF(Welcome!$C$12="Power Generation",'LookUp Ranges'!$G$12,'LookUp Ranges'!$F$12))))</f>
        <v>0</v>
      </c>
      <c r="AY81" s="28">
        <f ca="1">AY77*('LookUp Ranges'!$D$12+'LookUp Ranges'!$F$12+IF(Welcome!$C$12="Distribution",'LookUp Ranges'!$I$12,IF(Welcome!$C$12="Transmission",'LookUp Ranges'!$H$12,IF(Welcome!$C$12="Power Generation",'LookUp Ranges'!$G$12,'LookUp Ranges'!$F$12))))</f>
        <v>0</v>
      </c>
      <c r="AZ81" s="28">
        <f ca="1">AZ77*('LookUp Ranges'!$D$12+'LookUp Ranges'!$F$12+IF(Welcome!$C$12="Distribution",'LookUp Ranges'!$I$12,IF(Welcome!$C$12="Transmission",'LookUp Ranges'!$H$12,IF(Welcome!$C$12="Power Generation",'LookUp Ranges'!$G$12,'LookUp Ranges'!$F$12))))</f>
        <v>0</v>
      </c>
      <c r="BA81" s="28">
        <f ca="1">BA77*('LookUp Ranges'!$D$12+'LookUp Ranges'!$F$12+IF(Welcome!$C$12="Distribution",'LookUp Ranges'!$I$12,IF(Welcome!$C$12="Transmission",'LookUp Ranges'!$H$12,IF(Welcome!$C$12="Power Generation",'LookUp Ranges'!$G$12,'LookUp Ranges'!$F$12))))</f>
        <v>0</v>
      </c>
      <c r="BB81" s="28">
        <f ca="1">BB77*('LookUp Ranges'!$D$12+'LookUp Ranges'!$F$12+IF(Welcome!$C$12="Distribution",'LookUp Ranges'!$I$12,IF(Welcome!$C$12="Transmission",'LookUp Ranges'!$H$12,IF(Welcome!$C$12="Power Generation",'LookUp Ranges'!$G$12,'LookUp Ranges'!$F$12))))</f>
        <v>0</v>
      </c>
      <c r="BC81" s="28">
        <f ca="1">BC77*('LookUp Ranges'!$D$12+'LookUp Ranges'!$F$12+IF(Welcome!$C$12="Distribution",'LookUp Ranges'!$I$12,IF(Welcome!$C$12="Transmission",'LookUp Ranges'!$H$12,IF(Welcome!$C$12="Power Generation",'LookUp Ranges'!$G$12,'LookUp Ranges'!$F$12))))</f>
        <v>0</v>
      </c>
      <c r="BD81" s="28">
        <f ca="1">BD77*('LookUp Ranges'!$D$12+'LookUp Ranges'!$F$12+IF(Welcome!$C$12="Distribution",'LookUp Ranges'!$I$12,IF(Welcome!$C$12="Transmission",'LookUp Ranges'!$H$12,IF(Welcome!$C$12="Power Generation",'LookUp Ranges'!$G$12,'LookUp Ranges'!$F$12))))</f>
        <v>0</v>
      </c>
      <c r="BE81" s="28">
        <f ca="1">BE77*('LookUp Ranges'!$D$12+'LookUp Ranges'!$F$12+IF(Welcome!$C$12="Distribution",'LookUp Ranges'!$I$12,IF(Welcome!$C$12="Transmission",'LookUp Ranges'!$H$12,IF(Welcome!$C$12="Power Generation",'LookUp Ranges'!$G$12,'LookUp Ranges'!$F$12))))</f>
        <v>0</v>
      </c>
      <c r="BF81" s="28">
        <f ca="1">BF77*('LookUp Ranges'!$D$12+'LookUp Ranges'!$F$12+IF(Welcome!$C$12="Distribution",'LookUp Ranges'!$I$12,IF(Welcome!$C$12="Transmission",'LookUp Ranges'!$H$12,IF(Welcome!$C$12="Power Generation",'LookUp Ranges'!$G$12,'LookUp Ranges'!$F$12))))</f>
        <v>0</v>
      </c>
      <c r="BG81" s="28">
        <f ca="1">BG77*('LookUp Ranges'!$D$12+'LookUp Ranges'!$F$12+IF(Welcome!$C$12="Distribution",'LookUp Ranges'!$I$12,IF(Welcome!$C$12="Transmission",'LookUp Ranges'!$H$12,IF(Welcome!$C$12="Power Generation",'LookUp Ranges'!$G$12,'LookUp Ranges'!$F$12))))</f>
        <v>0</v>
      </c>
      <c r="BH81" s="28">
        <f ca="1">BH77*('LookUp Ranges'!$D$12+'LookUp Ranges'!$F$12+IF(Welcome!$C$12="Distribution",'LookUp Ranges'!$I$12,IF(Welcome!$C$12="Transmission",'LookUp Ranges'!$H$12,IF(Welcome!$C$12="Power Generation",'LookUp Ranges'!$G$12,'LookUp Ranges'!$F$12))))</f>
        <v>0</v>
      </c>
      <c r="BI81" s="28">
        <f ca="1">BI77*('LookUp Ranges'!$D$12+'LookUp Ranges'!$F$12+IF(Welcome!$C$12="Distribution",'LookUp Ranges'!$I$12,IF(Welcome!$C$12="Transmission",'LookUp Ranges'!$H$12,IF(Welcome!$C$12="Power Generation",'LookUp Ranges'!$G$12,'LookUp Ranges'!$F$12))))</f>
        <v>0</v>
      </c>
      <c r="BJ81" s="28">
        <f ca="1">BJ77*('LookUp Ranges'!$D$12+'LookUp Ranges'!$F$12+IF(Welcome!$C$12="Distribution",'LookUp Ranges'!$I$12,IF(Welcome!$C$12="Transmission",'LookUp Ranges'!$H$12,IF(Welcome!$C$12="Power Generation",'LookUp Ranges'!$G$12,'LookUp Ranges'!$F$12))))</f>
        <v>0</v>
      </c>
      <c r="BK81" s="28">
        <f ca="1">BK77*('LookUp Ranges'!$D$12+'LookUp Ranges'!$F$12+IF(Welcome!$C$12="Distribution",'LookUp Ranges'!$I$12,IF(Welcome!$C$12="Transmission",'LookUp Ranges'!$H$12,IF(Welcome!$C$12="Power Generation",'LookUp Ranges'!$G$12,'LookUp Ranges'!$F$12))))</f>
        <v>0</v>
      </c>
      <c r="BL81" s="28">
        <f ca="1">BL77*('LookUp Ranges'!$D$12+'LookUp Ranges'!$F$12+IF(Welcome!$C$12="Distribution",'LookUp Ranges'!$I$12,IF(Welcome!$C$12="Transmission",'LookUp Ranges'!$H$12,IF(Welcome!$C$12="Power Generation",'LookUp Ranges'!$G$12,'LookUp Ranges'!$F$12))))</f>
        <v>0</v>
      </c>
      <c r="BM81" s="28">
        <f ca="1">BM77*('LookUp Ranges'!$D$12+'LookUp Ranges'!$F$12+IF(Welcome!$C$12="Distribution",'LookUp Ranges'!$I$12,IF(Welcome!$C$12="Transmission",'LookUp Ranges'!$H$12,IF(Welcome!$C$12="Power Generation",'LookUp Ranges'!$G$12,'LookUp Ranges'!$F$12))))</f>
        <v>0</v>
      </c>
      <c r="BN81" s="28">
        <f ca="1">BN77*('LookUp Ranges'!$D$12+'LookUp Ranges'!$F$12+IF(Welcome!$C$12="Distribution",'LookUp Ranges'!$I$12,IF(Welcome!$C$12="Transmission",'LookUp Ranges'!$H$12,IF(Welcome!$C$12="Power Generation",'LookUp Ranges'!$G$12,'LookUp Ranges'!$F$12))))</f>
        <v>0</v>
      </c>
      <c r="BO81" s="28">
        <f ca="1">BO77*('LookUp Ranges'!$D$12+'LookUp Ranges'!$F$12+IF(Welcome!$C$12="Distribution",'LookUp Ranges'!$I$12,IF(Welcome!$C$12="Transmission",'LookUp Ranges'!$H$12,IF(Welcome!$C$12="Power Generation",'LookUp Ranges'!$G$12,'LookUp Ranges'!$F$12))))</f>
        <v>0</v>
      </c>
      <c r="BP81" s="28">
        <f ca="1">BP77*('LookUp Ranges'!$D$12+'LookUp Ranges'!$F$12+IF(Welcome!$C$12="Distribution",'LookUp Ranges'!$I$12,IF(Welcome!$C$12="Transmission",'LookUp Ranges'!$H$12,IF(Welcome!$C$12="Power Generation",'LookUp Ranges'!$G$12,'LookUp Ranges'!$F$12))))</f>
        <v>0</v>
      </c>
      <c r="BQ81" s="28">
        <f ca="1">BQ77*('LookUp Ranges'!$D$12+'LookUp Ranges'!$F$12+IF(Welcome!$C$12="Distribution",'LookUp Ranges'!$I$12,IF(Welcome!$C$12="Transmission",'LookUp Ranges'!$H$12,IF(Welcome!$C$12="Power Generation",'LookUp Ranges'!$G$12,'LookUp Ranges'!$F$12))))</f>
        <v>0</v>
      </c>
      <c r="BR81" s="28">
        <f ca="1">BR77*('LookUp Ranges'!$D$12+'LookUp Ranges'!$F$12+IF(Welcome!$C$12="Distribution",'LookUp Ranges'!$I$12,IF(Welcome!$C$12="Transmission",'LookUp Ranges'!$H$12,IF(Welcome!$C$12="Power Generation",'LookUp Ranges'!$G$12,'LookUp Ranges'!$F$12))))</f>
        <v>0</v>
      </c>
      <c r="BS81" s="28">
        <f ca="1">BS77*('LookUp Ranges'!$D$12+'LookUp Ranges'!$F$12+IF(Welcome!$C$12="Distribution",'LookUp Ranges'!$I$12,IF(Welcome!$C$12="Transmission",'LookUp Ranges'!$H$12,IF(Welcome!$C$12="Power Generation",'LookUp Ranges'!$G$12,'LookUp Ranges'!$F$12))))</f>
        <v>0</v>
      </c>
      <c r="BT81" s="28">
        <f ca="1">BT77*('LookUp Ranges'!$D$12+'LookUp Ranges'!$F$12+IF(Welcome!$C$12="Distribution",'LookUp Ranges'!$I$12,IF(Welcome!$C$12="Transmission",'LookUp Ranges'!$H$12,IF(Welcome!$C$12="Power Generation",'LookUp Ranges'!$G$12,'LookUp Ranges'!$F$12))))</f>
        <v>0</v>
      </c>
      <c r="BU81" s="28">
        <f ca="1">BU77*('LookUp Ranges'!$D$12+'LookUp Ranges'!$F$12+IF(Welcome!$C$12="Distribution",'LookUp Ranges'!$I$12,IF(Welcome!$C$12="Transmission",'LookUp Ranges'!$H$12,IF(Welcome!$C$12="Power Generation",'LookUp Ranges'!$G$12,'LookUp Ranges'!$F$12))))</f>
        <v>0</v>
      </c>
      <c r="BV81" s="28">
        <f ca="1">BV77*('LookUp Ranges'!$D$12+'LookUp Ranges'!$F$12+IF(Welcome!$C$12="Distribution",'LookUp Ranges'!$I$12,IF(Welcome!$C$12="Transmission",'LookUp Ranges'!$H$12,IF(Welcome!$C$12="Power Generation",'LookUp Ranges'!$G$12,'LookUp Ranges'!$F$12))))</f>
        <v>0</v>
      </c>
      <c r="BW81" s="28">
        <f ca="1">BW77*('LookUp Ranges'!$D$12+'LookUp Ranges'!$F$12+IF(Welcome!$C$12="Distribution",'LookUp Ranges'!$I$12,IF(Welcome!$C$12="Transmission",'LookUp Ranges'!$H$12,IF(Welcome!$C$12="Power Generation",'LookUp Ranges'!$G$12,'LookUp Ranges'!$F$12))))</f>
        <v>0</v>
      </c>
      <c r="BX81" s="28">
        <f ca="1">BX77*('LookUp Ranges'!$D$12+'LookUp Ranges'!$F$12+IF(Welcome!$C$12="Distribution",'LookUp Ranges'!$I$12,IF(Welcome!$C$12="Transmission",'LookUp Ranges'!$H$12,IF(Welcome!$C$12="Power Generation",'LookUp Ranges'!$G$12,'LookUp Ranges'!$F$12))))</f>
        <v>0</v>
      </c>
      <c r="BY81" s="28">
        <f ca="1">BY77*('LookUp Ranges'!$D$12+'LookUp Ranges'!$F$12+IF(Welcome!$C$12="Distribution",'LookUp Ranges'!$I$12,IF(Welcome!$C$12="Transmission",'LookUp Ranges'!$H$12,IF(Welcome!$C$12="Power Generation",'LookUp Ranges'!$G$12,'LookUp Ranges'!$F$12))))</f>
        <v>0</v>
      </c>
      <c r="BZ81" s="28">
        <f ca="1">BZ77*('LookUp Ranges'!$D$12+'LookUp Ranges'!$F$12+IF(Welcome!$C$12="Distribution",'LookUp Ranges'!$I$12,IF(Welcome!$C$12="Transmission",'LookUp Ranges'!$H$12,IF(Welcome!$C$12="Power Generation",'LookUp Ranges'!$G$12,'LookUp Ranges'!$F$12))))</f>
        <v>0</v>
      </c>
      <c r="CA81" s="28">
        <f ca="1">CA77*('LookUp Ranges'!$D$12+'LookUp Ranges'!$F$12+IF(Welcome!$C$12="Distribution",'LookUp Ranges'!$I$12,IF(Welcome!$C$12="Transmission",'LookUp Ranges'!$H$12,IF(Welcome!$C$12="Power Generation",'LookUp Ranges'!$G$12,'LookUp Ranges'!$F$12))))</f>
        <v>0</v>
      </c>
      <c r="CB81" s="28">
        <f ca="1">CB77*('LookUp Ranges'!$D$12+'LookUp Ranges'!$F$12+IF(Welcome!$C$12="Distribution",'LookUp Ranges'!$I$12,IF(Welcome!$C$12="Transmission",'LookUp Ranges'!$H$12,IF(Welcome!$C$12="Power Generation",'LookUp Ranges'!$G$12,'LookUp Ranges'!$F$12))))</f>
        <v>0</v>
      </c>
      <c r="CC81" s="28">
        <f ca="1">CC77*('LookUp Ranges'!$D$12+'LookUp Ranges'!$F$12+IF(Welcome!$C$12="Distribution",'LookUp Ranges'!$I$12,IF(Welcome!$C$12="Transmission",'LookUp Ranges'!$H$12,IF(Welcome!$C$12="Power Generation",'LookUp Ranges'!$G$12,'LookUp Ranges'!$F$12))))</f>
        <v>0</v>
      </c>
      <c r="CD81" s="28">
        <f ca="1">CD77*('LookUp Ranges'!$D$12+'LookUp Ranges'!$F$12+IF(Welcome!$C$12="Distribution",'LookUp Ranges'!$I$12,IF(Welcome!$C$12="Transmission",'LookUp Ranges'!$H$12,IF(Welcome!$C$12="Power Generation",'LookUp Ranges'!$G$12,'LookUp Ranges'!$F$12))))</f>
        <v>0</v>
      </c>
      <c r="CE81" s="456"/>
    </row>
    <row r="82" spans="2:83" s="5" customFormat="1">
      <c r="B82" s="182" t="s">
        <v>26</v>
      </c>
      <c r="C82" s="30">
        <f ca="1">C78*('LookUp Ranges'!$E$12+'LookUp Ranges'!$F$12+IF(Welcome!$C$12="Distribution",'LookUp Ranges'!$I$12,IF(Welcome!$C$12="Transmission",'LookUp Ranges'!$H$12,IF(Welcome!$C$12="Power Generation",'LookUp Ranges'!$G$12,'LookUp Ranges'!$F$12))))</f>
        <v>0</v>
      </c>
      <c r="D82" s="28">
        <f ca="1">D78*('LookUp Ranges'!$E$12+'LookUp Ranges'!$F$12+IF(Welcome!$C$12="Distribution",'LookUp Ranges'!$I$12,IF(Welcome!$C$12="Transmission",'LookUp Ranges'!$H$12,IF(Welcome!$C$12="Power Generation",'LookUp Ranges'!$G$12,'LookUp Ranges'!$F$12))))</f>
        <v>0</v>
      </c>
      <c r="E82" s="28">
        <f ca="1">E78*('LookUp Ranges'!$E$12+'LookUp Ranges'!$F$12+IF(Welcome!$C$12="Distribution",'LookUp Ranges'!$I$12,IF(Welcome!$C$12="Transmission",'LookUp Ranges'!$H$12,IF(Welcome!$C$12="Power Generation",'LookUp Ranges'!$G$12,'LookUp Ranges'!$F$12))))</f>
        <v>0</v>
      </c>
      <c r="F82" s="28">
        <f ca="1">F78*('LookUp Ranges'!$E$12+'LookUp Ranges'!$F$12+IF(Welcome!$C$12="Distribution",'LookUp Ranges'!$I$12,IF(Welcome!$C$12="Transmission",'LookUp Ranges'!$H$12,IF(Welcome!$C$12="Power Generation",'LookUp Ranges'!$G$12,'LookUp Ranges'!$F$12))))</f>
        <v>0</v>
      </c>
      <c r="G82" s="28">
        <f ca="1">G78*('LookUp Ranges'!$E$12+'LookUp Ranges'!$F$12+IF(Welcome!$C$12="Distribution",'LookUp Ranges'!$I$12,IF(Welcome!$C$12="Transmission",'LookUp Ranges'!$H$12,IF(Welcome!$C$12="Power Generation",'LookUp Ranges'!$G$12,'LookUp Ranges'!$F$12))))</f>
        <v>0</v>
      </c>
      <c r="H82" s="28">
        <f ca="1">H78*('LookUp Ranges'!$E$12+'LookUp Ranges'!$F$12+IF(Welcome!$C$12="Distribution",'LookUp Ranges'!$I$12,IF(Welcome!$C$12="Transmission",'LookUp Ranges'!$H$12,IF(Welcome!$C$12="Power Generation",'LookUp Ranges'!$G$12,'LookUp Ranges'!$F$12))))</f>
        <v>0</v>
      </c>
      <c r="I82" s="28">
        <f ca="1">I78*('LookUp Ranges'!$E$12+'LookUp Ranges'!$F$12+IF(Welcome!$C$12="Distribution",'LookUp Ranges'!$I$12,IF(Welcome!$C$12="Transmission",'LookUp Ranges'!$H$12,IF(Welcome!$C$12="Power Generation",'LookUp Ranges'!$G$12,'LookUp Ranges'!$F$12))))</f>
        <v>0</v>
      </c>
      <c r="J82" s="28">
        <f ca="1">J78*('LookUp Ranges'!$E$12+'LookUp Ranges'!$F$12+IF(Welcome!$C$12="Distribution",'LookUp Ranges'!$I$12,IF(Welcome!$C$12="Transmission",'LookUp Ranges'!$H$12,IF(Welcome!$C$12="Power Generation",'LookUp Ranges'!$G$12,'LookUp Ranges'!$F$12))))</f>
        <v>0</v>
      </c>
      <c r="K82" s="28">
        <f ca="1">K78*('LookUp Ranges'!$E$12+'LookUp Ranges'!$F$12+IF(Welcome!$C$12="Distribution",'LookUp Ranges'!$I$12,IF(Welcome!$C$12="Transmission",'LookUp Ranges'!$H$12,IF(Welcome!$C$12="Power Generation",'LookUp Ranges'!$G$12,'LookUp Ranges'!$F$12))))</f>
        <v>0</v>
      </c>
      <c r="L82" s="28">
        <f ca="1">L78*('LookUp Ranges'!$E$12+'LookUp Ranges'!$F$12+IF(Welcome!$C$12="Distribution",'LookUp Ranges'!$I$12,IF(Welcome!$C$12="Transmission",'LookUp Ranges'!$H$12,IF(Welcome!$C$12="Power Generation",'LookUp Ranges'!$G$12,'LookUp Ranges'!$F$12))))</f>
        <v>0</v>
      </c>
      <c r="M82" s="28">
        <f ca="1">M78*('LookUp Ranges'!$E$12+'LookUp Ranges'!$F$12+IF(Welcome!$C$12="Distribution",'LookUp Ranges'!$I$12,IF(Welcome!$C$12="Transmission",'LookUp Ranges'!$H$12,IF(Welcome!$C$12="Power Generation",'LookUp Ranges'!$G$12,'LookUp Ranges'!$F$12))))</f>
        <v>0</v>
      </c>
      <c r="N82" s="28">
        <f ca="1">N78*('LookUp Ranges'!$E$12+'LookUp Ranges'!$F$12+IF(Welcome!$C$12="Distribution",'LookUp Ranges'!$I$12,IF(Welcome!$C$12="Transmission",'LookUp Ranges'!$H$12,IF(Welcome!$C$12="Power Generation",'LookUp Ranges'!$G$12,'LookUp Ranges'!$F$12))))</f>
        <v>0</v>
      </c>
      <c r="O82" s="28">
        <f ca="1">O78*('LookUp Ranges'!$E$12+'LookUp Ranges'!$F$12+IF(Welcome!$C$12="Distribution",'LookUp Ranges'!$I$12,IF(Welcome!$C$12="Transmission",'LookUp Ranges'!$H$12,IF(Welcome!$C$12="Power Generation",'LookUp Ranges'!$G$12,'LookUp Ranges'!$F$12))))</f>
        <v>0</v>
      </c>
      <c r="P82" s="28">
        <f ca="1">P78*('LookUp Ranges'!$E$12+'LookUp Ranges'!$F$12+IF(Welcome!$C$12="Distribution",'LookUp Ranges'!$I$12,IF(Welcome!$C$12="Transmission",'LookUp Ranges'!$H$12,IF(Welcome!$C$12="Power Generation",'LookUp Ranges'!$G$12,'LookUp Ranges'!$F$12))))</f>
        <v>0</v>
      </c>
      <c r="Q82" s="28">
        <f ca="1">Q78*('LookUp Ranges'!$E$12+'LookUp Ranges'!$F$12+IF(Welcome!$C$12="Distribution",'LookUp Ranges'!$I$12,IF(Welcome!$C$12="Transmission",'LookUp Ranges'!$H$12,IF(Welcome!$C$12="Power Generation",'LookUp Ranges'!$G$12,'LookUp Ranges'!$F$12))))</f>
        <v>0</v>
      </c>
      <c r="R82" s="28">
        <f ca="1">R78*('LookUp Ranges'!$E$12+'LookUp Ranges'!$F$12+IF(Welcome!$C$12="Distribution",'LookUp Ranges'!$I$12,IF(Welcome!$C$12="Transmission",'LookUp Ranges'!$H$12,IF(Welcome!$C$12="Power Generation",'LookUp Ranges'!$G$12,'LookUp Ranges'!$F$12))))</f>
        <v>0</v>
      </c>
      <c r="S82" s="28">
        <f ca="1">S78*('LookUp Ranges'!$E$12+'LookUp Ranges'!$F$12+IF(Welcome!$C$12="Distribution",'LookUp Ranges'!$I$12,IF(Welcome!$C$12="Transmission",'LookUp Ranges'!$H$12,IF(Welcome!$C$12="Power Generation",'LookUp Ranges'!$G$12,'LookUp Ranges'!$F$12))))</f>
        <v>0</v>
      </c>
      <c r="T82" s="28">
        <f ca="1">T78*('LookUp Ranges'!$E$12+'LookUp Ranges'!$F$12+IF(Welcome!$C$12="Distribution",'LookUp Ranges'!$I$12,IF(Welcome!$C$12="Transmission",'LookUp Ranges'!$H$12,IF(Welcome!$C$12="Power Generation",'LookUp Ranges'!$G$12,'LookUp Ranges'!$F$12))))</f>
        <v>0</v>
      </c>
      <c r="U82" s="28">
        <f ca="1">U78*('LookUp Ranges'!$E$12+'LookUp Ranges'!$F$12+IF(Welcome!$C$12="Distribution",'LookUp Ranges'!$I$12,IF(Welcome!$C$12="Transmission",'LookUp Ranges'!$H$12,IF(Welcome!$C$12="Power Generation",'LookUp Ranges'!$G$12,'LookUp Ranges'!$F$12))))</f>
        <v>0</v>
      </c>
      <c r="V82" s="28">
        <f ca="1">V78*('LookUp Ranges'!$E$12+'LookUp Ranges'!$F$12+IF(Welcome!$C$12="Distribution",'LookUp Ranges'!$I$12,IF(Welcome!$C$12="Transmission",'LookUp Ranges'!$H$12,IF(Welcome!$C$12="Power Generation",'LookUp Ranges'!$G$12,'LookUp Ranges'!$F$12))))</f>
        <v>0</v>
      </c>
      <c r="W82" s="28">
        <f ca="1">W78*('LookUp Ranges'!$E$12+'LookUp Ranges'!$F$12+IF(Welcome!$C$12="Distribution",'LookUp Ranges'!$I$12,IF(Welcome!$C$12="Transmission",'LookUp Ranges'!$H$12,IF(Welcome!$C$12="Power Generation",'LookUp Ranges'!$G$12,'LookUp Ranges'!$F$12))))</f>
        <v>0</v>
      </c>
      <c r="X82" s="28">
        <f ca="1">X78*('LookUp Ranges'!$E$12+'LookUp Ranges'!$F$12+IF(Welcome!$C$12="Distribution",'LookUp Ranges'!$I$12,IF(Welcome!$C$12="Transmission",'LookUp Ranges'!$H$12,IF(Welcome!$C$12="Power Generation",'LookUp Ranges'!$G$12,'LookUp Ranges'!$F$12))))</f>
        <v>0</v>
      </c>
      <c r="Y82" s="28">
        <f ca="1">Y78*('LookUp Ranges'!$E$12+'LookUp Ranges'!$F$12+IF(Welcome!$C$12="Distribution",'LookUp Ranges'!$I$12,IF(Welcome!$C$12="Transmission",'LookUp Ranges'!$H$12,IF(Welcome!$C$12="Power Generation",'LookUp Ranges'!$G$12,'LookUp Ranges'!$F$12))))</f>
        <v>0</v>
      </c>
      <c r="Z82" s="28">
        <f ca="1">Z78*('LookUp Ranges'!$E$12+'LookUp Ranges'!$F$12+IF(Welcome!$C$12="Distribution",'LookUp Ranges'!$I$12,IF(Welcome!$C$12="Transmission",'LookUp Ranges'!$H$12,IF(Welcome!$C$12="Power Generation",'LookUp Ranges'!$G$12,'LookUp Ranges'!$F$12))))</f>
        <v>0</v>
      </c>
      <c r="AA82" s="28">
        <f ca="1">AA78*('LookUp Ranges'!$E$12+'LookUp Ranges'!$F$12+IF(Welcome!$C$12="Distribution",'LookUp Ranges'!$I$12,IF(Welcome!$C$12="Transmission",'LookUp Ranges'!$H$12,IF(Welcome!$C$12="Power Generation",'LookUp Ranges'!$G$12,'LookUp Ranges'!$F$12))))</f>
        <v>0</v>
      </c>
      <c r="AB82" s="28">
        <f ca="1">AB78*('LookUp Ranges'!$E$12+'LookUp Ranges'!$F$12+IF(Welcome!$C$12="Distribution",'LookUp Ranges'!$I$12,IF(Welcome!$C$12="Transmission",'LookUp Ranges'!$H$12,IF(Welcome!$C$12="Power Generation",'LookUp Ranges'!$G$12,'LookUp Ranges'!$F$12))))</f>
        <v>0</v>
      </c>
      <c r="AC82" s="28">
        <f ca="1">AC78*('LookUp Ranges'!$E$12+'LookUp Ranges'!$F$12+IF(Welcome!$C$12="Distribution",'LookUp Ranges'!$I$12,IF(Welcome!$C$12="Transmission",'LookUp Ranges'!$H$12,IF(Welcome!$C$12="Power Generation",'LookUp Ranges'!$G$12,'LookUp Ranges'!$F$12))))</f>
        <v>0</v>
      </c>
      <c r="AD82" s="28">
        <f ca="1">AD78*('LookUp Ranges'!$E$12+'LookUp Ranges'!$F$12+IF(Welcome!$C$12="Distribution",'LookUp Ranges'!$I$12,IF(Welcome!$C$12="Transmission",'LookUp Ranges'!$H$12,IF(Welcome!$C$12="Power Generation",'LookUp Ranges'!$G$12,'LookUp Ranges'!$F$12))))</f>
        <v>0</v>
      </c>
      <c r="AE82" s="28">
        <f ca="1">AE78*('LookUp Ranges'!$E$12+'LookUp Ranges'!$F$12+IF(Welcome!$C$12="Distribution",'LookUp Ranges'!$I$12,IF(Welcome!$C$12="Transmission",'LookUp Ranges'!$H$12,IF(Welcome!$C$12="Power Generation",'LookUp Ranges'!$G$12,'LookUp Ranges'!$F$12))))</f>
        <v>0</v>
      </c>
      <c r="AF82" s="28">
        <f ca="1">AF78*('LookUp Ranges'!$E$12+'LookUp Ranges'!$F$12+IF(Welcome!$C$12="Distribution",'LookUp Ranges'!$I$12,IF(Welcome!$C$12="Transmission",'LookUp Ranges'!$H$12,IF(Welcome!$C$12="Power Generation",'LookUp Ranges'!$G$12,'LookUp Ranges'!$F$12))))</f>
        <v>0</v>
      </c>
      <c r="AG82" s="28">
        <f ca="1">AG78*('LookUp Ranges'!$E$12+'LookUp Ranges'!$F$12+IF(Welcome!$C$12="Distribution",'LookUp Ranges'!$I$12,IF(Welcome!$C$12="Transmission",'LookUp Ranges'!$H$12,IF(Welcome!$C$12="Power Generation",'LookUp Ranges'!$G$12,'LookUp Ranges'!$F$12))))</f>
        <v>0</v>
      </c>
      <c r="AH82" s="28">
        <f ca="1">AH78*('LookUp Ranges'!$E$12+'LookUp Ranges'!$F$12+IF(Welcome!$C$12="Distribution",'LookUp Ranges'!$I$12,IF(Welcome!$C$12="Transmission",'LookUp Ranges'!$H$12,IF(Welcome!$C$12="Power Generation",'LookUp Ranges'!$G$12,'LookUp Ranges'!$F$12))))</f>
        <v>0</v>
      </c>
      <c r="AI82" s="28">
        <f ca="1">AI78*('LookUp Ranges'!$E$12+'LookUp Ranges'!$F$12+IF(Welcome!$C$12="Distribution",'LookUp Ranges'!$I$12,IF(Welcome!$C$12="Transmission",'LookUp Ranges'!$H$12,IF(Welcome!$C$12="Power Generation",'LookUp Ranges'!$G$12,'LookUp Ranges'!$F$12))))</f>
        <v>0</v>
      </c>
      <c r="AJ82" s="28">
        <f ca="1">AJ78*('LookUp Ranges'!$E$12+'LookUp Ranges'!$F$12+IF(Welcome!$C$12="Distribution",'LookUp Ranges'!$I$12,IF(Welcome!$C$12="Transmission",'LookUp Ranges'!$H$12,IF(Welcome!$C$12="Power Generation",'LookUp Ranges'!$G$12,'LookUp Ranges'!$F$12))))</f>
        <v>0</v>
      </c>
      <c r="AK82" s="28">
        <f ca="1">AK78*('LookUp Ranges'!$E$12+'LookUp Ranges'!$F$12+IF(Welcome!$C$12="Distribution",'LookUp Ranges'!$I$12,IF(Welcome!$C$12="Transmission",'LookUp Ranges'!$H$12,IF(Welcome!$C$12="Power Generation",'LookUp Ranges'!$G$12,'LookUp Ranges'!$F$12))))</f>
        <v>0</v>
      </c>
      <c r="AL82" s="28">
        <f ca="1">AL78*('LookUp Ranges'!$E$12+'LookUp Ranges'!$F$12+IF(Welcome!$C$12="Distribution",'LookUp Ranges'!$I$12,IF(Welcome!$C$12="Transmission",'LookUp Ranges'!$H$12,IF(Welcome!$C$12="Power Generation",'LookUp Ranges'!$G$12,'LookUp Ranges'!$F$12))))</f>
        <v>0</v>
      </c>
      <c r="AM82" s="28">
        <f ca="1">AM78*('LookUp Ranges'!$E$12+'LookUp Ranges'!$F$12+IF(Welcome!$C$12="Distribution",'LookUp Ranges'!$I$12,IF(Welcome!$C$12="Transmission",'LookUp Ranges'!$H$12,IF(Welcome!$C$12="Power Generation",'LookUp Ranges'!$G$12,'LookUp Ranges'!$F$12))))</f>
        <v>0</v>
      </c>
      <c r="AN82" s="28">
        <f ca="1">AN78*('LookUp Ranges'!$E$12+'LookUp Ranges'!$F$12+IF(Welcome!$C$12="Distribution",'LookUp Ranges'!$I$12,IF(Welcome!$C$12="Transmission",'LookUp Ranges'!$H$12,IF(Welcome!$C$12="Power Generation",'LookUp Ranges'!$G$12,'LookUp Ranges'!$F$12))))</f>
        <v>0</v>
      </c>
      <c r="AO82" s="28">
        <f ca="1">AO78*('LookUp Ranges'!$E$12+'LookUp Ranges'!$F$12+IF(Welcome!$C$12="Distribution",'LookUp Ranges'!$I$12,IF(Welcome!$C$12="Transmission",'LookUp Ranges'!$H$12,IF(Welcome!$C$12="Power Generation",'LookUp Ranges'!$G$12,'LookUp Ranges'!$F$12))))</f>
        <v>0</v>
      </c>
      <c r="AP82" s="28">
        <f ca="1">AP78*('LookUp Ranges'!$E$12+'LookUp Ranges'!$F$12+IF(Welcome!$C$12="Distribution",'LookUp Ranges'!$I$12,IF(Welcome!$C$12="Transmission",'LookUp Ranges'!$H$12,IF(Welcome!$C$12="Power Generation",'LookUp Ranges'!$G$12,'LookUp Ranges'!$F$12))))</f>
        <v>0</v>
      </c>
      <c r="AQ82" s="28">
        <f ca="1">AQ78*('LookUp Ranges'!$E$12+'LookUp Ranges'!$F$12+IF(Welcome!$C$12="Distribution",'LookUp Ranges'!$I$12,IF(Welcome!$C$12="Transmission",'LookUp Ranges'!$H$12,IF(Welcome!$C$12="Power Generation",'LookUp Ranges'!$G$12,'LookUp Ranges'!$F$12))))</f>
        <v>0</v>
      </c>
      <c r="AR82" s="28">
        <f ca="1">AR78*('LookUp Ranges'!$E$12+'LookUp Ranges'!$F$12+IF(Welcome!$C$12="Distribution",'LookUp Ranges'!$I$12,IF(Welcome!$C$12="Transmission",'LookUp Ranges'!$H$12,IF(Welcome!$C$12="Power Generation",'LookUp Ranges'!$G$12,'LookUp Ranges'!$F$12))))</f>
        <v>0</v>
      </c>
      <c r="AS82" s="28">
        <f ca="1">AS78*('LookUp Ranges'!$E$12+'LookUp Ranges'!$F$12+IF(Welcome!$C$12="Distribution",'LookUp Ranges'!$I$12,IF(Welcome!$C$12="Transmission",'LookUp Ranges'!$H$12,IF(Welcome!$C$12="Power Generation",'LookUp Ranges'!$G$12,'LookUp Ranges'!$F$12))))</f>
        <v>0</v>
      </c>
      <c r="AT82" s="28">
        <f ca="1">AT78*('LookUp Ranges'!$E$12+'LookUp Ranges'!$F$12+IF(Welcome!$C$12="Distribution",'LookUp Ranges'!$I$12,IF(Welcome!$C$12="Transmission",'LookUp Ranges'!$H$12,IF(Welcome!$C$12="Power Generation",'LookUp Ranges'!$G$12,'LookUp Ranges'!$F$12))))</f>
        <v>0</v>
      </c>
      <c r="AU82" s="28">
        <f ca="1">AU78*('LookUp Ranges'!$E$12+'LookUp Ranges'!$F$12+IF(Welcome!$C$12="Distribution",'LookUp Ranges'!$I$12,IF(Welcome!$C$12="Transmission",'LookUp Ranges'!$H$12,IF(Welcome!$C$12="Power Generation",'LookUp Ranges'!$G$12,'LookUp Ranges'!$F$12))))</f>
        <v>0</v>
      </c>
      <c r="AV82" s="28">
        <f ca="1">AV78*('LookUp Ranges'!$E$12+'LookUp Ranges'!$F$12+IF(Welcome!$C$12="Distribution",'LookUp Ranges'!$I$12,IF(Welcome!$C$12="Transmission",'LookUp Ranges'!$H$12,IF(Welcome!$C$12="Power Generation",'LookUp Ranges'!$G$12,'LookUp Ranges'!$F$12))))</f>
        <v>0</v>
      </c>
      <c r="AW82" s="28">
        <f ca="1">AW78*('LookUp Ranges'!$E$12+'LookUp Ranges'!$F$12+IF(Welcome!$C$12="Distribution",'LookUp Ranges'!$I$12,IF(Welcome!$C$12="Transmission",'LookUp Ranges'!$H$12,IF(Welcome!$C$12="Power Generation",'LookUp Ranges'!$G$12,'LookUp Ranges'!$F$12))))</f>
        <v>0</v>
      </c>
      <c r="AX82" s="28">
        <f ca="1">AX78*('LookUp Ranges'!$E$12+'LookUp Ranges'!$F$12+IF(Welcome!$C$12="Distribution",'LookUp Ranges'!$I$12,IF(Welcome!$C$12="Transmission",'LookUp Ranges'!$H$12,IF(Welcome!$C$12="Power Generation",'LookUp Ranges'!$G$12,'LookUp Ranges'!$F$12))))</f>
        <v>0</v>
      </c>
      <c r="AY82" s="28">
        <f ca="1">AY78*('LookUp Ranges'!$E$12+'LookUp Ranges'!$F$12+IF(Welcome!$C$12="Distribution",'LookUp Ranges'!$I$12,IF(Welcome!$C$12="Transmission",'LookUp Ranges'!$H$12,IF(Welcome!$C$12="Power Generation",'LookUp Ranges'!$G$12,'LookUp Ranges'!$F$12))))</f>
        <v>0</v>
      </c>
      <c r="AZ82" s="28">
        <f ca="1">AZ78*('LookUp Ranges'!$E$12+'LookUp Ranges'!$F$12+IF(Welcome!$C$12="Distribution",'LookUp Ranges'!$I$12,IF(Welcome!$C$12="Transmission",'LookUp Ranges'!$H$12,IF(Welcome!$C$12="Power Generation",'LookUp Ranges'!$G$12,'LookUp Ranges'!$F$12))))</f>
        <v>0</v>
      </c>
      <c r="BA82" s="28">
        <f ca="1">BA78*('LookUp Ranges'!$E$12+'LookUp Ranges'!$F$12+IF(Welcome!$C$12="Distribution",'LookUp Ranges'!$I$12,IF(Welcome!$C$12="Transmission",'LookUp Ranges'!$H$12,IF(Welcome!$C$12="Power Generation",'LookUp Ranges'!$G$12,'LookUp Ranges'!$F$12))))</f>
        <v>0</v>
      </c>
      <c r="BB82" s="28">
        <f ca="1">BB78*('LookUp Ranges'!$E$12+'LookUp Ranges'!$F$12+IF(Welcome!$C$12="Distribution",'LookUp Ranges'!$I$12,IF(Welcome!$C$12="Transmission",'LookUp Ranges'!$H$12,IF(Welcome!$C$12="Power Generation",'LookUp Ranges'!$G$12,'LookUp Ranges'!$F$12))))</f>
        <v>0</v>
      </c>
      <c r="BC82" s="28">
        <f ca="1">BC78*('LookUp Ranges'!$E$12+'LookUp Ranges'!$F$12+IF(Welcome!$C$12="Distribution",'LookUp Ranges'!$I$12,IF(Welcome!$C$12="Transmission",'LookUp Ranges'!$H$12,IF(Welcome!$C$12="Power Generation",'LookUp Ranges'!$G$12,'LookUp Ranges'!$F$12))))</f>
        <v>0</v>
      </c>
      <c r="BD82" s="28">
        <f ca="1">BD78*('LookUp Ranges'!$E$12+'LookUp Ranges'!$F$12+IF(Welcome!$C$12="Distribution",'LookUp Ranges'!$I$12,IF(Welcome!$C$12="Transmission",'LookUp Ranges'!$H$12,IF(Welcome!$C$12="Power Generation",'LookUp Ranges'!$G$12,'LookUp Ranges'!$F$12))))</f>
        <v>0</v>
      </c>
      <c r="BE82" s="28">
        <f ca="1">BE78*('LookUp Ranges'!$E$12+'LookUp Ranges'!$F$12+IF(Welcome!$C$12="Distribution",'LookUp Ranges'!$I$12,IF(Welcome!$C$12="Transmission",'LookUp Ranges'!$H$12,IF(Welcome!$C$12="Power Generation",'LookUp Ranges'!$G$12,'LookUp Ranges'!$F$12))))</f>
        <v>0</v>
      </c>
      <c r="BF82" s="28">
        <f ca="1">BF78*('LookUp Ranges'!$E$12+'LookUp Ranges'!$F$12+IF(Welcome!$C$12="Distribution",'LookUp Ranges'!$I$12,IF(Welcome!$C$12="Transmission",'LookUp Ranges'!$H$12,IF(Welcome!$C$12="Power Generation",'LookUp Ranges'!$G$12,'LookUp Ranges'!$F$12))))</f>
        <v>0</v>
      </c>
      <c r="BG82" s="28">
        <f ca="1">BG78*('LookUp Ranges'!$E$12+'LookUp Ranges'!$F$12+IF(Welcome!$C$12="Distribution",'LookUp Ranges'!$I$12,IF(Welcome!$C$12="Transmission",'LookUp Ranges'!$H$12,IF(Welcome!$C$12="Power Generation",'LookUp Ranges'!$G$12,'LookUp Ranges'!$F$12))))</f>
        <v>0</v>
      </c>
      <c r="BH82" s="28">
        <f ca="1">BH78*('LookUp Ranges'!$E$12+'LookUp Ranges'!$F$12+IF(Welcome!$C$12="Distribution",'LookUp Ranges'!$I$12,IF(Welcome!$C$12="Transmission",'LookUp Ranges'!$H$12,IF(Welcome!$C$12="Power Generation",'LookUp Ranges'!$G$12,'LookUp Ranges'!$F$12))))</f>
        <v>0</v>
      </c>
      <c r="BI82" s="28">
        <f ca="1">BI78*('LookUp Ranges'!$E$12+'LookUp Ranges'!$F$12+IF(Welcome!$C$12="Distribution",'LookUp Ranges'!$I$12,IF(Welcome!$C$12="Transmission",'LookUp Ranges'!$H$12,IF(Welcome!$C$12="Power Generation",'LookUp Ranges'!$G$12,'LookUp Ranges'!$F$12))))</f>
        <v>0</v>
      </c>
      <c r="BJ82" s="28">
        <f ca="1">BJ78*('LookUp Ranges'!$E$12+'LookUp Ranges'!$F$12+IF(Welcome!$C$12="Distribution",'LookUp Ranges'!$I$12,IF(Welcome!$C$12="Transmission",'LookUp Ranges'!$H$12,IF(Welcome!$C$12="Power Generation",'LookUp Ranges'!$G$12,'LookUp Ranges'!$F$12))))</f>
        <v>0</v>
      </c>
      <c r="BK82" s="28">
        <f ca="1">BK78*('LookUp Ranges'!$E$12+'LookUp Ranges'!$F$12+IF(Welcome!$C$12="Distribution",'LookUp Ranges'!$I$12,IF(Welcome!$C$12="Transmission",'LookUp Ranges'!$H$12,IF(Welcome!$C$12="Power Generation",'LookUp Ranges'!$G$12,'LookUp Ranges'!$F$12))))</f>
        <v>0</v>
      </c>
      <c r="BL82" s="28">
        <f ca="1">BL78*('LookUp Ranges'!$E$12+'LookUp Ranges'!$F$12+IF(Welcome!$C$12="Distribution",'LookUp Ranges'!$I$12,IF(Welcome!$C$12="Transmission",'LookUp Ranges'!$H$12,IF(Welcome!$C$12="Power Generation",'LookUp Ranges'!$G$12,'LookUp Ranges'!$F$12))))</f>
        <v>0</v>
      </c>
      <c r="BM82" s="28">
        <f ca="1">BM78*('LookUp Ranges'!$E$12+'LookUp Ranges'!$F$12+IF(Welcome!$C$12="Distribution",'LookUp Ranges'!$I$12,IF(Welcome!$C$12="Transmission",'LookUp Ranges'!$H$12,IF(Welcome!$C$12="Power Generation",'LookUp Ranges'!$G$12,'LookUp Ranges'!$F$12))))</f>
        <v>0</v>
      </c>
      <c r="BN82" s="28">
        <f ca="1">BN78*('LookUp Ranges'!$E$12+'LookUp Ranges'!$F$12+IF(Welcome!$C$12="Distribution",'LookUp Ranges'!$I$12,IF(Welcome!$C$12="Transmission",'LookUp Ranges'!$H$12,IF(Welcome!$C$12="Power Generation",'LookUp Ranges'!$G$12,'LookUp Ranges'!$F$12))))</f>
        <v>0</v>
      </c>
      <c r="BO82" s="28">
        <f ca="1">BO78*('LookUp Ranges'!$E$12+'LookUp Ranges'!$F$12+IF(Welcome!$C$12="Distribution",'LookUp Ranges'!$I$12,IF(Welcome!$C$12="Transmission",'LookUp Ranges'!$H$12,IF(Welcome!$C$12="Power Generation",'LookUp Ranges'!$G$12,'LookUp Ranges'!$F$12))))</f>
        <v>0</v>
      </c>
      <c r="BP82" s="28">
        <f ca="1">BP78*('LookUp Ranges'!$E$12+'LookUp Ranges'!$F$12+IF(Welcome!$C$12="Distribution",'LookUp Ranges'!$I$12,IF(Welcome!$C$12="Transmission",'LookUp Ranges'!$H$12,IF(Welcome!$C$12="Power Generation",'LookUp Ranges'!$G$12,'LookUp Ranges'!$F$12))))</f>
        <v>0</v>
      </c>
      <c r="BQ82" s="28">
        <f ca="1">BQ78*('LookUp Ranges'!$E$12+'LookUp Ranges'!$F$12+IF(Welcome!$C$12="Distribution",'LookUp Ranges'!$I$12,IF(Welcome!$C$12="Transmission",'LookUp Ranges'!$H$12,IF(Welcome!$C$12="Power Generation",'LookUp Ranges'!$G$12,'LookUp Ranges'!$F$12))))</f>
        <v>0</v>
      </c>
      <c r="BR82" s="28">
        <f ca="1">BR78*('LookUp Ranges'!$E$12+'LookUp Ranges'!$F$12+IF(Welcome!$C$12="Distribution",'LookUp Ranges'!$I$12,IF(Welcome!$C$12="Transmission",'LookUp Ranges'!$H$12,IF(Welcome!$C$12="Power Generation",'LookUp Ranges'!$G$12,'LookUp Ranges'!$F$12))))</f>
        <v>0</v>
      </c>
      <c r="BS82" s="28">
        <f ca="1">BS78*('LookUp Ranges'!$E$12+'LookUp Ranges'!$F$12+IF(Welcome!$C$12="Distribution",'LookUp Ranges'!$I$12,IF(Welcome!$C$12="Transmission",'LookUp Ranges'!$H$12,IF(Welcome!$C$12="Power Generation",'LookUp Ranges'!$G$12,'LookUp Ranges'!$F$12))))</f>
        <v>0</v>
      </c>
      <c r="BT82" s="28">
        <f ca="1">BT78*('LookUp Ranges'!$E$12+'LookUp Ranges'!$F$12+IF(Welcome!$C$12="Distribution",'LookUp Ranges'!$I$12,IF(Welcome!$C$12="Transmission",'LookUp Ranges'!$H$12,IF(Welcome!$C$12="Power Generation",'LookUp Ranges'!$G$12,'LookUp Ranges'!$F$12))))</f>
        <v>0</v>
      </c>
      <c r="BU82" s="28">
        <f ca="1">BU78*('LookUp Ranges'!$E$12+'LookUp Ranges'!$F$12+IF(Welcome!$C$12="Distribution",'LookUp Ranges'!$I$12,IF(Welcome!$C$12="Transmission",'LookUp Ranges'!$H$12,IF(Welcome!$C$12="Power Generation",'LookUp Ranges'!$G$12,'LookUp Ranges'!$F$12))))</f>
        <v>0</v>
      </c>
      <c r="BV82" s="28">
        <f ca="1">BV78*('LookUp Ranges'!$E$12+'LookUp Ranges'!$F$12+IF(Welcome!$C$12="Distribution",'LookUp Ranges'!$I$12,IF(Welcome!$C$12="Transmission",'LookUp Ranges'!$H$12,IF(Welcome!$C$12="Power Generation",'LookUp Ranges'!$G$12,'LookUp Ranges'!$F$12))))</f>
        <v>0</v>
      </c>
      <c r="BW82" s="28">
        <f ca="1">BW78*('LookUp Ranges'!$E$12+'LookUp Ranges'!$F$12+IF(Welcome!$C$12="Distribution",'LookUp Ranges'!$I$12,IF(Welcome!$C$12="Transmission",'LookUp Ranges'!$H$12,IF(Welcome!$C$12="Power Generation",'LookUp Ranges'!$G$12,'LookUp Ranges'!$F$12))))</f>
        <v>0</v>
      </c>
      <c r="BX82" s="28">
        <f ca="1">BX78*('LookUp Ranges'!$E$12+'LookUp Ranges'!$F$12+IF(Welcome!$C$12="Distribution",'LookUp Ranges'!$I$12,IF(Welcome!$C$12="Transmission",'LookUp Ranges'!$H$12,IF(Welcome!$C$12="Power Generation",'LookUp Ranges'!$G$12,'LookUp Ranges'!$F$12))))</f>
        <v>0</v>
      </c>
      <c r="BY82" s="28">
        <f ca="1">BY78*('LookUp Ranges'!$E$12+'LookUp Ranges'!$F$12+IF(Welcome!$C$12="Distribution",'LookUp Ranges'!$I$12,IF(Welcome!$C$12="Transmission",'LookUp Ranges'!$H$12,IF(Welcome!$C$12="Power Generation",'LookUp Ranges'!$G$12,'LookUp Ranges'!$F$12))))</f>
        <v>0</v>
      </c>
      <c r="BZ82" s="28">
        <f ca="1">BZ78*('LookUp Ranges'!$E$12+'LookUp Ranges'!$F$12+IF(Welcome!$C$12="Distribution",'LookUp Ranges'!$I$12,IF(Welcome!$C$12="Transmission",'LookUp Ranges'!$H$12,IF(Welcome!$C$12="Power Generation",'LookUp Ranges'!$G$12,'LookUp Ranges'!$F$12))))</f>
        <v>0</v>
      </c>
      <c r="CA82" s="28">
        <f ca="1">CA78*('LookUp Ranges'!$E$12+'LookUp Ranges'!$F$12+IF(Welcome!$C$12="Distribution",'LookUp Ranges'!$I$12,IF(Welcome!$C$12="Transmission",'LookUp Ranges'!$H$12,IF(Welcome!$C$12="Power Generation",'LookUp Ranges'!$G$12,'LookUp Ranges'!$F$12))))</f>
        <v>0</v>
      </c>
      <c r="CB82" s="28">
        <f ca="1">CB78*('LookUp Ranges'!$E$12+'LookUp Ranges'!$F$12+IF(Welcome!$C$12="Distribution",'LookUp Ranges'!$I$12,IF(Welcome!$C$12="Transmission",'LookUp Ranges'!$H$12,IF(Welcome!$C$12="Power Generation",'LookUp Ranges'!$G$12,'LookUp Ranges'!$F$12))))</f>
        <v>0</v>
      </c>
      <c r="CC82" s="28">
        <f ca="1">CC78*('LookUp Ranges'!$E$12+'LookUp Ranges'!$F$12+IF(Welcome!$C$12="Distribution",'LookUp Ranges'!$I$12,IF(Welcome!$C$12="Transmission",'LookUp Ranges'!$H$12,IF(Welcome!$C$12="Power Generation",'LookUp Ranges'!$G$12,'LookUp Ranges'!$F$12))))</f>
        <v>0</v>
      </c>
      <c r="CD82" s="28">
        <f ca="1">CD78*('LookUp Ranges'!$E$12+'LookUp Ranges'!$F$12+IF(Welcome!$C$12="Distribution",'LookUp Ranges'!$I$12,IF(Welcome!$C$12="Transmission",'LookUp Ranges'!$H$12,IF(Welcome!$C$12="Power Generation",'LookUp Ranges'!$G$12,'LookUp Ranges'!$F$12))))</f>
        <v>0</v>
      </c>
      <c r="CE82" s="457"/>
    </row>
    <row r="83" spans="2:83">
      <c r="B83" s="205" t="s">
        <v>272</v>
      </c>
      <c r="C83" s="168">
        <v>0</v>
      </c>
      <c r="D83" s="387">
        <v>0</v>
      </c>
      <c r="E83" s="387">
        <v>0</v>
      </c>
      <c r="F83" s="387">
        <v>0</v>
      </c>
      <c r="G83" s="387">
        <v>0</v>
      </c>
      <c r="H83" s="387">
        <v>0</v>
      </c>
      <c r="I83" s="387">
        <v>0</v>
      </c>
      <c r="J83" s="387">
        <v>0</v>
      </c>
      <c r="K83" s="387">
        <v>0</v>
      </c>
      <c r="L83" s="387">
        <v>0</v>
      </c>
      <c r="M83" s="387">
        <v>0</v>
      </c>
      <c r="N83" s="387">
        <v>0</v>
      </c>
      <c r="O83" s="387">
        <v>0</v>
      </c>
      <c r="P83" s="387">
        <v>0</v>
      </c>
      <c r="Q83" s="387">
        <v>0</v>
      </c>
      <c r="R83" s="387">
        <v>0</v>
      </c>
      <c r="S83" s="387">
        <v>0</v>
      </c>
      <c r="T83" s="387">
        <v>0</v>
      </c>
      <c r="U83" s="387">
        <v>0</v>
      </c>
      <c r="V83" s="387">
        <v>0</v>
      </c>
      <c r="W83" s="387">
        <v>0</v>
      </c>
      <c r="X83" s="387">
        <v>0</v>
      </c>
      <c r="Y83" s="387">
        <v>0</v>
      </c>
      <c r="Z83" s="387">
        <v>0</v>
      </c>
      <c r="AA83" s="387">
        <v>0</v>
      </c>
      <c r="AB83" s="387">
        <v>0</v>
      </c>
      <c r="AC83" s="387">
        <v>0</v>
      </c>
      <c r="AD83" s="387">
        <v>0</v>
      </c>
      <c r="AE83" s="387">
        <v>0</v>
      </c>
      <c r="AF83" s="387">
        <v>0</v>
      </c>
      <c r="AG83" s="387">
        <v>0</v>
      </c>
      <c r="AH83" s="387">
        <v>0</v>
      </c>
      <c r="AI83" s="387">
        <v>0</v>
      </c>
      <c r="AJ83" s="387">
        <v>0</v>
      </c>
      <c r="AK83" s="387">
        <v>0</v>
      </c>
      <c r="AL83" s="387">
        <v>0</v>
      </c>
      <c r="AM83" s="387">
        <v>0</v>
      </c>
      <c r="AN83" s="387">
        <v>0</v>
      </c>
      <c r="AO83" s="387">
        <v>0</v>
      </c>
      <c r="AP83" s="387">
        <v>0</v>
      </c>
      <c r="AQ83" s="387">
        <v>0</v>
      </c>
      <c r="AR83" s="387">
        <v>0</v>
      </c>
      <c r="AS83" s="387">
        <v>0</v>
      </c>
      <c r="AT83" s="387">
        <v>0</v>
      </c>
      <c r="AU83" s="387">
        <v>0</v>
      </c>
      <c r="AV83" s="387">
        <v>0</v>
      </c>
      <c r="AW83" s="387">
        <v>0</v>
      </c>
      <c r="AX83" s="387">
        <v>0</v>
      </c>
      <c r="AY83" s="387">
        <v>0</v>
      </c>
      <c r="AZ83" s="387">
        <v>0</v>
      </c>
      <c r="BA83" s="387">
        <v>0</v>
      </c>
      <c r="BB83" s="387">
        <v>0</v>
      </c>
      <c r="BC83" s="387">
        <v>0</v>
      </c>
      <c r="BD83" s="387">
        <v>0</v>
      </c>
      <c r="BE83" s="387">
        <v>0</v>
      </c>
      <c r="BF83" s="387">
        <v>0</v>
      </c>
      <c r="BG83" s="387">
        <v>0</v>
      </c>
      <c r="BH83" s="387">
        <v>0</v>
      </c>
      <c r="BI83" s="387">
        <v>0</v>
      </c>
      <c r="BJ83" s="387">
        <v>0</v>
      </c>
      <c r="BK83" s="387">
        <v>0</v>
      </c>
      <c r="BL83" s="387">
        <v>0</v>
      </c>
      <c r="BM83" s="387">
        <v>0</v>
      </c>
      <c r="BN83" s="387">
        <v>0</v>
      </c>
      <c r="BO83" s="387">
        <v>0</v>
      </c>
      <c r="BP83" s="387">
        <v>0</v>
      </c>
      <c r="BQ83" s="387">
        <v>0</v>
      </c>
      <c r="BR83" s="387">
        <v>0</v>
      </c>
      <c r="BS83" s="387">
        <v>0</v>
      </c>
      <c r="BT83" s="387">
        <v>0</v>
      </c>
      <c r="BU83" s="387">
        <v>0</v>
      </c>
      <c r="BV83" s="387">
        <v>0</v>
      </c>
      <c r="BW83" s="387">
        <v>0</v>
      </c>
      <c r="BX83" s="387">
        <v>0</v>
      </c>
      <c r="BY83" s="387">
        <v>0</v>
      </c>
      <c r="BZ83" s="387">
        <v>0</v>
      </c>
      <c r="CA83" s="387">
        <v>0</v>
      </c>
      <c r="CB83" s="387">
        <v>0</v>
      </c>
      <c r="CC83" s="387">
        <v>0</v>
      </c>
      <c r="CD83" s="387">
        <v>0</v>
      </c>
      <c r="CE83" s="453"/>
    </row>
    <row r="84" spans="2:83">
      <c r="B84" s="205" t="s">
        <v>273</v>
      </c>
      <c r="C84" s="168">
        <v>0</v>
      </c>
      <c r="D84" s="168">
        <v>0</v>
      </c>
      <c r="E84" s="168">
        <v>0</v>
      </c>
      <c r="F84" s="168">
        <v>0</v>
      </c>
      <c r="G84" s="168">
        <v>0</v>
      </c>
      <c r="H84" s="168">
        <v>0</v>
      </c>
      <c r="I84" s="168">
        <v>0</v>
      </c>
      <c r="J84" s="168">
        <v>0</v>
      </c>
      <c r="K84" s="168">
        <v>0</v>
      </c>
      <c r="L84" s="168">
        <v>0</v>
      </c>
      <c r="M84" s="168">
        <v>0</v>
      </c>
      <c r="N84" s="168">
        <v>0</v>
      </c>
      <c r="O84" s="168">
        <v>0</v>
      </c>
      <c r="P84" s="168">
        <v>0</v>
      </c>
      <c r="Q84" s="168">
        <v>0</v>
      </c>
      <c r="R84" s="168">
        <v>0</v>
      </c>
      <c r="S84" s="168">
        <v>0</v>
      </c>
      <c r="T84" s="168">
        <v>0</v>
      </c>
      <c r="U84" s="168">
        <v>0</v>
      </c>
      <c r="V84" s="168">
        <v>0</v>
      </c>
      <c r="W84" s="168">
        <v>0</v>
      </c>
      <c r="X84" s="168">
        <v>0</v>
      </c>
      <c r="Y84" s="168">
        <v>0</v>
      </c>
      <c r="Z84" s="168">
        <v>0</v>
      </c>
      <c r="AA84" s="168">
        <v>0</v>
      </c>
      <c r="AB84" s="168">
        <v>0</v>
      </c>
      <c r="AC84" s="168">
        <v>0</v>
      </c>
      <c r="AD84" s="168">
        <v>0</v>
      </c>
      <c r="AE84" s="168">
        <v>0</v>
      </c>
      <c r="AF84" s="168">
        <v>0</v>
      </c>
      <c r="AG84" s="168">
        <v>0</v>
      </c>
      <c r="AH84" s="168">
        <v>0</v>
      </c>
      <c r="AI84" s="168">
        <v>0</v>
      </c>
      <c r="AJ84" s="168">
        <v>0</v>
      </c>
      <c r="AK84" s="168">
        <v>0</v>
      </c>
      <c r="AL84" s="168">
        <v>0</v>
      </c>
      <c r="AM84" s="168">
        <v>0</v>
      </c>
      <c r="AN84" s="168">
        <v>0</v>
      </c>
      <c r="AO84" s="168">
        <v>0</v>
      </c>
      <c r="AP84" s="168">
        <v>0</v>
      </c>
      <c r="AQ84" s="168">
        <v>0</v>
      </c>
      <c r="AR84" s="168">
        <v>0</v>
      </c>
      <c r="AS84" s="168">
        <v>0</v>
      </c>
      <c r="AT84" s="168">
        <v>0</v>
      </c>
      <c r="AU84" s="168">
        <v>0</v>
      </c>
      <c r="AV84" s="168">
        <v>0</v>
      </c>
      <c r="AW84" s="168">
        <v>0</v>
      </c>
      <c r="AX84" s="168">
        <v>0</v>
      </c>
      <c r="AY84" s="168">
        <v>0</v>
      </c>
      <c r="AZ84" s="168">
        <v>0</v>
      </c>
      <c r="BA84" s="168">
        <v>0</v>
      </c>
      <c r="BB84" s="168">
        <v>0</v>
      </c>
      <c r="BC84" s="168">
        <v>0</v>
      </c>
      <c r="BD84" s="168">
        <v>0</v>
      </c>
      <c r="BE84" s="168">
        <v>0</v>
      </c>
      <c r="BF84" s="168">
        <v>0</v>
      </c>
      <c r="BG84" s="168">
        <v>0</v>
      </c>
      <c r="BH84" s="168">
        <v>0</v>
      </c>
      <c r="BI84" s="168">
        <v>0</v>
      </c>
      <c r="BJ84" s="168">
        <v>0</v>
      </c>
      <c r="BK84" s="168">
        <v>0</v>
      </c>
      <c r="BL84" s="168">
        <v>0</v>
      </c>
      <c r="BM84" s="168">
        <v>0</v>
      </c>
      <c r="BN84" s="168">
        <v>0</v>
      </c>
      <c r="BO84" s="168">
        <v>0</v>
      </c>
      <c r="BP84" s="168">
        <v>0</v>
      </c>
      <c r="BQ84" s="168">
        <v>0</v>
      </c>
      <c r="BR84" s="168">
        <v>0</v>
      </c>
      <c r="BS84" s="168">
        <v>0</v>
      </c>
      <c r="BT84" s="168">
        <v>0</v>
      </c>
      <c r="BU84" s="168">
        <v>0</v>
      </c>
      <c r="BV84" s="168">
        <v>0</v>
      </c>
      <c r="BW84" s="168">
        <v>0</v>
      </c>
      <c r="BX84" s="168">
        <v>0</v>
      </c>
      <c r="BY84" s="168">
        <v>0</v>
      </c>
      <c r="BZ84" s="168">
        <v>0</v>
      </c>
      <c r="CA84" s="168">
        <v>0</v>
      </c>
      <c r="CB84" s="168">
        <v>0</v>
      </c>
      <c r="CC84" s="168">
        <v>0</v>
      </c>
      <c r="CD84" s="168">
        <v>0</v>
      </c>
      <c r="CE84" s="453"/>
    </row>
    <row r="85" spans="2:83">
      <c r="B85" s="205" t="s">
        <v>274</v>
      </c>
      <c r="C85" s="168">
        <v>0</v>
      </c>
      <c r="D85" s="168">
        <v>0</v>
      </c>
      <c r="E85" s="168">
        <v>0</v>
      </c>
      <c r="F85" s="168">
        <v>0</v>
      </c>
      <c r="G85" s="168">
        <v>0</v>
      </c>
      <c r="H85" s="168">
        <v>0</v>
      </c>
      <c r="I85" s="168">
        <v>0</v>
      </c>
      <c r="J85" s="168">
        <v>0</v>
      </c>
      <c r="K85" s="168">
        <v>0</v>
      </c>
      <c r="L85" s="168">
        <v>0</v>
      </c>
      <c r="M85" s="168">
        <v>0</v>
      </c>
      <c r="N85" s="168">
        <v>0</v>
      </c>
      <c r="O85" s="168">
        <v>0</v>
      </c>
      <c r="P85" s="168">
        <v>0</v>
      </c>
      <c r="Q85" s="168">
        <v>0</v>
      </c>
      <c r="R85" s="168">
        <v>0</v>
      </c>
      <c r="S85" s="168">
        <v>0</v>
      </c>
      <c r="T85" s="168">
        <v>0</v>
      </c>
      <c r="U85" s="168">
        <v>0</v>
      </c>
      <c r="V85" s="168">
        <v>0</v>
      </c>
      <c r="W85" s="168">
        <v>0</v>
      </c>
      <c r="X85" s="168">
        <v>0</v>
      </c>
      <c r="Y85" s="168">
        <v>0</v>
      </c>
      <c r="Z85" s="168">
        <v>0</v>
      </c>
      <c r="AA85" s="168">
        <v>0</v>
      </c>
      <c r="AB85" s="168">
        <v>0</v>
      </c>
      <c r="AC85" s="168">
        <v>0</v>
      </c>
      <c r="AD85" s="168">
        <v>0</v>
      </c>
      <c r="AE85" s="168">
        <v>0</v>
      </c>
      <c r="AF85" s="168">
        <v>0</v>
      </c>
      <c r="AG85" s="168">
        <v>0</v>
      </c>
      <c r="AH85" s="168">
        <v>0</v>
      </c>
      <c r="AI85" s="168">
        <v>0</v>
      </c>
      <c r="AJ85" s="168">
        <v>0</v>
      </c>
      <c r="AK85" s="168">
        <v>0</v>
      </c>
      <c r="AL85" s="168">
        <v>0</v>
      </c>
      <c r="AM85" s="168">
        <v>0</v>
      </c>
      <c r="AN85" s="168">
        <v>0</v>
      </c>
      <c r="AO85" s="168">
        <v>0</v>
      </c>
      <c r="AP85" s="168">
        <v>0</v>
      </c>
      <c r="AQ85" s="168">
        <v>0</v>
      </c>
      <c r="AR85" s="168">
        <v>0</v>
      </c>
      <c r="AS85" s="168">
        <v>0</v>
      </c>
      <c r="AT85" s="168">
        <v>0</v>
      </c>
      <c r="AU85" s="168">
        <v>0</v>
      </c>
      <c r="AV85" s="168">
        <v>0</v>
      </c>
      <c r="AW85" s="168">
        <v>0</v>
      </c>
      <c r="AX85" s="168">
        <v>0</v>
      </c>
      <c r="AY85" s="168">
        <v>0</v>
      </c>
      <c r="AZ85" s="168">
        <v>0</v>
      </c>
      <c r="BA85" s="168">
        <v>0</v>
      </c>
      <c r="BB85" s="168">
        <v>0</v>
      </c>
      <c r="BC85" s="168">
        <v>0</v>
      </c>
      <c r="BD85" s="168">
        <v>0</v>
      </c>
      <c r="BE85" s="168">
        <v>0</v>
      </c>
      <c r="BF85" s="168">
        <v>0</v>
      </c>
      <c r="BG85" s="168">
        <v>0</v>
      </c>
      <c r="BH85" s="168">
        <v>0</v>
      </c>
      <c r="BI85" s="168">
        <v>0</v>
      </c>
      <c r="BJ85" s="168">
        <v>0</v>
      </c>
      <c r="BK85" s="168">
        <v>0</v>
      </c>
      <c r="BL85" s="168">
        <v>0</v>
      </c>
      <c r="BM85" s="168">
        <v>0</v>
      </c>
      <c r="BN85" s="168">
        <v>0</v>
      </c>
      <c r="BO85" s="168">
        <v>0</v>
      </c>
      <c r="BP85" s="168">
        <v>0</v>
      </c>
      <c r="BQ85" s="168">
        <v>0</v>
      </c>
      <c r="BR85" s="168">
        <v>0</v>
      </c>
      <c r="BS85" s="168">
        <v>0</v>
      </c>
      <c r="BT85" s="168">
        <v>0</v>
      </c>
      <c r="BU85" s="168">
        <v>0</v>
      </c>
      <c r="BV85" s="168">
        <v>0</v>
      </c>
      <c r="BW85" s="168">
        <v>0</v>
      </c>
      <c r="BX85" s="168">
        <v>0</v>
      </c>
      <c r="BY85" s="168">
        <v>0</v>
      </c>
      <c r="BZ85" s="168">
        <v>0</v>
      </c>
      <c r="CA85" s="168">
        <v>0</v>
      </c>
      <c r="CB85" s="168">
        <v>0</v>
      </c>
      <c r="CC85" s="168">
        <v>0</v>
      </c>
      <c r="CD85" s="168">
        <v>0</v>
      </c>
      <c r="CE85" s="453"/>
    </row>
    <row r="86" spans="2:83">
      <c r="B86" s="205" t="s">
        <v>275</v>
      </c>
      <c r="C86" s="168">
        <v>0</v>
      </c>
      <c r="D86" s="168">
        <v>0</v>
      </c>
      <c r="E86" s="168">
        <v>0</v>
      </c>
      <c r="F86" s="168">
        <v>0</v>
      </c>
      <c r="G86" s="168">
        <v>0</v>
      </c>
      <c r="H86" s="168">
        <v>0</v>
      </c>
      <c r="I86" s="168">
        <v>0</v>
      </c>
      <c r="J86" s="168">
        <v>0</v>
      </c>
      <c r="K86" s="168">
        <v>0</v>
      </c>
      <c r="L86" s="168">
        <v>0</v>
      </c>
      <c r="M86" s="168">
        <v>0</v>
      </c>
      <c r="N86" s="168">
        <v>0</v>
      </c>
      <c r="O86" s="168">
        <v>0</v>
      </c>
      <c r="P86" s="168">
        <v>0</v>
      </c>
      <c r="Q86" s="168">
        <v>0</v>
      </c>
      <c r="R86" s="168">
        <v>0</v>
      </c>
      <c r="S86" s="168">
        <v>0</v>
      </c>
      <c r="T86" s="168">
        <v>0</v>
      </c>
      <c r="U86" s="168">
        <v>0</v>
      </c>
      <c r="V86" s="168">
        <v>0</v>
      </c>
      <c r="W86" s="168">
        <v>0</v>
      </c>
      <c r="X86" s="168">
        <v>0</v>
      </c>
      <c r="Y86" s="168">
        <v>0</v>
      </c>
      <c r="Z86" s="168">
        <v>0</v>
      </c>
      <c r="AA86" s="168">
        <v>0</v>
      </c>
      <c r="AB86" s="168">
        <v>0</v>
      </c>
      <c r="AC86" s="168">
        <v>0</v>
      </c>
      <c r="AD86" s="168">
        <v>0</v>
      </c>
      <c r="AE86" s="168">
        <v>0</v>
      </c>
      <c r="AF86" s="168">
        <v>0</v>
      </c>
      <c r="AG86" s="168">
        <v>0</v>
      </c>
      <c r="AH86" s="168">
        <v>0</v>
      </c>
      <c r="AI86" s="168">
        <v>0</v>
      </c>
      <c r="AJ86" s="168">
        <v>0</v>
      </c>
      <c r="AK86" s="168">
        <v>0</v>
      </c>
      <c r="AL86" s="168">
        <v>0</v>
      </c>
      <c r="AM86" s="168">
        <v>0</v>
      </c>
      <c r="AN86" s="168">
        <v>0</v>
      </c>
      <c r="AO86" s="168">
        <v>0</v>
      </c>
      <c r="AP86" s="168">
        <v>0</v>
      </c>
      <c r="AQ86" s="168">
        <v>0</v>
      </c>
      <c r="AR86" s="168">
        <v>0</v>
      </c>
      <c r="AS86" s="168">
        <v>0</v>
      </c>
      <c r="AT86" s="168">
        <v>0</v>
      </c>
      <c r="AU86" s="168">
        <v>0</v>
      </c>
      <c r="AV86" s="168">
        <v>0</v>
      </c>
      <c r="AW86" s="168">
        <v>0</v>
      </c>
      <c r="AX86" s="168">
        <v>0</v>
      </c>
      <c r="AY86" s="168">
        <v>0</v>
      </c>
      <c r="AZ86" s="168">
        <v>0</v>
      </c>
      <c r="BA86" s="168">
        <v>0</v>
      </c>
      <c r="BB86" s="168">
        <v>0</v>
      </c>
      <c r="BC86" s="168">
        <v>0</v>
      </c>
      <c r="BD86" s="168">
        <v>0</v>
      </c>
      <c r="BE86" s="168">
        <v>0</v>
      </c>
      <c r="BF86" s="168">
        <v>0</v>
      </c>
      <c r="BG86" s="168">
        <v>0</v>
      </c>
      <c r="BH86" s="168">
        <v>0</v>
      </c>
      <c r="BI86" s="168">
        <v>0</v>
      </c>
      <c r="BJ86" s="168">
        <v>0</v>
      </c>
      <c r="BK86" s="168">
        <v>0</v>
      </c>
      <c r="BL86" s="168">
        <v>0</v>
      </c>
      <c r="BM86" s="168">
        <v>0</v>
      </c>
      <c r="BN86" s="168">
        <v>0</v>
      </c>
      <c r="BO86" s="168">
        <v>0</v>
      </c>
      <c r="BP86" s="168">
        <v>0</v>
      </c>
      <c r="BQ86" s="168">
        <v>0</v>
      </c>
      <c r="BR86" s="168">
        <v>0</v>
      </c>
      <c r="BS86" s="168">
        <v>0</v>
      </c>
      <c r="BT86" s="168">
        <v>0</v>
      </c>
      <c r="BU86" s="168">
        <v>0</v>
      </c>
      <c r="BV86" s="168">
        <v>0</v>
      </c>
      <c r="BW86" s="168">
        <v>0</v>
      </c>
      <c r="BX86" s="168">
        <v>0</v>
      </c>
      <c r="BY86" s="168">
        <v>0</v>
      </c>
      <c r="BZ86" s="168">
        <v>0</v>
      </c>
      <c r="CA86" s="168">
        <v>0</v>
      </c>
      <c r="CB86" s="168">
        <v>0</v>
      </c>
      <c r="CC86" s="168">
        <v>0</v>
      </c>
      <c r="CD86" s="168">
        <v>0</v>
      </c>
      <c r="CE86" s="453"/>
    </row>
    <row r="87" spans="2:83">
      <c r="B87" s="205" t="s">
        <v>276</v>
      </c>
      <c r="C87" s="168">
        <v>0</v>
      </c>
      <c r="D87" s="168">
        <v>0</v>
      </c>
      <c r="E87" s="168">
        <v>0</v>
      </c>
      <c r="F87" s="168">
        <v>0</v>
      </c>
      <c r="G87" s="168">
        <v>0</v>
      </c>
      <c r="H87" s="168">
        <v>0</v>
      </c>
      <c r="I87" s="168">
        <v>0</v>
      </c>
      <c r="J87" s="168">
        <v>0</v>
      </c>
      <c r="K87" s="168">
        <v>0</v>
      </c>
      <c r="L87" s="168">
        <v>0</v>
      </c>
      <c r="M87" s="168">
        <v>0</v>
      </c>
      <c r="N87" s="168">
        <v>0</v>
      </c>
      <c r="O87" s="168">
        <v>0</v>
      </c>
      <c r="P87" s="168">
        <v>0</v>
      </c>
      <c r="Q87" s="168">
        <v>0</v>
      </c>
      <c r="R87" s="168">
        <v>0</v>
      </c>
      <c r="S87" s="168">
        <v>0</v>
      </c>
      <c r="T87" s="168">
        <v>0</v>
      </c>
      <c r="U87" s="168">
        <v>0</v>
      </c>
      <c r="V87" s="168">
        <v>0</v>
      </c>
      <c r="W87" s="168">
        <v>0</v>
      </c>
      <c r="X87" s="168">
        <v>0</v>
      </c>
      <c r="Y87" s="168">
        <v>0</v>
      </c>
      <c r="Z87" s="168">
        <v>0</v>
      </c>
      <c r="AA87" s="168">
        <v>0</v>
      </c>
      <c r="AB87" s="168">
        <v>0</v>
      </c>
      <c r="AC87" s="168">
        <v>0</v>
      </c>
      <c r="AD87" s="168">
        <v>0</v>
      </c>
      <c r="AE87" s="168">
        <v>0</v>
      </c>
      <c r="AF87" s="168">
        <v>0</v>
      </c>
      <c r="AG87" s="168">
        <v>0</v>
      </c>
      <c r="AH87" s="168">
        <v>0</v>
      </c>
      <c r="AI87" s="168">
        <v>0</v>
      </c>
      <c r="AJ87" s="168">
        <v>0</v>
      </c>
      <c r="AK87" s="168">
        <v>0</v>
      </c>
      <c r="AL87" s="168">
        <v>0</v>
      </c>
      <c r="AM87" s="168">
        <v>0</v>
      </c>
      <c r="AN87" s="168">
        <v>0</v>
      </c>
      <c r="AO87" s="168">
        <v>0</v>
      </c>
      <c r="AP87" s="168">
        <v>0</v>
      </c>
      <c r="AQ87" s="168">
        <v>0</v>
      </c>
      <c r="AR87" s="168">
        <v>0</v>
      </c>
      <c r="AS87" s="168">
        <v>0</v>
      </c>
      <c r="AT87" s="168">
        <v>0</v>
      </c>
      <c r="AU87" s="168">
        <v>0</v>
      </c>
      <c r="AV87" s="168">
        <v>0</v>
      </c>
      <c r="AW87" s="168">
        <v>0</v>
      </c>
      <c r="AX87" s="168">
        <v>0</v>
      </c>
      <c r="AY87" s="168">
        <v>0</v>
      </c>
      <c r="AZ87" s="168">
        <v>0</v>
      </c>
      <c r="BA87" s="168">
        <v>0</v>
      </c>
      <c r="BB87" s="168">
        <v>0</v>
      </c>
      <c r="BC87" s="168">
        <v>0</v>
      </c>
      <c r="BD87" s="168">
        <v>0</v>
      </c>
      <c r="BE87" s="168">
        <v>0</v>
      </c>
      <c r="BF87" s="168">
        <v>0</v>
      </c>
      <c r="BG87" s="168">
        <v>0</v>
      </c>
      <c r="BH87" s="168">
        <v>0</v>
      </c>
      <c r="BI87" s="168">
        <v>0</v>
      </c>
      <c r="BJ87" s="168">
        <v>0</v>
      </c>
      <c r="BK87" s="168">
        <v>0</v>
      </c>
      <c r="BL87" s="168">
        <v>0</v>
      </c>
      <c r="BM87" s="168">
        <v>0</v>
      </c>
      <c r="BN87" s="168">
        <v>0</v>
      </c>
      <c r="BO87" s="168">
        <v>0</v>
      </c>
      <c r="BP87" s="168">
        <v>0</v>
      </c>
      <c r="BQ87" s="168">
        <v>0</v>
      </c>
      <c r="BR87" s="168">
        <v>0</v>
      </c>
      <c r="BS87" s="168">
        <v>0</v>
      </c>
      <c r="BT87" s="168">
        <v>0</v>
      </c>
      <c r="BU87" s="168">
        <v>0</v>
      </c>
      <c r="BV87" s="168">
        <v>0</v>
      </c>
      <c r="BW87" s="168">
        <v>0</v>
      </c>
      <c r="BX87" s="168">
        <v>0</v>
      </c>
      <c r="BY87" s="168">
        <v>0</v>
      </c>
      <c r="BZ87" s="168">
        <v>0</v>
      </c>
      <c r="CA87" s="168">
        <v>0</v>
      </c>
      <c r="CB87" s="168">
        <v>0</v>
      </c>
      <c r="CC87" s="168">
        <v>0</v>
      </c>
      <c r="CD87" s="168">
        <v>0</v>
      </c>
      <c r="CE87" s="453"/>
    </row>
    <row r="88" spans="2:83">
      <c r="B88" s="206" t="s">
        <v>277</v>
      </c>
      <c r="C88" s="174">
        <v>0</v>
      </c>
      <c r="D88" s="174">
        <v>0</v>
      </c>
      <c r="E88" s="174">
        <v>0</v>
      </c>
      <c r="F88" s="174">
        <v>0</v>
      </c>
      <c r="G88" s="174">
        <v>0</v>
      </c>
      <c r="H88" s="174">
        <v>0</v>
      </c>
      <c r="I88" s="174">
        <v>0</v>
      </c>
      <c r="J88" s="174">
        <v>0</v>
      </c>
      <c r="K88" s="174">
        <v>0</v>
      </c>
      <c r="L88" s="174">
        <v>0</v>
      </c>
      <c r="M88" s="174">
        <v>0</v>
      </c>
      <c r="N88" s="174">
        <v>0</v>
      </c>
      <c r="O88" s="174">
        <v>0</v>
      </c>
      <c r="P88" s="174">
        <v>0</v>
      </c>
      <c r="Q88" s="174">
        <v>0</v>
      </c>
      <c r="R88" s="174">
        <v>0</v>
      </c>
      <c r="S88" s="174">
        <v>0</v>
      </c>
      <c r="T88" s="174">
        <v>0</v>
      </c>
      <c r="U88" s="174">
        <v>0</v>
      </c>
      <c r="V88" s="174">
        <v>0</v>
      </c>
      <c r="W88" s="174">
        <v>0</v>
      </c>
      <c r="X88" s="174">
        <v>0</v>
      </c>
      <c r="Y88" s="174">
        <v>0</v>
      </c>
      <c r="Z88" s="174">
        <v>0</v>
      </c>
      <c r="AA88" s="174">
        <v>0</v>
      </c>
      <c r="AB88" s="174">
        <v>0</v>
      </c>
      <c r="AC88" s="174">
        <v>0</v>
      </c>
      <c r="AD88" s="174">
        <v>0</v>
      </c>
      <c r="AE88" s="174">
        <v>0</v>
      </c>
      <c r="AF88" s="174">
        <v>0</v>
      </c>
      <c r="AG88" s="174">
        <v>0</v>
      </c>
      <c r="AH88" s="174">
        <v>0</v>
      </c>
      <c r="AI88" s="174">
        <v>0</v>
      </c>
      <c r="AJ88" s="174">
        <v>0</v>
      </c>
      <c r="AK88" s="174">
        <v>0</v>
      </c>
      <c r="AL88" s="174">
        <v>0</v>
      </c>
      <c r="AM88" s="174">
        <v>0</v>
      </c>
      <c r="AN88" s="174">
        <v>0</v>
      </c>
      <c r="AO88" s="174">
        <v>0</v>
      </c>
      <c r="AP88" s="174">
        <v>0</v>
      </c>
      <c r="AQ88" s="174">
        <v>0</v>
      </c>
      <c r="AR88" s="174">
        <v>0</v>
      </c>
      <c r="AS88" s="174">
        <v>0</v>
      </c>
      <c r="AT88" s="174">
        <v>0</v>
      </c>
      <c r="AU88" s="174">
        <v>0</v>
      </c>
      <c r="AV88" s="174">
        <v>0</v>
      </c>
      <c r="AW88" s="174">
        <v>0</v>
      </c>
      <c r="AX88" s="174">
        <v>0</v>
      </c>
      <c r="AY88" s="174">
        <v>0</v>
      </c>
      <c r="AZ88" s="174">
        <v>0</v>
      </c>
      <c r="BA88" s="174">
        <v>0</v>
      </c>
      <c r="BB88" s="174">
        <v>0</v>
      </c>
      <c r="BC88" s="174">
        <v>0</v>
      </c>
      <c r="BD88" s="174">
        <v>0</v>
      </c>
      <c r="BE88" s="174">
        <v>0</v>
      </c>
      <c r="BF88" s="174">
        <v>0</v>
      </c>
      <c r="BG88" s="174">
        <v>0</v>
      </c>
      <c r="BH88" s="174">
        <v>0</v>
      </c>
      <c r="BI88" s="174">
        <v>0</v>
      </c>
      <c r="BJ88" s="174">
        <v>0</v>
      </c>
      <c r="BK88" s="174">
        <v>0</v>
      </c>
      <c r="BL88" s="174">
        <v>0</v>
      </c>
      <c r="BM88" s="174">
        <v>0</v>
      </c>
      <c r="BN88" s="174">
        <v>0</v>
      </c>
      <c r="BO88" s="174">
        <v>0</v>
      </c>
      <c r="BP88" s="174">
        <v>0</v>
      </c>
      <c r="BQ88" s="174">
        <v>0</v>
      </c>
      <c r="BR88" s="174">
        <v>0</v>
      </c>
      <c r="BS88" s="174">
        <v>0</v>
      </c>
      <c r="BT88" s="174">
        <v>0</v>
      </c>
      <c r="BU88" s="174">
        <v>0</v>
      </c>
      <c r="BV88" s="174">
        <v>0</v>
      </c>
      <c r="BW88" s="174">
        <v>0</v>
      </c>
      <c r="BX88" s="174">
        <v>0</v>
      </c>
      <c r="BY88" s="174">
        <v>0</v>
      </c>
      <c r="BZ88" s="174">
        <v>0</v>
      </c>
      <c r="CA88" s="174">
        <v>0</v>
      </c>
      <c r="CB88" s="174">
        <v>0</v>
      </c>
      <c r="CC88" s="174">
        <v>0</v>
      </c>
      <c r="CD88" s="174">
        <v>0</v>
      </c>
      <c r="CE88" s="455"/>
    </row>
  </sheetData>
  <mergeCells count="1">
    <mergeCell ref="A3:B5"/>
  </mergeCells>
  <phoneticPr fontId="0" type="noConversion"/>
  <conditionalFormatting sqref="D7:CD48 D51:CD88 AL49:CD50">
    <cfRule type="expression" dxfId="356" priority="149">
      <formula>$D$7=""</formula>
    </cfRule>
  </conditionalFormatting>
  <conditionalFormatting sqref="E7:CD48 E51:CD88 AL49:CD50">
    <cfRule type="expression" dxfId="355" priority="148">
      <formula>$E$7=""</formula>
    </cfRule>
  </conditionalFormatting>
  <conditionalFormatting sqref="F7:CD48 F51:CD88 AL49:CD50">
    <cfRule type="expression" dxfId="354" priority="147">
      <formula>$F$7=""</formula>
    </cfRule>
  </conditionalFormatting>
  <conditionalFormatting sqref="G7:CD48 G51:CD88 AL49:CD50">
    <cfRule type="expression" dxfId="353" priority="146">
      <formula>$G$7=""</formula>
    </cfRule>
  </conditionalFormatting>
  <conditionalFormatting sqref="AR83:CD88 H7:CD48 H51:CD82 AL49:CD50">
    <cfRule type="expression" dxfId="352" priority="145">
      <formula>$H$7=""</formula>
    </cfRule>
  </conditionalFormatting>
  <conditionalFormatting sqref="AR83:CD88 I7:CD48 I51:CD82 AL49:CD50">
    <cfRule type="expression" dxfId="351" priority="144">
      <formula>$I$7=""</formula>
    </cfRule>
  </conditionalFormatting>
  <conditionalFormatting sqref="J7:CD48 AR83:CD88 J51:CD82 AL49:CD50">
    <cfRule type="expression" dxfId="350" priority="143">
      <formula>$J$7=""</formula>
    </cfRule>
  </conditionalFormatting>
  <conditionalFormatting sqref="K7:CD48 AR83:CD88 K51:CD82 AL49:CD50">
    <cfRule type="expression" dxfId="349" priority="142">
      <formula>$K$7=""</formula>
    </cfRule>
  </conditionalFormatting>
  <conditionalFormatting sqref="L7:CD48 AR83:CD88 L51:CD82 AL49:CD50">
    <cfRule type="expression" dxfId="348" priority="141">
      <formula>$L$7=""</formula>
    </cfRule>
  </conditionalFormatting>
  <conditionalFormatting sqref="M7:CD48 AR83:CD88 M51:CD82 AL49:CD50">
    <cfRule type="expression" dxfId="347" priority="140">
      <formula>$M$7=""</formula>
    </cfRule>
  </conditionalFormatting>
  <conditionalFormatting sqref="N7:CD48 AR83:CD88 N51:CD82 AL49:CD50">
    <cfRule type="expression" dxfId="346" priority="139">
      <formula>$N$7=""</formula>
    </cfRule>
  </conditionalFormatting>
  <conditionalFormatting sqref="O7:CD48 AR83:CD88 O51:CD82 AL49:CD50">
    <cfRule type="expression" dxfId="345" priority="138">
      <formula>$O$7=""</formula>
    </cfRule>
  </conditionalFormatting>
  <conditionalFormatting sqref="P7:CD48 AR83:CD88 P51:CD82 AL49:CD50">
    <cfRule type="expression" dxfId="344" priority="137">
      <formula>$P$7=""</formula>
    </cfRule>
  </conditionalFormatting>
  <conditionalFormatting sqref="Q7:CD48 AR83:CD88 Q51:CD82 AL49:CD50">
    <cfRule type="expression" dxfId="343" priority="136">
      <formula>$Q$7=""</formula>
    </cfRule>
  </conditionalFormatting>
  <conditionalFormatting sqref="R7:CD48 AR83:CD88 R51:CD82 AL49:CD50">
    <cfRule type="expression" dxfId="342" priority="135">
      <formula>$R$7=""</formula>
    </cfRule>
  </conditionalFormatting>
  <conditionalFormatting sqref="S7:CD48 AR83:CD88 S51:CD82 AL49:CD50">
    <cfRule type="expression" dxfId="341" priority="134">
      <formula>$S$7=""</formula>
    </cfRule>
  </conditionalFormatting>
  <conditionalFormatting sqref="T7:CD48 AR83:CD88 T51:CD82 AL49:CD50">
    <cfRule type="expression" dxfId="340" priority="133">
      <formula>$T$7=""</formula>
    </cfRule>
  </conditionalFormatting>
  <conditionalFormatting sqref="U7:CD48 AR83:CD88 U51:CD82 AL49:CD50">
    <cfRule type="expression" dxfId="339" priority="132">
      <formula>$U$7=""</formula>
    </cfRule>
  </conditionalFormatting>
  <conditionalFormatting sqref="V7:CD48 AR83:CD88 V51:CD82 AL49:CD50">
    <cfRule type="expression" dxfId="338" priority="131">
      <formula>$V$7=""</formula>
    </cfRule>
  </conditionalFormatting>
  <conditionalFormatting sqref="W7:CD48 AR83:CD88 W51:CD82 AL49:CD50">
    <cfRule type="expression" dxfId="337" priority="130">
      <formula>$W$7=""</formula>
    </cfRule>
  </conditionalFormatting>
  <conditionalFormatting sqref="X7:CD48 AR83:CD88 X51:CD82 AL49:CD50">
    <cfRule type="expression" dxfId="336" priority="129">
      <formula>$X$7=""</formula>
    </cfRule>
  </conditionalFormatting>
  <conditionalFormatting sqref="Y7:CD48 AR83:CD88 Y51:CD82 AL49:CD50">
    <cfRule type="expression" dxfId="335" priority="128">
      <formula>$Y$7=""</formula>
    </cfRule>
  </conditionalFormatting>
  <conditionalFormatting sqref="Z7:CD48 AR83:CD88 Z51:CD82 AL49:CD50">
    <cfRule type="expression" dxfId="334" priority="127">
      <formula>$Z$7=""</formula>
    </cfRule>
  </conditionalFormatting>
  <conditionalFormatting sqref="AA7:CD48 AR83:CD88 AA51:CD82 AL49:CD50">
    <cfRule type="expression" dxfId="333" priority="124">
      <formula>$AA$7=""</formula>
    </cfRule>
  </conditionalFormatting>
  <conditionalFormatting sqref="AB7:CD48 AR83:CD88 AB51:CD82 AL49:CD50">
    <cfRule type="expression" dxfId="332" priority="123">
      <formula>$AB$7=""</formula>
    </cfRule>
  </conditionalFormatting>
  <conditionalFormatting sqref="AC7:CD48 AR83:CD88 AC51:CD82 AL49:CD50">
    <cfRule type="expression" dxfId="331" priority="122">
      <formula>$AC$7=""</formula>
    </cfRule>
  </conditionalFormatting>
  <conditionalFormatting sqref="AD7:CD48 AR83:CD88 AD51:CD82 AL49:CD50">
    <cfRule type="expression" dxfId="330" priority="121">
      <formula>$AD$7=""</formula>
    </cfRule>
  </conditionalFormatting>
  <conditionalFormatting sqref="AE7:CD48 AR83:CD88 AE51:CD82 AL49:CD50">
    <cfRule type="expression" dxfId="329" priority="120">
      <formula>$AE$7=""</formula>
    </cfRule>
  </conditionalFormatting>
  <conditionalFormatting sqref="AF7:CD48 AR83:CD88 AF51:CD82 AL49:CD50">
    <cfRule type="expression" dxfId="328" priority="119">
      <formula>$AF$7=""</formula>
    </cfRule>
  </conditionalFormatting>
  <conditionalFormatting sqref="AG7:CD48 AR83:CD88 AG51:CD82 AL49:CD50">
    <cfRule type="expression" dxfId="327" priority="118">
      <formula>$AG$7=""</formula>
    </cfRule>
  </conditionalFormatting>
  <conditionalFormatting sqref="AH7:CD48 AR83:CD88 AH51:CD82 AL49:CD50">
    <cfRule type="expression" dxfId="326" priority="117">
      <formula>$AH$7=""</formula>
    </cfRule>
  </conditionalFormatting>
  <conditionalFormatting sqref="AI7:CD48 AR83:CD88 AI51:CD82 AL49:CD50">
    <cfRule type="expression" dxfId="325" priority="116">
      <formula>$AI$7=""</formula>
    </cfRule>
  </conditionalFormatting>
  <conditionalFormatting sqref="AJ7:CD48 AR83:CD88 AJ51:CD82 AL49:CD50">
    <cfRule type="expression" dxfId="324" priority="115">
      <formula>$AJ$7=""</formula>
    </cfRule>
  </conditionalFormatting>
  <conditionalFormatting sqref="AK7:CD48 AR83:CD88 AK51:CD82 AL49:CD50">
    <cfRule type="expression" dxfId="323" priority="114">
      <formula>$AK$7=""</formula>
    </cfRule>
  </conditionalFormatting>
  <conditionalFormatting sqref="AL7:CD82 AR83:CD88">
    <cfRule type="expression" dxfId="322" priority="113">
      <formula>$AL$7=""</formula>
    </cfRule>
  </conditionalFormatting>
  <conditionalFormatting sqref="AM7:CD82 AR83:CD88">
    <cfRule type="expression" dxfId="321" priority="112">
      <formula>$AM$7=""</formula>
    </cfRule>
  </conditionalFormatting>
  <conditionalFormatting sqref="AN7:CD82 AR83:CD88">
    <cfRule type="expression" dxfId="320" priority="111">
      <formula>$AN$7=""</formula>
    </cfRule>
  </conditionalFormatting>
  <conditionalFormatting sqref="AO7:CD82 AR83:CD88">
    <cfRule type="expression" dxfId="319" priority="110">
      <formula>$AO$7=""</formula>
    </cfRule>
  </conditionalFormatting>
  <conditionalFormatting sqref="AP7:CD82 AR83:CD88">
    <cfRule type="expression" dxfId="318" priority="109">
      <formula>$AP$7=""</formula>
    </cfRule>
  </conditionalFormatting>
  <conditionalFormatting sqref="AQ7:CD82 AR83:CD88">
    <cfRule type="expression" dxfId="317" priority="108">
      <formula>$AQ$7=""</formula>
    </cfRule>
  </conditionalFormatting>
  <conditionalFormatting sqref="AR7:CD88">
    <cfRule type="expression" dxfId="316" priority="107">
      <formula>$AR$7=""</formula>
    </cfRule>
  </conditionalFormatting>
  <conditionalFormatting sqref="AS7:CD88">
    <cfRule type="expression" dxfId="315" priority="106">
      <formula>$AS$7=""</formula>
    </cfRule>
  </conditionalFormatting>
  <conditionalFormatting sqref="AT7:CD88">
    <cfRule type="expression" dxfId="314" priority="105">
      <formula>$AT$7=""</formula>
    </cfRule>
  </conditionalFormatting>
  <conditionalFormatting sqref="AU7:CD88">
    <cfRule type="expression" dxfId="313" priority="104">
      <formula>$AU$7=""</formula>
    </cfRule>
  </conditionalFormatting>
  <conditionalFormatting sqref="AV7:CD88">
    <cfRule type="expression" dxfId="312" priority="103">
      <formula>$AV$7=""</formula>
    </cfRule>
  </conditionalFormatting>
  <conditionalFormatting sqref="AW7:CD88">
    <cfRule type="expression" dxfId="311" priority="102">
      <formula>$AW$7=""</formula>
    </cfRule>
  </conditionalFormatting>
  <conditionalFormatting sqref="AX7:CD88">
    <cfRule type="expression" dxfId="310" priority="101">
      <formula>$AX$7=""</formula>
    </cfRule>
  </conditionalFormatting>
  <conditionalFormatting sqref="AY7:CD88">
    <cfRule type="expression" dxfId="309" priority="100">
      <formula>$AY$7=""</formula>
    </cfRule>
  </conditionalFormatting>
  <conditionalFormatting sqref="AZ7:CD88">
    <cfRule type="expression" dxfId="308" priority="99">
      <formula>$AZ$7=""</formula>
    </cfRule>
  </conditionalFormatting>
  <conditionalFormatting sqref="BZ7:CD88">
    <cfRule type="expression" dxfId="307" priority="73">
      <formula>$BZ$7=""</formula>
    </cfRule>
  </conditionalFormatting>
  <conditionalFormatting sqref="BA7:CD88">
    <cfRule type="expression" dxfId="306" priority="98">
      <formula>$BA$7=""</formula>
    </cfRule>
  </conditionalFormatting>
  <conditionalFormatting sqref="BB7:CD88">
    <cfRule type="expression" dxfId="305" priority="97">
      <formula>$BB$7=""</formula>
    </cfRule>
  </conditionalFormatting>
  <conditionalFormatting sqref="BC7:CD88">
    <cfRule type="expression" dxfId="304" priority="96">
      <formula>$BC$7=""</formula>
    </cfRule>
  </conditionalFormatting>
  <conditionalFormatting sqref="BD7:CD88">
    <cfRule type="expression" dxfId="303" priority="95">
      <formula>$BD$7=""</formula>
    </cfRule>
  </conditionalFormatting>
  <conditionalFormatting sqref="BE7:CD88">
    <cfRule type="expression" dxfId="302" priority="94">
      <formula>$BE$7=""</formula>
    </cfRule>
  </conditionalFormatting>
  <conditionalFormatting sqref="BF7:CD88">
    <cfRule type="expression" dxfId="301" priority="93">
      <formula>$BF$7=""</formula>
    </cfRule>
  </conditionalFormatting>
  <conditionalFormatting sqref="BG7:CD88">
    <cfRule type="expression" dxfId="300" priority="92">
      <formula>$BG$7=""</formula>
    </cfRule>
  </conditionalFormatting>
  <conditionalFormatting sqref="BH7:CD88">
    <cfRule type="expression" dxfId="299" priority="91">
      <formula>$BH$7=""</formula>
    </cfRule>
  </conditionalFormatting>
  <conditionalFormatting sqref="BI7:CD88">
    <cfRule type="expression" dxfId="298" priority="90">
      <formula>$BI$7=""</formula>
    </cfRule>
  </conditionalFormatting>
  <conditionalFormatting sqref="BJ7:CD88">
    <cfRule type="expression" dxfId="297" priority="89">
      <formula>$BJ$7=""</formula>
    </cfRule>
  </conditionalFormatting>
  <conditionalFormatting sqref="BK7:CD88">
    <cfRule type="expression" dxfId="296" priority="88">
      <formula>$BK$7=""</formula>
    </cfRule>
  </conditionalFormatting>
  <conditionalFormatting sqref="BL7:CD88">
    <cfRule type="expression" dxfId="295" priority="87">
      <formula>$BL$7=""</formula>
    </cfRule>
  </conditionalFormatting>
  <conditionalFormatting sqref="BM7:CD88">
    <cfRule type="expression" dxfId="294" priority="86">
      <formula>$BM$7=""</formula>
    </cfRule>
  </conditionalFormatting>
  <conditionalFormatting sqref="BN7:CD88">
    <cfRule type="expression" dxfId="293" priority="85">
      <formula>$BN$7=""</formula>
    </cfRule>
  </conditionalFormatting>
  <conditionalFormatting sqref="BO7:CD88">
    <cfRule type="expression" dxfId="292" priority="84">
      <formula>$BO$7=""</formula>
    </cfRule>
  </conditionalFormatting>
  <conditionalFormatting sqref="BP7:CD88">
    <cfRule type="expression" dxfId="291" priority="83">
      <formula>$BP$7=""</formula>
    </cfRule>
  </conditionalFormatting>
  <conditionalFormatting sqref="BQ7:CD88">
    <cfRule type="expression" dxfId="290" priority="82">
      <formula>$BQ$7=""</formula>
    </cfRule>
  </conditionalFormatting>
  <conditionalFormatting sqref="BR7:CD88">
    <cfRule type="expression" dxfId="289" priority="81">
      <formula>$BR$7=""</formula>
    </cfRule>
  </conditionalFormatting>
  <conditionalFormatting sqref="BS7:CD88">
    <cfRule type="expression" dxfId="288" priority="80">
      <formula>$BS$7=""</formula>
    </cfRule>
  </conditionalFormatting>
  <conditionalFormatting sqref="BT7:CD88">
    <cfRule type="expression" dxfId="287" priority="79">
      <formula>$BT$7=""</formula>
    </cfRule>
  </conditionalFormatting>
  <conditionalFormatting sqref="BU7:CD88">
    <cfRule type="expression" dxfId="286" priority="78">
      <formula>$BU$7=""</formula>
    </cfRule>
  </conditionalFormatting>
  <conditionalFormatting sqref="BV7:CD88">
    <cfRule type="expression" dxfId="285" priority="77">
      <formula>$BV$7=""</formula>
    </cfRule>
  </conditionalFormatting>
  <conditionalFormatting sqref="BW7:CD88">
    <cfRule type="expression" dxfId="284" priority="76">
      <formula>$BW$7=""</formula>
    </cfRule>
  </conditionalFormatting>
  <conditionalFormatting sqref="BX7:CD88">
    <cfRule type="expression" dxfId="283" priority="75">
      <formula>$BX$7=""</formula>
    </cfRule>
  </conditionalFormatting>
  <conditionalFormatting sqref="BY7:CD88">
    <cfRule type="expression" dxfId="282" priority="74">
      <formula>$BY$7=""</formula>
    </cfRule>
  </conditionalFormatting>
  <conditionalFormatting sqref="CA7:CD88">
    <cfRule type="expression" dxfId="281" priority="72">
      <formula>$CA$7=""</formula>
    </cfRule>
  </conditionalFormatting>
  <conditionalFormatting sqref="CB7:CD88">
    <cfRule type="expression" dxfId="280" priority="71">
      <formula>$CB$7=""</formula>
    </cfRule>
  </conditionalFormatting>
  <conditionalFormatting sqref="CC7:CD88">
    <cfRule type="expression" dxfId="279" priority="70">
      <formula>$CC$7=""</formula>
    </cfRule>
  </conditionalFormatting>
  <conditionalFormatting sqref="CD7:CD88">
    <cfRule type="expression" dxfId="278" priority="69">
      <formula>$CD$7=""</formula>
    </cfRule>
  </conditionalFormatting>
  <conditionalFormatting sqref="D11:E11">
    <cfRule type="expression" dxfId="277" priority="41">
      <formula>$D$7=""</formula>
    </cfRule>
  </conditionalFormatting>
  <conditionalFormatting sqref="E11">
    <cfRule type="expression" dxfId="276" priority="40">
      <formula>$E$7=""</formula>
    </cfRule>
  </conditionalFormatting>
  <conditionalFormatting sqref="D21:E28">
    <cfRule type="expression" dxfId="275" priority="39">
      <formula>$D$7=""</formula>
    </cfRule>
  </conditionalFormatting>
  <conditionalFormatting sqref="E21:E28">
    <cfRule type="expression" dxfId="274" priority="38">
      <formula>$E$7=""</formula>
    </cfRule>
  </conditionalFormatting>
  <conditionalFormatting sqref="AG83:AQ88">
    <cfRule type="expression" dxfId="273" priority="37">
      <formula>$H$7=""</formula>
    </cfRule>
  </conditionalFormatting>
  <conditionalFormatting sqref="AG83:AQ88">
    <cfRule type="expression" dxfId="272" priority="36">
      <formula>$I$7=""</formula>
    </cfRule>
  </conditionalFormatting>
  <conditionalFormatting sqref="AG83:AQ88">
    <cfRule type="expression" dxfId="271" priority="35">
      <formula>$J$7=""</formula>
    </cfRule>
  </conditionalFormatting>
  <conditionalFormatting sqref="AG83:AQ88">
    <cfRule type="expression" dxfId="270" priority="34">
      <formula>$K$7=""</formula>
    </cfRule>
  </conditionalFormatting>
  <conditionalFormatting sqref="AG83:AQ88">
    <cfRule type="expression" dxfId="269" priority="33">
      <formula>$L$7=""</formula>
    </cfRule>
  </conditionalFormatting>
  <conditionalFormatting sqref="AG83:AQ88">
    <cfRule type="expression" dxfId="268" priority="32">
      <formula>$M$7=""</formula>
    </cfRule>
  </conditionalFormatting>
  <conditionalFormatting sqref="AG83:AQ88">
    <cfRule type="expression" dxfId="267" priority="31">
      <formula>$N$7=""</formula>
    </cfRule>
  </conditionalFormatting>
  <conditionalFormatting sqref="AG83:AQ88">
    <cfRule type="expression" dxfId="266" priority="30">
      <formula>$O$7=""</formula>
    </cfRule>
  </conditionalFormatting>
  <conditionalFormatting sqref="AG83:AQ88">
    <cfRule type="expression" dxfId="265" priority="29">
      <formula>$P$7=""</formula>
    </cfRule>
  </conditionalFormatting>
  <conditionalFormatting sqref="AG83:AQ88">
    <cfRule type="expression" dxfId="264" priority="28">
      <formula>$Q$7=""</formula>
    </cfRule>
  </conditionalFormatting>
  <conditionalFormatting sqref="AG83:AQ88">
    <cfRule type="expression" dxfId="263" priority="27">
      <formula>$R$7=""</formula>
    </cfRule>
  </conditionalFormatting>
  <conditionalFormatting sqref="AG83:AQ88">
    <cfRule type="expression" dxfId="262" priority="26">
      <formula>$S$7=""</formula>
    </cfRule>
  </conditionalFormatting>
  <conditionalFormatting sqref="AG83:AQ88">
    <cfRule type="expression" dxfId="261" priority="25">
      <formula>$T$7=""</formula>
    </cfRule>
  </conditionalFormatting>
  <conditionalFormatting sqref="AG83:AQ88">
    <cfRule type="expression" dxfId="260" priority="24">
      <formula>$U$7=""</formula>
    </cfRule>
  </conditionalFormatting>
  <conditionalFormatting sqref="AG83:AQ88">
    <cfRule type="expression" dxfId="259" priority="23">
      <formula>$V$7=""</formula>
    </cfRule>
  </conditionalFormatting>
  <conditionalFormatting sqref="AG83:AQ88">
    <cfRule type="expression" dxfId="258" priority="22">
      <formula>$W$7=""</formula>
    </cfRule>
  </conditionalFormatting>
  <conditionalFormatting sqref="AG83:AQ88">
    <cfRule type="expression" dxfId="257" priority="21">
      <formula>$X$7=""</formula>
    </cfRule>
  </conditionalFormatting>
  <conditionalFormatting sqref="AG83:AQ88">
    <cfRule type="expression" dxfId="256" priority="20">
      <formula>$Y$7=""</formula>
    </cfRule>
  </conditionalFormatting>
  <conditionalFormatting sqref="AG83:AQ88">
    <cfRule type="expression" dxfId="255" priority="19">
      <formula>$Z$7=""</formula>
    </cfRule>
  </conditionalFormatting>
  <conditionalFormatting sqref="AG83:AQ88">
    <cfRule type="expression" dxfId="254" priority="18">
      <formula>$AA$7=""</formula>
    </cfRule>
  </conditionalFormatting>
  <conditionalFormatting sqref="AG83:AQ88">
    <cfRule type="expression" dxfId="253" priority="17">
      <formula>$AB$7=""</formula>
    </cfRule>
  </conditionalFormatting>
  <conditionalFormatting sqref="AG83:AQ88">
    <cfRule type="expression" dxfId="252" priority="16">
      <formula>$AC$7=""</formula>
    </cfRule>
  </conditionalFormatting>
  <conditionalFormatting sqref="AG83:AQ88">
    <cfRule type="expression" dxfId="251" priority="15">
      <formula>$AD$7=""</formula>
    </cfRule>
  </conditionalFormatting>
  <conditionalFormatting sqref="AG83:AQ88">
    <cfRule type="expression" dxfId="250" priority="14">
      <formula>$AE$7=""</formula>
    </cfRule>
  </conditionalFormatting>
  <conditionalFormatting sqref="AG83:AQ88">
    <cfRule type="expression" dxfId="249" priority="13">
      <formula>$AF$7=""</formula>
    </cfRule>
  </conditionalFormatting>
  <conditionalFormatting sqref="AG83:AQ88">
    <cfRule type="expression" dxfId="248" priority="12">
      <formula>$AG$7=""</formula>
    </cfRule>
  </conditionalFormatting>
  <conditionalFormatting sqref="AG83:AQ88">
    <cfRule type="expression" dxfId="247" priority="11">
      <formula>$AH$7=""</formula>
    </cfRule>
  </conditionalFormatting>
  <conditionalFormatting sqref="AG83:AQ88">
    <cfRule type="expression" dxfId="246" priority="10">
      <formula>$AI$7=""</formula>
    </cfRule>
  </conditionalFormatting>
  <conditionalFormatting sqref="AG83:AQ88">
    <cfRule type="expression" dxfId="245" priority="9">
      <formula>$AJ$7=""</formula>
    </cfRule>
  </conditionalFormatting>
  <conditionalFormatting sqref="AG83:AQ88">
    <cfRule type="expression" dxfId="244" priority="8">
      <formula>$AK$7=""</formula>
    </cfRule>
  </conditionalFormatting>
  <conditionalFormatting sqref="AG83:AQ88">
    <cfRule type="expression" dxfId="243" priority="7">
      <formula>$AL$7=""</formula>
    </cfRule>
  </conditionalFormatting>
  <conditionalFormatting sqref="AG83:AQ88">
    <cfRule type="expression" dxfId="242" priority="6">
      <formula>$AM$7=""</formula>
    </cfRule>
  </conditionalFormatting>
  <conditionalFormatting sqref="AG83:AQ88">
    <cfRule type="expression" dxfId="241" priority="5">
      <formula>$AN$7=""</formula>
    </cfRule>
  </conditionalFormatting>
  <conditionalFormatting sqref="AG83:AQ88">
    <cfRule type="expression" dxfId="240" priority="4">
      <formula>$AO$7=""</formula>
    </cfRule>
  </conditionalFormatting>
  <conditionalFormatting sqref="AG83:AQ88">
    <cfRule type="expression" dxfId="239" priority="3">
      <formula>$AP$7=""</formula>
    </cfRule>
  </conditionalFormatting>
  <conditionalFormatting sqref="AG83:AQ88">
    <cfRule type="expression" dxfId="238" priority="2">
      <formula>$AQ$7=""</formula>
    </cfRule>
  </conditionalFormatting>
  <conditionalFormatting sqref="AG83:AQ88">
    <cfRule type="expression" dxfId="237" priority="1">
      <formula>$AR$7=""</formula>
    </cfRule>
  </conditionalFormatting>
  <pageMargins left="0.75" right="0.75" top="0.25" bottom="0.25" header="0.5" footer="0.5"/>
  <pageSetup scale="45" orientation="landscape" r:id="rId1"/>
  <headerFooter alignWithMargins="0">
    <oddFooter>Page &amp;P&amp;R&amp;Z&amp;F</oddFooter>
  </headerFooter>
  <ignoredErrors>
    <ignoredError sqref="C71"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9254" r:id="rId4" name="Button 38">
              <controlPr defaultSize="0" print="0" autoFill="0" autoPict="0" macro="[0]!Show_Print_Menu">
                <anchor moveWithCells="1" sizeWithCells="1">
                  <from>
                    <xdr:col>2</xdr:col>
                    <xdr:colOff>171450</xdr:colOff>
                    <xdr:row>1</xdr:row>
                    <xdr:rowOff>142875</xdr:rowOff>
                  </from>
                  <to>
                    <xdr:col>5</xdr:col>
                    <xdr:colOff>171450</xdr:colOff>
                    <xdr:row>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D114"/>
  <sheetViews>
    <sheetView zoomScale="80" zoomScaleNormal="80" workbookViewId="0">
      <pane xSplit="1" ySplit="4" topLeftCell="B5" activePane="bottomRight" state="frozen"/>
      <selection activeCell="B39" sqref="B39"/>
      <selection pane="topRight" activeCell="B39" sqref="B39"/>
      <selection pane="bottomLeft" activeCell="B39" sqref="B39"/>
      <selection pane="bottomRight" activeCell="B5" sqref="B5"/>
    </sheetView>
  </sheetViews>
  <sheetFormatPr defaultColWidth="9" defaultRowHeight="18.75"/>
  <cols>
    <col min="1" max="1" width="46" style="215" customWidth="1"/>
    <col min="2" max="2" width="11.25" style="213" customWidth="1"/>
    <col min="3" max="24" width="11.25" style="212" customWidth="1"/>
    <col min="25" max="81" width="11.25" style="213" customWidth="1"/>
    <col min="82" max="16384" width="9" style="213"/>
  </cols>
  <sheetData>
    <row r="1" spans="1:82" ht="29.25" customHeight="1">
      <c r="A1" s="388" t="s">
        <v>684</v>
      </c>
      <c r="B1" s="388"/>
      <c r="C1" s="388"/>
      <c r="D1" s="388"/>
      <c r="E1" s="388"/>
      <c r="F1" s="388"/>
      <c r="G1" s="388"/>
    </row>
    <row r="2" spans="1:82">
      <c r="A2" s="277" t="s">
        <v>91</v>
      </c>
      <c r="B2" s="680" t="s">
        <v>654</v>
      </c>
      <c r="C2" s="681"/>
      <c r="D2" s="681"/>
      <c r="E2" s="558">
        <v>0</v>
      </c>
    </row>
    <row r="3" spans="1:82">
      <c r="A3" s="214" t="s">
        <v>92</v>
      </c>
      <c r="B3" s="214"/>
      <c r="H3" s="213"/>
      <c r="I3" s="213"/>
    </row>
    <row r="4" spans="1:82">
      <c r="B4" s="214">
        <f>FirstYear</f>
        <v>2014</v>
      </c>
      <c r="C4" s="214">
        <f ca="1">IF(COUNT($B$4:B4)&gt;=(Inservice-FirstYear+Depreciation!$C$1),"",B$4+1)</f>
        <v>2015</v>
      </c>
      <c r="D4" s="214">
        <f ca="1">IF(COUNT($B$4:C4)&gt;=(Inservice-FirstYear+Depreciation!$C$1),"",C$4+1)</f>
        <v>2016</v>
      </c>
      <c r="E4" s="214">
        <f ca="1">IF(COUNT($B$4:D4)&gt;=(Inservice-FirstYear+Depreciation!$C$1),"",D$4+1)</f>
        <v>2017</v>
      </c>
      <c r="F4" s="214">
        <f ca="1">IF(COUNT($B$4:E4)&gt;=(Inservice-FirstYear+Depreciation!$C$1),"",E$4+1)</f>
        <v>2018</v>
      </c>
      <c r="G4" s="214">
        <f ca="1">IF(COUNT($B$4:F4)&gt;=(Inservice-FirstYear+Depreciation!$C$1),"",F$4+1)</f>
        <v>2019</v>
      </c>
      <c r="H4" s="214">
        <f ca="1">IF(COUNT($B$4:G4)&gt;=(Inservice-FirstYear+Depreciation!$C$1),"",G$4+1)</f>
        <v>2020</v>
      </c>
      <c r="I4" s="214">
        <f ca="1">IF(COUNT($B$4:H4)&gt;=(Inservice-FirstYear+Depreciation!$C$1),"",H$4+1)</f>
        <v>2021</v>
      </c>
      <c r="J4" s="214">
        <f ca="1">IF(COUNT($B$4:I4)&gt;=(Inservice-FirstYear+Depreciation!$C$1),"",I$4+1)</f>
        <v>2022</v>
      </c>
      <c r="K4" s="214">
        <f ca="1">IF(COUNT($B$4:J4)&gt;=(Inservice-FirstYear+Depreciation!$C$1),"",J$4+1)</f>
        <v>2023</v>
      </c>
      <c r="L4" s="214">
        <f ca="1">IF(COUNT($B$4:K4)&gt;=(Inservice-FirstYear+Depreciation!$C$1),"",K$4+1)</f>
        <v>2024</v>
      </c>
      <c r="M4" s="214">
        <f ca="1">IF(COUNT($B$4:L4)&gt;=(Inservice-FirstYear+Depreciation!$C$1),"",L$4+1)</f>
        <v>2025</v>
      </c>
      <c r="N4" s="214">
        <f ca="1">IF(COUNT($B$4:M4)&gt;=(Inservice-FirstYear+Depreciation!$C$1),"",M$4+1)</f>
        <v>2026</v>
      </c>
      <c r="O4" s="214">
        <f ca="1">IF(COUNT($B$4:N4)&gt;=(Inservice-FirstYear+Depreciation!$C$1),"",N$4+1)</f>
        <v>2027</v>
      </c>
      <c r="P4" s="214">
        <f ca="1">IF(COUNT($B$4:O4)&gt;=(Inservice-FirstYear+Depreciation!$C$1),"",O$4+1)</f>
        <v>2028</v>
      </c>
      <c r="Q4" s="214">
        <f ca="1">IF(COUNT($B$4:P4)&gt;=(Inservice-FirstYear+Depreciation!$C$1),"",P$4+1)</f>
        <v>2029</v>
      </c>
      <c r="R4" s="214">
        <f ca="1">IF(COUNT($B$4:Q4)&gt;=(Inservice-FirstYear+Depreciation!$C$1),"",Q$4+1)</f>
        <v>2030</v>
      </c>
      <c r="S4" s="214">
        <f ca="1">IF(COUNT($B$4:R4)&gt;=(Inservice-FirstYear+Depreciation!$C$1),"",R$4+1)</f>
        <v>2031</v>
      </c>
      <c r="T4" s="214">
        <f ca="1">IF(COUNT($B$4:S4)&gt;=(Inservice-FirstYear+Depreciation!$C$1),"",S$4+1)</f>
        <v>2032</v>
      </c>
      <c r="U4" s="214">
        <f ca="1">IF(COUNT($B$4:T4)&gt;=(Inservice-FirstYear+Depreciation!$C$1),"",T$4+1)</f>
        <v>2033</v>
      </c>
      <c r="V4" s="214">
        <f ca="1">IF(COUNT($B$4:U4)&gt;=(Inservice-FirstYear+Depreciation!$C$1),"",U$4+1)</f>
        <v>2034</v>
      </c>
      <c r="W4" s="214">
        <f ca="1">IF(COUNT($B$4:V4)&gt;=(Inservice-FirstYear+Depreciation!$C$1),"",V$4+1)</f>
        <v>2035</v>
      </c>
      <c r="X4" s="214">
        <f ca="1">IF(COUNT($B$4:W4)&gt;=(Inservice-FirstYear+Depreciation!$C$1),"",W$4+1)</f>
        <v>2036</v>
      </c>
      <c r="Y4" s="214">
        <f ca="1">IF(COUNT($B$4:X4)&gt;=(Inservice-FirstYear+Depreciation!$C$1),"",X$4+1)</f>
        <v>2037</v>
      </c>
      <c r="Z4" s="214">
        <f ca="1">IF(COUNT($B$4:Y4)&gt;=(Inservice-FirstYear+Depreciation!$C$1),"",Y$4+1)</f>
        <v>2038</v>
      </c>
      <c r="AA4" s="214">
        <f ca="1">IF(COUNT($B$4:Z4)&gt;=(Inservice-FirstYear+Depreciation!$C$1),"",Z$4+1)</f>
        <v>2039</v>
      </c>
      <c r="AB4" s="214">
        <f ca="1">IF(COUNT($B$4:AA4)&gt;=(Inservice-FirstYear+Depreciation!$C$1),"",AA$4+1)</f>
        <v>2040</v>
      </c>
      <c r="AC4" s="214">
        <f ca="1">IF(COUNT($B$4:AB4)&gt;=(Inservice-FirstYear+Depreciation!$C$1),"",AB$4+1)</f>
        <v>2041</v>
      </c>
      <c r="AD4" s="214">
        <f ca="1">IF(COUNT($B$4:AC4)&gt;=(Inservice-FirstYear+Depreciation!$C$1),"",AC$4+1)</f>
        <v>2042</v>
      </c>
      <c r="AE4" s="214">
        <f ca="1">IF(COUNT($B$4:AD4)&gt;=(Inservice-FirstYear+Depreciation!$C$1),"",AD$4+1)</f>
        <v>2043</v>
      </c>
      <c r="AF4" s="214">
        <f ca="1">IF(COUNT($B$4:AE4)&gt;=(Inservice-FirstYear+Depreciation!$C$1),"",AE$4+1)</f>
        <v>2044</v>
      </c>
      <c r="AG4" s="214">
        <f ca="1">IF(COUNT($B$4:AF4)&gt;=(Inservice-FirstYear+Depreciation!$C$1),"",AF$4+1)</f>
        <v>2045</v>
      </c>
      <c r="AH4" s="214">
        <f ca="1">IF(COUNT($B$4:AG4)&gt;=(Inservice-FirstYear+Depreciation!$C$1),"",AG$4+1)</f>
        <v>2046</v>
      </c>
      <c r="AI4" s="214">
        <f ca="1">IF(COUNT($B$4:AH4)&gt;=(Inservice-FirstYear+Depreciation!$C$1),"",AH$4+1)</f>
        <v>2047</v>
      </c>
      <c r="AJ4" s="214">
        <f ca="1">IF(COUNT($B$4:AI4)&gt;=(Inservice-FirstYear+Depreciation!$C$1),"",AI$4+1)</f>
        <v>2048</v>
      </c>
      <c r="AK4" s="214" t="str">
        <f ca="1">IF(COUNT($B$4:AJ4)&gt;=(Inservice-FirstYear+Depreciation!$C$1),"",AJ$4+1)</f>
        <v/>
      </c>
      <c r="AL4" s="214" t="str">
        <f ca="1">IF(COUNT($B$4:AK4)&gt;=(Inservice-FirstYear+Depreciation!$C$1),"",AK$4+1)</f>
        <v/>
      </c>
      <c r="AM4" s="214" t="str">
        <f ca="1">IF(COUNT($B$4:AL4)&gt;=(Inservice-FirstYear+Depreciation!$C$1),"",AL$4+1)</f>
        <v/>
      </c>
      <c r="AN4" s="214" t="str">
        <f ca="1">IF(COUNT($B$4:AM4)&gt;=(Inservice-FirstYear+Depreciation!$C$1),"",AM$4+1)</f>
        <v/>
      </c>
      <c r="AO4" s="214" t="str">
        <f ca="1">IF(COUNT($B$4:AN4)&gt;=(Inservice-FirstYear+Depreciation!$C$1),"",AN$4+1)</f>
        <v/>
      </c>
      <c r="AP4" s="214" t="str">
        <f ca="1">IF(COUNT($B$4:AO4)&gt;=(Inservice-FirstYear+Depreciation!$C$1),"",AO$4+1)</f>
        <v/>
      </c>
      <c r="AQ4" s="214" t="str">
        <f ca="1">IF(COUNT($B$4:AP4)&gt;=(Inservice-FirstYear+Depreciation!$C$1),"",AP$4+1)</f>
        <v/>
      </c>
      <c r="AR4" s="214" t="str">
        <f ca="1">IF(COUNT($B$4:AQ4)&gt;=(Inservice-FirstYear+Depreciation!$C$1),"",AQ$4+1)</f>
        <v/>
      </c>
      <c r="AS4" s="214" t="str">
        <f ca="1">IF(COUNT($B$4:AR4)&gt;=(Inservice-FirstYear+Depreciation!$C$1),"",AR$4+1)</f>
        <v/>
      </c>
      <c r="AT4" s="214" t="str">
        <f ca="1">IF(COUNT($B$4:AS4)&gt;=(Inservice-FirstYear+Depreciation!$C$1),"",AS$4+1)</f>
        <v/>
      </c>
      <c r="AU4" s="214" t="str">
        <f ca="1">IF(COUNT($B$4:AT4)&gt;=(Inservice-FirstYear+Depreciation!$C$1),"",AT$4+1)</f>
        <v/>
      </c>
      <c r="AV4" s="214" t="str">
        <f ca="1">IF(COUNT($B$4:AU4)&gt;=(Inservice-FirstYear+Depreciation!$C$1),"",AU$4+1)</f>
        <v/>
      </c>
      <c r="AW4" s="214" t="str">
        <f ca="1">IF(COUNT($B$4:AV4)&gt;=(Inservice-FirstYear+Depreciation!$C$1),"",AV$4+1)</f>
        <v/>
      </c>
      <c r="AX4" s="214" t="str">
        <f ca="1">IF(COUNT($B$4:AW4)&gt;=(Inservice-FirstYear+Depreciation!$C$1),"",AW$4+1)</f>
        <v/>
      </c>
      <c r="AY4" s="214" t="str">
        <f ca="1">IF(COUNT($B$4:AX4)&gt;=(Inservice-FirstYear+Depreciation!$C$1),"",AX$4+1)</f>
        <v/>
      </c>
      <c r="AZ4" s="214" t="str">
        <f ca="1">IF(COUNT($B$4:AY4)&gt;=(Inservice-FirstYear+Depreciation!$C$1),"",AY$4+1)</f>
        <v/>
      </c>
      <c r="BA4" s="214" t="str">
        <f ca="1">IF(COUNT($B$4:AZ4)&gt;=(Inservice-FirstYear+Depreciation!$C$1),"",AZ$4+1)</f>
        <v/>
      </c>
      <c r="BB4" s="214" t="str">
        <f ca="1">IF(COUNT($B$4:BA4)&gt;=(Inservice-FirstYear+Depreciation!$C$1),"",BA$4+1)</f>
        <v/>
      </c>
      <c r="BC4" s="214" t="str">
        <f ca="1">IF(COUNT($B$4:BB4)&gt;=(Inservice-FirstYear+Depreciation!$C$1),"",BB$4+1)</f>
        <v/>
      </c>
      <c r="BD4" s="214" t="str">
        <f ca="1">IF(COUNT($B$4:BC4)&gt;=(Inservice-FirstYear+Depreciation!$C$1),"",BC$4+1)</f>
        <v/>
      </c>
      <c r="BE4" s="214" t="str">
        <f ca="1">IF(COUNT($B$4:BD4)&gt;=(Inservice-FirstYear+Depreciation!$C$1),"",BD$4+1)</f>
        <v/>
      </c>
      <c r="BF4" s="214" t="str">
        <f ca="1">IF(COUNT($B$4:BE4)&gt;=(Inservice-FirstYear+Depreciation!$C$1),"",BE$4+1)</f>
        <v/>
      </c>
      <c r="BG4" s="214" t="str">
        <f ca="1">IF(COUNT($B$4:BF4)&gt;=(Inservice-FirstYear+Depreciation!$C$1),"",BF$4+1)</f>
        <v/>
      </c>
      <c r="BH4" s="214" t="str">
        <f ca="1">IF(COUNT($B$4:BG4)&gt;=(Inservice-FirstYear+Depreciation!$C$1),"",BG$4+1)</f>
        <v/>
      </c>
      <c r="BI4" s="214" t="str">
        <f ca="1">IF(COUNT($B$4:BH4)&gt;=(Inservice-FirstYear+Depreciation!$C$1),"",BH$4+1)</f>
        <v/>
      </c>
      <c r="BJ4" s="214" t="str">
        <f ca="1">IF(COUNT($B$4:BI4)&gt;=(Inservice-FirstYear+Depreciation!$C$1),"",BI$4+1)</f>
        <v/>
      </c>
      <c r="BK4" s="214" t="str">
        <f ca="1">IF(COUNT($B$4:BJ4)&gt;=(Inservice-FirstYear+Depreciation!$C$1),"",BJ$4+1)</f>
        <v/>
      </c>
      <c r="BL4" s="214" t="str">
        <f ca="1">IF(COUNT($B$4:BK4)&gt;=(Inservice-FirstYear+Depreciation!$C$1),"",BK$4+1)</f>
        <v/>
      </c>
      <c r="BM4" s="214" t="str">
        <f ca="1">IF(COUNT($B$4:BL4)&gt;=(Inservice-FirstYear+Depreciation!$C$1),"",BL$4+1)</f>
        <v/>
      </c>
      <c r="BN4" s="214" t="str">
        <f ca="1">IF(COUNT($B$4:BM4)&gt;=(Inservice-FirstYear+Depreciation!$C$1),"",BM$4+1)</f>
        <v/>
      </c>
      <c r="BO4" s="214" t="str">
        <f ca="1">IF(COUNT($B$4:BN4)&gt;=(Inservice-FirstYear+Depreciation!$C$1),"",BN$4+1)</f>
        <v/>
      </c>
      <c r="BP4" s="214" t="str">
        <f ca="1">IF(COUNT($B$4:BO4)&gt;=(Inservice-FirstYear+Depreciation!$C$1),"",BO$4+1)</f>
        <v/>
      </c>
      <c r="BQ4" s="214" t="str">
        <f ca="1">IF(COUNT($B$4:BP4)&gt;=(Inservice-FirstYear+Depreciation!$C$1),"",BP$4+1)</f>
        <v/>
      </c>
      <c r="BR4" s="214" t="str">
        <f ca="1">IF(COUNT($B$4:BQ4)&gt;=(Inservice-FirstYear+Depreciation!$C$1),"",BQ$4+1)</f>
        <v/>
      </c>
      <c r="BS4" s="214" t="str">
        <f ca="1">IF(COUNT($B$4:BR4)&gt;=(Inservice-FirstYear+Depreciation!$C$1),"",BR$4+1)</f>
        <v/>
      </c>
      <c r="BT4" s="214" t="str">
        <f ca="1">IF(COUNT($B$4:BS4)&gt;=(Inservice-FirstYear+Depreciation!$C$1),"",BS$4+1)</f>
        <v/>
      </c>
      <c r="BU4" s="214" t="str">
        <f ca="1">IF(COUNT($B$4:BT4)&gt;=(Inservice-FirstYear+Depreciation!$C$1),"",BT$4+1)</f>
        <v/>
      </c>
      <c r="BV4" s="214" t="str">
        <f ca="1">IF(COUNT($B$4:BU4)&gt;=(Inservice-FirstYear+Depreciation!$C$1),"",BU$4+1)</f>
        <v/>
      </c>
      <c r="BW4" s="214" t="str">
        <f ca="1">IF(COUNT($B$4:BV4)&gt;=(Inservice-FirstYear+Depreciation!$C$1),"",BV$4+1)</f>
        <v/>
      </c>
      <c r="BX4" s="214" t="str">
        <f ca="1">IF(COUNT($B$4:BW4)&gt;=(Inservice-FirstYear+Depreciation!$C$1),"",BW$4+1)</f>
        <v/>
      </c>
      <c r="BY4" s="214" t="str">
        <f ca="1">IF(COUNT($B$4:BX4)&gt;=(Inservice-FirstYear+Depreciation!$C$1),"",BX$4+1)</f>
        <v/>
      </c>
      <c r="BZ4" s="214" t="str">
        <f ca="1">IF(COUNT($B$4:BY4)&gt;=(Inservice-FirstYear+Depreciation!$C$1),"",BY$4+1)</f>
        <v/>
      </c>
      <c r="CA4" s="214" t="str">
        <f ca="1">IF(COUNT($B$4:BZ4)&gt;=(Inservice-FirstYear+Depreciation!$C$1),"",BZ$4+1)</f>
        <v/>
      </c>
      <c r="CB4" s="214" t="str">
        <f ca="1">IF(COUNT($B$4:CA4)&gt;=(Inservice-FirstYear+Depreciation!$C$1),"",CA$4+1)</f>
        <v/>
      </c>
      <c r="CC4" s="214" t="str">
        <f ca="1">IF(COUNT($B$4:CB4)&gt;=(Inservice-FirstYear+Depreciation!$C$1),"",CB$4+1)</f>
        <v/>
      </c>
      <c r="CD4" s="214">
        <v>0</v>
      </c>
    </row>
    <row r="5" spans="1:82">
      <c r="A5" s="223" t="s">
        <v>427</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7"/>
    </row>
    <row r="6" spans="1:82">
      <c r="A6" s="216" t="s">
        <v>116</v>
      </c>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7"/>
    </row>
    <row r="7" spans="1:82">
      <c r="A7" s="217" t="s">
        <v>278</v>
      </c>
      <c r="B7" s="389">
        <f>Inputs!C32</f>
        <v>0</v>
      </c>
      <c r="C7" s="389">
        <f>Inputs!D32</f>
        <v>0</v>
      </c>
      <c r="D7" s="389">
        <f>Inputs!E32</f>
        <v>0</v>
      </c>
      <c r="E7" s="389">
        <f>Inputs!F32</f>
        <v>0</v>
      </c>
      <c r="F7" s="389">
        <f>Inputs!G32</f>
        <v>0</v>
      </c>
      <c r="G7" s="389">
        <f>Inputs!H32</f>
        <v>0</v>
      </c>
      <c r="H7" s="389">
        <f>Inputs!I32</f>
        <v>0</v>
      </c>
      <c r="I7" s="389">
        <f>Inputs!J32</f>
        <v>0</v>
      </c>
      <c r="J7" s="389">
        <f>Inputs!K32</f>
        <v>0</v>
      </c>
      <c r="K7" s="389">
        <f>Inputs!L32</f>
        <v>0</v>
      </c>
      <c r="L7" s="389">
        <f>Inputs!M32</f>
        <v>0</v>
      </c>
      <c r="M7" s="389">
        <f>Inputs!N32</f>
        <v>0</v>
      </c>
      <c r="N7" s="389">
        <f>Inputs!O32</f>
        <v>0</v>
      </c>
      <c r="O7" s="389">
        <f>Inputs!P32</f>
        <v>0</v>
      </c>
      <c r="P7" s="389">
        <f>Inputs!Q32</f>
        <v>0</v>
      </c>
      <c r="Q7" s="389">
        <f>Inputs!R32</f>
        <v>0</v>
      </c>
      <c r="R7" s="389">
        <f>Inputs!S32</f>
        <v>0</v>
      </c>
      <c r="S7" s="389">
        <f>Inputs!T32</f>
        <v>0</v>
      </c>
      <c r="T7" s="389">
        <f>Inputs!U32</f>
        <v>0</v>
      </c>
      <c r="U7" s="389">
        <f>Inputs!V32</f>
        <v>0</v>
      </c>
      <c r="V7" s="389">
        <f>Inputs!W32</f>
        <v>0</v>
      </c>
      <c r="W7" s="389">
        <f>Inputs!X32</f>
        <v>0</v>
      </c>
      <c r="X7" s="389">
        <f>Inputs!Y32</f>
        <v>0</v>
      </c>
      <c r="Y7" s="389">
        <f>Inputs!Z32</f>
        <v>0</v>
      </c>
      <c r="Z7" s="389">
        <f>Inputs!AA32</f>
        <v>0</v>
      </c>
      <c r="AA7" s="389">
        <f>Inputs!AB32</f>
        <v>0</v>
      </c>
      <c r="AB7" s="389">
        <f>Inputs!AC32</f>
        <v>0</v>
      </c>
      <c r="AC7" s="389">
        <f>Inputs!AD32</f>
        <v>0</v>
      </c>
      <c r="AD7" s="389">
        <f>Inputs!AE32</f>
        <v>0</v>
      </c>
      <c r="AE7" s="389">
        <f>Inputs!AF32</f>
        <v>0</v>
      </c>
      <c r="AF7" s="389">
        <f>Inputs!AG32</f>
        <v>0</v>
      </c>
      <c r="AG7" s="389">
        <f>Inputs!AH32</f>
        <v>0</v>
      </c>
      <c r="AH7" s="389">
        <f>Inputs!AI32</f>
        <v>0</v>
      </c>
      <c r="AI7" s="389">
        <f>Inputs!AJ32</f>
        <v>0</v>
      </c>
      <c r="AJ7" s="389">
        <f>Inputs!AK32</f>
        <v>0</v>
      </c>
      <c r="AK7" s="389">
        <f>Inputs!AL32</f>
        <v>0</v>
      </c>
      <c r="AL7" s="389">
        <f>Inputs!AM32</f>
        <v>0</v>
      </c>
      <c r="AM7" s="389">
        <f>Inputs!AN32</f>
        <v>0</v>
      </c>
      <c r="AN7" s="389">
        <f>Inputs!AO32</f>
        <v>0</v>
      </c>
      <c r="AO7" s="389">
        <f>Inputs!AP32</f>
        <v>0</v>
      </c>
      <c r="AP7" s="389">
        <f>Inputs!AQ32</f>
        <v>0</v>
      </c>
      <c r="AQ7" s="389">
        <f>Inputs!AR32</f>
        <v>0</v>
      </c>
      <c r="AR7" s="389">
        <f>Inputs!AS32</f>
        <v>0</v>
      </c>
      <c r="AS7" s="389">
        <f>Inputs!AT32</f>
        <v>0</v>
      </c>
      <c r="AT7" s="389">
        <f>Inputs!AU32</f>
        <v>0</v>
      </c>
      <c r="AU7" s="389">
        <f>Inputs!AV32</f>
        <v>0</v>
      </c>
      <c r="AV7" s="389">
        <f>Inputs!AW32</f>
        <v>0</v>
      </c>
      <c r="AW7" s="389">
        <f>Inputs!AX32</f>
        <v>0</v>
      </c>
      <c r="AX7" s="389">
        <f>Inputs!AY32</f>
        <v>0</v>
      </c>
      <c r="AY7" s="389">
        <f>Inputs!AZ32</f>
        <v>0</v>
      </c>
      <c r="AZ7" s="389">
        <f>Inputs!BA32</f>
        <v>0</v>
      </c>
      <c r="BA7" s="389">
        <f>Inputs!BB32</f>
        <v>0</v>
      </c>
      <c r="BB7" s="389">
        <f>Inputs!BC32</f>
        <v>0</v>
      </c>
      <c r="BC7" s="389">
        <f>Inputs!BD32</f>
        <v>0</v>
      </c>
      <c r="BD7" s="389">
        <f>Inputs!BE32</f>
        <v>0</v>
      </c>
      <c r="BE7" s="389">
        <f>Inputs!BF32</f>
        <v>0</v>
      </c>
      <c r="BF7" s="389">
        <f>Inputs!BG32</f>
        <v>0</v>
      </c>
      <c r="BG7" s="389">
        <f>Inputs!BH32</f>
        <v>0</v>
      </c>
      <c r="BH7" s="389">
        <f>Inputs!BI32</f>
        <v>0</v>
      </c>
      <c r="BI7" s="389">
        <f>Inputs!BJ32</f>
        <v>0</v>
      </c>
      <c r="BJ7" s="389">
        <f>Inputs!BK32</f>
        <v>0</v>
      </c>
      <c r="BK7" s="389">
        <f>Inputs!BL32</f>
        <v>0</v>
      </c>
      <c r="BL7" s="389">
        <f>Inputs!BM32</f>
        <v>0</v>
      </c>
      <c r="BM7" s="389">
        <f>Inputs!BN32</f>
        <v>0</v>
      </c>
      <c r="BN7" s="389">
        <f>Inputs!BO32</f>
        <v>0</v>
      </c>
      <c r="BO7" s="389">
        <f>Inputs!BP32</f>
        <v>0</v>
      </c>
      <c r="BP7" s="389">
        <f>Inputs!BQ32</f>
        <v>0</v>
      </c>
      <c r="BQ7" s="389">
        <f>Inputs!BR32</f>
        <v>0</v>
      </c>
      <c r="BR7" s="389">
        <f>Inputs!BS32</f>
        <v>0</v>
      </c>
      <c r="BS7" s="389">
        <f>Inputs!BT32</f>
        <v>0</v>
      </c>
      <c r="BT7" s="389">
        <f>Inputs!BU32</f>
        <v>0</v>
      </c>
      <c r="BU7" s="389">
        <f>Inputs!BV32</f>
        <v>0</v>
      </c>
      <c r="BV7" s="389">
        <f>Inputs!BW32</f>
        <v>0</v>
      </c>
      <c r="BW7" s="389">
        <f>Inputs!BX32</f>
        <v>0</v>
      </c>
      <c r="BX7" s="389">
        <f>Inputs!BY32</f>
        <v>0</v>
      </c>
      <c r="BY7" s="389">
        <f>Inputs!BZ32</f>
        <v>0</v>
      </c>
      <c r="BZ7" s="389">
        <f>Inputs!CA32</f>
        <v>0</v>
      </c>
      <c r="CA7" s="389">
        <f>Inputs!CB32</f>
        <v>0</v>
      </c>
      <c r="CB7" s="389">
        <f>Inputs!CC32</f>
        <v>0</v>
      </c>
      <c r="CC7" s="389">
        <f>Inputs!CD32</f>
        <v>0</v>
      </c>
      <c r="CD7" s="225"/>
    </row>
    <row r="8" spans="1:82">
      <c r="A8" s="217" t="s">
        <v>231</v>
      </c>
      <c r="B8" s="389">
        <f>Inputs!C44</f>
        <v>0</v>
      </c>
      <c r="C8" s="389">
        <f>Inputs!D44</f>
        <v>0</v>
      </c>
      <c r="D8" s="389">
        <f>Inputs!E44</f>
        <v>0</v>
      </c>
      <c r="E8" s="389">
        <f>Inputs!F44</f>
        <v>0</v>
      </c>
      <c r="F8" s="389">
        <f>Inputs!G44</f>
        <v>0</v>
      </c>
      <c r="G8" s="389">
        <f>Inputs!H44</f>
        <v>0</v>
      </c>
      <c r="H8" s="389">
        <f>Inputs!I44</f>
        <v>0</v>
      </c>
      <c r="I8" s="389">
        <f>Inputs!J44</f>
        <v>0</v>
      </c>
      <c r="J8" s="389">
        <f>Inputs!K44</f>
        <v>0</v>
      </c>
      <c r="K8" s="389">
        <f>Inputs!L44</f>
        <v>0</v>
      </c>
      <c r="L8" s="389">
        <f>Inputs!M44</f>
        <v>0</v>
      </c>
      <c r="M8" s="389">
        <f>Inputs!N44</f>
        <v>0</v>
      </c>
      <c r="N8" s="389">
        <f>Inputs!O44</f>
        <v>0</v>
      </c>
      <c r="O8" s="389">
        <f>Inputs!P44</f>
        <v>0</v>
      </c>
      <c r="P8" s="389">
        <f>Inputs!Q44</f>
        <v>0</v>
      </c>
      <c r="Q8" s="389">
        <f>Inputs!R44</f>
        <v>0</v>
      </c>
      <c r="R8" s="389">
        <f>Inputs!S44</f>
        <v>0</v>
      </c>
      <c r="S8" s="389">
        <f>Inputs!T44</f>
        <v>0</v>
      </c>
      <c r="T8" s="389">
        <f>Inputs!U44</f>
        <v>0</v>
      </c>
      <c r="U8" s="389">
        <f>Inputs!V44</f>
        <v>0</v>
      </c>
      <c r="V8" s="389">
        <f>Inputs!W44</f>
        <v>0</v>
      </c>
      <c r="W8" s="389">
        <f>Inputs!X44</f>
        <v>0</v>
      </c>
      <c r="X8" s="389">
        <f>Inputs!Y44</f>
        <v>0</v>
      </c>
      <c r="Y8" s="389">
        <f>Inputs!Z44</f>
        <v>0</v>
      </c>
      <c r="Z8" s="389">
        <f>Inputs!AA44</f>
        <v>0</v>
      </c>
      <c r="AA8" s="389">
        <f>Inputs!AB44</f>
        <v>0</v>
      </c>
      <c r="AB8" s="389">
        <f>Inputs!AC44</f>
        <v>0</v>
      </c>
      <c r="AC8" s="389">
        <f>Inputs!AD44</f>
        <v>0</v>
      </c>
      <c r="AD8" s="389">
        <f>Inputs!AE44</f>
        <v>0</v>
      </c>
      <c r="AE8" s="389">
        <f>Inputs!AF44</f>
        <v>0</v>
      </c>
      <c r="AF8" s="389">
        <f>Inputs!AG44</f>
        <v>0</v>
      </c>
      <c r="AG8" s="389">
        <f>Inputs!AH44</f>
        <v>0</v>
      </c>
      <c r="AH8" s="389">
        <f>Inputs!AI44</f>
        <v>0</v>
      </c>
      <c r="AI8" s="389">
        <f>Inputs!AJ44</f>
        <v>0</v>
      </c>
      <c r="AJ8" s="389">
        <f>Inputs!AK44</f>
        <v>0</v>
      </c>
      <c r="AK8" s="389">
        <f>Inputs!AL44</f>
        <v>0</v>
      </c>
      <c r="AL8" s="389">
        <f>Inputs!AM44</f>
        <v>0</v>
      </c>
      <c r="AM8" s="389">
        <f>Inputs!AN44</f>
        <v>0</v>
      </c>
      <c r="AN8" s="389">
        <f>Inputs!AO44</f>
        <v>0</v>
      </c>
      <c r="AO8" s="389">
        <f>Inputs!AP44</f>
        <v>0</v>
      </c>
      <c r="AP8" s="389">
        <f>Inputs!AQ44</f>
        <v>0</v>
      </c>
      <c r="AQ8" s="389">
        <f>Inputs!AR44</f>
        <v>0</v>
      </c>
      <c r="AR8" s="389">
        <f>Inputs!AS44</f>
        <v>0</v>
      </c>
      <c r="AS8" s="389">
        <f>Inputs!AT44</f>
        <v>0</v>
      </c>
      <c r="AT8" s="389">
        <f>Inputs!AU44</f>
        <v>0</v>
      </c>
      <c r="AU8" s="389">
        <f>Inputs!AV44</f>
        <v>0</v>
      </c>
      <c r="AV8" s="389">
        <f>Inputs!AW44</f>
        <v>0</v>
      </c>
      <c r="AW8" s="389">
        <f>Inputs!AX44</f>
        <v>0</v>
      </c>
      <c r="AX8" s="389">
        <f>Inputs!AY44</f>
        <v>0</v>
      </c>
      <c r="AY8" s="389">
        <f>Inputs!AZ44</f>
        <v>0</v>
      </c>
      <c r="AZ8" s="389">
        <f>Inputs!BA44</f>
        <v>0</v>
      </c>
      <c r="BA8" s="389">
        <f>Inputs!BB44</f>
        <v>0</v>
      </c>
      <c r="BB8" s="389">
        <f>Inputs!BC44</f>
        <v>0</v>
      </c>
      <c r="BC8" s="389">
        <f>Inputs!BD44</f>
        <v>0</v>
      </c>
      <c r="BD8" s="389">
        <f>Inputs!BE44</f>
        <v>0</v>
      </c>
      <c r="BE8" s="389">
        <f>Inputs!BF44</f>
        <v>0</v>
      </c>
      <c r="BF8" s="389">
        <f>Inputs!BG44</f>
        <v>0</v>
      </c>
      <c r="BG8" s="389">
        <f>Inputs!BH44</f>
        <v>0</v>
      </c>
      <c r="BH8" s="389">
        <f>Inputs!BI44</f>
        <v>0</v>
      </c>
      <c r="BI8" s="389">
        <f>Inputs!BJ44</f>
        <v>0</v>
      </c>
      <c r="BJ8" s="389">
        <f>Inputs!BK44</f>
        <v>0</v>
      </c>
      <c r="BK8" s="389">
        <f>Inputs!BL44</f>
        <v>0</v>
      </c>
      <c r="BL8" s="389">
        <f>Inputs!BM44</f>
        <v>0</v>
      </c>
      <c r="BM8" s="389">
        <f>Inputs!BN44</f>
        <v>0</v>
      </c>
      <c r="BN8" s="389">
        <f>Inputs!BO44</f>
        <v>0</v>
      </c>
      <c r="BO8" s="389">
        <f>Inputs!BP44</f>
        <v>0</v>
      </c>
      <c r="BP8" s="389">
        <f>Inputs!BQ44</f>
        <v>0</v>
      </c>
      <c r="BQ8" s="389">
        <f>Inputs!BR44</f>
        <v>0</v>
      </c>
      <c r="BR8" s="389">
        <f>Inputs!BS44</f>
        <v>0</v>
      </c>
      <c r="BS8" s="389">
        <f>Inputs!BT44</f>
        <v>0</v>
      </c>
      <c r="BT8" s="389">
        <f>Inputs!BU44</f>
        <v>0</v>
      </c>
      <c r="BU8" s="389">
        <f>Inputs!BV44</f>
        <v>0</v>
      </c>
      <c r="BV8" s="389">
        <f>Inputs!BW44</f>
        <v>0</v>
      </c>
      <c r="BW8" s="389">
        <f>Inputs!BX44</f>
        <v>0</v>
      </c>
      <c r="BX8" s="389">
        <f>Inputs!BY44</f>
        <v>0</v>
      </c>
      <c r="BY8" s="389">
        <f>Inputs!BZ44</f>
        <v>0</v>
      </c>
      <c r="BZ8" s="389">
        <f>Inputs!CA44</f>
        <v>0</v>
      </c>
      <c r="CA8" s="389">
        <f>Inputs!CB44</f>
        <v>0</v>
      </c>
      <c r="CB8" s="389">
        <f>Inputs!CC44</f>
        <v>0</v>
      </c>
      <c r="CC8" s="389">
        <f>Inputs!CD44</f>
        <v>0</v>
      </c>
      <c r="CD8" s="225"/>
    </row>
    <row r="9" spans="1:82">
      <c r="A9" s="217" t="s">
        <v>232</v>
      </c>
      <c r="B9" s="389">
        <f>Inputs!C48</f>
        <v>70.699546964285773</v>
      </c>
      <c r="C9" s="389">
        <f>Inputs!D48</f>
        <v>77.76950166071434</v>
      </c>
      <c r="D9" s="389">
        <f>Inputs!E48</f>
        <v>84.839456357142922</v>
      </c>
      <c r="E9" s="389">
        <f>Inputs!F48</f>
        <v>91.909411053571489</v>
      </c>
      <c r="F9" s="389">
        <f>Inputs!G48</f>
        <v>98.979365750000071</v>
      </c>
      <c r="G9" s="389">
        <f>Inputs!H48</f>
        <v>106.04932044642867</v>
      </c>
      <c r="H9" s="389">
        <f>Inputs!I48</f>
        <v>113.11927514285725</v>
      </c>
      <c r="I9" s="389">
        <f>Inputs!J48</f>
        <v>120.18922983928583</v>
      </c>
      <c r="J9" s="389">
        <f>Inputs!K48</f>
        <v>127.25918453571441</v>
      </c>
      <c r="K9" s="389">
        <f>Inputs!L48</f>
        <v>134.32913923214301</v>
      </c>
      <c r="L9" s="389">
        <f>Inputs!M48</f>
        <v>141.39909392857157</v>
      </c>
      <c r="M9" s="389">
        <f>Inputs!N48</f>
        <v>148.46904862500014</v>
      </c>
      <c r="N9" s="389">
        <f>Inputs!O48</f>
        <v>155.53900332142874</v>
      </c>
      <c r="O9" s="389">
        <f>Inputs!P48</f>
        <v>162.60895801785733</v>
      </c>
      <c r="P9" s="389">
        <f>Inputs!Q48</f>
        <v>169.6789127142859</v>
      </c>
      <c r="Q9" s="389">
        <f>Inputs!R48</f>
        <v>176.7488674107145</v>
      </c>
      <c r="R9" s="389">
        <f>Inputs!S48</f>
        <v>183.81882210714306</v>
      </c>
      <c r="S9" s="389">
        <f>Inputs!T48</f>
        <v>190.88877680357166</v>
      </c>
      <c r="T9" s="389">
        <f>Inputs!U48</f>
        <v>197.95873150000023</v>
      </c>
      <c r="U9" s="389">
        <f>Inputs!V48</f>
        <v>205.02868619642879</v>
      </c>
      <c r="V9" s="389">
        <f>Inputs!W48</f>
        <v>212.09864089285742</v>
      </c>
      <c r="W9" s="389">
        <f>Inputs!X48</f>
        <v>219.16859558928599</v>
      </c>
      <c r="X9" s="389">
        <f>Inputs!Y48</f>
        <v>226.23855028571458</v>
      </c>
      <c r="Y9" s="389">
        <f>Inputs!Z48</f>
        <v>233.30850498214315</v>
      </c>
      <c r="Z9" s="389">
        <f>Inputs!AA48</f>
        <v>240.37845967857172</v>
      </c>
      <c r="AA9" s="389">
        <f>Inputs!AB48</f>
        <v>247.44841437500034</v>
      </c>
      <c r="AB9" s="389">
        <f>Inputs!AC48</f>
        <v>254.51836907142888</v>
      </c>
      <c r="AC9" s="389">
        <f>Inputs!AD48</f>
        <v>261.5883237678575</v>
      </c>
      <c r="AD9" s="389">
        <f>Inputs!AE48</f>
        <v>268.65827846428607</v>
      </c>
      <c r="AE9" s="389">
        <f>Inputs!AF48</f>
        <v>275.72823316071464</v>
      </c>
      <c r="AF9" s="389">
        <f>Inputs!AG48</f>
        <v>282.79818785714326</v>
      </c>
      <c r="AG9" s="389">
        <f>Inputs!AH48</f>
        <v>289.86814255357183</v>
      </c>
      <c r="AH9" s="389">
        <f>Inputs!AI48</f>
        <v>296.9380972500004</v>
      </c>
      <c r="AI9" s="389">
        <f>Inputs!AJ48</f>
        <v>304.00805194642896</v>
      </c>
      <c r="AJ9" s="389">
        <f>Inputs!AK48</f>
        <v>311.07800664285759</v>
      </c>
      <c r="AK9" s="389">
        <f>Inputs!AL48</f>
        <v>0</v>
      </c>
      <c r="AL9" s="389">
        <f>Inputs!AM48</f>
        <v>0</v>
      </c>
      <c r="AM9" s="389">
        <f>Inputs!AN48</f>
        <v>0</v>
      </c>
      <c r="AN9" s="389">
        <f>Inputs!AO48</f>
        <v>0</v>
      </c>
      <c r="AO9" s="389">
        <f>Inputs!AP48</f>
        <v>0</v>
      </c>
      <c r="AP9" s="389">
        <f>Inputs!AQ48</f>
        <v>0</v>
      </c>
      <c r="AQ9" s="389">
        <f>Inputs!AR48</f>
        <v>0</v>
      </c>
      <c r="AR9" s="389">
        <f>Inputs!AS48</f>
        <v>0</v>
      </c>
      <c r="AS9" s="389">
        <f>Inputs!AT48</f>
        <v>0</v>
      </c>
      <c r="AT9" s="389">
        <f>Inputs!AU48</f>
        <v>0</v>
      </c>
      <c r="AU9" s="389">
        <f>Inputs!AV48</f>
        <v>0</v>
      </c>
      <c r="AV9" s="389">
        <f>Inputs!AW48</f>
        <v>0</v>
      </c>
      <c r="AW9" s="389">
        <f>Inputs!AX48</f>
        <v>0</v>
      </c>
      <c r="AX9" s="389">
        <f>Inputs!AY48</f>
        <v>0</v>
      </c>
      <c r="AY9" s="389">
        <f>Inputs!AZ48</f>
        <v>0</v>
      </c>
      <c r="AZ9" s="389">
        <f>Inputs!BA48</f>
        <v>0</v>
      </c>
      <c r="BA9" s="389">
        <f>Inputs!BB48</f>
        <v>0</v>
      </c>
      <c r="BB9" s="389">
        <f>Inputs!BC48</f>
        <v>0</v>
      </c>
      <c r="BC9" s="389">
        <f>Inputs!BD48</f>
        <v>0</v>
      </c>
      <c r="BD9" s="389">
        <f>Inputs!BE48</f>
        <v>0</v>
      </c>
      <c r="BE9" s="389">
        <f>Inputs!BF48</f>
        <v>0</v>
      </c>
      <c r="BF9" s="389">
        <f>Inputs!BG48</f>
        <v>0</v>
      </c>
      <c r="BG9" s="389">
        <f>Inputs!BH48</f>
        <v>0</v>
      </c>
      <c r="BH9" s="389">
        <f>Inputs!BI48</f>
        <v>0</v>
      </c>
      <c r="BI9" s="389">
        <f>Inputs!BJ48</f>
        <v>0</v>
      </c>
      <c r="BJ9" s="389">
        <f>Inputs!BK48</f>
        <v>0</v>
      </c>
      <c r="BK9" s="389">
        <f>Inputs!BL48</f>
        <v>0</v>
      </c>
      <c r="BL9" s="389">
        <f>Inputs!BM48</f>
        <v>0</v>
      </c>
      <c r="BM9" s="389">
        <f>Inputs!BN48</f>
        <v>0</v>
      </c>
      <c r="BN9" s="389">
        <f>Inputs!BO48</f>
        <v>0</v>
      </c>
      <c r="BO9" s="389">
        <f>Inputs!BP48</f>
        <v>0</v>
      </c>
      <c r="BP9" s="389">
        <f>Inputs!BQ48</f>
        <v>0</v>
      </c>
      <c r="BQ9" s="389">
        <f>Inputs!BR48</f>
        <v>0</v>
      </c>
      <c r="BR9" s="389">
        <f>Inputs!BS48</f>
        <v>0</v>
      </c>
      <c r="BS9" s="389">
        <f>Inputs!BT48</f>
        <v>0</v>
      </c>
      <c r="BT9" s="389">
        <f>Inputs!BU48</f>
        <v>0</v>
      </c>
      <c r="BU9" s="389">
        <f>Inputs!BV48</f>
        <v>0</v>
      </c>
      <c r="BV9" s="389">
        <f>Inputs!BW48</f>
        <v>0</v>
      </c>
      <c r="BW9" s="389">
        <f>Inputs!BX48</f>
        <v>0</v>
      </c>
      <c r="BX9" s="389">
        <f>Inputs!BY48</f>
        <v>0</v>
      </c>
      <c r="BY9" s="389">
        <f>Inputs!BZ48</f>
        <v>0</v>
      </c>
      <c r="BZ9" s="389">
        <f>Inputs!CA48</f>
        <v>0</v>
      </c>
      <c r="CA9" s="389">
        <f>Inputs!CB48</f>
        <v>0</v>
      </c>
      <c r="CB9" s="389">
        <f>Inputs!CC48</f>
        <v>0</v>
      </c>
      <c r="CC9" s="389">
        <f>Inputs!CD48</f>
        <v>0</v>
      </c>
      <c r="CD9" s="225"/>
    </row>
    <row r="10" spans="1:82">
      <c r="A10" s="217" t="s">
        <v>655</v>
      </c>
      <c r="B10" s="389">
        <f>IF($B$2="Sensitivity: Availability Improvement", Inputs!C49*Inputs!C50*Inputs!C51*$E$2,0)</f>
        <v>0</v>
      </c>
      <c r="C10" s="389">
        <f>IF($B$2="Sensitivity: Availability Improvement", Inputs!D49*Inputs!D50*Inputs!D51*$E$2,0)</f>
        <v>0</v>
      </c>
      <c r="D10" s="389">
        <f>IF($B$2="Sensitivity: Availability Improvement", Inputs!E49*Inputs!E50*Inputs!E51*$E$2,0)</f>
        <v>0</v>
      </c>
      <c r="E10" s="389">
        <f>IF($B$2="Sensitivity: Availability Improvement", Inputs!F49*Inputs!F50*Inputs!F51*$E$2,0)</f>
        <v>0</v>
      </c>
      <c r="F10" s="389">
        <f>IF($B$2="Sensitivity: Availability Improvement", Inputs!G49*Inputs!G50*Inputs!G51*$E$2,0)</f>
        <v>0</v>
      </c>
      <c r="G10" s="389">
        <f>IF($B$2="Sensitivity: Availability Improvement", Inputs!H49*Inputs!H50*Inputs!H51*$E$2,0)</f>
        <v>0</v>
      </c>
      <c r="H10" s="389">
        <f>IF($B$2="Sensitivity: Availability Improvement", Inputs!I49*Inputs!I50*Inputs!I51*$E$2,0)</f>
        <v>0</v>
      </c>
      <c r="I10" s="389">
        <f>IF($B$2="Sensitivity: Availability Improvement", Inputs!J49*Inputs!J50*Inputs!J51*$E$2,0)</f>
        <v>0</v>
      </c>
      <c r="J10" s="389">
        <f>IF($B$2="Sensitivity: Availability Improvement", Inputs!K49*Inputs!K50*Inputs!K51*$E$2,0)</f>
        <v>0</v>
      </c>
      <c r="K10" s="389">
        <f>IF($B$2="Sensitivity: Availability Improvement", Inputs!L49*Inputs!L50*Inputs!L51*$E$2,0)</f>
        <v>0</v>
      </c>
      <c r="L10" s="389">
        <f>IF($B$2="Sensitivity: Availability Improvement", Inputs!M49*Inputs!M50*Inputs!M51*$E$2,0)</f>
        <v>0</v>
      </c>
      <c r="M10" s="389">
        <f>IF($B$2="Sensitivity: Availability Improvement", Inputs!N49*Inputs!N50*Inputs!N51*$E$2,0)</f>
        <v>0</v>
      </c>
      <c r="N10" s="389">
        <f>IF($B$2="Sensitivity: Availability Improvement", Inputs!O49*Inputs!O50*Inputs!O51*$E$2,0)</f>
        <v>0</v>
      </c>
      <c r="O10" s="389">
        <f>IF($B$2="Sensitivity: Availability Improvement", Inputs!P49*Inputs!P50*Inputs!P51*$E$2,0)</f>
        <v>0</v>
      </c>
      <c r="P10" s="389">
        <f>IF($B$2="Sensitivity: Availability Improvement", Inputs!Q49*Inputs!Q50*Inputs!Q51*$E$2,0)</f>
        <v>0</v>
      </c>
      <c r="Q10" s="389">
        <f>IF($B$2="Sensitivity: Availability Improvement", Inputs!R49*Inputs!R50*Inputs!R51*$E$2,0)</f>
        <v>0</v>
      </c>
      <c r="R10" s="389">
        <f>IF($B$2="Sensitivity: Availability Improvement", Inputs!S49*Inputs!S50*Inputs!S51*$E$2,0)</f>
        <v>0</v>
      </c>
      <c r="S10" s="389">
        <f>IF($B$2="Sensitivity: Availability Improvement", Inputs!T49*Inputs!T50*Inputs!T51*$E$2,0)</f>
        <v>0</v>
      </c>
      <c r="T10" s="389">
        <f>IF($B$2="Sensitivity: Availability Improvement", Inputs!U49*Inputs!U50*Inputs!U51*$E$2,0)</f>
        <v>0</v>
      </c>
      <c r="U10" s="389">
        <f>IF($B$2="Sensitivity: Availability Improvement", Inputs!V49*Inputs!V50*Inputs!V51*$E$2,0)</f>
        <v>0</v>
      </c>
      <c r="V10" s="389">
        <f>IF($B$2="Sensitivity: Availability Improvement", Inputs!W49*Inputs!W50*Inputs!W51*$E$2,0)</f>
        <v>0</v>
      </c>
      <c r="W10" s="389">
        <f>IF($B$2="Sensitivity: Availability Improvement", Inputs!X49*Inputs!X50*Inputs!X51*$E$2,0)</f>
        <v>0</v>
      </c>
      <c r="X10" s="389">
        <f>IF($B$2="Sensitivity: Availability Improvement", Inputs!Y49*Inputs!Y50*Inputs!Y51*$E$2,0)</f>
        <v>0</v>
      </c>
      <c r="Y10" s="389">
        <f>IF($B$2="Sensitivity: Availability Improvement", Inputs!Z49*Inputs!Z50*Inputs!Z51*$E$2,0)</f>
        <v>0</v>
      </c>
      <c r="Z10" s="389">
        <f>IF($B$2="Sensitivity: Availability Improvement", Inputs!AA49*Inputs!AA50*Inputs!AA51*$E$2,0)</f>
        <v>0</v>
      </c>
      <c r="AA10" s="389">
        <f>IF($B$2="Sensitivity: Availability Improvement", Inputs!AB49*Inputs!AB50*Inputs!AB51*$E$2,0)</f>
        <v>0</v>
      </c>
      <c r="AB10" s="389">
        <f>IF($B$2="Sensitivity: Availability Improvement", Inputs!AC49*Inputs!AC50*Inputs!AC51*$E$2,0)</f>
        <v>0</v>
      </c>
      <c r="AC10" s="389">
        <f>IF($B$2="Sensitivity: Availability Improvement", Inputs!AD49*Inputs!AD50*Inputs!AD51*$E$2,0)</f>
        <v>0</v>
      </c>
      <c r="AD10" s="389">
        <f>IF($B$2="Sensitivity: Availability Improvement", Inputs!AE49*Inputs!AE50*Inputs!AE51*$E$2,0)</f>
        <v>0</v>
      </c>
      <c r="AE10" s="389">
        <f>IF($B$2="Sensitivity: Availability Improvement", Inputs!AF49*Inputs!AF50*Inputs!AF51*$E$2,0)</f>
        <v>0</v>
      </c>
      <c r="AF10" s="389">
        <f>IF($B$2="Sensitivity: Availability Improvement", Inputs!AG49*Inputs!AG50*Inputs!AG51*$E$2,0)</f>
        <v>0</v>
      </c>
      <c r="AG10" s="389">
        <f>IF($B$2="Sensitivity: Availability Improvement", Inputs!AH49*Inputs!AH50*Inputs!AH51*$E$2,0)</f>
        <v>0</v>
      </c>
      <c r="AH10" s="389">
        <f>IF($B$2="Sensitivity: Availability Improvement", Inputs!AI49*Inputs!AI50*Inputs!AI51*$E$2,0)</f>
        <v>0</v>
      </c>
      <c r="AI10" s="389">
        <f>IF($B$2="Sensitivity: Availability Improvement", Inputs!AJ49*Inputs!AJ50*Inputs!AJ51*$E$2,0)</f>
        <v>0</v>
      </c>
      <c r="AJ10" s="389">
        <f>IF($B$2="Sensitivity: Availability Improvement", Inputs!AK49*Inputs!AK50*Inputs!AK51*$E$2,0)</f>
        <v>0</v>
      </c>
      <c r="AK10" s="389">
        <f>IF($B$2="Sensitivity: Availability Improvement", Inputs!AL49*Inputs!AL50*Inputs!AL51*$E$2,0)</f>
        <v>0</v>
      </c>
      <c r="AL10" s="389">
        <f>IF($B$2="Sensitivity: Availability Improvement", Inputs!AM49*Inputs!AM50*Inputs!AM51*$E$2,0)</f>
        <v>0</v>
      </c>
      <c r="AM10" s="389">
        <f>IF($B$2="Sensitivity: Availability Improvement", Inputs!AN49*Inputs!AN50*Inputs!AN51*$E$2,0)</f>
        <v>0</v>
      </c>
      <c r="AN10" s="389">
        <f>IF($B$2="Sensitivity: Availability Improvement", Inputs!AO49*Inputs!AO50*Inputs!AO51*$E$2,0)</f>
        <v>0</v>
      </c>
      <c r="AO10" s="389">
        <f>IF($B$2="Sensitivity: Availability Improvement", Inputs!AP49*Inputs!AP50*Inputs!AP51*$E$2,0)</f>
        <v>0</v>
      </c>
      <c r="AP10" s="389">
        <f>IF($B$2="Sensitivity: Availability Improvement", Inputs!AQ49*Inputs!AQ50*Inputs!AQ51*$E$2,0)</f>
        <v>0</v>
      </c>
      <c r="AQ10" s="389">
        <f>IF($B$2="Sensitivity: Availability Improvement", Inputs!AR49*Inputs!AR50*Inputs!AR51*$E$2,0)</f>
        <v>0</v>
      </c>
      <c r="AR10" s="389">
        <f>IF($B$2="Sensitivity: Availability Improvement", Inputs!AS49*Inputs!AS50*Inputs!AS51*$E$2,0)</f>
        <v>0</v>
      </c>
      <c r="AS10" s="389">
        <f>IF($B$2="Sensitivity: Availability Improvement", Inputs!AT49*Inputs!AT50*Inputs!AT51*$E$2,0)</f>
        <v>0</v>
      </c>
      <c r="AT10" s="389">
        <f>IF($B$2="Sensitivity: Availability Improvement", Inputs!AU49*Inputs!AU50*Inputs!AU51*$E$2,0)</f>
        <v>0</v>
      </c>
      <c r="AU10" s="389">
        <f>IF($B$2="Sensitivity: Availability Improvement", Inputs!AV49*Inputs!AV50*Inputs!AV51*$E$2,0)</f>
        <v>0</v>
      </c>
      <c r="AV10" s="389">
        <f>IF($B$2="Sensitivity: Availability Improvement", Inputs!AW49*Inputs!AW50*Inputs!AW51*$E$2,0)</f>
        <v>0</v>
      </c>
      <c r="AW10" s="389">
        <f>IF($B$2="Sensitivity: Availability Improvement", Inputs!AX49*Inputs!AX50*Inputs!AX51*$E$2,0)</f>
        <v>0</v>
      </c>
      <c r="AX10" s="389">
        <f>IF($B$2="Sensitivity: Availability Improvement", Inputs!AY49*Inputs!AY50*Inputs!AY51*$E$2,0)</f>
        <v>0</v>
      </c>
      <c r="AY10" s="389">
        <f>IF($B$2="Sensitivity: Availability Improvement", Inputs!AZ49*Inputs!AZ50*Inputs!AZ51*$E$2,0)</f>
        <v>0</v>
      </c>
      <c r="AZ10" s="389">
        <f>IF($B$2="Sensitivity: Availability Improvement", Inputs!BA49*Inputs!BA50*Inputs!BA51*$E$2,0)</f>
        <v>0</v>
      </c>
      <c r="BA10" s="389">
        <f>IF($B$2="Sensitivity: Availability Improvement", Inputs!BB49*Inputs!BB50*Inputs!BB51*$E$2,0)</f>
        <v>0</v>
      </c>
      <c r="BB10" s="389">
        <f>IF($B$2="Sensitivity: Availability Improvement", Inputs!BC49*Inputs!BC50*Inputs!BC51*$E$2,0)</f>
        <v>0</v>
      </c>
      <c r="BC10" s="389">
        <f>IF($B$2="Sensitivity: Availability Improvement", Inputs!BD49*Inputs!BD50*Inputs!BD51*$E$2,0)</f>
        <v>0</v>
      </c>
      <c r="BD10" s="389">
        <f>IF($B$2="Sensitivity: Availability Improvement", Inputs!BE49*Inputs!BE50*Inputs!BE51*$E$2,0)</f>
        <v>0</v>
      </c>
      <c r="BE10" s="389">
        <f>IF($B$2="Sensitivity: Availability Improvement", Inputs!BF49*Inputs!BF50*Inputs!BF51*$E$2,0)</f>
        <v>0</v>
      </c>
      <c r="BF10" s="389">
        <f>IF($B$2="Sensitivity: Availability Improvement", Inputs!BG49*Inputs!BG50*Inputs!BG51*$E$2,0)</f>
        <v>0</v>
      </c>
      <c r="BG10" s="389">
        <f>IF($B$2="Sensitivity: Availability Improvement", Inputs!BH49*Inputs!BH50*Inputs!BH51*$E$2,0)</f>
        <v>0</v>
      </c>
      <c r="BH10" s="389">
        <f>IF($B$2="Sensitivity: Availability Improvement", Inputs!BI49*Inputs!BI50*Inputs!BI51*$E$2,0)</f>
        <v>0</v>
      </c>
      <c r="BI10" s="389">
        <f>IF($B$2="Sensitivity: Availability Improvement", Inputs!BJ49*Inputs!BJ50*Inputs!BJ51*$E$2,0)</f>
        <v>0</v>
      </c>
      <c r="BJ10" s="389">
        <f>IF($B$2="Sensitivity: Availability Improvement", Inputs!BK49*Inputs!BK50*Inputs!BK51*$E$2,0)</f>
        <v>0</v>
      </c>
      <c r="BK10" s="389">
        <f>IF($B$2="Sensitivity: Availability Improvement", Inputs!BL49*Inputs!BL50*Inputs!BL51*$E$2,0)</f>
        <v>0</v>
      </c>
      <c r="BL10" s="389">
        <f>IF($B$2="Sensitivity: Availability Improvement", Inputs!BM49*Inputs!BM50*Inputs!BM51*$E$2,0)</f>
        <v>0</v>
      </c>
      <c r="BM10" s="389">
        <f>IF($B$2="Sensitivity: Availability Improvement", Inputs!BN49*Inputs!BN50*Inputs!BN51*$E$2,0)</f>
        <v>0</v>
      </c>
      <c r="BN10" s="389">
        <f>IF($B$2="Sensitivity: Availability Improvement", Inputs!BO49*Inputs!BO50*Inputs!BO51*$E$2,0)</f>
        <v>0</v>
      </c>
      <c r="BO10" s="389">
        <f>IF($B$2="Sensitivity: Availability Improvement", Inputs!BP49*Inputs!BP50*Inputs!BP51*$E$2,0)</f>
        <v>0</v>
      </c>
      <c r="BP10" s="389">
        <f>IF($B$2="Sensitivity: Availability Improvement", Inputs!BQ49*Inputs!BQ50*Inputs!BQ51*$E$2,0)</f>
        <v>0</v>
      </c>
      <c r="BQ10" s="389">
        <f>IF($B$2="Sensitivity: Availability Improvement", Inputs!BR49*Inputs!BR50*Inputs!BR51*$E$2,0)</f>
        <v>0</v>
      </c>
      <c r="BR10" s="389">
        <f>IF($B$2="Sensitivity: Availability Improvement", Inputs!BS49*Inputs!BS50*Inputs!BS51*$E$2,0)</f>
        <v>0</v>
      </c>
      <c r="BS10" s="389">
        <f>IF($B$2="Sensitivity: Availability Improvement", Inputs!BT49*Inputs!BT50*Inputs!BT51*$E$2,0)</f>
        <v>0</v>
      </c>
      <c r="BT10" s="389">
        <f>IF($B$2="Sensitivity: Availability Improvement", Inputs!BU49*Inputs!BU50*Inputs!BU51*$E$2,0)</f>
        <v>0</v>
      </c>
      <c r="BU10" s="389">
        <f>IF($B$2="Sensitivity: Availability Improvement", Inputs!BV49*Inputs!BV50*Inputs!BV51*$E$2,0)</f>
        <v>0</v>
      </c>
      <c r="BV10" s="389">
        <f>IF($B$2="Sensitivity: Availability Improvement", Inputs!BW49*Inputs!BW50*Inputs!BW51*$E$2,0)</f>
        <v>0</v>
      </c>
      <c r="BW10" s="389">
        <f>IF($B$2="Sensitivity: Availability Improvement", Inputs!BX49*Inputs!BX50*Inputs!BX51*$E$2,0)</f>
        <v>0</v>
      </c>
      <c r="BX10" s="389">
        <f>IF($B$2="Sensitivity: Availability Improvement", Inputs!BY49*Inputs!BY50*Inputs!BY51*$E$2,0)</f>
        <v>0</v>
      </c>
      <c r="BY10" s="389">
        <f>IF($B$2="Sensitivity: Availability Improvement", Inputs!BZ49*Inputs!BZ50*Inputs!BZ51*$E$2,0)</f>
        <v>0</v>
      </c>
      <c r="BZ10" s="389">
        <f>IF($B$2="Sensitivity: Availability Improvement", Inputs!CA49*Inputs!CA50*Inputs!CA51*$E$2,0)</f>
        <v>0</v>
      </c>
      <c r="CA10" s="389">
        <f>IF($B$2="Sensitivity: Availability Improvement", Inputs!CB49*Inputs!CB50*Inputs!CB51*$E$2,0)</f>
        <v>0</v>
      </c>
      <c r="CB10" s="389">
        <f>IF($B$2="Sensitivity: Availability Improvement", Inputs!CC49*Inputs!CC50*Inputs!CC51*$E$2,0)</f>
        <v>0</v>
      </c>
      <c r="CC10" s="389">
        <f>IF($B$2="Sensitivity: Availability Improvement", Inputs!CD49*Inputs!CD50*Inputs!CD51*$E$2,0)</f>
        <v>0</v>
      </c>
      <c r="CD10" s="225"/>
    </row>
    <row r="11" spans="1:82">
      <c r="A11" s="217" t="s">
        <v>236</v>
      </c>
      <c r="B11" s="389">
        <f>Inputs!C56</f>
        <v>0</v>
      </c>
      <c r="C11" s="389">
        <f>Inputs!D56</f>
        <v>0</v>
      </c>
      <c r="D11" s="389">
        <f>Inputs!E56</f>
        <v>0</v>
      </c>
      <c r="E11" s="389">
        <f>Inputs!F56</f>
        <v>0</v>
      </c>
      <c r="F11" s="389">
        <f>Inputs!G56</f>
        <v>0</v>
      </c>
      <c r="G11" s="389">
        <f>Inputs!H56</f>
        <v>0</v>
      </c>
      <c r="H11" s="389">
        <f>Inputs!I56</f>
        <v>0</v>
      </c>
      <c r="I11" s="389">
        <f>Inputs!J56</f>
        <v>0</v>
      </c>
      <c r="J11" s="389">
        <f>Inputs!K56</f>
        <v>0</v>
      </c>
      <c r="K11" s="389">
        <f>Inputs!L56</f>
        <v>0</v>
      </c>
      <c r="L11" s="389">
        <f>Inputs!M56</f>
        <v>0</v>
      </c>
      <c r="M11" s="389">
        <f>Inputs!N56</f>
        <v>0</v>
      </c>
      <c r="N11" s="389">
        <f>Inputs!O56</f>
        <v>0</v>
      </c>
      <c r="O11" s="389">
        <f>Inputs!P56</f>
        <v>0</v>
      </c>
      <c r="P11" s="389">
        <f>Inputs!Q56</f>
        <v>0</v>
      </c>
      <c r="Q11" s="389">
        <f>Inputs!R56</f>
        <v>0</v>
      </c>
      <c r="R11" s="389">
        <f>Inputs!S56</f>
        <v>0</v>
      </c>
      <c r="S11" s="389">
        <f>Inputs!T56</f>
        <v>0</v>
      </c>
      <c r="T11" s="389">
        <f>Inputs!U56</f>
        <v>0</v>
      </c>
      <c r="U11" s="389">
        <f>Inputs!V56</f>
        <v>0</v>
      </c>
      <c r="V11" s="389">
        <f>Inputs!W56</f>
        <v>0</v>
      </c>
      <c r="W11" s="389">
        <f>Inputs!X56</f>
        <v>0</v>
      </c>
      <c r="X11" s="389">
        <f>Inputs!Y56</f>
        <v>0</v>
      </c>
      <c r="Y11" s="389">
        <f>Inputs!Z56</f>
        <v>0</v>
      </c>
      <c r="Z11" s="389">
        <f>Inputs!AA56</f>
        <v>0</v>
      </c>
      <c r="AA11" s="389">
        <f>Inputs!AB56</f>
        <v>0</v>
      </c>
      <c r="AB11" s="389">
        <f>Inputs!AC56</f>
        <v>0</v>
      </c>
      <c r="AC11" s="389">
        <f>Inputs!AD56</f>
        <v>0</v>
      </c>
      <c r="AD11" s="389">
        <f>Inputs!AE56</f>
        <v>0</v>
      </c>
      <c r="AE11" s="389">
        <f>Inputs!AF56</f>
        <v>0</v>
      </c>
      <c r="AF11" s="389">
        <f>Inputs!AG56</f>
        <v>0</v>
      </c>
      <c r="AG11" s="389">
        <f>Inputs!AH56</f>
        <v>0</v>
      </c>
      <c r="AH11" s="389">
        <f>Inputs!AI56</f>
        <v>0</v>
      </c>
      <c r="AI11" s="389">
        <f>Inputs!AJ56</f>
        <v>0</v>
      </c>
      <c r="AJ11" s="389">
        <f>Inputs!AK56</f>
        <v>0</v>
      </c>
      <c r="AK11" s="389">
        <f>Inputs!AL56</f>
        <v>0</v>
      </c>
      <c r="AL11" s="389">
        <f>Inputs!AM56</f>
        <v>0</v>
      </c>
      <c r="AM11" s="389">
        <f>Inputs!AN56</f>
        <v>0</v>
      </c>
      <c r="AN11" s="389">
        <f>Inputs!AO56</f>
        <v>0</v>
      </c>
      <c r="AO11" s="389">
        <f>Inputs!AP56</f>
        <v>0</v>
      </c>
      <c r="AP11" s="389">
        <f>Inputs!AQ56</f>
        <v>0</v>
      </c>
      <c r="AQ11" s="389">
        <f>Inputs!AR56</f>
        <v>0</v>
      </c>
      <c r="AR11" s="389">
        <f>Inputs!AS56</f>
        <v>0</v>
      </c>
      <c r="AS11" s="389">
        <f>Inputs!AT56</f>
        <v>0</v>
      </c>
      <c r="AT11" s="389">
        <f>Inputs!AU56</f>
        <v>0</v>
      </c>
      <c r="AU11" s="389">
        <f>Inputs!AV56</f>
        <v>0</v>
      </c>
      <c r="AV11" s="389">
        <f>Inputs!AW56</f>
        <v>0</v>
      </c>
      <c r="AW11" s="389">
        <f>Inputs!AX56</f>
        <v>0</v>
      </c>
      <c r="AX11" s="389">
        <f>Inputs!AY56</f>
        <v>0</v>
      </c>
      <c r="AY11" s="389">
        <f>Inputs!AZ56</f>
        <v>0</v>
      </c>
      <c r="AZ11" s="389">
        <f>Inputs!BA56</f>
        <v>0</v>
      </c>
      <c r="BA11" s="389">
        <f>Inputs!BB56</f>
        <v>0</v>
      </c>
      <c r="BB11" s="389">
        <f>Inputs!BC56</f>
        <v>0</v>
      </c>
      <c r="BC11" s="389">
        <f>Inputs!BD56</f>
        <v>0</v>
      </c>
      <c r="BD11" s="389">
        <f>Inputs!BE56</f>
        <v>0</v>
      </c>
      <c r="BE11" s="389">
        <f>Inputs!BF56</f>
        <v>0</v>
      </c>
      <c r="BF11" s="389">
        <f>Inputs!BG56</f>
        <v>0</v>
      </c>
      <c r="BG11" s="389">
        <f>Inputs!BH56</f>
        <v>0</v>
      </c>
      <c r="BH11" s="389">
        <f>Inputs!BI56</f>
        <v>0</v>
      </c>
      <c r="BI11" s="389">
        <f>Inputs!BJ56</f>
        <v>0</v>
      </c>
      <c r="BJ11" s="389">
        <f>Inputs!BK56</f>
        <v>0</v>
      </c>
      <c r="BK11" s="389">
        <f>Inputs!BL56</f>
        <v>0</v>
      </c>
      <c r="BL11" s="389">
        <f>Inputs!BM56</f>
        <v>0</v>
      </c>
      <c r="BM11" s="389">
        <f>Inputs!BN56</f>
        <v>0</v>
      </c>
      <c r="BN11" s="389">
        <f>Inputs!BO56</f>
        <v>0</v>
      </c>
      <c r="BO11" s="389">
        <f>Inputs!BP56</f>
        <v>0</v>
      </c>
      <c r="BP11" s="389">
        <f>Inputs!BQ56</f>
        <v>0</v>
      </c>
      <c r="BQ11" s="389">
        <f>Inputs!BR56</f>
        <v>0</v>
      </c>
      <c r="BR11" s="389">
        <f>Inputs!BS56</f>
        <v>0</v>
      </c>
      <c r="BS11" s="389">
        <f>Inputs!BT56</f>
        <v>0</v>
      </c>
      <c r="BT11" s="389">
        <f>Inputs!BU56</f>
        <v>0</v>
      </c>
      <c r="BU11" s="389">
        <f>Inputs!BV56</f>
        <v>0</v>
      </c>
      <c r="BV11" s="389">
        <f>Inputs!BW56</f>
        <v>0</v>
      </c>
      <c r="BW11" s="389">
        <f>Inputs!BX56</f>
        <v>0</v>
      </c>
      <c r="BX11" s="389">
        <f>Inputs!BY56</f>
        <v>0</v>
      </c>
      <c r="BY11" s="389">
        <f>Inputs!BZ56</f>
        <v>0</v>
      </c>
      <c r="BZ11" s="389">
        <f>Inputs!CA56</f>
        <v>0</v>
      </c>
      <c r="CA11" s="389">
        <f>Inputs!CB56</f>
        <v>0</v>
      </c>
      <c r="CB11" s="389">
        <f>Inputs!CC56</f>
        <v>0</v>
      </c>
      <c r="CC11" s="389">
        <f>Inputs!CD56</f>
        <v>0</v>
      </c>
      <c r="CD11" s="225"/>
    </row>
    <row r="12" spans="1:82">
      <c r="A12" s="216" t="s">
        <v>117</v>
      </c>
      <c r="B12" s="278">
        <f t="shared" ref="B12:C12" si="0">SUM(B7:B11)</f>
        <v>70.699546964285773</v>
      </c>
      <c r="C12" s="278">
        <f t="shared" si="0"/>
        <v>77.76950166071434</v>
      </c>
      <c r="D12" s="278">
        <f t="shared" ref="D12:BO12" si="1">SUM(D7:D11)</f>
        <v>84.839456357142922</v>
      </c>
      <c r="E12" s="278">
        <f t="shared" si="1"/>
        <v>91.909411053571489</v>
      </c>
      <c r="F12" s="278">
        <f t="shared" si="1"/>
        <v>98.979365750000071</v>
      </c>
      <c r="G12" s="278">
        <f t="shared" si="1"/>
        <v>106.04932044642867</v>
      </c>
      <c r="H12" s="278">
        <f t="shared" si="1"/>
        <v>113.11927514285725</v>
      </c>
      <c r="I12" s="278">
        <f t="shared" si="1"/>
        <v>120.18922983928583</v>
      </c>
      <c r="J12" s="278">
        <f t="shared" si="1"/>
        <v>127.25918453571441</v>
      </c>
      <c r="K12" s="278">
        <f t="shared" si="1"/>
        <v>134.32913923214301</v>
      </c>
      <c r="L12" s="278">
        <f t="shared" si="1"/>
        <v>141.39909392857157</v>
      </c>
      <c r="M12" s="278">
        <f t="shared" si="1"/>
        <v>148.46904862500014</v>
      </c>
      <c r="N12" s="278">
        <f t="shared" si="1"/>
        <v>155.53900332142874</v>
      </c>
      <c r="O12" s="278">
        <f t="shared" si="1"/>
        <v>162.60895801785733</v>
      </c>
      <c r="P12" s="278">
        <f t="shared" si="1"/>
        <v>169.6789127142859</v>
      </c>
      <c r="Q12" s="278">
        <f t="shared" si="1"/>
        <v>176.7488674107145</v>
      </c>
      <c r="R12" s="278">
        <f t="shared" si="1"/>
        <v>183.81882210714306</v>
      </c>
      <c r="S12" s="278">
        <f t="shared" si="1"/>
        <v>190.88877680357166</v>
      </c>
      <c r="T12" s="278">
        <f t="shared" si="1"/>
        <v>197.95873150000023</v>
      </c>
      <c r="U12" s="278">
        <f t="shared" si="1"/>
        <v>205.02868619642879</v>
      </c>
      <c r="V12" s="278">
        <f t="shared" si="1"/>
        <v>212.09864089285742</v>
      </c>
      <c r="W12" s="278">
        <f t="shared" si="1"/>
        <v>219.16859558928599</v>
      </c>
      <c r="X12" s="278">
        <f t="shared" si="1"/>
        <v>226.23855028571458</v>
      </c>
      <c r="Y12" s="278">
        <f t="shared" si="1"/>
        <v>233.30850498214315</v>
      </c>
      <c r="Z12" s="278">
        <f t="shared" si="1"/>
        <v>240.37845967857172</v>
      </c>
      <c r="AA12" s="278">
        <f t="shared" si="1"/>
        <v>247.44841437500034</v>
      </c>
      <c r="AB12" s="278">
        <f t="shared" si="1"/>
        <v>254.51836907142888</v>
      </c>
      <c r="AC12" s="278">
        <f t="shared" si="1"/>
        <v>261.5883237678575</v>
      </c>
      <c r="AD12" s="278">
        <f t="shared" si="1"/>
        <v>268.65827846428607</v>
      </c>
      <c r="AE12" s="278">
        <f t="shared" si="1"/>
        <v>275.72823316071464</v>
      </c>
      <c r="AF12" s="278">
        <f t="shared" si="1"/>
        <v>282.79818785714326</v>
      </c>
      <c r="AG12" s="278">
        <f t="shared" si="1"/>
        <v>289.86814255357183</v>
      </c>
      <c r="AH12" s="278">
        <f t="shared" si="1"/>
        <v>296.9380972500004</v>
      </c>
      <c r="AI12" s="278">
        <f t="shared" si="1"/>
        <v>304.00805194642896</v>
      </c>
      <c r="AJ12" s="278">
        <f t="shared" si="1"/>
        <v>311.07800664285759</v>
      </c>
      <c r="AK12" s="278">
        <f t="shared" si="1"/>
        <v>0</v>
      </c>
      <c r="AL12" s="278">
        <f t="shared" si="1"/>
        <v>0</v>
      </c>
      <c r="AM12" s="278">
        <f t="shared" si="1"/>
        <v>0</v>
      </c>
      <c r="AN12" s="278">
        <f t="shared" si="1"/>
        <v>0</v>
      </c>
      <c r="AO12" s="278">
        <f t="shared" si="1"/>
        <v>0</v>
      </c>
      <c r="AP12" s="278">
        <f t="shared" si="1"/>
        <v>0</v>
      </c>
      <c r="AQ12" s="278">
        <f t="shared" si="1"/>
        <v>0</v>
      </c>
      <c r="AR12" s="278">
        <f t="shared" si="1"/>
        <v>0</v>
      </c>
      <c r="AS12" s="278">
        <f t="shared" si="1"/>
        <v>0</v>
      </c>
      <c r="AT12" s="278">
        <f t="shared" si="1"/>
        <v>0</v>
      </c>
      <c r="AU12" s="278">
        <f t="shared" si="1"/>
        <v>0</v>
      </c>
      <c r="AV12" s="278">
        <f t="shared" si="1"/>
        <v>0</v>
      </c>
      <c r="AW12" s="278">
        <f t="shared" si="1"/>
        <v>0</v>
      </c>
      <c r="AX12" s="278">
        <f t="shared" si="1"/>
        <v>0</v>
      </c>
      <c r="AY12" s="278">
        <f t="shared" si="1"/>
        <v>0</v>
      </c>
      <c r="AZ12" s="278">
        <f t="shared" si="1"/>
        <v>0</v>
      </c>
      <c r="BA12" s="278">
        <f t="shared" si="1"/>
        <v>0</v>
      </c>
      <c r="BB12" s="278">
        <f t="shared" si="1"/>
        <v>0</v>
      </c>
      <c r="BC12" s="278">
        <f t="shared" si="1"/>
        <v>0</v>
      </c>
      <c r="BD12" s="278">
        <f t="shared" si="1"/>
        <v>0</v>
      </c>
      <c r="BE12" s="278">
        <f t="shared" si="1"/>
        <v>0</v>
      </c>
      <c r="BF12" s="278">
        <f t="shared" si="1"/>
        <v>0</v>
      </c>
      <c r="BG12" s="278">
        <f t="shared" si="1"/>
        <v>0</v>
      </c>
      <c r="BH12" s="278">
        <f t="shared" si="1"/>
        <v>0</v>
      </c>
      <c r="BI12" s="278">
        <f t="shared" si="1"/>
        <v>0</v>
      </c>
      <c r="BJ12" s="278">
        <f t="shared" si="1"/>
        <v>0</v>
      </c>
      <c r="BK12" s="278">
        <f t="shared" si="1"/>
        <v>0</v>
      </c>
      <c r="BL12" s="278">
        <f t="shared" si="1"/>
        <v>0</v>
      </c>
      <c r="BM12" s="278">
        <f t="shared" si="1"/>
        <v>0</v>
      </c>
      <c r="BN12" s="278">
        <f t="shared" si="1"/>
        <v>0</v>
      </c>
      <c r="BO12" s="278">
        <f t="shared" si="1"/>
        <v>0</v>
      </c>
      <c r="BP12" s="278">
        <f t="shared" ref="BP12:CC12" si="2">SUM(BP7:BP11)</f>
        <v>0</v>
      </c>
      <c r="BQ12" s="278">
        <f t="shared" si="2"/>
        <v>0</v>
      </c>
      <c r="BR12" s="278">
        <f t="shared" si="2"/>
        <v>0</v>
      </c>
      <c r="BS12" s="278">
        <f t="shared" si="2"/>
        <v>0</v>
      </c>
      <c r="BT12" s="278">
        <f t="shared" si="2"/>
        <v>0</v>
      </c>
      <c r="BU12" s="278">
        <f t="shared" si="2"/>
        <v>0</v>
      </c>
      <c r="BV12" s="278">
        <f t="shared" si="2"/>
        <v>0</v>
      </c>
      <c r="BW12" s="278">
        <f t="shared" si="2"/>
        <v>0</v>
      </c>
      <c r="BX12" s="278">
        <f t="shared" si="2"/>
        <v>0</v>
      </c>
      <c r="BY12" s="278">
        <f t="shared" si="2"/>
        <v>0</v>
      </c>
      <c r="BZ12" s="278">
        <f t="shared" si="2"/>
        <v>0</v>
      </c>
      <c r="CA12" s="278">
        <f t="shared" si="2"/>
        <v>0</v>
      </c>
      <c r="CB12" s="278">
        <f t="shared" si="2"/>
        <v>0</v>
      </c>
      <c r="CC12" s="278">
        <f t="shared" si="2"/>
        <v>0</v>
      </c>
      <c r="CD12" s="462"/>
    </row>
    <row r="13" spans="1:82">
      <c r="A13" s="218"/>
      <c r="B13" s="460"/>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0"/>
      <c r="AL13" s="460"/>
      <c r="AM13" s="460"/>
      <c r="AN13" s="460"/>
      <c r="AO13" s="460"/>
      <c r="AP13" s="460"/>
      <c r="AQ13" s="460"/>
      <c r="AR13" s="460"/>
      <c r="AS13" s="460"/>
      <c r="AT13" s="460"/>
      <c r="AU13" s="460"/>
      <c r="AV13" s="460"/>
      <c r="AW13" s="460"/>
      <c r="AX13" s="460"/>
      <c r="AY13" s="460"/>
      <c r="AZ13" s="460"/>
      <c r="BA13" s="460"/>
      <c r="BB13" s="460"/>
      <c r="BC13" s="460"/>
      <c r="BD13" s="460"/>
      <c r="BE13" s="460"/>
      <c r="BF13" s="460"/>
      <c r="BG13" s="460"/>
      <c r="BH13" s="460"/>
      <c r="BI13" s="460"/>
      <c r="BJ13" s="460"/>
      <c r="BK13" s="460"/>
      <c r="BL13" s="460"/>
      <c r="BM13" s="460"/>
      <c r="BN13" s="460"/>
      <c r="BO13" s="460"/>
      <c r="BP13" s="460"/>
      <c r="BQ13" s="460"/>
      <c r="BR13" s="460"/>
      <c r="BS13" s="460"/>
      <c r="BT13" s="460"/>
      <c r="BU13" s="460"/>
      <c r="BV13" s="460"/>
      <c r="BW13" s="460"/>
      <c r="BX13" s="460"/>
      <c r="BY13" s="460"/>
      <c r="BZ13" s="460"/>
      <c r="CA13" s="460"/>
      <c r="CB13" s="460"/>
      <c r="CC13" s="460"/>
      <c r="CD13" s="227"/>
    </row>
    <row r="14" spans="1:82">
      <c r="A14" s="216" t="s">
        <v>93</v>
      </c>
      <c r="B14" s="460"/>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0"/>
      <c r="AV14" s="460"/>
      <c r="AW14" s="460"/>
      <c r="AX14" s="460"/>
      <c r="AY14" s="460"/>
      <c r="AZ14" s="460"/>
      <c r="BA14" s="460"/>
      <c r="BB14" s="460"/>
      <c r="BC14" s="460"/>
      <c r="BD14" s="460"/>
      <c r="BE14" s="460"/>
      <c r="BF14" s="460"/>
      <c r="BG14" s="460"/>
      <c r="BH14" s="460"/>
      <c r="BI14" s="460"/>
      <c r="BJ14" s="460"/>
      <c r="BK14" s="460"/>
      <c r="BL14" s="460"/>
      <c r="BM14" s="460"/>
      <c r="BN14" s="460"/>
      <c r="BO14" s="460"/>
      <c r="BP14" s="460"/>
      <c r="BQ14" s="460"/>
      <c r="BR14" s="460"/>
      <c r="BS14" s="460"/>
      <c r="BT14" s="460"/>
      <c r="BU14" s="460"/>
      <c r="BV14" s="460"/>
      <c r="BW14" s="460"/>
      <c r="BX14" s="460"/>
      <c r="BY14" s="460"/>
      <c r="BZ14" s="460"/>
      <c r="CA14" s="460"/>
      <c r="CB14" s="460"/>
      <c r="CC14" s="460"/>
      <c r="CD14" s="227"/>
    </row>
    <row r="15" spans="1:82">
      <c r="A15" s="217" t="s">
        <v>124</v>
      </c>
      <c r="B15" s="389">
        <f>Inputs!C36</f>
        <v>0</v>
      </c>
      <c r="C15" s="389">
        <f>Inputs!D36</f>
        <v>0</v>
      </c>
      <c r="D15" s="389">
        <f>Inputs!E36</f>
        <v>0</v>
      </c>
      <c r="E15" s="389">
        <f>Inputs!F36</f>
        <v>0</v>
      </c>
      <c r="F15" s="389">
        <f>Inputs!G36</f>
        <v>0</v>
      </c>
      <c r="G15" s="389">
        <f>Inputs!H36</f>
        <v>0</v>
      </c>
      <c r="H15" s="389">
        <f>Inputs!I36</f>
        <v>0</v>
      </c>
      <c r="I15" s="389">
        <f>Inputs!J36</f>
        <v>0</v>
      </c>
      <c r="J15" s="389">
        <f>Inputs!K36</f>
        <v>0</v>
      </c>
      <c r="K15" s="389">
        <f>Inputs!L36</f>
        <v>0</v>
      </c>
      <c r="L15" s="389">
        <f>Inputs!M36</f>
        <v>0</v>
      </c>
      <c r="M15" s="389">
        <f>Inputs!N36</f>
        <v>0</v>
      </c>
      <c r="N15" s="389">
        <f>Inputs!O36</f>
        <v>0</v>
      </c>
      <c r="O15" s="389">
        <f>Inputs!P36</f>
        <v>0</v>
      </c>
      <c r="P15" s="389">
        <f>Inputs!Q36</f>
        <v>0</v>
      </c>
      <c r="Q15" s="389">
        <f>Inputs!R36</f>
        <v>0</v>
      </c>
      <c r="R15" s="389">
        <f>Inputs!S36</f>
        <v>0</v>
      </c>
      <c r="S15" s="389">
        <f>Inputs!T36</f>
        <v>0</v>
      </c>
      <c r="T15" s="389">
        <f>Inputs!U36</f>
        <v>0</v>
      </c>
      <c r="U15" s="389">
        <f>Inputs!V36</f>
        <v>0</v>
      </c>
      <c r="V15" s="389">
        <f>Inputs!W36</f>
        <v>0</v>
      </c>
      <c r="W15" s="389">
        <f>Inputs!X36</f>
        <v>0</v>
      </c>
      <c r="X15" s="389">
        <f>Inputs!Y36</f>
        <v>0</v>
      </c>
      <c r="Y15" s="389">
        <f>Inputs!Z36</f>
        <v>0</v>
      </c>
      <c r="Z15" s="389">
        <f>Inputs!AA36</f>
        <v>0</v>
      </c>
      <c r="AA15" s="389">
        <f>Inputs!AB36</f>
        <v>0</v>
      </c>
      <c r="AB15" s="389">
        <f>Inputs!AC36</f>
        <v>0</v>
      </c>
      <c r="AC15" s="389">
        <f>Inputs!AD36</f>
        <v>0</v>
      </c>
      <c r="AD15" s="389">
        <f>Inputs!AE36</f>
        <v>0</v>
      </c>
      <c r="AE15" s="389">
        <f>Inputs!AF36</f>
        <v>0</v>
      </c>
      <c r="AF15" s="389">
        <f>Inputs!AG36</f>
        <v>0</v>
      </c>
      <c r="AG15" s="389">
        <f>Inputs!AH36</f>
        <v>0</v>
      </c>
      <c r="AH15" s="389">
        <f>Inputs!AI36</f>
        <v>0</v>
      </c>
      <c r="AI15" s="389">
        <f>Inputs!AJ36</f>
        <v>0</v>
      </c>
      <c r="AJ15" s="389">
        <f>Inputs!AK36</f>
        <v>0</v>
      </c>
      <c r="AK15" s="389">
        <f>Inputs!AL36</f>
        <v>0</v>
      </c>
      <c r="AL15" s="389">
        <f>Inputs!AM36</f>
        <v>0</v>
      </c>
      <c r="AM15" s="389">
        <f>Inputs!AN36</f>
        <v>0</v>
      </c>
      <c r="AN15" s="389">
        <f>Inputs!AO36</f>
        <v>0</v>
      </c>
      <c r="AO15" s="389">
        <f>Inputs!AP36</f>
        <v>0</v>
      </c>
      <c r="AP15" s="389">
        <f>Inputs!AQ36</f>
        <v>0</v>
      </c>
      <c r="AQ15" s="389">
        <f>Inputs!AR36</f>
        <v>0</v>
      </c>
      <c r="AR15" s="389">
        <f>Inputs!AS36</f>
        <v>0</v>
      </c>
      <c r="AS15" s="389">
        <f>Inputs!AT36</f>
        <v>0</v>
      </c>
      <c r="AT15" s="389">
        <f>Inputs!AU36</f>
        <v>0</v>
      </c>
      <c r="AU15" s="389">
        <f>Inputs!AV36</f>
        <v>0</v>
      </c>
      <c r="AV15" s="389">
        <f>Inputs!AW36</f>
        <v>0</v>
      </c>
      <c r="AW15" s="389">
        <f>Inputs!AX36</f>
        <v>0</v>
      </c>
      <c r="AX15" s="389">
        <f>Inputs!AY36</f>
        <v>0</v>
      </c>
      <c r="AY15" s="389">
        <f>Inputs!AZ36</f>
        <v>0</v>
      </c>
      <c r="AZ15" s="389">
        <f>Inputs!BA36</f>
        <v>0</v>
      </c>
      <c r="BA15" s="389">
        <f>Inputs!BB36</f>
        <v>0</v>
      </c>
      <c r="BB15" s="389">
        <f>Inputs!BC36</f>
        <v>0</v>
      </c>
      <c r="BC15" s="389">
        <f>Inputs!BD36</f>
        <v>0</v>
      </c>
      <c r="BD15" s="389">
        <f>Inputs!BE36</f>
        <v>0</v>
      </c>
      <c r="BE15" s="389">
        <f>Inputs!BF36</f>
        <v>0</v>
      </c>
      <c r="BF15" s="389">
        <f>Inputs!BG36</f>
        <v>0</v>
      </c>
      <c r="BG15" s="389">
        <f>Inputs!BH36</f>
        <v>0</v>
      </c>
      <c r="BH15" s="389">
        <f>Inputs!BI36</f>
        <v>0</v>
      </c>
      <c r="BI15" s="389">
        <f>Inputs!BJ36</f>
        <v>0</v>
      </c>
      <c r="BJ15" s="389">
        <f>Inputs!BK36</f>
        <v>0</v>
      </c>
      <c r="BK15" s="389">
        <f>Inputs!BL36</f>
        <v>0</v>
      </c>
      <c r="BL15" s="389">
        <f>Inputs!BM36</f>
        <v>0</v>
      </c>
      <c r="BM15" s="389">
        <f>Inputs!BN36</f>
        <v>0</v>
      </c>
      <c r="BN15" s="389">
        <f>Inputs!BO36</f>
        <v>0</v>
      </c>
      <c r="BO15" s="389">
        <f>Inputs!BP36</f>
        <v>0</v>
      </c>
      <c r="BP15" s="389">
        <f>Inputs!BQ36</f>
        <v>0</v>
      </c>
      <c r="BQ15" s="389">
        <f>Inputs!BR36</f>
        <v>0</v>
      </c>
      <c r="BR15" s="389">
        <f>Inputs!BS36</f>
        <v>0</v>
      </c>
      <c r="BS15" s="389">
        <f>Inputs!BT36</f>
        <v>0</v>
      </c>
      <c r="BT15" s="389">
        <f>Inputs!BU36</f>
        <v>0</v>
      </c>
      <c r="BU15" s="389">
        <f>Inputs!BV36</f>
        <v>0</v>
      </c>
      <c r="BV15" s="389">
        <f>Inputs!BW36</f>
        <v>0</v>
      </c>
      <c r="BW15" s="389">
        <f>Inputs!BX36</f>
        <v>0</v>
      </c>
      <c r="BX15" s="389">
        <f>Inputs!BY36</f>
        <v>0</v>
      </c>
      <c r="BY15" s="389">
        <f>Inputs!BZ36</f>
        <v>0</v>
      </c>
      <c r="BZ15" s="389">
        <f>Inputs!CA36</f>
        <v>0</v>
      </c>
      <c r="CA15" s="389">
        <f>Inputs!CB36</f>
        <v>0</v>
      </c>
      <c r="CB15" s="389">
        <f>Inputs!CC36</f>
        <v>0</v>
      </c>
      <c r="CC15" s="389">
        <f>Inputs!CD36</f>
        <v>0</v>
      </c>
      <c r="CD15" s="225"/>
    </row>
    <row r="16" spans="1:82">
      <c r="A16" s="217" t="s">
        <v>172</v>
      </c>
      <c r="B16" s="389">
        <f ca="1">Inputs!C40</f>
        <v>0</v>
      </c>
      <c r="C16" s="389">
        <f ca="1">Inputs!D40</f>
        <v>0</v>
      </c>
      <c r="D16" s="389">
        <f ca="1">Inputs!E40</f>
        <v>0</v>
      </c>
      <c r="E16" s="389">
        <f ca="1">Inputs!F40</f>
        <v>0</v>
      </c>
      <c r="F16" s="389">
        <f ca="1">Inputs!G40</f>
        <v>0</v>
      </c>
      <c r="G16" s="389">
        <f ca="1">Inputs!H40</f>
        <v>0</v>
      </c>
      <c r="H16" s="389">
        <f ca="1">Inputs!I40</f>
        <v>0</v>
      </c>
      <c r="I16" s="389">
        <f ca="1">Inputs!J40</f>
        <v>0</v>
      </c>
      <c r="J16" s="389">
        <f ca="1">Inputs!K40</f>
        <v>0</v>
      </c>
      <c r="K16" s="389">
        <f ca="1">Inputs!L40</f>
        <v>0</v>
      </c>
      <c r="L16" s="389">
        <f ca="1">Inputs!M40</f>
        <v>0</v>
      </c>
      <c r="M16" s="389">
        <f ca="1">Inputs!N40</f>
        <v>0</v>
      </c>
      <c r="N16" s="389">
        <f ca="1">Inputs!O40</f>
        <v>0</v>
      </c>
      <c r="O16" s="389">
        <f ca="1">Inputs!P40</f>
        <v>0</v>
      </c>
      <c r="P16" s="389">
        <f ca="1">Inputs!Q40</f>
        <v>0</v>
      </c>
      <c r="Q16" s="389">
        <f ca="1">Inputs!R40</f>
        <v>0</v>
      </c>
      <c r="R16" s="389">
        <f ca="1">Inputs!S40</f>
        <v>0</v>
      </c>
      <c r="S16" s="389">
        <f ca="1">Inputs!T40</f>
        <v>0</v>
      </c>
      <c r="T16" s="389">
        <f ca="1">Inputs!U40</f>
        <v>0</v>
      </c>
      <c r="U16" s="389">
        <f ca="1">Inputs!V40</f>
        <v>0</v>
      </c>
      <c r="V16" s="389">
        <f ca="1">Inputs!W40</f>
        <v>0</v>
      </c>
      <c r="W16" s="389">
        <f ca="1">Inputs!X40</f>
        <v>0</v>
      </c>
      <c r="X16" s="389">
        <f ca="1">Inputs!Y40</f>
        <v>0</v>
      </c>
      <c r="Y16" s="389">
        <f ca="1">Inputs!Z40</f>
        <v>0</v>
      </c>
      <c r="Z16" s="389">
        <f ca="1">Inputs!AA40</f>
        <v>0</v>
      </c>
      <c r="AA16" s="389">
        <f ca="1">Inputs!AB40</f>
        <v>0</v>
      </c>
      <c r="AB16" s="389">
        <f ca="1">Inputs!AC40</f>
        <v>0</v>
      </c>
      <c r="AC16" s="389">
        <f ca="1">Inputs!AD40</f>
        <v>0</v>
      </c>
      <c r="AD16" s="389">
        <f ca="1">Inputs!AE40</f>
        <v>0</v>
      </c>
      <c r="AE16" s="389">
        <f ca="1">Inputs!AF40</f>
        <v>0</v>
      </c>
      <c r="AF16" s="389">
        <f ca="1">Inputs!AG40</f>
        <v>0</v>
      </c>
      <c r="AG16" s="389">
        <f ca="1">Inputs!AH40</f>
        <v>0</v>
      </c>
      <c r="AH16" s="389">
        <f ca="1">Inputs!AI40</f>
        <v>0</v>
      </c>
      <c r="AI16" s="389">
        <f ca="1">Inputs!AJ40</f>
        <v>0</v>
      </c>
      <c r="AJ16" s="389">
        <f ca="1">Inputs!AK40</f>
        <v>0</v>
      </c>
      <c r="AK16" s="389">
        <f ca="1">Inputs!AL40</f>
        <v>0</v>
      </c>
      <c r="AL16" s="389">
        <f ca="1">Inputs!AM40</f>
        <v>0</v>
      </c>
      <c r="AM16" s="389">
        <f ca="1">Inputs!AN40</f>
        <v>0</v>
      </c>
      <c r="AN16" s="389">
        <f ca="1">Inputs!AO40</f>
        <v>0</v>
      </c>
      <c r="AO16" s="389">
        <f ca="1">Inputs!AP40</f>
        <v>0</v>
      </c>
      <c r="AP16" s="389">
        <f ca="1">Inputs!AQ40</f>
        <v>0</v>
      </c>
      <c r="AQ16" s="389">
        <f ca="1">Inputs!AR40</f>
        <v>0</v>
      </c>
      <c r="AR16" s="389">
        <f ca="1">Inputs!AS40</f>
        <v>0</v>
      </c>
      <c r="AS16" s="389">
        <f ca="1">Inputs!AT40</f>
        <v>0</v>
      </c>
      <c r="AT16" s="389">
        <f ca="1">Inputs!AU40</f>
        <v>0</v>
      </c>
      <c r="AU16" s="389">
        <f ca="1">Inputs!AV40</f>
        <v>0</v>
      </c>
      <c r="AV16" s="389">
        <f ca="1">Inputs!AW40</f>
        <v>0</v>
      </c>
      <c r="AW16" s="389">
        <f ca="1">Inputs!AX40</f>
        <v>0</v>
      </c>
      <c r="AX16" s="389">
        <f ca="1">Inputs!AY40</f>
        <v>0</v>
      </c>
      <c r="AY16" s="389">
        <f ca="1">Inputs!AZ40</f>
        <v>0</v>
      </c>
      <c r="AZ16" s="389">
        <f ca="1">Inputs!BA40</f>
        <v>0</v>
      </c>
      <c r="BA16" s="389">
        <f ca="1">Inputs!BB40</f>
        <v>0</v>
      </c>
      <c r="BB16" s="389">
        <f ca="1">Inputs!BC40</f>
        <v>0</v>
      </c>
      <c r="BC16" s="389">
        <f ca="1">Inputs!BD40</f>
        <v>0</v>
      </c>
      <c r="BD16" s="389">
        <f ca="1">Inputs!BE40</f>
        <v>0</v>
      </c>
      <c r="BE16" s="389">
        <f ca="1">Inputs!BF40</f>
        <v>0</v>
      </c>
      <c r="BF16" s="389">
        <f ca="1">Inputs!BG40</f>
        <v>0</v>
      </c>
      <c r="BG16" s="389">
        <f ca="1">Inputs!BH40</f>
        <v>0</v>
      </c>
      <c r="BH16" s="389">
        <f ca="1">Inputs!BI40</f>
        <v>0</v>
      </c>
      <c r="BI16" s="389">
        <f ca="1">Inputs!BJ40</f>
        <v>0</v>
      </c>
      <c r="BJ16" s="389">
        <f ca="1">Inputs!BK40</f>
        <v>0</v>
      </c>
      <c r="BK16" s="389">
        <f ca="1">Inputs!BL40</f>
        <v>0</v>
      </c>
      <c r="BL16" s="389">
        <f ca="1">Inputs!BM40</f>
        <v>0</v>
      </c>
      <c r="BM16" s="389">
        <f ca="1">Inputs!BN40</f>
        <v>0</v>
      </c>
      <c r="BN16" s="389">
        <f ca="1">Inputs!BO40</f>
        <v>0</v>
      </c>
      <c r="BO16" s="389">
        <f ca="1">Inputs!BP40</f>
        <v>0</v>
      </c>
      <c r="BP16" s="389">
        <f ca="1">Inputs!BQ40</f>
        <v>0</v>
      </c>
      <c r="BQ16" s="389">
        <f ca="1">Inputs!BR40</f>
        <v>0</v>
      </c>
      <c r="BR16" s="389">
        <f ca="1">Inputs!BS40</f>
        <v>0</v>
      </c>
      <c r="BS16" s="389">
        <f ca="1">Inputs!BT40</f>
        <v>0</v>
      </c>
      <c r="BT16" s="389">
        <f ca="1">Inputs!BU40</f>
        <v>0</v>
      </c>
      <c r="BU16" s="389">
        <f ca="1">Inputs!BV40</f>
        <v>0</v>
      </c>
      <c r="BV16" s="389">
        <f ca="1">Inputs!BW40</f>
        <v>0</v>
      </c>
      <c r="BW16" s="389">
        <f ca="1">Inputs!BX40</f>
        <v>0</v>
      </c>
      <c r="BX16" s="389">
        <f ca="1">Inputs!BY40</f>
        <v>0</v>
      </c>
      <c r="BY16" s="389">
        <f ca="1">Inputs!BZ40</f>
        <v>0</v>
      </c>
      <c r="BZ16" s="389">
        <f ca="1">Inputs!CA40</f>
        <v>0</v>
      </c>
      <c r="CA16" s="389">
        <f ca="1">Inputs!CB40</f>
        <v>0</v>
      </c>
      <c r="CB16" s="389">
        <f ca="1">Inputs!CC40</f>
        <v>0</v>
      </c>
      <c r="CC16" s="389">
        <f ca="1">Inputs!CD40</f>
        <v>0</v>
      </c>
      <c r="CD16" s="225"/>
    </row>
    <row r="17" spans="1:82">
      <c r="A17" s="216" t="s">
        <v>114</v>
      </c>
      <c r="B17" s="278">
        <f t="shared" ref="B17:C17" ca="1" si="3">SUM(B15:B16)</f>
        <v>0</v>
      </c>
      <c r="C17" s="278">
        <f t="shared" ca="1" si="3"/>
        <v>0</v>
      </c>
      <c r="D17" s="278">
        <f t="shared" ref="D17:BO17" ca="1" si="4">SUM(D15:D16)</f>
        <v>0</v>
      </c>
      <c r="E17" s="278">
        <f t="shared" ca="1" si="4"/>
        <v>0</v>
      </c>
      <c r="F17" s="278">
        <f t="shared" ca="1" si="4"/>
        <v>0</v>
      </c>
      <c r="G17" s="278">
        <f t="shared" ca="1" si="4"/>
        <v>0</v>
      </c>
      <c r="H17" s="278">
        <f t="shared" ca="1" si="4"/>
        <v>0</v>
      </c>
      <c r="I17" s="278">
        <f t="shared" ca="1" si="4"/>
        <v>0</v>
      </c>
      <c r="J17" s="278">
        <f t="shared" ca="1" si="4"/>
        <v>0</v>
      </c>
      <c r="K17" s="278">
        <f t="shared" ca="1" si="4"/>
        <v>0</v>
      </c>
      <c r="L17" s="278">
        <f t="shared" ca="1" si="4"/>
        <v>0</v>
      </c>
      <c r="M17" s="278">
        <f t="shared" ca="1" si="4"/>
        <v>0</v>
      </c>
      <c r="N17" s="278">
        <f t="shared" ca="1" si="4"/>
        <v>0</v>
      </c>
      <c r="O17" s="278">
        <f t="shared" ca="1" si="4"/>
        <v>0</v>
      </c>
      <c r="P17" s="278">
        <f t="shared" ca="1" si="4"/>
        <v>0</v>
      </c>
      <c r="Q17" s="278">
        <f t="shared" ca="1" si="4"/>
        <v>0</v>
      </c>
      <c r="R17" s="278">
        <f t="shared" ca="1" si="4"/>
        <v>0</v>
      </c>
      <c r="S17" s="278">
        <f t="shared" ca="1" si="4"/>
        <v>0</v>
      </c>
      <c r="T17" s="278">
        <f t="shared" ca="1" si="4"/>
        <v>0</v>
      </c>
      <c r="U17" s="278">
        <f t="shared" ca="1" si="4"/>
        <v>0</v>
      </c>
      <c r="V17" s="278">
        <f t="shared" ca="1" si="4"/>
        <v>0</v>
      </c>
      <c r="W17" s="278">
        <f t="shared" ca="1" si="4"/>
        <v>0</v>
      </c>
      <c r="X17" s="278">
        <f t="shared" ca="1" si="4"/>
        <v>0</v>
      </c>
      <c r="Y17" s="278">
        <f t="shared" ca="1" si="4"/>
        <v>0</v>
      </c>
      <c r="Z17" s="278">
        <f t="shared" ca="1" si="4"/>
        <v>0</v>
      </c>
      <c r="AA17" s="278">
        <f t="shared" ca="1" si="4"/>
        <v>0</v>
      </c>
      <c r="AB17" s="278">
        <f t="shared" ca="1" si="4"/>
        <v>0</v>
      </c>
      <c r="AC17" s="278">
        <f t="shared" ca="1" si="4"/>
        <v>0</v>
      </c>
      <c r="AD17" s="278">
        <f t="shared" ca="1" si="4"/>
        <v>0</v>
      </c>
      <c r="AE17" s="278">
        <f t="shared" ca="1" si="4"/>
        <v>0</v>
      </c>
      <c r="AF17" s="278">
        <f t="shared" ca="1" si="4"/>
        <v>0</v>
      </c>
      <c r="AG17" s="278">
        <f t="shared" ca="1" si="4"/>
        <v>0</v>
      </c>
      <c r="AH17" s="278">
        <f t="shared" ca="1" si="4"/>
        <v>0</v>
      </c>
      <c r="AI17" s="278">
        <f t="shared" ca="1" si="4"/>
        <v>0</v>
      </c>
      <c r="AJ17" s="278">
        <f t="shared" ca="1" si="4"/>
        <v>0</v>
      </c>
      <c r="AK17" s="278">
        <f t="shared" ca="1" si="4"/>
        <v>0</v>
      </c>
      <c r="AL17" s="278">
        <f t="shared" ca="1" si="4"/>
        <v>0</v>
      </c>
      <c r="AM17" s="278">
        <f t="shared" ca="1" si="4"/>
        <v>0</v>
      </c>
      <c r="AN17" s="278">
        <f t="shared" ca="1" si="4"/>
        <v>0</v>
      </c>
      <c r="AO17" s="278">
        <f t="shared" ca="1" si="4"/>
        <v>0</v>
      </c>
      <c r="AP17" s="278">
        <f t="shared" ca="1" si="4"/>
        <v>0</v>
      </c>
      <c r="AQ17" s="278">
        <f t="shared" ca="1" si="4"/>
        <v>0</v>
      </c>
      <c r="AR17" s="278">
        <f t="shared" ca="1" si="4"/>
        <v>0</v>
      </c>
      <c r="AS17" s="278">
        <f t="shared" ca="1" si="4"/>
        <v>0</v>
      </c>
      <c r="AT17" s="278">
        <f t="shared" ca="1" si="4"/>
        <v>0</v>
      </c>
      <c r="AU17" s="278">
        <f t="shared" ca="1" si="4"/>
        <v>0</v>
      </c>
      <c r="AV17" s="278">
        <f t="shared" ca="1" si="4"/>
        <v>0</v>
      </c>
      <c r="AW17" s="278">
        <f t="shared" ca="1" si="4"/>
        <v>0</v>
      </c>
      <c r="AX17" s="278">
        <f t="shared" ca="1" si="4"/>
        <v>0</v>
      </c>
      <c r="AY17" s="278">
        <f t="shared" ca="1" si="4"/>
        <v>0</v>
      </c>
      <c r="AZ17" s="278">
        <f t="shared" ca="1" si="4"/>
        <v>0</v>
      </c>
      <c r="BA17" s="278">
        <f t="shared" ca="1" si="4"/>
        <v>0</v>
      </c>
      <c r="BB17" s="278">
        <f t="shared" ca="1" si="4"/>
        <v>0</v>
      </c>
      <c r="BC17" s="278">
        <f t="shared" ca="1" si="4"/>
        <v>0</v>
      </c>
      <c r="BD17" s="278">
        <f t="shared" ca="1" si="4"/>
        <v>0</v>
      </c>
      <c r="BE17" s="278">
        <f t="shared" ca="1" si="4"/>
        <v>0</v>
      </c>
      <c r="BF17" s="278">
        <f t="shared" ca="1" si="4"/>
        <v>0</v>
      </c>
      <c r="BG17" s="278">
        <f t="shared" ca="1" si="4"/>
        <v>0</v>
      </c>
      <c r="BH17" s="278">
        <f t="shared" ca="1" si="4"/>
        <v>0</v>
      </c>
      <c r="BI17" s="278">
        <f t="shared" ca="1" si="4"/>
        <v>0</v>
      </c>
      <c r="BJ17" s="278">
        <f t="shared" ca="1" si="4"/>
        <v>0</v>
      </c>
      <c r="BK17" s="278">
        <f t="shared" ca="1" si="4"/>
        <v>0</v>
      </c>
      <c r="BL17" s="278">
        <f t="shared" ca="1" si="4"/>
        <v>0</v>
      </c>
      <c r="BM17" s="278">
        <f t="shared" ca="1" si="4"/>
        <v>0</v>
      </c>
      <c r="BN17" s="278">
        <f t="shared" ca="1" si="4"/>
        <v>0</v>
      </c>
      <c r="BO17" s="278">
        <f t="shared" ca="1" si="4"/>
        <v>0</v>
      </c>
      <c r="BP17" s="278">
        <f t="shared" ref="BP17:CC17" ca="1" si="5">SUM(BP15:BP16)</f>
        <v>0</v>
      </c>
      <c r="BQ17" s="278">
        <f t="shared" ca="1" si="5"/>
        <v>0</v>
      </c>
      <c r="BR17" s="278">
        <f t="shared" ca="1" si="5"/>
        <v>0</v>
      </c>
      <c r="BS17" s="278">
        <f t="shared" ca="1" si="5"/>
        <v>0</v>
      </c>
      <c r="BT17" s="278">
        <f t="shared" ca="1" si="5"/>
        <v>0</v>
      </c>
      <c r="BU17" s="278">
        <f t="shared" ca="1" si="5"/>
        <v>0</v>
      </c>
      <c r="BV17" s="278">
        <f t="shared" ca="1" si="5"/>
        <v>0</v>
      </c>
      <c r="BW17" s="278">
        <f t="shared" ca="1" si="5"/>
        <v>0</v>
      </c>
      <c r="BX17" s="278">
        <f t="shared" ca="1" si="5"/>
        <v>0</v>
      </c>
      <c r="BY17" s="278">
        <f t="shared" ca="1" si="5"/>
        <v>0</v>
      </c>
      <c r="BZ17" s="278">
        <f t="shared" ca="1" si="5"/>
        <v>0</v>
      </c>
      <c r="CA17" s="278">
        <f t="shared" ca="1" si="5"/>
        <v>0</v>
      </c>
      <c r="CB17" s="278">
        <f t="shared" ca="1" si="5"/>
        <v>0</v>
      </c>
      <c r="CC17" s="278">
        <f t="shared" ca="1" si="5"/>
        <v>0</v>
      </c>
      <c r="CD17" s="228"/>
    </row>
    <row r="18" spans="1:82">
      <c r="A18" s="216"/>
      <c r="B18" s="460"/>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0"/>
      <c r="AR18" s="460"/>
      <c r="AS18" s="460"/>
      <c r="AT18" s="460"/>
      <c r="AU18" s="460"/>
      <c r="AV18" s="460"/>
      <c r="AW18" s="460"/>
      <c r="AX18" s="460"/>
      <c r="AY18" s="460"/>
      <c r="AZ18" s="460"/>
      <c r="BA18" s="460"/>
      <c r="BB18" s="460"/>
      <c r="BC18" s="460"/>
      <c r="BD18" s="460"/>
      <c r="BE18" s="460"/>
      <c r="BF18" s="460"/>
      <c r="BG18" s="460"/>
      <c r="BH18" s="460"/>
      <c r="BI18" s="460"/>
      <c r="BJ18" s="460"/>
      <c r="BK18" s="460"/>
      <c r="BL18" s="460"/>
      <c r="BM18" s="460"/>
      <c r="BN18" s="460"/>
      <c r="BO18" s="460"/>
      <c r="BP18" s="460"/>
      <c r="BQ18" s="460"/>
      <c r="BR18" s="460"/>
      <c r="BS18" s="460"/>
      <c r="BT18" s="460"/>
      <c r="BU18" s="460"/>
      <c r="BV18" s="460"/>
      <c r="BW18" s="460"/>
      <c r="BX18" s="460"/>
      <c r="BY18" s="460"/>
      <c r="BZ18" s="460"/>
      <c r="CA18" s="460"/>
      <c r="CB18" s="460"/>
      <c r="CC18" s="460"/>
      <c r="CD18" s="469"/>
    </row>
    <row r="19" spans="1:82">
      <c r="A19" s="217" t="s">
        <v>254</v>
      </c>
      <c r="B19" s="389">
        <f>Inputs!C53</f>
        <v>0</v>
      </c>
      <c r="C19" s="389">
        <f>Inputs!D53</f>
        <v>0</v>
      </c>
      <c r="D19" s="389">
        <f>Inputs!E53</f>
        <v>0</v>
      </c>
      <c r="E19" s="389">
        <f>Inputs!F53</f>
        <v>0</v>
      </c>
      <c r="F19" s="389">
        <f>Inputs!G53</f>
        <v>0</v>
      </c>
      <c r="G19" s="389">
        <f>Inputs!H53</f>
        <v>0</v>
      </c>
      <c r="H19" s="389">
        <f>Inputs!I53</f>
        <v>0</v>
      </c>
      <c r="I19" s="389">
        <f>Inputs!J53</f>
        <v>0</v>
      </c>
      <c r="J19" s="389">
        <f>Inputs!K53</f>
        <v>0</v>
      </c>
      <c r="K19" s="389">
        <f>Inputs!L53</f>
        <v>0</v>
      </c>
      <c r="L19" s="389">
        <f>Inputs!M53</f>
        <v>0</v>
      </c>
      <c r="M19" s="389">
        <f>Inputs!N53</f>
        <v>0</v>
      </c>
      <c r="N19" s="389">
        <f>Inputs!O53</f>
        <v>0</v>
      </c>
      <c r="O19" s="389">
        <f>Inputs!P53</f>
        <v>0</v>
      </c>
      <c r="P19" s="389">
        <f>Inputs!Q53</f>
        <v>0</v>
      </c>
      <c r="Q19" s="389">
        <f>Inputs!R53</f>
        <v>0</v>
      </c>
      <c r="R19" s="389">
        <f>Inputs!S53</f>
        <v>0</v>
      </c>
      <c r="S19" s="389">
        <f>Inputs!T53</f>
        <v>0</v>
      </c>
      <c r="T19" s="389">
        <f>Inputs!U53</f>
        <v>0</v>
      </c>
      <c r="U19" s="389">
        <f>Inputs!V53</f>
        <v>0</v>
      </c>
      <c r="V19" s="389">
        <f>Inputs!W53</f>
        <v>0</v>
      </c>
      <c r="W19" s="389">
        <f>Inputs!X53</f>
        <v>0</v>
      </c>
      <c r="X19" s="389">
        <f>Inputs!Y53</f>
        <v>0</v>
      </c>
      <c r="Y19" s="389">
        <f>Inputs!Z53</f>
        <v>0</v>
      </c>
      <c r="Z19" s="389">
        <f>Inputs!AA53</f>
        <v>0</v>
      </c>
      <c r="AA19" s="389">
        <f>Inputs!AB53</f>
        <v>0</v>
      </c>
      <c r="AB19" s="389">
        <f>Inputs!AC53</f>
        <v>0</v>
      </c>
      <c r="AC19" s="389">
        <f>Inputs!AD53</f>
        <v>0</v>
      </c>
      <c r="AD19" s="389">
        <f>Inputs!AE53</f>
        <v>0</v>
      </c>
      <c r="AE19" s="389">
        <f>Inputs!AF53</f>
        <v>0</v>
      </c>
      <c r="AF19" s="389">
        <f>Inputs!AG53</f>
        <v>0</v>
      </c>
      <c r="AG19" s="389">
        <f>Inputs!AH53</f>
        <v>0</v>
      </c>
      <c r="AH19" s="389">
        <f>Inputs!AI53</f>
        <v>0</v>
      </c>
      <c r="AI19" s="389">
        <f>Inputs!AJ53</f>
        <v>0</v>
      </c>
      <c r="AJ19" s="389">
        <f>Inputs!AK53</f>
        <v>0</v>
      </c>
      <c r="AK19" s="389">
        <f>Inputs!AL53</f>
        <v>0</v>
      </c>
      <c r="AL19" s="389">
        <f>Inputs!AM53</f>
        <v>0</v>
      </c>
      <c r="AM19" s="389">
        <f>Inputs!AN53</f>
        <v>0</v>
      </c>
      <c r="AN19" s="389">
        <f>Inputs!AO53</f>
        <v>0</v>
      </c>
      <c r="AO19" s="389">
        <f>Inputs!AP53</f>
        <v>0</v>
      </c>
      <c r="AP19" s="389">
        <f>Inputs!AQ53</f>
        <v>0</v>
      </c>
      <c r="AQ19" s="389">
        <f>Inputs!AR53</f>
        <v>0</v>
      </c>
      <c r="AR19" s="389">
        <f>Inputs!AS53</f>
        <v>0</v>
      </c>
      <c r="AS19" s="389">
        <f>Inputs!AT53</f>
        <v>0</v>
      </c>
      <c r="AT19" s="389">
        <f>Inputs!AU53</f>
        <v>0</v>
      </c>
      <c r="AU19" s="389">
        <f>Inputs!AV53</f>
        <v>0</v>
      </c>
      <c r="AV19" s="389">
        <f>Inputs!AW53</f>
        <v>0</v>
      </c>
      <c r="AW19" s="389">
        <f>Inputs!AX53</f>
        <v>0</v>
      </c>
      <c r="AX19" s="389">
        <f>Inputs!AY53</f>
        <v>0</v>
      </c>
      <c r="AY19" s="389">
        <f>Inputs!AZ53</f>
        <v>0</v>
      </c>
      <c r="AZ19" s="389">
        <f>Inputs!BA53</f>
        <v>0</v>
      </c>
      <c r="BA19" s="389">
        <f>Inputs!BB53</f>
        <v>0</v>
      </c>
      <c r="BB19" s="389">
        <f>Inputs!BC53</f>
        <v>0</v>
      </c>
      <c r="BC19" s="389">
        <f>Inputs!BD53</f>
        <v>0</v>
      </c>
      <c r="BD19" s="389">
        <f>Inputs!BE53</f>
        <v>0</v>
      </c>
      <c r="BE19" s="389">
        <f>Inputs!BF53</f>
        <v>0</v>
      </c>
      <c r="BF19" s="389">
        <f>Inputs!BG53</f>
        <v>0</v>
      </c>
      <c r="BG19" s="389">
        <f>Inputs!BH53</f>
        <v>0</v>
      </c>
      <c r="BH19" s="389">
        <f>Inputs!BI53</f>
        <v>0</v>
      </c>
      <c r="BI19" s="389">
        <f>Inputs!BJ53</f>
        <v>0</v>
      </c>
      <c r="BJ19" s="389">
        <f>Inputs!BK53</f>
        <v>0</v>
      </c>
      <c r="BK19" s="389">
        <f>Inputs!BL53</f>
        <v>0</v>
      </c>
      <c r="BL19" s="389">
        <f>Inputs!BM53</f>
        <v>0</v>
      </c>
      <c r="BM19" s="389">
        <f>Inputs!BN53</f>
        <v>0</v>
      </c>
      <c r="BN19" s="389">
        <f>Inputs!BO53</f>
        <v>0</v>
      </c>
      <c r="BO19" s="389">
        <f>Inputs!BP53</f>
        <v>0</v>
      </c>
      <c r="BP19" s="389">
        <f>Inputs!BQ53</f>
        <v>0</v>
      </c>
      <c r="BQ19" s="389">
        <f>Inputs!BR53</f>
        <v>0</v>
      </c>
      <c r="BR19" s="389">
        <f>Inputs!BS53</f>
        <v>0</v>
      </c>
      <c r="BS19" s="389">
        <f>Inputs!BT53</f>
        <v>0</v>
      </c>
      <c r="BT19" s="389">
        <f>Inputs!BU53</f>
        <v>0</v>
      </c>
      <c r="BU19" s="389">
        <f>Inputs!BV53</f>
        <v>0</v>
      </c>
      <c r="BV19" s="389">
        <f>Inputs!BW53</f>
        <v>0</v>
      </c>
      <c r="BW19" s="389">
        <f>Inputs!BX53</f>
        <v>0</v>
      </c>
      <c r="BX19" s="389">
        <f>Inputs!BY53</f>
        <v>0</v>
      </c>
      <c r="BY19" s="389">
        <f>Inputs!BZ53</f>
        <v>0</v>
      </c>
      <c r="BZ19" s="389">
        <f>Inputs!CA53</f>
        <v>0</v>
      </c>
      <c r="CA19" s="389">
        <f>Inputs!CB53</f>
        <v>0</v>
      </c>
      <c r="CB19" s="389">
        <f>Inputs!CC53</f>
        <v>0</v>
      </c>
      <c r="CC19" s="389">
        <f>Inputs!CD53</f>
        <v>0</v>
      </c>
      <c r="CD19" s="225"/>
    </row>
    <row r="20" spans="1:82">
      <c r="A20" s="217" t="s">
        <v>234</v>
      </c>
      <c r="B20" s="389">
        <f>Inputs!C54</f>
        <v>0</v>
      </c>
      <c r="C20" s="389">
        <f>Inputs!D54</f>
        <v>0</v>
      </c>
      <c r="D20" s="389">
        <f>Inputs!E54</f>
        <v>0</v>
      </c>
      <c r="E20" s="389">
        <f>Inputs!F54</f>
        <v>0</v>
      </c>
      <c r="F20" s="389">
        <f>Inputs!G54</f>
        <v>0</v>
      </c>
      <c r="G20" s="389">
        <f>Inputs!H54</f>
        <v>0</v>
      </c>
      <c r="H20" s="389">
        <f>Inputs!I54</f>
        <v>0</v>
      </c>
      <c r="I20" s="389">
        <f>Inputs!J54</f>
        <v>0</v>
      </c>
      <c r="J20" s="389">
        <f>Inputs!K54</f>
        <v>0</v>
      </c>
      <c r="K20" s="389">
        <f>Inputs!L54</f>
        <v>0</v>
      </c>
      <c r="L20" s="389">
        <f>Inputs!M54</f>
        <v>0</v>
      </c>
      <c r="M20" s="389">
        <f>Inputs!N54</f>
        <v>0</v>
      </c>
      <c r="N20" s="389">
        <f>Inputs!O54</f>
        <v>0</v>
      </c>
      <c r="O20" s="389">
        <f>Inputs!P54</f>
        <v>0</v>
      </c>
      <c r="P20" s="389">
        <f>Inputs!Q54</f>
        <v>0</v>
      </c>
      <c r="Q20" s="389">
        <f>Inputs!R54</f>
        <v>0</v>
      </c>
      <c r="R20" s="389">
        <f>Inputs!S54</f>
        <v>0</v>
      </c>
      <c r="S20" s="389">
        <f>Inputs!T54</f>
        <v>0</v>
      </c>
      <c r="T20" s="389">
        <f>Inputs!U54</f>
        <v>0</v>
      </c>
      <c r="U20" s="389">
        <f>Inputs!V54</f>
        <v>0</v>
      </c>
      <c r="V20" s="389">
        <f>Inputs!W54</f>
        <v>0</v>
      </c>
      <c r="W20" s="389">
        <f>Inputs!X54</f>
        <v>0</v>
      </c>
      <c r="X20" s="389">
        <f>Inputs!Y54</f>
        <v>0</v>
      </c>
      <c r="Y20" s="389">
        <f>Inputs!Z54</f>
        <v>0</v>
      </c>
      <c r="Z20" s="389">
        <f>Inputs!AA54</f>
        <v>0</v>
      </c>
      <c r="AA20" s="389">
        <f>Inputs!AB54</f>
        <v>0</v>
      </c>
      <c r="AB20" s="389">
        <f>Inputs!AC54</f>
        <v>0</v>
      </c>
      <c r="AC20" s="389">
        <f>Inputs!AD54</f>
        <v>0</v>
      </c>
      <c r="AD20" s="389">
        <f>Inputs!AE54</f>
        <v>0</v>
      </c>
      <c r="AE20" s="389">
        <f>Inputs!AF54</f>
        <v>0</v>
      </c>
      <c r="AF20" s="389">
        <f>Inputs!AG54</f>
        <v>0</v>
      </c>
      <c r="AG20" s="389">
        <f>Inputs!AH54</f>
        <v>0</v>
      </c>
      <c r="AH20" s="389">
        <f>Inputs!AI54</f>
        <v>0</v>
      </c>
      <c r="AI20" s="389">
        <f>Inputs!AJ54</f>
        <v>0</v>
      </c>
      <c r="AJ20" s="389">
        <f>Inputs!AK54</f>
        <v>0</v>
      </c>
      <c r="AK20" s="389">
        <f>Inputs!AL54</f>
        <v>0</v>
      </c>
      <c r="AL20" s="389">
        <f>Inputs!AM54</f>
        <v>0</v>
      </c>
      <c r="AM20" s="389">
        <f>Inputs!AN54</f>
        <v>0</v>
      </c>
      <c r="AN20" s="389">
        <f>Inputs!AO54</f>
        <v>0</v>
      </c>
      <c r="AO20" s="389">
        <f>Inputs!AP54</f>
        <v>0</v>
      </c>
      <c r="AP20" s="389">
        <f>Inputs!AQ54</f>
        <v>0</v>
      </c>
      <c r="AQ20" s="389">
        <f>Inputs!AR54</f>
        <v>0</v>
      </c>
      <c r="AR20" s="389">
        <f>Inputs!AS54</f>
        <v>0</v>
      </c>
      <c r="AS20" s="389">
        <f>Inputs!AT54</f>
        <v>0</v>
      </c>
      <c r="AT20" s="389">
        <f>Inputs!AU54</f>
        <v>0</v>
      </c>
      <c r="AU20" s="389">
        <f>Inputs!AV54</f>
        <v>0</v>
      </c>
      <c r="AV20" s="389">
        <f>Inputs!AW54</f>
        <v>0</v>
      </c>
      <c r="AW20" s="389">
        <f>Inputs!AX54</f>
        <v>0</v>
      </c>
      <c r="AX20" s="389">
        <f>Inputs!AY54</f>
        <v>0</v>
      </c>
      <c r="AY20" s="389">
        <f>Inputs!AZ54</f>
        <v>0</v>
      </c>
      <c r="AZ20" s="389">
        <f>Inputs!BA54</f>
        <v>0</v>
      </c>
      <c r="BA20" s="389">
        <f>Inputs!BB54</f>
        <v>0</v>
      </c>
      <c r="BB20" s="389">
        <f>Inputs!BC54</f>
        <v>0</v>
      </c>
      <c r="BC20" s="389">
        <f>Inputs!BD54</f>
        <v>0</v>
      </c>
      <c r="BD20" s="389">
        <f>Inputs!BE54</f>
        <v>0</v>
      </c>
      <c r="BE20" s="389">
        <f>Inputs!BF54</f>
        <v>0</v>
      </c>
      <c r="BF20" s="389">
        <f>Inputs!BG54</f>
        <v>0</v>
      </c>
      <c r="BG20" s="389">
        <f>Inputs!BH54</f>
        <v>0</v>
      </c>
      <c r="BH20" s="389">
        <f>Inputs!BI54</f>
        <v>0</v>
      </c>
      <c r="BI20" s="389">
        <f>Inputs!BJ54</f>
        <v>0</v>
      </c>
      <c r="BJ20" s="389">
        <f>Inputs!BK54</f>
        <v>0</v>
      </c>
      <c r="BK20" s="389">
        <f>Inputs!BL54</f>
        <v>0</v>
      </c>
      <c r="BL20" s="389">
        <f>Inputs!BM54</f>
        <v>0</v>
      </c>
      <c r="BM20" s="389">
        <f>Inputs!BN54</f>
        <v>0</v>
      </c>
      <c r="BN20" s="389">
        <f>Inputs!BO54</f>
        <v>0</v>
      </c>
      <c r="BO20" s="389">
        <f>Inputs!BP54</f>
        <v>0</v>
      </c>
      <c r="BP20" s="389">
        <f>Inputs!BQ54</f>
        <v>0</v>
      </c>
      <c r="BQ20" s="389">
        <f>Inputs!BR54</f>
        <v>0</v>
      </c>
      <c r="BR20" s="389">
        <f>Inputs!BS54</f>
        <v>0</v>
      </c>
      <c r="BS20" s="389">
        <f>Inputs!BT54</f>
        <v>0</v>
      </c>
      <c r="BT20" s="389">
        <f>Inputs!BU54</f>
        <v>0</v>
      </c>
      <c r="BU20" s="389">
        <f>Inputs!BV54</f>
        <v>0</v>
      </c>
      <c r="BV20" s="389">
        <f>Inputs!BW54</f>
        <v>0</v>
      </c>
      <c r="BW20" s="389">
        <f>Inputs!BX54</f>
        <v>0</v>
      </c>
      <c r="BX20" s="389">
        <f>Inputs!BY54</f>
        <v>0</v>
      </c>
      <c r="BY20" s="389">
        <f>Inputs!BZ54</f>
        <v>0</v>
      </c>
      <c r="BZ20" s="389">
        <f>Inputs!CA54</f>
        <v>0</v>
      </c>
      <c r="CA20" s="389">
        <f>Inputs!CB54</f>
        <v>0</v>
      </c>
      <c r="CB20" s="389">
        <f>Inputs!CC54</f>
        <v>0</v>
      </c>
      <c r="CC20" s="389">
        <f>Inputs!CD54</f>
        <v>0</v>
      </c>
      <c r="CD20" s="225"/>
    </row>
    <row r="21" spans="1:82">
      <c r="A21" s="217" t="s">
        <v>255</v>
      </c>
      <c r="B21" s="389">
        <f>Inputs!C55</f>
        <v>0</v>
      </c>
      <c r="C21" s="389">
        <f>Inputs!D55</f>
        <v>0</v>
      </c>
      <c r="D21" s="389">
        <f>Inputs!E55</f>
        <v>0</v>
      </c>
      <c r="E21" s="389">
        <f>Inputs!F55</f>
        <v>0</v>
      </c>
      <c r="F21" s="389">
        <f>Inputs!G55</f>
        <v>0</v>
      </c>
      <c r="G21" s="389">
        <f>Inputs!H55</f>
        <v>0</v>
      </c>
      <c r="H21" s="389">
        <f>Inputs!I55</f>
        <v>0</v>
      </c>
      <c r="I21" s="389">
        <f>Inputs!J55</f>
        <v>0</v>
      </c>
      <c r="J21" s="389">
        <f>Inputs!K55</f>
        <v>0</v>
      </c>
      <c r="K21" s="389">
        <f>Inputs!L55</f>
        <v>0</v>
      </c>
      <c r="L21" s="389">
        <f>Inputs!M55</f>
        <v>0</v>
      </c>
      <c r="M21" s="389">
        <f>Inputs!N55</f>
        <v>0</v>
      </c>
      <c r="N21" s="389">
        <f>Inputs!O55</f>
        <v>0</v>
      </c>
      <c r="O21" s="389">
        <f>Inputs!P55</f>
        <v>0</v>
      </c>
      <c r="P21" s="389">
        <f>Inputs!Q55</f>
        <v>0</v>
      </c>
      <c r="Q21" s="389">
        <f>Inputs!R55</f>
        <v>0</v>
      </c>
      <c r="R21" s="389">
        <f>Inputs!S55</f>
        <v>0</v>
      </c>
      <c r="S21" s="389">
        <f>Inputs!T55</f>
        <v>0</v>
      </c>
      <c r="T21" s="389">
        <f>Inputs!U55</f>
        <v>0</v>
      </c>
      <c r="U21" s="389">
        <f>Inputs!V55</f>
        <v>0</v>
      </c>
      <c r="V21" s="389">
        <f>Inputs!W55</f>
        <v>0</v>
      </c>
      <c r="W21" s="389">
        <f>Inputs!X55</f>
        <v>0</v>
      </c>
      <c r="X21" s="389">
        <f>Inputs!Y55</f>
        <v>0</v>
      </c>
      <c r="Y21" s="389">
        <f>Inputs!Z55</f>
        <v>0</v>
      </c>
      <c r="Z21" s="389">
        <f>Inputs!AA55</f>
        <v>0</v>
      </c>
      <c r="AA21" s="389">
        <f>Inputs!AB55</f>
        <v>0</v>
      </c>
      <c r="AB21" s="389">
        <f>Inputs!AC55</f>
        <v>0</v>
      </c>
      <c r="AC21" s="389">
        <f>Inputs!AD55</f>
        <v>0</v>
      </c>
      <c r="AD21" s="389">
        <f>Inputs!AE55</f>
        <v>0</v>
      </c>
      <c r="AE21" s="389">
        <f>Inputs!AF55</f>
        <v>0</v>
      </c>
      <c r="AF21" s="389">
        <f>Inputs!AG55</f>
        <v>0</v>
      </c>
      <c r="AG21" s="389">
        <f>Inputs!AH55</f>
        <v>0</v>
      </c>
      <c r="AH21" s="389">
        <f>Inputs!AI55</f>
        <v>0</v>
      </c>
      <c r="AI21" s="389">
        <f>Inputs!AJ55</f>
        <v>0</v>
      </c>
      <c r="AJ21" s="389">
        <f>Inputs!AK55</f>
        <v>0</v>
      </c>
      <c r="AK21" s="389">
        <f>Inputs!AL55</f>
        <v>0</v>
      </c>
      <c r="AL21" s="389">
        <f>Inputs!AM55</f>
        <v>0</v>
      </c>
      <c r="AM21" s="389">
        <f>Inputs!AN55</f>
        <v>0</v>
      </c>
      <c r="AN21" s="389">
        <f>Inputs!AO55</f>
        <v>0</v>
      </c>
      <c r="AO21" s="389">
        <f>Inputs!AP55</f>
        <v>0</v>
      </c>
      <c r="AP21" s="389">
        <f>Inputs!AQ55</f>
        <v>0</v>
      </c>
      <c r="AQ21" s="389">
        <f>Inputs!AR55</f>
        <v>0</v>
      </c>
      <c r="AR21" s="389">
        <f>Inputs!AS55</f>
        <v>0</v>
      </c>
      <c r="AS21" s="389">
        <f>Inputs!AT55</f>
        <v>0</v>
      </c>
      <c r="AT21" s="389">
        <f>Inputs!AU55</f>
        <v>0</v>
      </c>
      <c r="AU21" s="389">
        <f>Inputs!AV55</f>
        <v>0</v>
      </c>
      <c r="AV21" s="389">
        <f>Inputs!AW55</f>
        <v>0</v>
      </c>
      <c r="AW21" s="389">
        <f>Inputs!AX55</f>
        <v>0</v>
      </c>
      <c r="AX21" s="389">
        <f>Inputs!AY55</f>
        <v>0</v>
      </c>
      <c r="AY21" s="389">
        <f>Inputs!AZ55</f>
        <v>0</v>
      </c>
      <c r="AZ21" s="389">
        <f>Inputs!BA55</f>
        <v>0</v>
      </c>
      <c r="BA21" s="389">
        <f>Inputs!BB55</f>
        <v>0</v>
      </c>
      <c r="BB21" s="389">
        <f>Inputs!BC55</f>
        <v>0</v>
      </c>
      <c r="BC21" s="389">
        <f>Inputs!BD55</f>
        <v>0</v>
      </c>
      <c r="BD21" s="389">
        <f>Inputs!BE55</f>
        <v>0</v>
      </c>
      <c r="BE21" s="389">
        <f>Inputs!BF55</f>
        <v>0</v>
      </c>
      <c r="BF21" s="389">
        <f>Inputs!BG55</f>
        <v>0</v>
      </c>
      <c r="BG21" s="389">
        <f>Inputs!BH55</f>
        <v>0</v>
      </c>
      <c r="BH21" s="389">
        <f>Inputs!BI55</f>
        <v>0</v>
      </c>
      <c r="BI21" s="389">
        <f>Inputs!BJ55</f>
        <v>0</v>
      </c>
      <c r="BJ21" s="389">
        <f>Inputs!BK55</f>
        <v>0</v>
      </c>
      <c r="BK21" s="389">
        <f>Inputs!BL55</f>
        <v>0</v>
      </c>
      <c r="BL21" s="389">
        <f>Inputs!BM55</f>
        <v>0</v>
      </c>
      <c r="BM21" s="389">
        <f>Inputs!BN55</f>
        <v>0</v>
      </c>
      <c r="BN21" s="389">
        <f>Inputs!BO55</f>
        <v>0</v>
      </c>
      <c r="BO21" s="389">
        <f>Inputs!BP55</f>
        <v>0</v>
      </c>
      <c r="BP21" s="389">
        <f>Inputs!BQ55</f>
        <v>0</v>
      </c>
      <c r="BQ21" s="389">
        <f>Inputs!BR55</f>
        <v>0</v>
      </c>
      <c r="BR21" s="389">
        <f>Inputs!BS55</f>
        <v>0</v>
      </c>
      <c r="BS21" s="389">
        <f>Inputs!BT55</f>
        <v>0</v>
      </c>
      <c r="BT21" s="389">
        <f>Inputs!BU55</f>
        <v>0</v>
      </c>
      <c r="BU21" s="389">
        <f>Inputs!BV55</f>
        <v>0</v>
      </c>
      <c r="BV21" s="389">
        <f>Inputs!BW55</f>
        <v>0</v>
      </c>
      <c r="BW21" s="389">
        <f>Inputs!BX55</f>
        <v>0</v>
      </c>
      <c r="BX21" s="389">
        <f>Inputs!BY55</f>
        <v>0</v>
      </c>
      <c r="BY21" s="389">
        <f>Inputs!BZ55</f>
        <v>0</v>
      </c>
      <c r="BZ21" s="389">
        <f>Inputs!CA55</f>
        <v>0</v>
      </c>
      <c r="CA21" s="389">
        <f>Inputs!CB55</f>
        <v>0</v>
      </c>
      <c r="CB21" s="389">
        <f>Inputs!CC55</f>
        <v>0</v>
      </c>
      <c r="CC21" s="389">
        <f>Inputs!CD55</f>
        <v>0</v>
      </c>
      <c r="CD21" s="225"/>
    </row>
    <row r="22" spans="1:82">
      <c r="A22" s="218" t="s">
        <v>86</v>
      </c>
      <c r="B22" s="389">
        <f>Inputs!C63</f>
        <v>0</v>
      </c>
      <c r="C22" s="389">
        <f>Inputs!D63</f>
        <v>0</v>
      </c>
      <c r="D22" s="389">
        <f>Inputs!E63</f>
        <v>0</v>
      </c>
      <c r="E22" s="389">
        <f>Inputs!F63</f>
        <v>0</v>
      </c>
      <c r="F22" s="389">
        <f>Inputs!G63</f>
        <v>0</v>
      </c>
      <c r="G22" s="389">
        <f>Inputs!H63</f>
        <v>0</v>
      </c>
      <c r="H22" s="389">
        <f>Inputs!I63</f>
        <v>0</v>
      </c>
      <c r="I22" s="389">
        <f>Inputs!J63</f>
        <v>0</v>
      </c>
      <c r="J22" s="389">
        <f>Inputs!K63</f>
        <v>0</v>
      </c>
      <c r="K22" s="389">
        <f>Inputs!L63</f>
        <v>0</v>
      </c>
      <c r="L22" s="389">
        <f>Inputs!M63</f>
        <v>0</v>
      </c>
      <c r="M22" s="389">
        <f>Inputs!N63</f>
        <v>0</v>
      </c>
      <c r="N22" s="389">
        <f>Inputs!O63</f>
        <v>0</v>
      </c>
      <c r="O22" s="389">
        <f>Inputs!P63</f>
        <v>0</v>
      </c>
      <c r="P22" s="389">
        <f>Inputs!Q63</f>
        <v>0</v>
      </c>
      <c r="Q22" s="389">
        <f>Inputs!R63</f>
        <v>0</v>
      </c>
      <c r="R22" s="389">
        <f>Inputs!S63</f>
        <v>0</v>
      </c>
      <c r="S22" s="389">
        <f>Inputs!T63</f>
        <v>0</v>
      </c>
      <c r="T22" s="389">
        <f>Inputs!U63</f>
        <v>0</v>
      </c>
      <c r="U22" s="389">
        <f>Inputs!V63</f>
        <v>0</v>
      </c>
      <c r="V22" s="389">
        <f>Inputs!W63</f>
        <v>0</v>
      </c>
      <c r="W22" s="389">
        <f>Inputs!X63</f>
        <v>0</v>
      </c>
      <c r="X22" s="389">
        <f>Inputs!Y63</f>
        <v>0</v>
      </c>
      <c r="Y22" s="389">
        <f>Inputs!Z63</f>
        <v>0</v>
      </c>
      <c r="Z22" s="389">
        <f>Inputs!AA63</f>
        <v>0</v>
      </c>
      <c r="AA22" s="389">
        <f>Inputs!AB63</f>
        <v>0</v>
      </c>
      <c r="AB22" s="389">
        <f>Inputs!AC63</f>
        <v>0</v>
      </c>
      <c r="AC22" s="389">
        <f>Inputs!AD63</f>
        <v>0</v>
      </c>
      <c r="AD22" s="389">
        <f>Inputs!AE63</f>
        <v>0</v>
      </c>
      <c r="AE22" s="389">
        <f>Inputs!AF63</f>
        <v>0</v>
      </c>
      <c r="AF22" s="389">
        <f>Inputs!AG63</f>
        <v>0</v>
      </c>
      <c r="AG22" s="389">
        <f>Inputs!AH63</f>
        <v>0</v>
      </c>
      <c r="AH22" s="389">
        <f>Inputs!AI63</f>
        <v>0</v>
      </c>
      <c r="AI22" s="389">
        <f>Inputs!AJ63</f>
        <v>0</v>
      </c>
      <c r="AJ22" s="389">
        <f>Inputs!AK63</f>
        <v>0</v>
      </c>
      <c r="AK22" s="389">
        <f>Inputs!AL63</f>
        <v>0</v>
      </c>
      <c r="AL22" s="389">
        <f>Inputs!AM63</f>
        <v>0</v>
      </c>
      <c r="AM22" s="389">
        <f>Inputs!AN63</f>
        <v>0</v>
      </c>
      <c r="AN22" s="389">
        <f>Inputs!AO63</f>
        <v>0</v>
      </c>
      <c r="AO22" s="389">
        <f>Inputs!AP63</f>
        <v>0</v>
      </c>
      <c r="AP22" s="389">
        <f>Inputs!AQ63</f>
        <v>0</v>
      </c>
      <c r="AQ22" s="389">
        <f>Inputs!AR63</f>
        <v>0</v>
      </c>
      <c r="AR22" s="389">
        <f>Inputs!AS63</f>
        <v>0</v>
      </c>
      <c r="AS22" s="389">
        <f>Inputs!AT63</f>
        <v>0</v>
      </c>
      <c r="AT22" s="389">
        <f>Inputs!AU63</f>
        <v>0</v>
      </c>
      <c r="AU22" s="389">
        <f>Inputs!AV63</f>
        <v>0</v>
      </c>
      <c r="AV22" s="389">
        <f>Inputs!AW63</f>
        <v>0</v>
      </c>
      <c r="AW22" s="389">
        <f>Inputs!AX63</f>
        <v>0</v>
      </c>
      <c r="AX22" s="389">
        <f>Inputs!AY63</f>
        <v>0</v>
      </c>
      <c r="AY22" s="389">
        <f>Inputs!AZ63</f>
        <v>0</v>
      </c>
      <c r="AZ22" s="389">
        <f>Inputs!BA63</f>
        <v>0</v>
      </c>
      <c r="BA22" s="389">
        <f>Inputs!BB63</f>
        <v>0</v>
      </c>
      <c r="BB22" s="389">
        <f>Inputs!BC63</f>
        <v>0</v>
      </c>
      <c r="BC22" s="389">
        <f>Inputs!BD63</f>
        <v>0</v>
      </c>
      <c r="BD22" s="389">
        <f>Inputs!BE63</f>
        <v>0</v>
      </c>
      <c r="BE22" s="389">
        <f>Inputs!BF63</f>
        <v>0</v>
      </c>
      <c r="BF22" s="389">
        <f>Inputs!BG63</f>
        <v>0</v>
      </c>
      <c r="BG22" s="389">
        <f>Inputs!BH63</f>
        <v>0</v>
      </c>
      <c r="BH22" s="389">
        <f>Inputs!BI63</f>
        <v>0</v>
      </c>
      <c r="BI22" s="389">
        <f>Inputs!BJ63</f>
        <v>0</v>
      </c>
      <c r="BJ22" s="389">
        <f>Inputs!BK63</f>
        <v>0</v>
      </c>
      <c r="BK22" s="389">
        <f>Inputs!BL63</f>
        <v>0</v>
      </c>
      <c r="BL22" s="389">
        <f>Inputs!BM63</f>
        <v>0</v>
      </c>
      <c r="BM22" s="389">
        <f>Inputs!BN63</f>
        <v>0</v>
      </c>
      <c r="BN22" s="389">
        <f>Inputs!BO63</f>
        <v>0</v>
      </c>
      <c r="BO22" s="389">
        <f>Inputs!BP63</f>
        <v>0</v>
      </c>
      <c r="BP22" s="389">
        <f>Inputs!BQ63</f>
        <v>0</v>
      </c>
      <c r="BQ22" s="389">
        <f>Inputs!BR63</f>
        <v>0</v>
      </c>
      <c r="BR22" s="389">
        <f>Inputs!BS63</f>
        <v>0</v>
      </c>
      <c r="BS22" s="389">
        <f>Inputs!BT63</f>
        <v>0</v>
      </c>
      <c r="BT22" s="389">
        <f>Inputs!BU63</f>
        <v>0</v>
      </c>
      <c r="BU22" s="389">
        <f>Inputs!BV63</f>
        <v>0</v>
      </c>
      <c r="BV22" s="389">
        <f>Inputs!BW63</f>
        <v>0</v>
      </c>
      <c r="BW22" s="389">
        <f>Inputs!BX63</f>
        <v>0</v>
      </c>
      <c r="BX22" s="389">
        <f>Inputs!BY63</f>
        <v>0</v>
      </c>
      <c r="BY22" s="389">
        <f>Inputs!BZ63</f>
        <v>0</v>
      </c>
      <c r="BZ22" s="389">
        <f>Inputs!CA63</f>
        <v>0</v>
      </c>
      <c r="CA22" s="389">
        <f>Inputs!CB63</f>
        <v>0</v>
      </c>
      <c r="CB22" s="389">
        <f>Inputs!CC63</f>
        <v>0</v>
      </c>
      <c r="CC22" s="389">
        <f>Inputs!CD63</f>
        <v>0</v>
      </c>
      <c r="CD22" s="225"/>
    </row>
    <row r="23" spans="1:82">
      <c r="A23" s="217" t="s">
        <v>279</v>
      </c>
      <c r="B23" s="389">
        <f>Inputs!C71</f>
        <v>0</v>
      </c>
      <c r="C23" s="389">
        <f>Inputs!D71</f>
        <v>0</v>
      </c>
      <c r="D23" s="389">
        <f>Inputs!E71</f>
        <v>0</v>
      </c>
      <c r="E23" s="389">
        <f>Inputs!F71</f>
        <v>0</v>
      </c>
      <c r="F23" s="389">
        <f>Inputs!G71</f>
        <v>0</v>
      </c>
      <c r="G23" s="389">
        <f>Inputs!H71</f>
        <v>0</v>
      </c>
      <c r="H23" s="389">
        <f>Inputs!I71</f>
        <v>0</v>
      </c>
      <c r="I23" s="389">
        <f>Inputs!J71</f>
        <v>0</v>
      </c>
      <c r="J23" s="389">
        <f>Inputs!K71</f>
        <v>0</v>
      </c>
      <c r="K23" s="389">
        <f>Inputs!L71</f>
        <v>0</v>
      </c>
      <c r="L23" s="389">
        <f>Inputs!M71</f>
        <v>0</v>
      </c>
      <c r="M23" s="389">
        <f>Inputs!N71</f>
        <v>0</v>
      </c>
      <c r="N23" s="389">
        <f>Inputs!O71</f>
        <v>0</v>
      </c>
      <c r="O23" s="389">
        <f>Inputs!P71</f>
        <v>0</v>
      </c>
      <c r="P23" s="389">
        <f>Inputs!Q71</f>
        <v>0</v>
      </c>
      <c r="Q23" s="389">
        <f>Inputs!R71</f>
        <v>0</v>
      </c>
      <c r="R23" s="389">
        <f>Inputs!S71</f>
        <v>0</v>
      </c>
      <c r="S23" s="389">
        <f>Inputs!T71</f>
        <v>0</v>
      </c>
      <c r="T23" s="389">
        <f>Inputs!U71</f>
        <v>0</v>
      </c>
      <c r="U23" s="389">
        <f>Inputs!V71</f>
        <v>0</v>
      </c>
      <c r="V23" s="389">
        <f>Inputs!W71</f>
        <v>0</v>
      </c>
      <c r="W23" s="389">
        <f>Inputs!X71</f>
        <v>0</v>
      </c>
      <c r="X23" s="389">
        <f>Inputs!Y71</f>
        <v>0</v>
      </c>
      <c r="Y23" s="389">
        <f>Inputs!Z71</f>
        <v>0</v>
      </c>
      <c r="Z23" s="389">
        <f>Inputs!AA71</f>
        <v>0</v>
      </c>
      <c r="AA23" s="389">
        <f>Inputs!AB71</f>
        <v>0</v>
      </c>
      <c r="AB23" s="389">
        <f>Inputs!AC71</f>
        <v>0</v>
      </c>
      <c r="AC23" s="389">
        <f>Inputs!AD71</f>
        <v>0</v>
      </c>
      <c r="AD23" s="389">
        <f>Inputs!AE71</f>
        <v>0</v>
      </c>
      <c r="AE23" s="389">
        <f>Inputs!AF71</f>
        <v>0</v>
      </c>
      <c r="AF23" s="389">
        <f>Inputs!AG71</f>
        <v>0</v>
      </c>
      <c r="AG23" s="389">
        <f>Inputs!AH71</f>
        <v>0</v>
      </c>
      <c r="AH23" s="389">
        <f>Inputs!AI71</f>
        <v>0</v>
      </c>
      <c r="AI23" s="389">
        <f>Inputs!AJ71</f>
        <v>0</v>
      </c>
      <c r="AJ23" s="389">
        <f>Inputs!AK71</f>
        <v>0</v>
      </c>
      <c r="AK23" s="389">
        <f>Inputs!AL71</f>
        <v>0</v>
      </c>
      <c r="AL23" s="389">
        <f>Inputs!AM71</f>
        <v>0</v>
      </c>
      <c r="AM23" s="389">
        <f>Inputs!AN71</f>
        <v>0</v>
      </c>
      <c r="AN23" s="389">
        <f>Inputs!AO71</f>
        <v>0</v>
      </c>
      <c r="AO23" s="389">
        <f>Inputs!AP71</f>
        <v>0</v>
      </c>
      <c r="AP23" s="389">
        <f>Inputs!AQ71</f>
        <v>0</v>
      </c>
      <c r="AQ23" s="389">
        <f>Inputs!AR71</f>
        <v>0</v>
      </c>
      <c r="AR23" s="389">
        <f>Inputs!AS71</f>
        <v>0</v>
      </c>
      <c r="AS23" s="389">
        <f>Inputs!AT71</f>
        <v>0</v>
      </c>
      <c r="AT23" s="389">
        <f>Inputs!AU71</f>
        <v>0</v>
      </c>
      <c r="AU23" s="389">
        <f>Inputs!AV71</f>
        <v>0</v>
      </c>
      <c r="AV23" s="389">
        <f>Inputs!AW71</f>
        <v>0</v>
      </c>
      <c r="AW23" s="389">
        <f>Inputs!AX71</f>
        <v>0</v>
      </c>
      <c r="AX23" s="389">
        <f>Inputs!AY71</f>
        <v>0</v>
      </c>
      <c r="AY23" s="389">
        <f>Inputs!AZ71</f>
        <v>0</v>
      </c>
      <c r="AZ23" s="389">
        <f>Inputs!BA71</f>
        <v>0</v>
      </c>
      <c r="BA23" s="389">
        <f>Inputs!BB71</f>
        <v>0</v>
      </c>
      <c r="BB23" s="389">
        <f>Inputs!BC71</f>
        <v>0</v>
      </c>
      <c r="BC23" s="389">
        <f>Inputs!BD71</f>
        <v>0</v>
      </c>
      <c r="BD23" s="389">
        <f>Inputs!BE71</f>
        <v>0</v>
      </c>
      <c r="BE23" s="389">
        <f>Inputs!BF71</f>
        <v>0</v>
      </c>
      <c r="BF23" s="389">
        <f>Inputs!BG71</f>
        <v>0</v>
      </c>
      <c r="BG23" s="389">
        <f>Inputs!BH71</f>
        <v>0</v>
      </c>
      <c r="BH23" s="389">
        <f>Inputs!BI71</f>
        <v>0</v>
      </c>
      <c r="BI23" s="389">
        <f>Inputs!BJ71</f>
        <v>0</v>
      </c>
      <c r="BJ23" s="389">
        <f>Inputs!BK71</f>
        <v>0</v>
      </c>
      <c r="BK23" s="389">
        <f>Inputs!BL71</f>
        <v>0</v>
      </c>
      <c r="BL23" s="389">
        <f>Inputs!BM71</f>
        <v>0</v>
      </c>
      <c r="BM23" s="389">
        <f>Inputs!BN71</f>
        <v>0</v>
      </c>
      <c r="BN23" s="389">
        <f>Inputs!BO71</f>
        <v>0</v>
      </c>
      <c r="BO23" s="389">
        <f>Inputs!BP71</f>
        <v>0</v>
      </c>
      <c r="BP23" s="389">
        <f>Inputs!BQ71</f>
        <v>0</v>
      </c>
      <c r="BQ23" s="389">
        <f>Inputs!BR71</f>
        <v>0</v>
      </c>
      <c r="BR23" s="389">
        <f>Inputs!BS71</f>
        <v>0</v>
      </c>
      <c r="BS23" s="389">
        <f>Inputs!BT71</f>
        <v>0</v>
      </c>
      <c r="BT23" s="389">
        <f>Inputs!BU71</f>
        <v>0</v>
      </c>
      <c r="BU23" s="389">
        <f>Inputs!BV71</f>
        <v>0</v>
      </c>
      <c r="BV23" s="389">
        <f>Inputs!BW71</f>
        <v>0</v>
      </c>
      <c r="BW23" s="389">
        <f>Inputs!BX71</f>
        <v>0</v>
      </c>
      <c r="BX23" s="389">
        <f>Inputs!BY71</f>
        <v>0</v>
      </c>
      <c r="BY23" s="389">
        <f>Inputs!BZ71</f>
        <v>0</v>
      </c>
      <c r="BZ23" s="389">
        <f>Inputs!CA71</f>
        <v>0</v>
      </c>
      <c r="CA23" s="389">
        <f>Inputs!CB71</f>
        <v>0</v>
      </c>
      <c r="CB23" s="389">
        <f>Inputs!CC71</f>
        <v>0</v>
      </c>
      <c r="CC23" s="389">
        <f>Inputs!CD71</f>
        <v>0</v>
      </c>
      <c r="CD23" s="225"/>
    </row>
    <row r="24" spans="1:82">
      <c r="A24" s="216" t="s">
        <v>115</v>
      </c>
      <c r="B24" s="278">
        <f t="shared" ref="B24:C24" ca="1" si="6">SUM(B19:B23)+B17</f>
        <v>0</v>
      </c>
      <c r="C24" s="278">
        <f t="shared" ca="1" si="6"/>
        <v>0</v>
      </c>
      <c r="D24" s="278">
        <f t="shared" ref="D24:BO24" ca="1" si="7">SUM(D19:D23)+D17</f>
        <v>0</v>
      </c>
      <c r="E24" s="278">
        <f t="shared" ca="1" si="7"/>
        <v>0</v>
      </c>
      <c r="F24" s="278">
        <f t="shared" ca="1" si="7"/>
        <v>0</v>
      </c>
      <c r="G24" s="278">
        <f t="shared" ca="1" si="7"/>
        <v>0</v>
      </c>
      <c r="H24" s="278">
        <f t="shared" ca="1" si="7"/>
        <v>0</v>
      </c>
      <c r="I24" s="278">
        <f t="shared" ca="1" si="7"/>
        <v>0</v>
      </c>
      <c r="J24" s="278">
        <f t="shared" ca="1" si="7"/>
        <v>0</v>
      </c>
      <c r="K24" s="278">
        <f t="shared" ca="1" si="7"/>
        <v>0</v>
      </c>
      <c r="L24" s="278">
        <f t="shared" ca="1" si="7"/>
        <v>0</v>
      </c>
      <c r="M24" s="278">
        <f t="shared" ca="1" si="7"/>
        <v>0</v>
      </c>
      <c r="N24" s="278">
        <f t="shared" ca="1" si="7"/>
        <v>0</v>
      </c>
      <c r="O24" s="278">
        <f t="shared" ca="1" si="7"/>
        <v>0</v>
      </c>
      <c r="P24" s="278">
        <f t="shared" ca="1" si="7"/>
        <v>0</v>
      </c>
      <c r="Q24" s="278">
        <f t="shared" ca="1" si="7"/>
        <v>0</v>
      </c>
      <c r="R24" s="278">
        <f t="shared" ca="1" si="7"/>
        <v>0</v>
      </c>
      <c r="S24" s="278">
        <f t="shared" ca="1" si="7"/>
        <v>0</v>
      </c>
      <c r="T24" s="278">
        <f t="shared" ca="1" si="7"/>
        <v>0</v>
      </c>
      <c r="U24" s="278">
        <f t="shared" ca="1" si="7"/>
        <v>0</v>
      </c>
      <c r="V24" s="278">
        <f t="shared" ca="1" si="7"/>
        <v>0</v>
      </c>
      <c r="W24" s="278">
        <f t="shared" ca="1" si="7"/>
        <v>0</v>
      </c>
      <c r="X24" s="278">
        <f t="shared" ca="1" si="7"/>
        <v>0</v>
      </c>
      <c r="Y24" s="278">
        <f t="shared" ca="1" si="7"/>
        <v>0</v>
      </c>
      <c r="Z24" s="278">
        <f t="shared" ca="1" si="7"/>
        <v>0</v>
      </c>
      <c r="AA24" s="278">
        <f t="shared" ca="1" si="7"/>
        <v>0</v>
      </c>
      <c r="AB24" s="278">
        <f t="shared" ca="1" si="7"/>
        <v>0</v>
      </c>
      <c r="AC24" s="278">
        <f t="shared" ca="1" si="7"/>
        <v>0</v>
      </c>
      <c r="AD24" s="278">
        <f t="shared" ca="1" si="7"/>
        <v>0</v>
      </c>
      <c r="AE24" s="278">
        <f t="shared" ca="1" si="7"/>
        <v>0</v>
      </c>
      <c r="AF24" s="278">
        <f t="shared" ca="1" si="7"/>
        <v>0</v>
      </c>
      <c r="AG24" s="278">
        <f t="shared" ca="1" si="7"/>
        <v>0</v>
      </c>
      <c r="AH24" s="278">
        <f t="shared" ca="1" si="7"/>
        <v>0</v>
      </c>
      <c r="AI24" s="278">
        <f t="shared" ca="1" si="7"/>
        <v>0</v>
      </c>
      <c r="AJ24" s="278">
        <f t="shared" ca="1" si="7"/>
        <v>0</v>
      </c>
      <c r="AK24" s="278">
        <f t="shared" ca="1" si="7"/>
        <v>0</v>
      </c>
      <c r="AL24" s="278">
        <f t="shared" ca="1" si="7"/>
        <v>0</v>
      </c>
      <c r="AM24" s="278">
        <f t="shared" ca="1" si="7"/>
        <v>0</v>
      </c>
      <c r="AN24" s="278">
        <f t="shared" ca="1" si="7"/>
        <v>0</v>
      </c>
      <c r="AO24" s="278">
        <f t="shared" ca="1" si="7"/>
        <v>0</v>
      </c>
      <c r="AP24" s="278">
        <f t="shared" ca="1" si="7"/>
        <v>0</v>
      </c>
      <c r="AQ24" s="278">
        <f t="shared" ca="1" si="7"/>
        <v>0</v>
      </c>
      <c r="AR24" s="278">
        <f t="shared" ca="1" si="7"/>
        <v>0</v>
      </c>
      <c r="AS24" s="278">
        <f t="shared" ca="1" si="7"/>
        <v>0</v>
      </c>
      <c r="AT24" s="278">
        <f t="shared" ca="1" si="7"/>
        <v>0</v>
      </c>
      <c r="AU24" s="278">
        <f t="shared" ca="1" si="7"/>
        <v>0</v>
      </c>
      <c r="AV24" s="278">
        <f t="shared" ca="1" si="7"/>
        <v>0</v>
      </c>
      <c r="AW24" s="278">
        <f t="shared" ca="1" si="7"/>
        <v>0</v>
      </c>
      <c r="AX24" s="278">
        <f t="shared" ca="1" si="7"/>
        <v>0</v>
      </c>
      <c r="AY24" s="278">
        <f t="shared" ca="1" si="7"/>
        <v>0</v>
      </c>
      <c r="AZ24" s="278">
        <f t="shared" ca="1" si="7"/>
        <v>0</v>
      </c>
      <c r="BA24" s="278">
        <f t="shared" ca="1" si="7"/>
        <v>0</v>
      </c>
      <c r="BB24" s="278">
        <f t="shared" ca="1" si="7"/>
        <v>0</v>
      </c>
      <c r="BC24" s="278">
        <f t="shared" ca="1" si="7"/>
        <v>0</v>
      </c>
      <c r="BD24" s="278">
        <f t="shared" ca="1" si="7"/>
        <v>0</v>
      </c>
      <c r="BE24" s="278">
        <f t="shared" ca="1" si="7"/>
        <v>0</v>
      </c>
      <c r="BF24" s="278">
        <f t="shared" ca="1" si="7"/>
        <v>0</v>
      </c>
      <c r="BG24" s="278">
        <f t="shared" ca="1" si="7"/>
        <v>0</v>
      </c>
      <c r="BH24" s="278">
        <f t="shared" ca="1" si="7"/>
        <v>0</v>
      </c>
      <c r="BI24" s="278">
        <f t="shared" ca="1" si="7"/>
        <v>0</v>
      </c>
      <c r="BJ24" s="278">
        <f t="shared" ca="1" si="7"/>
        <v>0</v>
      </c>
      <c r="BK24" s="278">
        <f t="shared" ca="1" si="7"/>
        <v>0</v>
      </c>
      <c r="BL24" s="278">
        <f t="shared" ca="1" si="7"/>
        <v>0</v>
      </c>
      <c r="BM24" s="278">
        <f t="shared" ca="1" si="7"/>
        <v>0</v>
      </c>
      <c r="BN24" s="278">
        <f t="shared" ca="1" si="7"/>
        <v>0</v>
      </c>
      <c r="BO24" s="278">
        <f t="shared" ca="1" si="7"/>
        <v>0</v>
      </c>
      <c r="BP24" s="278">
        <f t="shared" ref="BP24:CC24" ca="1" si="8">SUM(BP19:BP23)+BP17</f>
        <v>0</v>
      </c>
      <c r="BQ24" s="278">
        <f t="shared" ca="1" si="8"/>
        <v>0</v>
      </c>
      <c r="BR24" s="278">
        <f t="shared" ca="1" si="8"/>
        <v>0</v>
      </c>
      <c r="BS24" s="278">
        <f t="shared" ca="1" si="8"/>
        <v>0</v>
      </c>
      <c r="BT24" s="278">
        <f t="shared" ca="1" si="8"/>
        <v>0</v>
      </c>
      <c r="BU24" s="278">
        <f t="shared" ca="1" si="8"/>
        <v>0</v>
      </c>
      <c r="BV24" s="278">
        <f t="shared" ca="1" si="8"/>
        <v>0</v>
      </c>
      <c r="BW24" s="278">
        <f t="shared" ca="1" si="8"/>
        <v>0</v>
      </c>
      <c r="BX24" s="278">
        <f t="shared" ca="1" si="8"/>
        <v>0</v>
      </c>
      <c r="BY24" s="278">
        <f t="shared" ca="1" si="8"/>
        <v>0</v>
      </c>
      <c r="BZ24" s="278">
        <f t="shared" ca="1" si="8"/>
        <v>0</v>
      </c>
      <c r="CA24" s="278">
        <f t="shared" ca="1" si="8"/>
        <v>0</v>
      </c>
      <c r="CB24" s="278">
        <f t="shared" ca="1" si="8"/>
        <v>0</v>
      </c>
      <c r="CC24" s="278">
        <f t="shared" ca="1" si="8"/>
        <v>0</v>
      </c>
      <c r="CD24" s="228"/>
    </row>
    <row r="25" spans="1:82">
      <c r="A25" s="218"/>
      <c r="B25" s="460"/>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0"/>
      <c r="AT25" s="460"/>
      <c r="AU25" s="460"/>
      <c r="AV25" s="460"/>
      <c r="AW25" s="460"/>
      <c r="AX25" s="460"/>
      <c r="AY25" s="460"/>
      <c r="AZ25" s="460"/>
      <c r="BA25" s="460"/>
      <c r="BB25" s="460"/>
      <c r="BC25" s="460"/>
      <c r="BD25" s="460"/>
      <c r="BE25" s="460"/>
      <c r="BF25" s="460"/>
      <c r="BG25" s="460"/>
      <c r="BH25" s="460"/>
      <c r="BI25" s="460"/>
      <c r="BJ25" s="460"/>
      <c r="BK25" s="460"/>
      <c r="BL25" s="460"/>
      <c r="BM25" s="460"/>
      <c r="BN25" s="460"/>
      <c r="BO25" s="460"/>
      <c r="BP25" s="460"/>
      <c r="BQ25" s="460"/>
      <c r="BR25" s="460"/>
      <c r="BS25" s="460"/>
      <c r="BT25" s="460"/>
      <c r="BU25" s="460"/>
      <c r="BV25" s="460"/>
      <c r="BW25" s="460"/>
      <c r="BX25" s="460"/>
      <c r="BY25" s="460"/>
      <c r="BZ25" s="460"/>
      <c r="CA25" s="460"/>
      <c r="CB25" s="460"/>
      <c r="CC25" s="460"/>
      <c r="CD25" s="227"/>
    </row>
    <row r="26" spans="1:82">
      <c r="A26" s="216" t="s">
        <v>94</v>
      </c>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60"/>
      <c r="AU26" s="460"/>
      <c r="AV26" s="460"/>
      <c r="AW26" s="460"/>
      <c r="AX26" s="460"/>
      <c r="AY26" s="460"/>
      <c r="AZ26" s="460"/>
      <c r="BA26" s="460"/>
      <c r="BB26" s="460"/>
      <c r="BC26" s="460"/>
      <c r="BD26" s="460"/>
      <c r="BE26" s="460"/>
      <c r="BF26" s="460"/>
      <c r="BG26" s="460"/>
      <c r="BH26" s="460"/>
      <c r="BI26" s="460"/>
      <c r="BJ26" s="460"/>
      <c r="BK26" s="460"/>
      <c r="BL26" s="460"/>
      <c r="BM26" s="460"/>
      <c r="BN26" s="460"/>
      <c r="BO26" s="460"/>
      <c r="BP26" s="460"/>
      <c r="BQ26" s="460"/>
      <c r="BR26" s="460"/>
      <c r="BS26" s="460"/>
      <c r="BT26" s="460"/>
      <c r="BU26" s="460"/>
      <c r="BV26" s="460"/>
      <c r="BW26" s="460"/>
      <c r="BX26" s="460"/>
      <c r="BY26" s="460"/>
      <c r="BZ26" s="460"/>
      <c r="CA26" s="460"/>
      <c r="CB26" s="460"/>
      <c r="CC26" s="460"/>
      <c r="CD26" s="227"/>
    </row>
    <row r="27" spans="1:82" s="220" customFormat="1">
      <c r="A27" s="219" t="s">
        <v>124</v>
      </c>
      <c r="B27" s="389">
        <f>-Inputs!C75</f>
        <v>0</v>
      </c>
      <c r="C27" s="389">
        <f>-Inputs!D75</f>
        <v>0</v>
      </c>
      <c r="D27" s="389">
        <f>-Inputs!E75</f>
        <v>0</v>
      </c>
      <c r="E27" s="389">
        <f>-Inputs!F75</f>
        <v>0</v>
      </c>
      <c r="F27" s="389">
        <f>-Inputs!G75</f>
        <v>0</v>
      </c>
      <c r="G27" s="389">
        <f>-Inputs!H75</f>
        <v>0</v>
      </c>
      <c r="H27" s="389">
        <f>-Inputs!I75</f>
        <v>0</v>
      </c>
      <c r="I27" s="389">
        <f>-Inputs!J75</f>
        <v>0</v>
      </c>
      <c r="J27" s="389">
        <f>-Inputs!K75</f>
        <v>0</v>
      </c>
      <c r="K27" s="389">
        <f>-Inputs!L75</f>
        <v>0</v>
      </c>
      <c r="L27" s="389">
        <f>-Inputs!M75</f>
        <v>0</v>
      </c>
      <c r="M27" s="389">
        <f>-Inputs!N75</f>
        <v>0</v>
      </c>
      <c r="N27" s="389">
        <f>-Inputs!O75</f>
        <v>0</v>
      </c>
      <c r="O27" s="389">
        <f>-Inputs!P75</f>
        <v>0</v>
      </c>
      <c r="P27" s="389">
        <f>-Inputs!Q75</f>
        <v>0</v>
      </c>
      <c r="Q27" s="389">
        <f>-Inputs!R75</f>
        <v>0</v>
      </c>
      <c r="R27" s="389">
        <f>-Inputs!S75</f>
        <v>0</v>
      </c>
      <c r="S27" s="389">
        <f>-Inputs!T75</f>
        <v>0</v>
      </c>
      <c r="T27" s="389">
        <f>-Inputs!U75</f>
        <v>0</v>
      </c>
      <c r="U27" s="389">
        <f>-Inputs!V75</f>
        <v>0</v>
      </c>
      <c r="V27" s="389">
        <f>-Inputs!W75</f>
        <v>0</v>
      </c>
      <c r="W27" s="389">
        <f>-Inputs!X75</f>
        <v>0</v>
      </c>
      <c r="X27" s="389">
        <f>-Inputs!Y75</f>
        <v>0</v>
      </c>
      <c r="Y27" s="389">
        <f>-Inputs!Z75</f>
        <v>0</v>
      </c>
      <c r="Z27" s="389">
        <f>-Inputs!AA75</f>
        <v>0</v>
      </c>
      <c r="AA27" s="389">
        <f>-Inputs!AB75</f>
        <v>0</v>
      </c>
      <c r="AB27" s="389">
        <f>-Inputs!AC75</f>
        <v>0</v>
      </c>
      <c r="AC27" s="389">
        <f>-Inputs!AD75</f>
        <v>0</v>
      </c>
      <c r="AD27" s="389">
        <f>-Inputs!AE75</f>
        <v>0</v>
      </c>
      <c r="AE27" s="389">
        <f>-Inputs!AF75</f>
        <v>0</v>
      </c>
      <c r="AF27" s="389">
        <f>-Inputs!AG75</f>
        <v>0</v>
      </c>
      <c r="AG27" s="389">
        <f>-Inputs!AH75</f>
        <v>0</v>
      </c>
      <c r="AH27" s="389">
        <f>-Inputs!AI75</f>
        <v>0</v>
      </c>
      <c r="AI27" s="389">
        <f>-Inputs!AJ75</f>
        <v>0</v>
      </c>
      <c r="AJ27" s="389">
        <f>-Inputs!AK75</f>
        <v>0</v>
      </c>
      <c r="AK27" s="389">
        <f>-Inputs!AL75</f>
        <v>0</v>
      </c>
      <c r="AL27" s="389">
        <f>-Inputs!AM75</f>
        <v>0</v>
      </c>
      <c r="AM27" s="389">
        <f>-Inputs!AN75</f>
        <v>0</v>
      </c>
      <c r="AN27" s="389">
        <f>-Inputs!AO75</f>
        <v>0</v>
      </c>
      <c r="AO27" s="389">
        <f>-Inputs!AP75</f>
        <v>0</v>
      </c>
      <c r="AP27" s="389">
        <f>-Inputs!AQ75</f>
        <v>0</v>
      </c>
      <c r="AQ27" s="389">
        <f>-Inputs!AR75</f>
        <v>0</v>
      </c>
      <c r="AR27" s="389">
        <f>-Inputs!AS75</f>
        <v>0</v>
      </c>
      <c r="AS27" s="389">
        <f>-Inputs!AT75</f>
        <v>0</v>
      </c>
      <c r="AT27" s="389">
        <f>-Inputs!AU75</f>
        <v>0</v>
      </c>
      <c r="AU27" s="389">
        <f>-Inputs!AV75</f>
        <v>0</v>
      </c>
      <c r="AV27" s="389">
        <f>-Inputs!AW75</f>
        <v>0</v>
      </c>
      <c r="AW27" s="389">
        <f>-Inputs!AX75</f>
        <v>0</v>
      </c>
      <c r="AX27" s="389">
        <f>-Inputs!AY75</f>
        <v>0</v>
      </c>
      <c r="AY27" s="389">
        <f>-Inputs!AZ75</f>
        <v>0</v>
      </c>
      <c r="AZ27" s="389">
        <f>-Inputs!BA75</f>
        <v>0</v>
      </c>
      <c r="BA27" s="389">
        <f>-Inputs!BB75</f>
        <v>0</v>
      </c>
      <c r="BB27" s="389">
        <f>-Inputs!BC75</f>
        <v>0</v>
      </c>
      <c r="BC27" s="389">
        <f>-Inputs!BD75</f>
        <v>0</v>
      </c>
      <c r="BD27" s="389">
        <f>-Inputs!BE75</f>
        <v>0</v>
      </c>
      <c r="BE27" s="389">
        <f>-Inputs!BF75</f>
        <v>0</v>
      </c>
      <c r="BF27" s="389">
        <f>-Inputs!BG75</f>
        <v>0</v>
      </c>
      <c r="BG27" s="389">
        <f>-Inputs!BH75</f>
        <v>0</v>
      </c>
      <c r="BH27" s="389">
        <f>-Inputs!BI75</f>
        <v>0</v>
      </c>
      <c r="BI27" s="389">
        <f>-Inputs!BJ75</f>
        <v>0</v>
      </c>
      <c r="BJ27" s="389">
        <f>-Inputs!BK75</f>
        <v>0</v>
      </c>
      <c r="BK27" s="389">
        <f>-Inputs!BL75</f>
        <v>0</v>
      </c>
      <c r="BL27" s="389">
        <f>-Inputs!BM75</f>
        <v>0</v>
      </c>
      <c r="BM27" s="389">
        <f>-Inputs!BN75</f>
        <v>0</v>
      </c>
      <c r="BN27" s="389">
        <f>-Inputs!BO75</f>
        <v>0</v>
      </c>
      <c r="BO27" s="389">
        <f>-Inputs!BP75</f>
        <v>0</v>
      </c>
      <c r="BP27" s="389">
        <f>-Inputs!BQ75</f>
        <v>0</v>
      </c>
      <c r="BQ27" s="389">
        <f>-Inputs!BR75</f>
        <v>0</v>
      </c>
      <c r="BR27" s="389">
        <f>-Inputs!BS75</f>
        <v>0</v>
      </c>
      <c r="BS27" s="389">
        <f>-Inputs!BT75</f>
        <v>0</v>
      </c>
      <c r="BT27" s="389">
        <f>-Inputs!BU75</f>
        <v>0</v>
      </c>
      <c r="BU27" s="389">
        <f>-Inputs!BV75</f>
        <v>0</v>
      </c>
      <c r="BV27" s="389">
        <f>-Inputs!BW75</f>
        <v>0</v>
      </c>
      <c r="BW27" s="389">
        <f>-Inputs!BX75</f>
        <v>0</v>
      </c>
      <c r="BX27" s="389">
        <f>-Inputs!BY75</f>
        <v>0</v>
      </c>
      <c r="BY27" s="389">
        <f>-Inputs!BZ75</f>
        <v>0</v>
      </c>
      <c r="BZ27" s="389">
        <f>-Inputs!CA75</f>
        <v>0</v>
      </c>
      <c r="CA27" s="389">
        <f>-Inputs!CB75</f>
        <v>0</v>
      </c>
      <c r="CB27" s="389">
        <f>-Inputs!CC75</f>
        <v>0</v>
      </c>
      <c r="CC27" s="389">
        <f>-Inputs!CD75</f>
        <v>0</v>
      </c>
      <c r="CD27" s="225"/>
    </row>
    <row r="28" spans="1:82" s="220" customFormat="1">
      <c r="A28" s="219" t="s">
        <v>172</v>
      </c>
      <c r="B28" s="389">
        <f ca="1">-Inputs!C79</f>
        <v>0</v>
      </c>
      <c r="C28" s="389">
        <f ca="1">-Inputs!D79</f>
        <v>0</v>
      </c>
      <c r="D28" s="389">
        <f ca="1">-Inputs!E79</f>
        <v>0</v>
      </c>
      <c r="E28" s="389">
        <f ca="1">-Inputs!F79</f>
        <v>0</v>
      </c>
      <c r="F28" s="389">
        <f ca="1">-Inputs!G79</f>
        <v>0</v>
      </c>
      <c r="G28" s="389">
        <f ca="1">-Inputs!H79</f>
        <v>0</v>
      </c>
      <c r="H28" s="389">
        <f ca="1">-Inputs!I79</f>
        <v>0</v>
      </c>
      <c r="I28" s="389">
        <f ca="1">-Inputs!J79</f>
        <v>0</v>
      </c>
      <c r="J28" s="389">
        <f ca="1">-Inputs!K79</f>
        <v>0</v>
      </c>
      <c r="K28" s="389">
        <f ca="1">-Inputs!L79</f>
        <v>0</v>
      </c>
      <c r="L28" s="389">
        <f ca="1">-Inputs!M79</f>
        <v>0</v>
      </c>
      <c r="M28" s="389">
        <f ca="1">-Inputs!N79</f>
        <v>0</v>
      </c>
      <c r="N28" s="389">
        <f ca="1">-Inputs!O79</f>
        <v>0</v>
      </c>
      <c r="O28" s="389">
        <f ca="1">-Inputs!P79</f>
        <v>0</v>
      </c>
      <c r="P28" s="389">
        <f ca="1">-Inputs!Q79</f>
        <v>0</v>
      </c>
      <c r="Q28" s="389">
        <f ca="1">-Inputs!R79</f>
        <v>0</v>
      </c>
      <c r="R28" s="389">
        <f ca="1">-Inputs!S79</f>
        <v>0</v>
      </c>
      <c r="S28" s="389">
        <f ca="1">-Inputs!T79</f>
        <v>0</v>
      </c>
      <c r="T28" s="389">
        <f ca="1">-Inputs!U79</f>
        <v>0</v>
      </c>
      <c r="U28" s="389">
        <f ca="1">-Inputs!V79</f>
        <v>0</v>
      </c>
      <c r="V28" s="389">
        <f ca="1">-Inputs!W79</f>
        <v>0</v>
      </c>
      <c r="W28" s="389">
        <f ca="1">-Inputs!X79</f>
        <v>0</v>
      </c>
      <c r="X28" s="389">
        <f ca="1">-Inputs!Y79</f>
        <v>0</v>
      </c>
      <c r="Y28" s="389">
        <f ca="1">-Inputs!Z79</f>
        <v>0</v>
      </c>
      <c r="Z28" s="389">
        <f ca="1">-Inputs!AA79</f>
        <v>0</v>
      </c>
      <c r="AA28" s="389">
        <f ca="1">-Inputs!AB79</f>
        <v>0</v>
      </c>
      <c r="AB28" s="389">
        <f ca="1">-Inputs!AC79</f>
        <v>0</v>
      </c>
      <c r="AC28" s="389">
        <f ca="1">-Inputs!AD79</f>
        <v>0</v>
      </c>
      <c r="AD28" s="389">
        <f ca="1">-Inputs!AE79</f>
        <v>0</v>
      </c>
      <c r="AE28" s="389">
        <f ca="1">-Inputs!AF79</f>
        <v>0</v>
      </c>
      <c r="AF28" s="389">
        <f ca="1">-Inputs!AG79</f>
        <v>0</v>
      </c>
      <c r="AG28" s="389">
        <f ca="1">-Inputs!AH79</f>
        <v>0</v>
      </c>
      <c r="AH28" s="389">
        <f ca="1">-Inputs!AI79</f>
        <v>0</v>
      </c>
      <c r="AI28" s="389">
        <f ca="1">-Inputs!AJ79</f>
        <v>0</v>
      </c>
      <c r="AJ28" s="389">
        <f ca="1">-Inputs!AK79</f>
        <v>0</v>
      </c>
      <c r="AK28" s="389">
        <f ca="1">-Inputs!AL79</f>
        <v>0</v>
      </c>
      <c r="AL28" s="389">
        <f ca="1">-Inputs!AM79</f>
        <v>0</v>
      </c>
      <c r="AM28" s="389">
        <f ca="1">-Inputs!AN79</f>
        <v>0</v>
      </c>
      <c r="AN28" s="389">
        <f ca="1">-Inputs!AO79</f>
        <v>0</v>
      </c>
      <c r="AO28" s="389">
        <f ca="1">-Inputs!AP79</f>
        <v>0</v>
      </c>
      <c r="AP28" s="389">
        <f ca="1">-Inputs!AQ79</f>
        <v>0</v>
      </c>
      <c r="AQ28" s="389">
        <f ca="1">-Inputs!AR79</f>
        <v>0</v>
      </c>
      <c r="AR28" s="389">
        <f ca="1">-Inputs!AS79</f>
        <v>0</v>
      </c>
      <c r="AS28" s="389">
        <f ca="1">-Inputs!AT79</f>
        <v>0</v>
      </c>
      <c r="AT28" s="389">
        <f ca="1">-Inputs!AU79</f>
        <v>0</v>
      </c>
      <c r="AU28" s="389">
        <f ca="1">-Inputs!AV79</f>
        <v>0</v>
      </c>
      <c r="AV28" s="389">
        <f ca="1">-Inputs!AW79</f>
        <v>0</v>
      </c>
      <c r="AW28" s="389">
        <f ca="1">-Inputs!AX79</f>
        <v>0</v>
      </c>
      <c r="AX28" s="389">
        <f ca="1">-Inputs!AY79</f>
        <v>0</v>
      </c>
      <c r="AY28" s="389">
        <f ca="1">-Inputs!AZ79</f>
        <v>0</v>
      </c>
      <c r="AZ28" s="389">
        <f ca="1">-Inputs!BA79</f>
        <v>0</v>
      </c>
      <c r="BA28" s="389">
        <f ca="1">-Inputs!BB79</f>
        <v>0</v>
      </c>
      <c r="BB28" s="389">
        <f ca="1">-Inputs!BC79</f>
        <v>0</v>
      </c>
      <c r="BC28" s="389">
        <f ca="1">-Inputs!BD79</f>
        <v>0</v>
      </c>
      <c r="BD28" s="389">
        <f ca="1">-Inputs!BE79</f>
        <v>0</v>
      </c>
      <c r="BE28" s="389">
        <f ca="1">-Inputs!BF79</f>
        <v>0</v>
      </c>
      <c r="BF28" s="389">
        <f ca="1">-Inputs!BG79</f>
        <v>0</v>
      </c>
      <c r="BG28" s="389">
        <f ca="1">-Inputs!BH79</f>
        <v>0</v>
      </c>
      <c r="BH28" s="389">
        <f ca="1">-Inputs!BI79</f>
        <v>0</v>
      </c>
      <c r="BI28" s="389">
        <f ca="1">-Inputs!BJ79</f>
        <v>0</v>
      </c>
      <c r="BJ28" s="389">
        <f ca="1">-Inputs!BK79</f>
        <v>0</v>
      </c>
      <c r="BK28" s="389">
        <f ca="1">-Inputs!BL79</f>
        <v>0</v>
      </c>
      <c r="BL28" s="389">
        <f ca="1">-Inputs!BM79</f>
        <v>0</v>
      </c>
      <c r="BM28" s="389">
        <f ca="1">-Inputs!BN79</f>
        <v>0</v>
      </c>
      <c r="BN28" s="389">
        <f ca="1">-Inputs!BO79</f>
        <v>0</v>
      </c>
      <c r="BO28" s="389">
        <f ca="1">-Inputs!BP79</f>
        <v>0</v>
      </c>
      <c r="BP28" s="389">
        <f ca="1">-Inputs!BQ79</f>
        <v>0</v>
      </c>
      <c r="BQ28" s="389">
        <f ca="1">-Inputs!BR79</f>
        <v>0</v>
      </c>
      <c r="BR28" s="389">
        <f ca="1">-Inputs!BS79</f>
        <v>0</v>
      </c>
      <c r="BS28" s="389">
        <f ca="1">-Inputs!BT79</f>
        <v>0</v>
      </c>
      <c r="BT28" s="389">
        <f ca="1">-Inputs!BU79</f>
        <v>0</v>
      </c>
      <c r="BU28" s="389">
        <f ca="1">-Inputs!BV79</f>
        <v>0</v>
      </c>
      <c r="BV28" s="389">
        <f ca="1">-Inputs!BW79</f>
        <v>0</v>
      </c>
      <c r="BW28" s="389">
        <f ca="1">-Inputs!BX79</f>
        <v>0</v>
      </c>
      <c r="BX28" s="389">
        <f ca="1">-Inputs!BY79</f>
        <v>0</v>
      </c>
      <c r="BY28" s="389">
        <f ca="1">-Inputs!BZ79</f>
        <v>0</v>
      </c>
      <c r="BZ28" s="389">
        <f ca="1">-Inputs!CA79</f>
        <v>0</v>
      </c>
      <c r="CA28" s="389">
        <f ca="1">-Inputs!CB79</f>
        <v>0</v>
      </c>
      <c r="CB28" s="389">
        <f ca="1">-Inputs!CC79</f>
        <v>0</v>
      </c>
      <c r="CC28" s="389">
        <f ca="1">-Inputs!CD79</f>
        <v>0</v>
      </c>
      <c r="CD28" s="225"/>
    </row>
    <row r="29" spans="1:82" s="220" customFormat="1">
      <c r="A29" s="221" t="s">
        <v>114</v>
      </c>
      <c r="B29" s="278">
        <f t="shared" ref="B29:C29" ca="1" si="9">SUM(B27:B28)</f>
        <v>0</v>
      </c>
      <c r="C29" s="278">
        <f t="shared" ca="1" si="9"/>
        <v>0</v>
      </c>
      <c r="D29" s="278">
        <f t="shared" ref="D29:BO29" ca="1" si="10">SUM(D27:D28)</f>
        <v>0</v>
      </c>
      <c r="E29" s="278">
        <f t="shared" ca="1" si="10"/>
        <v>0</v>
      </c>
      <c r="F29" s="278">
        <f t="shared" ca="1" si="10"/>
        <v>0</v>
      </c>
      <c r="G29" s="278">
        <f t="shared" ca="1" si="10"/>
        <v>0</v>
      </c>
      <c r="H29" s="278">
        <f t="shared" ca="1" si="10"/>
        <v>0</v>
      </c>
      <c r="I29" s="278">
        <f t="shared" ca="1" si="10"/>
        <v>0</v>
      </c>
      <c r="J29" s="278">
        <f t="shared" ca="1" si="10"/>
        <v>0</v>
      </c>
      <c r="K29" s="278">
        <f t="shared" ca="1" si="10"/>
        <v>0</v>
      </c>
      <c r="L29" s="278">
        <f t="shared" ca="1" si="10"/>
        <v>0</v>
      </c>
      <c r="M29" s="278">
        <f t="shared" ca="1" si="10"/>
        <v>0</v>
      </c>
      <c r="N29" s="278">
        <f t="shared" ca="1" si="10"/>
        <v>0</v>
      </c>
      <c r="O29" s="278">
        <f t="shared" ca="1" si="10"/>
        <v>0</v>
      </c>
      <c r="P29" s="278">
        <f t="shared" ca="1" si="10"/>
        <v>0</v>
      </c>
      <c r="Q29" s="278">
        <f t="shared" ca="1" si="10"/>
        <v>0</v>
      </c>
      <c r="R29" s="278">
        <f t="shared" ca="1" si="10"/>
        <v>0</v>
      </c>
      <c r="S29" s="278">
        <f t="shared" ca="1" si="10"/>
        <v>0</v>
      </c>
      <c r="T29" s="278">
        <f t="shared" ca="1" si="10"/>
        <v>0</v>
      </c>
      <c r="U29" s="278">
        <f t="shared" ca="1" si="10"/>
        <v>0</v>
      </c>
      <c r="V29" s="278">
        <f t="shared" ca="1" si="10"/>
        <v>0</v>
      </c>
      <c r="W29" s="278">
        <f t="shared" ca="1" si="10"/>
        <v>0</v>
      </c>
      <c r="X29" s="278">
        <f t="shared" ca="1" si="10"/>
        <v>0</v>
      </c>
      <c r="Y29" s="278">
        <f t="shared" ca="1" si="10"/>
        <v>0</v>
      </c>
      <c r="Z29" s="278">
        <f t="shared" ca="1" si="10"/>
        <v>0</v>
      </c>
      <c r="AA29" s="278">
        <f t="shared" ca="1" si="10"/>
        <v>0</v>
      </c>
      <c r="AB29" s="278">
        <f t="shared" ca="1" si="10"/>
        <v>0</v>
      </c>
      <c r="AC29" s="278">
        <f t="shared" ca="1" si="10"/>
        <v>0</v>
      </c>
      <c r="AD29" s="278">
        <f t="shared" ca="1" si="10"/>
        <v>0</v>
      </c>
      <c r="AE29" s="278">
        <f t="shared" ca="1" si="10"/>
        <v>0</v>
      </c>
      <c r="AF29" s="278">
        <f t="shared" ca="1" si="10"/>
        <v>0</v>
      </c>
      <c r="AG29" s="278">
        <f t="shared" ca="1" si="10"/>
        <v>0</v>
      </c>
      <c r="AH29" s="278">
        <f t="shared" ca="1" si="10"/>
        <v>0</v>
      </c>
      <c r="AI29" s="278">
        <f t="shared" ca="1" si="10"/>
        <v>0</v>
      </c>
      <c r="AJ29" s="278">
        <f t="shared" ca="1" si="10"/>
        <v>0</v>
      </c>
      <c r="AK29" s="278">
        <f t="shared" ca="1" si="10"/>
        <v>0</v>
      </c>
      <c r="AL29" s="278">
        <f t="shared" ca="1" si="10"/>
        <v>0</v>
      </c>
      <c r="AM29" s="278">
        <f t="shared" ca="1" si="10"/>
        <v>0</v>
      </c>
      <c r="AN29" s="278">
        <f t="shared" ca="1" si="10"/>
        <v>0</v>
      </c>
      <c r="AO29" s="278">
        <f t="shared" ca="1" si="10"/>
        <v>0</v>
      </c>
      <c r="AP29" s="278">
        <f t="shared" ca="1" si="10"/>
        <v>0</v>
      </c>
      <c r="AQ29" s="278">
        <f t="shared" ca="1" si="10"/>
        <v>0</v>
      </c>
      <c r="AR29" s="278">
        <f t="shared" ca="1" si="10"/>
        <v>0</v>
      </c>
      <c r="AS29" s="278">
        <f t="shared" ca="1" si="10"/>
        <v>0</v>
      </c>
      <c r="AT29" s="278">
        <f t="shared" ca="1" si="10"/>
        <v>0</v>
      </c>
      <c r="AU29" s="278">
        <f t="shared" ca="1" si="10"/>
        <v>0</v>
      </c>
      <c r="AV29" s="278">
        <f t="shared" ca="1" si="10"/>
        <v>0</v>
      </c>
      <c r="AW29" s="278">
        <f t="shared" ca="1" si="10"/>
        <v>0</v>
      </c>
      <c r="AX29" s="278">
        <f t="shared" ca="1" si="10"/>
        <v>0</v>
      </c>
      <c r="AY29" s="278">
        <f t="shared" ca="1" si="10"/>
        <v>0</v>
      </c>
      <c r="AZ29" s="278">
        <f t="shared" ca="1" si="10"/>
        <v>0</v>
      </c>
      <c r="BA29" s="278">
        <f t="shared" ca="1" si="10"/>
        <v>0</v>
      </c>
      <c r="BB29" s="278">
        <f t="shared" ca="1" si="10"/>
        <v>0</v>
      </c>
      <c r="BC29" s="278">
        <f t="shared" ca="1" si="10"/>
        <v>0</v>
      </c>
      <c r="BD29" s="278">
        <f t="shared" ca="1" si="10"/>
        <v>0</v>
      </c>
      <c r="BE29" s="278">
        <f t="shared" ca="1" si="10"/>
        <v>0</v>
      </c>
      <c r="BF29" s="278">
        <f t="shared" ca="1" si="10"/>
        <v>0</v>
      </c>
      <c r="BG29" s="278">
        <f t="shared" ca="1" si="10"/>
        <v>0</v>
      </c>
      <c r="BH29" s="278">
        <f t="shared" ca="1" si="10"/>
        <v>0</v>
      </c>
      <c r="BI29" s="278">
        <f t="shared" ca="1" si="10"/>
        <v>0</v>
      </c>
      <c r="BJ29" s="278">
        <f t="shared" ca="1" si="10"/>
        <v>0</v>
      </c>
      <c r="BK29" s="278">
        <f t="shared" ca="1" si="10"/>
        <v>0</v>
      </c>
      <c r="BL29" s="278">
        <f t="shared" ca="1" si="10"/>
        <v>0</v>
      </c>
      <c r="BM29" s="278">
        <f t="shared" ca="1" si="10"/>
        <v>0</v>
      </c>
      <c r="BN29" s="278">
        <f t="shared" ca="1" si="10"/>
        <v>0</v>
      </c>
      <c r="BO29" s="278">
        <f t="shared" ca="1" si="10"/>
        <v>0</v>
      </c>
      <c r="BP29" s="278">
        <f t="shared" ref="BP29:CC29" ca="1" si="11">SUM(BP27:BP28)</f>
        <v>0</v>
      </c>
      <c r="BQ29" s="278">
        <f t="shared" ca="1" si="11"/>
        <v>0</v>
      </c>
      <c r="BR29" s="278">
        <f t="shared" ca="1" si="11"/>
        <v>0</v>
      </c>
      <c r="BS29" s="278">
        <f t="shared" ca="1" si="11"/>
        <v>0</v>
      </c>
      <c r="BT29" s="278">
        <f t="shared" ca="1" si="11"/>
        <v>0</v>
      </c>
      <c r="BU29" s="278">
        <f t="shared" ca="1" si="11"/>
        <v>0</v>
      </c>
      <c r="BV29" s="278">
        <f t="shared" ca="1" si="11"/>
        <v>0</v>
      </c>
      <c r="BW29" s="278">
        <f t="shared" ca="1" si="11"/>
        <v>0</v>
      </c>
      <c r="BX29" s="278">
        <f t="shared" ca="1" si="11"/>
        <v>0</v>
      </c>
      <c r="BY29" s="278">
        <f t="shared" ca="1" si="11"/>
        <v>0</v>
      </c>
      <c r="BZ29" s="278">
        <f t="shared" ca="1" si="11"/>
        <v>0</v>
      </c>
      <c r="CA29" s="278">
        <f t="shared" ca="1" si="11"/>
        <v>0</v>
      </c>
      <c r="CB29" s="278">
        <f t="shared" ca="1" si="11"/>
        <v>0</v>
      </c>
      <c r="CC29" s="278">
        <f t="shared" ca="1" si="11"/>
        <v>0</v>
      </c>
      <c r="CD29" s="228"/>
    </row>
    <row r="30" spans="1:82">
      <c r="A30" s="218"/>
      <c r="B30" s="460"/>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460"/>
      <c r="AY30" s="460"/>
      <c r="AZ30" s="460"/>
      <c r="BA30" s="460"/>
      <c r="BB30" s="460"/>
      <c r="BC30" s="460"/>
      <c r="BD30" s="460"/>
      <c r="BE30" s="460"/>
      <c r="BF30" s="460"/>
      <c r="BG30" s="460"/>
      <c r="BH30" s="460"/>
      <c r="BI30" s="460"/>
      <c r="BJ30" s="460"/>
      <c r="BK30" s="460"/>
      <c r="BL30" s="460"/>
      <c r="BM30" s="460"/>
      <c r="BN30" s="460"/>
      <c r="BO30" s="460"/>
      <c r="BP30" s="460"/>
      <c r="BQ30" s="460"/>
      <c r="BR30" s="460"/>
      <c r="BS30" s="460"/>
      <c r="BT30" s="460"/>
      <c r="BU30" s="460"/>
      <c r="BV30" s="460"/>
      <c r="BW30" s="460"/>
      <c r="BX30" s="460"/>
      <c r="BY30" s="460"/>
      <c r="BZ30" s="460"/>
      <c r="CA30" s="460"/>
      <c r="CB30" s="460"/>
      <c r="CC30" s="460"/>
      <c r="CD30" s="227"/>
    </row>
    <row r="31" spans="1:82">
      <c r="A31" s="218" t="str">
        <f>Inputs!B83</f>
        <v>Incremental Costs #1</v>
      </c>
      <c r="B31" s="389">
        <f>-Inputs!C83</f>
        <v>0</v>
      </c>
      <c r="C31" s="389">
        <f>-Inputs!D83</f>
        <v>0</v>
      </c>
      <c r="D31" s="389">
        <f>-Inputs!E83</f>
        <v>0</v>
      </c>
      <c r="E31" s="389">
        <f>-Inputs!F83</f>
        <v>0</v>
      </c>
      <c r="F31" s="389">
        <f>-Inputs!G83</f>
        <v>0</v>
      </c>
      <c r="G31" s="389">
        <f>-Inputs!H83</f>
        <v>0</v>
      </c>
      <c r="H31" s="389">
        <f>-Inputs!I83</f>
        <v>0</v>
      </c>
      <c r="I31" s="389">
        <f>-Inputs!J83</f>
        <v>0</v>
      </c>
      <c r="J31" s="389">
        <f>-Inputs!K83</f>
        <v>0</v>
      </c>
      <c r="K31" s="389">
        <f>-Inputs!L83</f>
        <v>0</v>
      </c>
      <c r="L31" s="389">
        <f>-Inputs!M83</f>
        <v>0</v>
      </c>
      <c r="M31" s="389">
        <f>-Inputs!N83</f>
        <v>0</v>
      </c>
      <c r="N31" s="389">
        <f>-Inputs!O83</f>
        <v>0</v>
      </c>
      <c r="O31" s="389">
        <f>-Inputs!P83</f>
        <v>0</v>
      </c>
      <c r="P31" s="389">
        <f>-Inputs!Q83</f>
        <v>0</v>
      </c>
      <c r="Q31" s="389">
        <f>-Inputs!R83</f>
        <v>0</v>
      </c>
      <c r="R31" s="389">
        <f>-Inputs!S83</f>
        <v>0</v>
      </c>
      <c r="S31" s="389">
        <f>-Inputs!T83</f>
        <v>0</v>
      </c>
      <c r="T31" s="389">
        <f>-Inputs!U83</f>
        <v>0</v>
      </c>
      <c r="U31" s="389">
        <f>-Inputs!V83</f>
        <v>0</v>
      </c>
      <c r="V31" s="389">
        <f>-Inputs!W83</f>
        <v>0</v>
      </c>
      <c r="W31" s="389">
        <f>-Inputs!X83</f>
        <v>0</v>
      </c>
      <c r="X31" s="389">
        <f>-Inputs!Y83</f>
        <v>0</v>
      </c>
      <c r="Y31" s="389">
        <f>-Inputs!Z83</f>
        <v>0</v>
      </c>
      <c r="Z31" s="389">
        <f>-Inputs!AA83</f>
        <v>0</v>
      </c>
      <c r="AA31" s="389">
        <f>-Inputs!AB83</f>
        <v>0</v>
      </c>
      <c r="AB31" s="389">
        <f>-Inputs!AC83</f>
        <v>0</v>
      </c>
      <c r="AC31" s="389">
        <f>-Inputs!AD83</f>
        <v>0</v>
      </c>
      <c r="AD31" s="389">
        <f>-Inputs!AE83</f>
        <v>0</v>
      </c>
      <c r="AE31" s="389">
        <f>-Inputs!AF83</f>
        <v>0</v>
      </c>
      <c r="AF31" s="389">
        <f>-Inputs!AG83</f>
        <v>0</v>
      </c>
      <c r="AG31" s="389">
        <f>-Inputs!AH83</f>
        <v>0</v>
      </c>
      <c r="AH31" s="389">
        <f>-Inputs!AI83</f>
        <v>0</v>
      </c>
      <c r="AI31" s="389">
        <f>-Inputs!AJ83</f>
        <v>0</v>
      </c>
      <c r="AJ31" s="389">
        <f>-Inputs!AK83</f>
        <v>0</v>
      </c>
      <c r="AK31" s="389">
        <f>-Inputs!AL83</f>
        <v>0</v>
      </c>
      <c r="AL31" s="389">
        <f>-Inputs!AM83</f>
        <v>0</v>
      </c>
      <c r="AM31" s="389">
        <f>-Inputs!AN83</f>
        <v>0</v>
      </c>
      <c r="AN31" s="389">
        <f>-Inputs!AO83</f>
        <v>0</v>
      </c>
      <c r="AO31" s="389">
        <f>-Inputs!AP83</f>
        <v>0</v>
      </c>
      <c r="AP31" s="389">
        <f>-Inputs!AQ83</f>
        <v>0</v>
      </c>
      <c r="AQ31" s="389">
        <f>-Inputs!AR83</f>
        <v>0</v>
      </c>
      <c r="AR31" s="389">
        <f>-Inputs!AS83</f>
        <v>0</v>
      </c>
      <c r="AS31" s="389">
        <f>-Inputs!AT83</f>
        <v>0</v>
      </c>
      <c r="AT31" s="389">
        <f>-Inputs!AU83</f>
        <v>0</v>
      </c>
      <c r="AU31" s="389">
        <f>-Inputs!AV83</f>
        <v>0</v>
      </c>
      <c r="AV31" s="389">
        <f>-Inputs!AW83</f>
        <v>0</v>
      </c>
      <c r="AW31" s="389">
        <f>-Inputs!AX83</f>
        <v>0</v>
      </c>
      <c r="AX31" s="389">
        <f>-Inputs!AY83</f>
        <v>0</v>
      </c>
      <c r="AY31" s="389">
        <f>-Inputs!AZ83</f>
        <v>0</v>
      </c>
      <c r="AZ31" s="389">
        <f>-Inputs!BA83</f>
        <v>0</v>
      </c>
      <c r="BA31" s="389">
        <f>-Inputs!BB83</f>
        <v>0</v>
      </c>
      <c r="BB31" s="389">
        <f>-Inputs!BC83</f>
        <v>0</v>
      </c>
      <c r="BC31" s="389">
        <f>-Inputs!BD83</f>
        <v>0</v>
      </c>
      <c r="BD31" s="389">
        <f>-Inputs!BE83</f>
        <v>0</v>
      </c>
      <c r="BE31" s="389">
        <f>-Inputs!BF83</f>
        <v>0</v>
      </c>
      <c r="BF31" s="389">
        <f>-Inputs!BG83</f>
        <v>0</v>
      </c>
      <c r="BG31" s="389">
        <f>-Inputs!BH83</f>
        <v>0</v>
      </c>
      <c r="BH31" s="389">
        <f>-Inputs!BI83</f>
        <v>0</v>
      </c>
      <c r="BI31" s="389">
        <f>-Inputs!BJ83</f>
        <v>0</v>
      </c>
      <c r="BJ31" s="389">
        <f>-Inputs!BK83</f>
        <v>0</v>
      </c>
      <c r="BK31" s="389">
        <f>-Inputs!BL83</f>
        <v>0</v>
      </c>
      <c r="BL31" s="389">
        <f>-Inputs!BM83</f>
        <v>0</v>
      </c>
      <c r="BM31" s="389">
        <f>-Inputs!BN83</f>
        <v>0</v>
      </c>
      <c r="BN31" s="389">
        <f>-Inputs!BO83</f>
        <v>0</v>
      </c>
      <c r="BO31" s="389">
        <f>-Inputs!BP83</f>
        <v>0</v>
      </c>
      <c r="BP31" s="389">
        <f>-Inputs!BQ83</f>
        <v>0</v>
      </c>
      <c r="BQ31" s="389">
        <f>-Inputs!BR83</f>
        <v>0</v>
      </c>
      <c r="BR31" s="389">
        <f>-Inputs!BS83</f>
        <v>0</v>
      </c>
      <c r="BS31" s="389">
        <f>-Inputs!BT83</f>
        <v>0</v>
      </c>
      <c r="BT31" s="389">
        <f>-Inputs!BU83</f>
        <v>0</v>
      </c>
      <c r="BU31" s="389">
        <f>-Inputs!BV83</f>
        <v>0</v>
      </c>
      <c r="BV31" s="389">
        <f>-Inputs!BW83</f>
        <v>0</v>
      </c>
      <c r="BW31" s="389">
        <f>-Inputs!BX83</f>
        <v>0</v>
      </c>
      <c r="BX31" s="389">
        <f>-Inputs!BY83</f>
        <v>0</v>
      </c>
      <c r="BY31" s="389">
        <f>-Inputs!BZ83</f>
        <v>0</v>
      </c>
      <c r="BZ31" s="389">
        <f>-Inputs!CA83</f>
        <v>0</v>
      </c>
      <c r="CA31" s="389">
        <f>-Inputs!CB83</f>
        <v>0</v>
      </c>
      <c r="CB31" s="389">
        <f>-Inputs!CC83</f>
        <v>0</v>
      </c>
      <c r="CC31" s="389">
        <f>-Inputs!CD83</f>
        <v>0</v>
      </c>
      <c r="CD31" s="225"/>
    </row>
    <row r="32" spans="1:82">
      <c r="A32" s="218" t="str">
        <f>Inputs!B84</f>
        <v>Incremental Costs #2</v>
      </c>
      <c r="B32" s="389">
        <f>-Inputs!C84</f>
        <v>0</v>
      </c>
      <c r="C32" s="389">
        <f>-Inputs!D84</f>
        <v>0</v>
      </c>
      <c r="D32" s="389">
        <f>-Inputs!E84</f>
        <v>0</v>
      </c>
      <c r="E32" s="389">
        <f>-Inputs!F84</f>
        <v>0</v>
      </c>
      <c r="F32" s="389">
        <f>-Inputs!G84</f>
        <v>0</v>
      </c>
      <c r="G32" s="389">
        <f>-Inputs!H84</f>
        <v>0</v>
      </c>
      <c r="H32" s="389">
        <f>-Inputs!I84</f>
        <v>0</v>
      </c>
      <c r="I32" s="389">
        <f>-Inputs!J84</f>
        <v>0</v>
      </c>
      <c r="J32" s="389">
        <f>-Inputs!K84</f>
        <v>0</v>
      </c>
      <c r="K32" s="389">
        <f>-Inputs!L84</f>
        <v>0</v>
      </c>
      <c r="L32" s="389">
        <f>-Inputs!M84</f>
        <v>0</v>
      </c>
      <c r="M32" s="389">
        <f>-Inputs!N84</f>
        <v>0</v>
      </c>
      <c r="N32" s="389">
        <f>-Inputs!O84</f>
        <v>0</v>
      </c>
      <c r="O32" s="389">
        <f>-Inputs!P84</f>
        <v>0</v>
      </c>
      <c r="P32" s="389">
        <f>-Inputs!Q84</f>
        <v>0</v>
      </c>
      <c r="Q32" s="389">
        <f>-Inputs!R84</f>
        <v>0</v>
      </c>
      <c r="R32" s="389">
        <f>-Inputs!S84</f>
        <v>0</v>
      </c>
      <c r="S32" s="389">
        <f>-Inputs!T84</f>
        <v>0</v>
      </c>
      <c r="T32" s="389">
        <f>-Inputs!U84</f>
        <v>0</v>
      </c>
      <c r="U32" s="389">
        <f>-Inputs!V84</f>
        <v>0</v>
      </c>
      <c r="V32" s="389">
        <f>-Inputs!W84</f>
        <v>0</v>
      </c>
      <c r="W32" s="389">
        <f>-Inputs!X84</f>
        <v>0</v>
      </c>
      <c r="X32" s="389">
        <f>-Inputs!Y84</f>
        <v>0</v>
      </c>
      <c r="Y32" s="389">
        <f>-Inputs!Z84</f>
        <v>0</v>
      </c>
      <c r="Z32" s="389">
        <f>-Inputs!AA84</f>
        <v>0</v>
      </c>
      <c r="AA32" s="389">
        <f>-Inputs!AB84</f>
        <v>0</v>
      </c>
      <c r="AB32" s="389">
        <f>-Inputs!AC84</f>
        <v>0</v>
      </c>
      <c r="AC32" s="389">
        <f>-Inputs!AD84</f>
        <v>0</v>
      </c>
      <c r="AD32" s="389">
        <f>-Inputs!AE84</f>
        <v>0</v>
      </c>
      <c r="AE32" s="389">
        <f>-Inputs!AF84</f>
        <v>0</v>
      </c>
      <c r="AF32" s="389">
        <f>-Inputs!AG84</f>
        <v>0</v>
      </c>
      <c r="AG32" s="389">
        <f>-Inputs!AH84</f>
        <v>0</v>
      </c>
      <c r="AH32" s="389">
        <f>-Inputs!AI84</f>
        <v>0</v>
      </c>
      <c r="AI32" s="389">
        <f>-Inputs!AJ84</f>
        <v>0</v>
      </c>
      <c r="AJ32" s="389">
        <f>-Inputs!AK84</f>
        <v>0</v>
      </c>
      <c r="AK32" s="389">
        <f>-Inputs!AL84</f>
        <v>0</v>
      </c>
      <c r="AL32" s="389">
        <f>-Inputs!AM84</f>
        <v>0</v>
      </c>
      <c r="AM32" s="389">
        <f>-Inputs!AN84</f>
        <v>0</v>
      </c>
      <c r="AN32" s="389">
        <f>-Inputs!AO84</f>
        <v>0</v>
      </c>
      <c r="AO32" s="389">
        <f>-Inputs!AP84</f>
        <v>0</v>
      </c>
      <c r="AP32" s="389">
        <f>-Inputs!AQ84</f>
        <v>0</v>
      </c>
      <c r="AQ32" s="389">
        <f>-Inputs!AR84</f>
        <v>0</v>
      </c>
      <c r="AR32" s="389">
        <f>-Inputs!AS84</f>
        <v>0</v>
      </c>
      <c r="AS32" s="389">
        <f>-Inputs!AT84</f>
        <v>0</v>
      </c>
      <c r="AT32" s="389">
        <f>-Inputs!AU84</f>
        <v>0</v>
      </c>
      <c r="AU32" s="389">
        <f>-Inputs!AV84</f>
        <v>0</v>
      </c>
      <c r="AV32" s="389">
        <f>-Inputs!AW84</f>
        <v>0</v>
      </c>
      <c r="AW32" s="389">
        <f>-Inputs!AX84</f>
        <v>0</v>
      </c>
      <c r="AX32" s="389">
        <f>-Inputs!AY84</f>
        <v>0</v>
      </c>
      <c r="AY32" s="389">
        <f>-Inputs!AZ84</f>
        <v>0</v>
      </c>
      <c r="AZ32" s="389">
        <f>-Inputs!BA84</f>
        <v>0</v>
      </c>
      <c r="BA32" s="389">
        <f>-Inputs!BB84</f>
        <v>0</v>
      </c>
      <c r="BB32" s="389">
        <f>-Inputs!BC84</f>
        <v>0</v>
      </c>
      <c r="BC32" s="389">
        <f>-Inputs!BD84</f>
        <v>0</v>
      </c>
      <c r="BD32" s="389">
        <f>-Inputs!BE84</f>
        <v>0</v>
      </c>
      <c r="BE32" s="389">
        <f>-Inputs!BF84</f>
        <v>0</v>
      </c>
      <c r="BF32" s="389">
        <f>-Inputs!BG84</f>
        <v>0</v>
      </c>
      <c r="BG32" s="389">
        <f>-Inputs!BH84</f>
        <v>0</v>
      </c>
      <c r="BH32" s="389">
        <f>-Inputs!BI84</f>
        <v>0</v>
      </c>
      <c r="BI32" s="389">
        <f>-Inputs!BJ84</f>
        <v>0</v>
      </c>
      <c r="BJ32" s="389">
        <f>-Inputs!BK84</f>
        <v>0</v>
      </c>
      <c r="BK32" s="389">
        <f>-Inputs!BL84</f>
        <v>0</v>
      </c>
      <c r="BL32" s="389">
        <f>-Inputs!BM84</f>
        <v>0</v>
      </c>
      <c r="BM32" s="389">
        <f>-Inputs!BN84</f>
        <v>0</v>
      </c>
      <c r="BN32" s="389">
        <f>-Inputs!BO84</f>
        <v>0</v>
      </c>
      <c r="BO32" s="389">
        <f>-Inputs!BP84</f>
        <v>0</v>
      </c>
      <c r="BP32" s="389">
        <f>-Inputs!BQ84</f>
        <v>0</v>
      </c>
      <c r="BQ32" s="389">
        <f>-Inputs!BR84</f>
        <v>0</v>
      </c>
      <c r="BR32" s="389">
        <f>-Inputs!BS84</f>
        <v>0</v>
      </c>
      <c r="BS32" s="389">
        <f>-Inputs!BT84</f>
        <v>0</v>
      </c>
      <c r="BT32" s="389">
        <f>-Inputs!BU84</f>
        <v>0</v>
      </c>
      <c r="BU32" s="389">
        <f>-Inputs!BV84</f>
        <v>0</v>
      </c>
      <c r="BV32" s="389">
        <f>-Inputs!BW84</f>
        <v>0</v>
      </c>
      <c r="BW32" s="389">
        <f>-Inputs!BX84</f>
        <v>0</v>
      </c>
      <c r="BX32" s="389">
        <f>-Inputs!BY84</f>
        <v>0</v>
      </c>
      <c r="BY32" s="389">
        <f>-Inputs!BZ84</f>
        <v>0</v>
      </c>
      <c r="BZ32" s="389">
        <f>-Inputs!CA84</f>
        <v>0</v>
      </c>
      <c r="CA32" s="389">
        <f>-Inputs!CB84</f>
        <v>0</v>
      </c>
      <c r="CB32" s="389">
        <f>-Inputs!CC84</f>
        <v>0</v>
      </c>
      <c r="CC32" s="389">
        <f>-Inputs!CD84</f>
        <v>0</v>
      </c>
      <c r="CD32" s="225"/>
    </row>
    <row r="33" spans="1:82">
      <c r="A33" s="218" t="str">
        <f>Inputs!B85</f>
        <v>Incremental Costs #3</v>
      </c>
      <c r="B33" s="389">
        <f>-Inputs!C85</f>
        <v>0</v>
      </c>
      <c r="C33" s="389">
        <f>-Inputs!D85</f>
        <v>0</v>
      </c>
      <c r="D33" s="389">
        <f>-Inputs!E85</f>
        <v>0</v>
      </c>
      <c r="E33" s="389">
        <f>-Inputs!F85</f>
        <v>0</v>
      </c>
      <c r="F33" s="389">
        <f>-Inputs!G85</f>
        <v>0</v>
      </c>
      <c r="G33" s="389">
        <f>-Inputs!H85</f>
        <v>0</v>
      </c>
      <c r="H33" s="389">
        <f>-Inputs!I85</f>
        <v>0</v>
      </c>
      <c r="I33" s="389">
        <f>-Inputs!J85</f>
        <v>0</v>
      </c>
      <c r="J33" s="389">
        <f>-Inputs!K85</f>
        <v>0</v>
      </c>
      <c r="K33" s="389">
        <f>-Inputs!L85</f>
        <v>0</v>
      </c>
      <c r="L33" s="389">
        <f>-Inputs!M85</f>
        <v>0</v>
      </c>
      <c r="M33" s="389">
        <f>-Inputs!N85</f>
        <v>0</v>
      </c>
      <c r="N33" s="389">
        <f>-Inputs!O85</f>
        <v>0</v>
      </c>
      <c r="O33" s="389">
        <f>-Inputs!P85</f>
        <v>0</v>
      </c>
      <c r="P33" s="389">
        <f>-Inputs!Q85</f>
        <v>0</v>
      </c>
      <c r="Q33" s="389">
        <f>-Inputs!R85</f>
        <v>0</v>
      </c>
      <c r="R33" s="389">
        <f>-Inputs!S85</f>
        <v>0</v>
      </c>
      <c r="S33" s="389">
        <f>-Inputs!T85</f>
        <v>0</v>
      </c>
      <c r="T33" s="389">
        <f>-Inputs!U85</f>
        <v>0</v>
      </c>
      <c r="U33" s="389">
        <f>-Inputs!V85</f>
        <v>0</v>
      </c>
      <c r="V33" s="389">
        <f>-Inputs!W85</f>
        <v>0</v>
      </c>
      <c r="W33" s="389">
        <f>-Inputs!X85</f>
        <v>0</v>
      </c>
      <c r="X33" s="389">
        <f>-Inputs!Y85</f>
        <v>0</v>
      </c>
      <c r="Y33" s="389">
        <f>-Inputs!Z85</f>
        <v>0</v>
      </c>
      <c r="Z33" s="389">
        <f>-Inputs!AA85</f>
        <v>0</v>
      </c>
      <c r="AA33" s="389">
        <f>-Inputs!AB85</f>
        <v>0</v>
      </c>
      <c r="AB33" s="389">
        <f>-Inputs!AC85</f>
        <v>0</v>
      </c>
      <c r="AC33" s="389">
        <f>-Inputs!AD85</f>
        <v>0</v>
      </c>
      <c r="AD33" s="389">
        <f>-Inputs!AE85</f>
        <v>0</v>
      </c>
      <c r="AE33" s="389">
        <f>-Inputs!AF85</f>
        <v>0</v>
      </c>
      <c r="AF33" s="389">
        <f>-Inputs!AG85</f>
        <v>0</v>
      </c>
      <c r="AG33" s="389">
        <f>-Inputs!AH85</f>
        <v>0</v>
      </c>
      <c r="AH33" s="389">
        <f>-Inputs!AI85</f>
        <v>0</v>
      </c>
      <c r="AI33" s="389">
        <f>-Inputs!AJ85</f>
        <v>0</v>
      </c>
      <c r="AJ33" s="389">
        <f>-Inputs!AK85</f>
        <v>0</v>
      </c>
      <c r="AK33" s="389">
        <f>-Inputs!AL85</f>
        <v>0</v>
      </c>
      <c r="AL33" s="389">
        <f>-Inputs!AM85</f>
        <v>0</v>
      </c>
      <c r="AM33" s="389">
        <f>-Inputs!AN85</f>
        <v>0</v>
      </c>
      <c r="AN33" s="389">
        <f>-Inputs!AO85</f>
        <v>0</v>
      </c>
      <c r="AO33" s="389">
        <f>-Inputs!AP85</f>
        <v>0</v>
      </c>
      <c r="AP33" s="389">
        <f>-Inputs!AQ85</f>
        <v>0</v>
      </c>
      <c r="AQ33" s="389">
        <f>-Inputs!AR85</f>
        <v>0</v>
      </c>
      <c r="AR33" s="389">
        <f>-Inputs!AS85</f>
        <v>0</v>
      </c>
      <c r="AS33" s="389">
        <f>-Inputs!AT85</f>
        <v>0</v>
      </c>
      <c r="AT33" s="389">
        <f>-Inputs!AU85</f>
        <v>0</v>
      </c>
      <c r="AU33" s="389">
        <f>-Inputs!AV85</f>
        <v>0</v>
      </c>
      <c r="AV33" s="389">
        <f>-Inputs!AW85</f>
        <v>0</v>
      </c>
      <c r="AW33" s="389">
        <f>-Inputs!AX85</f>
        <v>0</v>
      </c>
      <c r="AX33" s="389">
        <f>-Inputs!AY85</f>
        <v>0</v>
      </c>
      <c r="AY33" s="389">
        <f>-Inputs!AZ85</f>
        <v>0</v>
      </c>
      <c r="AZ33" s="389">
        <f>-Inputs!BA85</f>
        <v>0</v>
      </c>
      <c r="BA33" s="389">
        <f>-Inputs!BB85</f>
        <v>0</v>
      </c>
      <c r="BB33" s="389">
        <f>-Inputs!BC85</f>
        <v>0</v>
      </c>
      <c r="BC33" s="389">
        <f>-Inputs!BD85</f>
        <v>0</v>
      </c>
      <c r="BD33" s="389">
        <f>-Inputs!BE85</f>
        <v>0</v>
      </c>
      <c r="BE33" s="389">
        <f>-Inputs!BF85</f>
        <v>0</v>
      </c>
      <c r="BF33" s="389">
        <f>-Inputs!BG85</f>
        <v>0</v>
      </c>
      <c r="BG33" s="389">
        <f>-Inputs!BH85</f>
        <v>0</v>
      </c>
      <c r="BH33" s="389">
        <f>-Inputs!BI85</f>
        <v>0</v>
      </c>
      <c r="BI33" s="389">
        <f>-Inputs!BJ85</f>
        <v>0</v>
      </c>
      <c r="BJ33" s="389">
        <f>-Inputs!BK85</f>
        <v>0</v>
      </c>
      <c r="BK33" s="389">
        <f>-Inputs!BL85</f>
        <v>0</v>
      </c>
      <c r="BL33" s="389">
        <f>-Inputs!BM85</f>
        <v>0</v>
      </c>
      <c r="BM33" s="389">
        <f>-Inputs!BN85</f>
        <v>0</v>
      </c>
      <c r="BN33" s="389">
        <f>-Inputs!BO85</f>
        <v>0</v>
      </c>
      <c r="BO33" s="389">
        <f>-Inputs!BP85</f>
        <v>0</v>
      </c>
      <c r="BP33" s="389">
        <f>-Inputs!BQ85</f>
        <v>0</v>
      </c>
      <c r="BQ33" s="389">
        <f>-Inputs!BR85</f>
        <v>0</v>
      </c>
      <c r="BR33" s="389">
        <f>-Inputs!BS85</f>
        <v>0</v>
      </c>
      <c r="BS33" s="389">
        <f>-Inputs!BT85</f>
        <v>0</v>
      </c>
      <c r="BT33" s="389">
        <f>-Inputs!BU85</f>
        <v>0</v>
      </c>
      <c r="BU33" s="389">
        <f>-Inputs!BV85</f>
        <v>0</v>
      </c>
      <c r="BV33" s="389">
        <f>-Inputs!BW85</f>
        <v>0</v>
      </c>
      <c r="BW33" s="389">
        <f>-Inputs!BX85</f>
        <v>0</v>
      </c>
      <c r="BX33" s="389">
        <f>-Inputs!BY85</f>
        <v>0</v>
      </c>
      <c r="BY33" s="389">
        <f>-Inputs!BZ85</f>
        <v>0</v>
      </c>
      <c r="BZ33" s="389">
        <f>-Inputs!CA85</f>
        <v>0</v>
      </c>
      <c r="CA33" s="389">
        <f>-Inputs!CB85</f>
        <v>0</v>
      </c>
      <c r="CB33" s="389">
        <f>-Inputs!CC85</f>
        <v>0</v>
      </c>
      <c r="CC33" s="389">
        <f>-Inputs!CD85</f>
        <v>0</v>
      </c>
      <c r="CD33" s="225"/>
    </row>
    <row r="34" spans="1:82">
      <c r="A34" s="218" t="str">
        <f>Inputs!B86</f>
        <v>Incremental Costs #4</v>
      </c>
      <c r="B34" s="389">
        <f>-Inputs!C86</f>
        <v>0</v>
      </c>
      <c r="C34" s="389">
        <f>-Inputs!D86</f>
        <v>0</v>
      </c>
      <c r="D34" s="389">
        <f>-Inputs!E86</f>
        <v>0</v>
      </c>
      <c r="E34" s="389">
        <f>-Inputs!F86</f>
        <v>0</v>
      </c>
      <c r="F34" s="389">
        <f>-Inputs!G86</f>
        <v>0</v>
      </c>
      <c r="G34" s="389">
        <f>-Inputs!H86</f>
        <v>0</v>
      </c>
      <c r="H34" s="389">
        <f>-Inputs!I86</f>
        <v>0</v>
      </c>
      <c r="I34" s="389">
        <f>-Inputs!J86</f>
        <v>0</v>
      </c>
      <c r="J34" s="389">
        <f>-Inputs!K86</f>
        <v>0</v>
      </c>
      <c r="K34" s="389">
        <f>-Inputs!L86</f>
        <v>0</v>
      </c>
      <c r="L34" s="389">
        <f>-Inputs!M86</f>
        <v>0</v>
      </c>
      <c r="M34" s="389">
        <f>-Inputs!N86</f>
        <v>0</v>
      </c>
      <c r="N34" s="389">
        <f>-Inputs!O86</f>
        <v>0</v>
      </c>
      <c r="O34" s="389">
        <f>-Inputs!P86</f>
        <v>0</v>
      </c>
      <c r="P34" s="389">
        <f>-Inputs!Q86</f>
        <v>0</v>
      </c>
      <c r="Q34" s="389">
        <f>-Inputs!R86</f>
        <v>0</v>
      </c>
      <c r="R34" s="389">
        <f>-Inputs!S86</f>
        <v>0</v>
      </c>
      <c r="S34" s="389">
        <f>-Inputs!T86</f>
        <v>0</v>
      </c>
      <c r="T34" s="389">
        <f>-Inputs!U86</f>
        <v>0</v>
      </c>
      <c r="U34" s="389">
        <f>-Inputs!V86</f>
        <v>0</v>
      </c>
      <c r="V34" s="389">
        <f>-Inputs!W86</f>
        <v>0</v>
      </c>
      <c r="W34" s="389">
        <f>-Inputs!X86</f>
        <v>0</v>
      </c>
      <c r="X34" s="389">
        <f>-Inputs!Y86</f>
        <v>0</v>
      </c>
      <c r="Y34" s="389">
        <f>-Inputs!Z86</f>
        <v>0</v>
      </c>
      <c r="Z34" s="389">
        <f>-Inputs!AA86</f>
        <v>0</v>
      </c>
      <c r="AA34" s="389">
        <f>-Inputs!AB86</f>
        <v>0</v>
      </c>
      <c r="AB34" s="389">
        <f>-Inputs!AC86</f>
        <v>0</v>
      </c>
      <c r="AC34" s="389">
        <f>-Inputs!AD86</f>
        <v>0</v>
      </c>
      <c r="AD34" s="389">
        <f>-Inputs!AE86</f>
        <v>0</v>
      </c>
      <c r="AE34" s="389">
        <f>-Inputs!AF86</f>
        <v>0</v>
      </c>
      <c r="AF34" s="389">
        <f>-Inputs!AG86</f>
        <v>0</v>
      </c>
      <c r="AG34" s="389">
        <f>-Inputs!AH86</f>
        <v>0</v>
      </c>
      <c r="AH34" s="389">
        <f>-Inputs!AI86</f>
        <v>0</v>
      </c>
      <c r="AI34" s="389">
        <f>-Inputs!AJ86</f>
        <v>0</v>
      </c>
      <c r="AJ34" s="389">
        <f>-Inputs!AK86</f>
        <v>0</v>
      </c>
      <c r="AK34" s="389">
        <f>-Inputs!AL86</f>
        <v>0</v>
      </c>
      <c r="AL34" s="389">
        <f>-Inputs!AM86</f>
        <v>0</v>
      </c>
      <c r="AM34" s="389">
        <f>-Inputs!AN86</f>
        <v>0</v>
      </c>
      <c r="AN34" s="389">
        <f>-Inputs!AO86</f>
        <v>0</v>
      </c>
      <c r="AO34" s="389">
        <f>-Inputs!AP86</f>
        <v>0</v>
      </c>
      <c r="AP34" s="389">
        <f>-Inputs!AQ86</f>
        <v>0</v>
      </c>
      <c r="AQ34" s="389">
        <f>-Inputs!AR86</f>
        <v>0</v>
      </c>
      <c r="AR34" s="389">
        <f>-Inputs!AS86</f>
        <v>0</v>
      </c>
      <c r="AS34" s="389">
        <f>-Inputs!AT86</f>
        <v>0</v>
      </c>
      <c r="AT34" s="389">
        <f>-Inputs!AU86</f>
        <v>0</v>
      </c>
      <c r="AU34" s="389">
        <f>-Inputs!AV86</f>
        <v>0</v>
      </c>
      <c r="AV34" s="389">
        <f>-Inputs!AW86</f>
        <v>0</v>
      </c>
      <c r="AW34" s="389">
        <f>-Inputs!AX86</f>
        <v>0</v>
      </c>
      <c r="AX34" s="389">
        <f>-Inputs!AY86</f>
        <v>0</v>
      </c>
      <c r="AY34" s="389">
        <f>-Inputs!AZ86</f>
        <v>0</v>
      </c>
      <c r="AZ34" s="389">
        <f>-Inputs!BA86</f>
        <v>0</v>
      </c>
      <c r="BA34" s="389">
        <f>-Inputs!BB86</f>
        <v>0</v>
      </c>
      <c r="BB34" s="389">
        <f>-Inputs!BC86</f>
        <v>0</v>
      </c>
      <c r="BC34" s="389">
        <f>-Inputs!BD86</f>
        <v>0</v>
      </c>
      <c r="BD34" s="389">
        <f>-Inputs!BE86</f>
        <v>0</v>
      </c>
      <c r="BE34" s="389">
        <f>-Inputs!BF86</f>
        <v>0</v>
      </c>
      <c r="BF34" s="389">
        <f>-Inputs!BG86</f>
        <v>0</v>
      </c>
      <c r="BG34" s="389">
        <f>-Inputs!BH86</f>
        <v>0</v>
      </c>
      <c r="BH34" s="389">
        <f>-Inputs!BI86</f>
        <v>0</v>
      </c>
      <c r="BI34" s="389">
        <f>-Inputs!BJ86</f>
        <v>0</v>
      </c>
      <c r="BJ34" s="389">
        <f>-Inputs!BK86</f>
        <v>0</v>
      </c>
      <c r="BK34" s="389">
        <f>-Inputs!BL86</f>
        <v>0</v>
      </c>
      <c r="BL34" s="389">
        <f>-Inputs!BM86</f>
        <v>0</v>
      </c>
      <c r="BM34" s="389">
        <f>-Inputs!BN86</f>
        <v>0</v>
      </c>
      <c r="BN34" s="389">
        <f>-Inputs!BO86</f>
        <v>0</v>
      </c>
      <c r="BO34" s="389">
        <f>-Inputs!BP86</f>
        <v>0</v>
      </c>
      <c r="BP34" s="389">
        <f>-Inputs!BQ86</f>
        <v>0</v>
      </c>
      <c r="BQ34" s="389">
        <f>-Inputs!BR86</f>
        <v>0</v>
      </c>
      <c r="BR34" s="389">
        <f>-Inputs!BS86</f>
        <v>0</v>
      </c>
      <c r="BS34" s="389">
        <f>-Inputs!BT86</f>
        <v>0</v>
      </c>
      <c r="BT34" s="389">
        <f>-Inputs!BU86</f>
        <v>0</v>
      </c>
      <c r="BU34" s="389">
        <f>-Inputs!BV86</f>
        <v>0</v>
      </c>
      <c r="BV34" s="389">
        <f>-Inputs!BW86</f>
        <v>0</v>
      </c>
      <c r="BW34" s="389">
        <f>-Inputs!BX86</f>
        <v>0</v>
      </c>
      <c r="BX34" s="389">
        <f>-Inputs!BY86</f>
        <v>0</v>
      </c>
      <c r="BY34" s="389">
        <f>-Inputs!BZ86</f>
        <v>0</v>
      </c>
      <c r="BZ34" s="389">
        <f>-Inputs!CA86</f>
        <v>0</v>
      </c>
      <c r="CA34" s="389">
        <f>-Inputs!CB86</f>
        <v>0</v>
      </c>
      <c r="CB34" s="389">
        <f>-Inputs!CC86</f>
        <v>0</v>
      </c>
      <c r="CC34" s="389">
        <f>-Inputs!CD86</f>
        <v>0</v>
      </c>
      <c r="CD34" s="225"/>
    </row>
    <row r="35" spans="1:82">
      <c r="A35" s="218" t="str">
        <f>Inputs!B87</f>
        <v>Incremental Costs #5</v>
      </c>
      <c r="B35" s="389">
        <f>-Inputs!C87</f>
        <v>0</v>
      </c>
      <c r="C35" s="389">
        <f>-Inputs!D87</f>
        <v>0</v>
      </c>
      <c r="D35" s="389">
        <f>-Inputs!E87</f>
        <v>0</v>
      </c>
      <c r="E35" s="389">
        <f>-Inputs!F87</f>
        <v>0</v>
      </c>
      <c r="F35" s="389">
        <f>-Inputs!G87</f>
        <v>0</v>
      </c>
      <c r="G35" s="389">
        <f>-Inputs!H87</f>
        <v>0</v>
      </c>
      <c r="H35" s="389">
        <f>-Inputs!I87</f>
        <v>0</v>
      </c>
      <c r="I35" s="389">
        <f>-Inputs!J87</f>
        <v>0</v>
      </c>
      <c r="J35" s="389">
        <f>-Inputs!K87</f>
        <v>0</v>
      </c>
      <c r="K35" s="389">
        <f>-Inputs!L87</f>
        <v>0</v>
      </c>
      <c r="L35" s="389">
        <f>-Inputs!M87</f>
        <v>0</v>
      </c>
      <c r="M35" s="389">
        <f>-Inputs!N87</f>
        <v>0</v>
      </c>
      <c r="N35" s="389">
        <f>-Inputs!O87</f>
        <v>0</v>
      </c>
      <c r="O35" s="389">
        <f>-Inputs!P87</f>
        <v>0</v>
      </c>
      <c r="P35" s="389">
        <f>-Inputs!Q87</f>
        <v>0</v>
      </c>
      <c r="Q35" s="389">
        <f>-Inputs!R87</f>
        <v>0</v>
      </c>
      <c r="R35" s="389">
        <f>-Inputs!S87</f>
        <v>0</v>
      </c>
      <c r="S35" s="389">
        <f>-Inputs!T87</f>
        <v>0</v>
      </c>
      <c r="T35" s="389">
        <f>-Inputs!U87</f>
        <v>0</v>
      </c>
      <c r="U35" s="389">
        <f>-Inputs!V87</f>
        <v>0</v>
      </c>
      <c r="V35" s="389">
        <f>-Inputs!W87</f>
        <v>0</v>
      </c>
      <c r="W35" s="389">
        <f>-Inputs!X87</f>
        <v>0</v>
      </c>
      <c r="X35" s="389">
        <f>-Inputs!Y87</f>
        <v>0</v>
      </c>
      <c r="Y35" s="389">
        <f>-Inputs!Z87</f>
        <v>0</v>
      </c>
      <c r="Z35" s="389">
        <f>-Inputs!AA87</f>
        <v>0</v>
      </c>
      <c r="AA35" s="389">
        <f>-Inputs!AB87</f>
        <v>0</v>
      </c>
      <c r="AB35" s="389">
        <f>-Inputs!AC87</f>
        <v>0</v>
      </c>
      <c r="AC35" s="389">
        <f>-Inputs!AD87</f>
        <v>0</v>
      </c>
      <c r="AD35" s="389">
        <f>-Inputs!AE87</f>
        <v>0</v>
      </c>
      <c r="AE35" s="389">
        <f>-Inputs!AF87</f>
        <v>0</v>
      </c>
      <c r="AF35" s="389">
        <f>-Inputs!AG87</f>
        <v>0</v>
      </c>
      <c r="AG35" s="389">
        <f>-Inputs!AH87</f>
        <v>0</v>
      </c>
      <c r="AH35" s="389">
        <f>-Inputs!AI87</f>
        <v>0</v>
      </c>
      <c r="AI35" s="389">
        <f>-Inputs!AJ87</f>
        <v>0</v>
      </c>
      <c r="AJ35" s="389">
        <f>-Inputs!AK87</f>
        <v>0</v>
      </c>
      <c r="AK35" s="389">
        <f>-Inputs!AL87</f>
        <v>0</v>
      </c>
      <c r="AL35" s="389">
        <f>-Inputs!AM87</f>
        <v>0</v>
      </c>
      <c r="AM35" s="389">
        <f>-Inputs!AN87</f>
        <v>0</v>
      </c>
      <c r="AN35" s="389">
        <f>-Inputs!AO87</f>
        <v>0</v>
      </c>
      <c r="AO35" s="389">
        <f>-Inputs!AP87</f>
        <v>0</v>
      </c>
      <c r="AP35" s="389">
        <f>-Inputs!AQ87</f>
        <v>0</v>
      </c>
      <c r="AQ35" s="389">
        <f>-Inputs!AR87</f>
        <v>0</v>
      </c>
      <c r="AR35" s="389">
        <f>-Inputs!AS87</f>
        <v>0</v>
      </c>
      <c r="AS35" s="389">
        <f>-Inputs!AT87</f>
        <v>0</v>
      </c>
      <c r="AT35" s="389">
        <f>-Inputs!AU87</f>
        <v>0</v>
      </c>
      <c r="AU35" s="389">
        <f>-Inputs!AV87</f>
        <v>0</v>
      </c>
      <c r="AV35" s="389">
        <f>-Inputs!AW87</f>
        <v>0</v>
      </c>
      <c r="AW35" s="389">
        <f>-Inputs!AX87</f>
        <v>0</v>
      </c>
      <c r="AX35" s="389">
        <f>-Inputs!AY87</f>
        <v>0</v>
      </c>
      <c r="AY35" s="389">
        <f>-Inputs!AZ87</f>
        <v>0</v>
      </c>
      <c r="AZ35" s="389">
        <f>-Inputs!BA87</f>
        <v>0</v>
      </c>
      <c r="BA35" s="389">
        <f>-Inputs!BB87</f>
        <v>0</v>
      </c>
      <c r="BB35" s="389">
        <f>-Inputs!BC87</f>
        <v>0</v>
      </c>
      <c r="BC35" s="389">
        <f>-Inputs!BD87</f>
        <v>0</v>
      </c>
      <c r="BD35" s="389">
        <f>-Inputs!BE87</f>
        <v>0</v>
      </c>
      <c r="BE35" s="389">
        <f>-Inputs!BF87</f>
        <v>0</v>
      </c>
      <c r="BF35" s="389">
        <f>-Inputs!BG87</f>
        <v>0</v>
      </c>
      <c r="BG35" s="389">
        <f>-Inputs!BH87</f>
        <v>0</v>
      </c>
      <c r="BH35" s="389">
        <f>-Inputs!BI87</f>
        <v>0</v>
      </c>
      <c r="BI35" s="389">
        <f>-Inputs!BJ87</f>
        <v>0</v>
      </c>
      <c r="BJ35" s="389">
        <f>-Inputs!BK87</f>
        <v>0</v>
      </c>
      <c r="BK35" s="389">
        <f>-Inputs!BL87</f>
        <v>0</v>
      </c>
      <c r="BL35" s="389">
        <f>-Inputs!BM87</f>
        <v>0</v>
      </c>
      <c r="BM35" s="389">
        <f>-Inputs!BN87</f>
        <v>0</v>
      </c>
      <c r="BN35" s="389">
        <f>-Inputs!BO87</f>
        <v>0</v>
      </c>
      <c r="BO35" s="389">
        <f>-Inputs!BP87</f>
        <v>0</v>
      </c>
      <c r="BP35" s="389">
        <f>-Inputs!BQ87</f>
        <v>0</v>
      </c>
      <c r="BQ35" s="389">
        <f>-Inputs!BR87</f>
        <v>0</v>
      </c>
      <c r="BR35" s="389">
        <f>-Inputs!BS87</f>
        <v>0</v>
      </c>
      <c r="BS35" s="389">
        <f>-Inputs!BT87</f>
        <v>0</v>
      </c>
      <c r="BT35" s="389">
        <f>-Inputs!BU87</f>
        <v>0</v>
      </c>
      <c r="BU35" s="389">
        <f>-Inputs!BV87</f>
        <v>0</v>
      </c>
      <c r="BV35" s="389">
        <f>-Inputs!BW87</f>
        <v>0</v>
      </c>
      <c r="BW35" s="389">
        <f>-Inputs!BX87</f>
        <v>0</v>
      </c>
      <c r="BX35" s="389">
        <f>-Inputs!BY87</f>
        <v>0</v>
      </c>
      <c r="BY35" s="389">
        <f>-Inputs!BZ87</f>
        <v>0</v>
      </c>
      <c r="BZ35" s="389">
        <f>-Inputs!CA87</f>
        <v>0</v>
      </c>
      <c r="CA35" s="389">
        <f>-Inputs!CB87</f>
        <v>0</v>
      </c>
      <c r="CB35" s="389">
        <f>-Inputs!CC87</f>
        <v>0</v>
      </c>
      <c r="CC35" s="389">
        <f>-Inputs!CD87</f>
        <v>0</v>
      </c>
      <c r="CD35" s="225"/>
    </row>
    <row r="36" spans="1:82">
      <c r="A36" s="218" t="str">
        <f>Inputs!B88</f>
        <v>Incremental Costs #6</v>
      </c>
      <c r="B36" s="389">
        <f>-Inputs!C88</f>
        <v>0</v>
      </c>
      <c r="C36" s="389">
        <f>-Inputs!D88</f>
        <v>0</v>
      </c>
      <c r="D36" s="389">
        <f>-Inputs!E88</f>
        <v>0</v>
      </c>
      <c r="E36" s="389">
        <f>-Inputs!F88</f>
        <v>0</v>
      </c>
      <c r="F36" s="389">
        <f>-Inputs!G88</f>
        <v>0</v>
      </c>
      <c r="G36" s="389">
        <f>-Inputs!H88</f>
        <v>0</v>
      </c>
      <c r="H36" s="389">
        <f>-Inputs!I88</f>
        <v>0</v>
      </c>
      <c r="I36" s="389">
        <f>-Inputs!J88</f>
        <v>0</v>
      </c>
      <c r="J36" s="389">
        <f>-Inputs!K88</f>
        <v>0</v>
      </c>
      <c r="K36" s="389">
        <f>-Inputs!L88</f>
        <v>0</v>
      </c>
      <c r="L36" s="389">
        <f>-Inputs!M88</f>
        <v>0</v>
      </c>
      <c r="M36" s="389">
        <f>-Inputs!N88</f>
        <v>0</v>
      </c>
      <c r="N36" s="389">
        <f>-Inputs!O88</f>
        <v>0</v>
      </c>
      <c r="O36" s="389">
        <f>-Inputs!P88</f>
        <v>0</v>
      </c>
      <c r="P36" s="389">
        <f>-Inputs!Q88</f>
        <v>0</v>
      </c>
      <c r="Q36" s="389">
        <f>-Inputs!R88</f>
        <v>0</v>
      </c>
      <c r="R36" s="389">
        <f>-Inputs!S88</f>
        <v>0</v>
      </c>
      <c r="S36" s="389">
        <f>-Inputs!T88</f>
        <v>0</v>
      </c>
      <c r="T36" s="389">
        <f>-Inputs!U88</f>
        <v>0</v>
      </c>
      <c r="U36" s="389">
        <f>-Inputs!V88</f>
        <v>0</v>
      </c>
      <c r="V36" s="389">
        <f>-Inputs!W88</f>
        <v>0</v>
      </c>
      <c r="W36" s="389">
        <f>-Inputs!X88</f>
        <v>0</v>
      </c>
      <c r="X36" s="389">
        <f>-Inputs!Y88</f>
        <v>0</v>
      </c>
      <c r="Y36" s="389">
        <f>-Inputs!Z88</f>
        <v>0</v>
      </c>
      <c r="Z36" s="389">
        <f>-Inputs!AA88</f>
        <v>0</v>
      </c>
      <c r="AA36" s="389">
        <f>-Inputs!AB88</f>
        <v>0</v>
      </c>
      <c r="AB36" s="389">
        <f>-Inputs!AC88</f>
        <v>0</v>
      </c>
      <c r="AC36" s="389">
        <f>-Inputs!AD88</f>
        <v>0</v>
      </c>
      <c r="AD36" s="389">
        <f>-Inputs!AE88</f>
        <v>0</v>
      </c>
      <c r="AE36" s="389">
        <f>-Inputs!AF88</f>
        <v>0</v>
      </c>
      <c r="AF36" s="389">
        <f>-Inputs!AG88</f>
        <v>0</v>
      </c>
      <c r="AG36" s="389">
        <f>-Inputs!AH88</f>
        <v>0</v>
      </c>
      <c r="AH36" s="389">
        <f>-Inputs!AI88</f>
        <v>0</v>
      </c>
      <c r="AI36" s="389">
        <f>-Inputs!AJ88</f>
        <v>0</v>
      </c>
      <c r="AJ36" s="389">
        <f>-Inputs!AK88</f>
        <v>0</v>
      </c>
      <c r="AK36" s="389">
        <f>-Inputs!AL88</f>
        <v>0</v>
      </c>
      <c r="AL36" s="389">
        <f>-Inputs!AM88</f>
        <v>0</v>
      </c>
      <c r="AM36" s="389">
        <f>-Inputs!AN88</f>
        <v>0</v>
      </c>
      <c r="AN36" s="389">
        <f>-Inputs!AO88</f>
        <v>0</v>
      </c>
      <c r="AO36" s="389">
        <f>-Inputs!AP88</f>
        <v>0</v>
      </c>
      <c r="AP36" s="389">
        <f>-Inputs!AQ88</f>
        <v>0</v>
      </c>
      <c r="AQ36" s="389">
        <f>-Inputs!AR88</f>
        <v>0</v>
      </c>
      <c r="AR36" s="389">
        <f>-Inputs!AS88</f>
        <v>0</v>
      </c>
      <c r="AS36" s="389">
        <f>-Inputs!AT88</f>
        <v>0</v>
      </c>
      <c r="AT36" s="389">
        <f>-Inputs!AU88</f>
        <v>0</v>
      </c>
      <c r="AU36" s="389">
        <f>-Inputs!AV88</f>
        <v>0</v>
      </c>
      <c r="AV36" s="389">
        <f>-Inputs!AW88</f>
        <v>0</v>
      </c>
      <c r="AW36" s="389">
        <f>-Inputs!AX88</f>
        <v>0</v>
      </c>
      <c r="AX36" s="389">
        <f>-Inputs!AY88</f>
        <v>0</v>
      </c>
      <c r="AY36" s="389">
        <f>-Inputs!AZ88</f>
        <v>0</v>
      </c>
      <c r="AZ36" s="389">
        <f>-Inputs!BA88</f>
        <v>0</v>
      </c>
      <c r="BA36" s="389">
        <f>-Inputs!BB88</f>
        <v>0</v>
      </c>
      <c r="BB36" s="389">
        <f>-Inputs!BC88</f>
        <v>0</v>
      </c>
      <c r="BC36" s="389">
        <f>-Inputs!BD88</f>
        <v>0</v>
      </c>
      <c r="BD36" s="389">
        <f>-Inputs!BE88</f>
        <v>0</v>
      </c>
      <c r="BE36" s="389">
        <f>-Inputs!BF88</f>
        <v>0</v>
      </c>
      <c r="BF36" s="389">
        <f>-Inputs!BG88</f>
        <v>0</v>
      </c>
      <c r="BG36" s="389">
        <f>-Inputs!BH88</f>
        <v>0</v>
      </c>
      <c r="BH36" s="389">
        <f>-Inputs!BI88</f>
        <v>0</v>
      </c>
      <c r="BI36" s="389">
        <f>-Inputs!BJ88</f>
        <v>0</v>
      </c>
      <c r="BJ36" s="389">
        <f>-Inputs!BK88</f>
        <v>0</v>
      </c>
      <c r="BK36" s="389">
        <f>-Inputs!BL88</f>
        <v>0</v>
      </c>
      <c r="BL36" s="389">
        <f>-Inputs!BM88</f>
        <v>0</v>
      </c>
      <c r="BM36" s="389">
        <f>-Inputs!BN88</f>
        <v>0</v>
      </c>
      <c r="BN36" s="389">
        <f>-Inputs!BO88</f>
        <v>0</v>
      </c>
      <c r="BO36" s="389">
        <f>-Inputs!BP88</f>
        <v>0</v>
      </c>
      <c r="BP36" s="389">
        <f>-Inputs!BQ88</f>
        <v>0</v>
      </c>
      <c r="BQ36" s="389">
        <f>-Inputs!BR88</f>
        <v>0</v>
      </c>
      <c r="BR36" s="389">
        <f>-Inputs!BS88</f>
        <v>0</v>
      </c>
      <c r="BS36" s="389">
        <f>-Inputs!BT88</f>
        <v>0</v>
      </c>
      <c r="BT36" s="389">
        <f>-Inputs!BU88</f>
        <v>0</v>
      </c>
      <c r="BU36" s="389">
        <f>-Inputs!BV88</f>
        <v>0</v>
      </c>
      <c r="BV36" s="389">
        <f>-Inputs!BW88</f>
        <v>0</v>
      </c>
      <c r="BW36" s="389">
        <f>-Inputs!BX88</f>
        <v>0</v>
      </c>
      <c r="BX36" s="389">
        <f>-Inputs!BY88</f>
        <v>0</v>
      </c>
      <c r="BY36" s="389">
        <f>-Inputs!BZ88</f>
        <v>0</v>
      </c>
      <c r="BZ36" s="389">
        <f>-Inputs!CA88</f>
        <v>0</v>
      </c>
      <c r="CA36" s="389">
        <f>-Inputs!CB88</f>
        <v>0</v>
      </c>
      <c r="CB36" s="389">
        <f>-Inputs!CC88</f>
        <v>0</v>
      </c>
      <c r="CC36" s="389">
        <f>-Inputs!CD88</f>
        <v>0</v>
      </c>
      <c r="CD36" s="225"/>
    </row>
    <row r="37" spans="1:82">
      <c r="A37" s="219" t="s">
        <v>198</v>
      </c>
      <c r="B37" s="461">
        <f ca="1">+Depreciation!C$34</f>
        <v>-12.746614285714287</v>
      </c>
      <c r="C37" s="461">
        <f ca="1">+Depreciation!D$34</f>
        <v>-25.493228571428574</v>
      </c>
      <c r="D37" s="461">
        <f ca="1">+Depreciation!E$34</f>
        <v>-25.493228571428574</v>
      </c>
      <c r="E37" s="461">
        <f ca="1">+Depreciation!F$34</f>
        <v>-25.493228571428574</v>
      </c>
      <c r="F37" s="461">
        <f ca="1">+Depreciation!G$34</f>
        <v>-25.493228571428574</v>
      </c>
      <c r="G37" s="461">
        <f ca="1">+Depreciation!H$34</f>
        <v>-25.493228571428574</v>
      </c>
      <c r="H37" s="461">
        <f ca="1">+Depreciation!I$34</f>
        <v>-25.493228571428574</v>
      </c>
      <c r="I37" s="461">
        <f ca="1">+Depreciation!J$34</f>
        <v>-25.493228571428574</v>
      </c>
      <c r="J37" s="461">
        <f ca="1">+Depreciation!K$34</f>
        <v>-25.493228571428574</v>
      </c>
      <c r="K37" s="389">
        <f ca="1">+Depreciation!L$34</f>
        <v>-25.493228571428574</v>
      </c>
      <c r="L37" s="389">
        <f ca="1">+Depreciation!M$34</f>
        <v>-25.493228571428574</v>
      </c>
      <c r="M37" s="389">
        <f ca="1">+Depreciation!N$34</f>
        <v>-25.493228571428574</v>
      </c>
      <c r="N37" s="389">
        <f ca="1">+Depreciation!O$34</f>
        <v>-25.493228571428574</v>
      </c>
      <c r="O37" s="389">
        <f ca="1">+Depreciation!P$34</f>
        <v>-25.493228571428574</v>
      </c>
      <c r="P37" s="389">
        <f ca="1">+Depreciation!Q$34</f>
        <v>-25.493228571428574</v>
      </c>
      <c r="Q37" s="389">
        <f ca="1">+Depreciation!R$34</f>
        <v>-25.493228571428574</v>
      </c>
      <c r="R37" s="389">
        <f ca="1">+Depreciation!S$34</f>
        <v>-25.493228571428574</v>
      </c>
      <c r="S37" s="389">
        <f ca="1">+Depreciation!T$34</f>
        <v>-25.493228571428574</v>
      </c>
      <c r="T37" s="389">
        <f ca="1">+Depreciation!U$34</f>
        <v>-25.493228571428574</v>
      </c>
      <c r="U37" s="389">
        <f ca="1">+Depreciation!V$34</f>
        <v>-25.493228571428574</v>
      </c>
      <c r="V37" s="389">
        <f ca="1">+Depreciation!W$34</f>
        <v>-25.493228571428574</v>
      </c>
      <c r="W37" s="389">
        <f ca="1">+Depreciation!X$34</f>
        <v>-25.493228571428574</v>
      </c>
      <c r="X37" s="389">
        <f ca="1">+Depreciation!Y$34</f>
        <v>-25.493228571428574</v>
      </c>
      <c r="Y37" s="389">
        <f ca="1">+Depreciation!Z$34</f>
        <v>-25.493228571428574</v>
      </c>
      <c r="Z37" s="389">
        <f ca="1">+Depreciation!AA$34</f>
        <v>-25.493228571428574</v>
      </c>
      <c r="AA37" s="389">
        <f ca="1">+Depreciation!AB$34</f>
        <v>-25.493228571428574</v>
      </c>
      <c r="AB37" s="389">
        <f ca="1">+Depreciation!AC$34</f>
        <v>-25.493228571428574</v>
      </c>
      <c r="AC37" s="389">
        <f ca="1">+Depreciation!AD$34</f>
        <v>-25.493228571428574</v>
      </c>
      <c r="AD37" s="389">
        <f ca="1">+Depreciation!AE$34</f>
        <v>-25.493228571428574</v>
      </c>
      <c r="AE37" s="389">
        <f ca="1">+Depreciation!AF$34</f>
        <v>-25.493228571428574</v>
      </c>
      <c r="AF37" s="389">
        <f ca="1">+Depreciation!AG$34</f>
        <v>-25.493228571428574</v>
      </c>
      <c r="AG37" s="389">
        <f ca="1">+Depreciation!AH$34</f>
        <v>-25.493228571428574</v>
      </c>
      <c r="AH37" s="389">
        <f ca="1">+Depreciation!AI$34</f>
        <v>-25.493228571428574</v>
      </c>
      <c r="AI37" s="389">
        <f ca="1">+Depreciation!AJ$34</f>
        <v>-25.493228571428574</v>
      </c>
      <c r="AJ37" s="389">
        <f ca="1">+Depreciation!AK$34</f>
        <v>-25.493228571428574</v>
      </c>
      <c r="AK37" s="389">
        <f ca="1">+Depreciation!AL$34</f>
        <v>-12.746614285714287</v>
      </c>
      <c r="AL37" s="389">
        <f ca="1">+Depreciation!AM$34</f>
        <v>0</v>
      </c>
      <c r="AM37" s="389">
        <f ca="1">+Depreciation!AN$34</f>
        <v>0</v>
      </c>
      <c r="AN37" s="389">
        <f ca="1">+Depreciation!AO$34</f>
        <v>0</v>
      </c>
      <c r="AO37" s="389">
        <f ca="1">+Depreciation!AP$34</f>
        <v>0</v>
      </c>
      <c r="AP37" s="389">
        <f ca="1">+Depreciation!AQ$34</f>
        <v>0</v>
      </c>
      <c r="AQ37" s="389">
        <f ca="1">+Depreciation!AR$34</f>
        <v>0</v>
      </c>
      <c r="AR37" s="389">
        <f ca="1">+Depreciation!AS$34</f>
        <v>0</v>
      </c>
      <c r="AS37" s="461">
        <f ca="1">+Depreciation!AT$34</f>
        <v>0</v>
      </c>
      <c r="AT37" s="461">
        <f ca="1">+Depreciation!AU$34</f>
        <v>0</v>
      </c>
      <c r="AU37" s="461">
        <f ca="1">+Depreciation!AV$34</f>
        <v>0</v>
      </c>
      <c r="AV37" s="461">
        <f ca="1">+Depreciation!AW$34</f>
        <v>0</v>
      </c>
      <c r="AW37" s="461">
        <f ca="1">+Depreciation!AX$34</f>
        <v>0</v>
      </c>
      <c r="AX37" s="461">
        <f ca="1">+Depreciation!AY$34</f>
        <v>0</v>
      </c>
      <c r="AY37" s="461">
        <f ca="1">+Depreciation!AZ$34</f>
        <v>0</v>
      </c>
      <c r="AZ37" s="461">
        <f ca="1">+Depreciation!BA$34</f>
        <v>0</v>
      </c>
      <c r="BA37" s="461">
        <f ca="1">+Depreciation!BB$34</f>
        <v>0</v>
      </c>
      <c r="BB37" s="461">
        <f ca="1">+Depreciation!BC$34</f>
        <v>0</v>
      </c>
      <c r="BC37" s="461">
        <f ca="1">+Depreciation!BD$34</f>
        <v>0</v>
      </c>
      <c r="BD37" s="461">
        <f ca="1">+Depreciation!BE$34</f>
        <v>0</v>
      </c>
      <c r="BE37" s="461">
        <f ca="1">+Depreciation!BF$34</f>
        <v>0</v>
      </c>
      <c r="BF37" s="461">
        <f ca="1">+Depreciation!BG$34</f>
        <v>0</v>
      </c>
      <c r="BG37" s="461">
        <f ca="1">+Depreciation!BH$34</f>
        <v>0</v>
      </c>
      <c r="BH37" s="461">
        <f ca="1">+Depreciation!BI$34</f>
        <v>0</v>
      </c>
      <c r="BI37" s="461">
        <f ca="1">+Depreciation!BJ$34</f>
        <v>0</v>
      </c>
      <c r="BJ37" s="461">
        <f ca="1">+Depreciation!BK$34</f>
        <v>0</v>
      </c>
      <c r="BK37" s="461">
        <f ca="1">+Depreciation!BL$34</f>
        <v>0</v>
      </c>
      <c r="BL37" s="461">
        <f ca="1">+Depreciation!BM$34</f>
        <v>0</v>
      </c>
      <c r="BM37" s="461">
        <f ca="1">+Depreciation!BN$34</f>
        <v>0</v>
      </c>
      <c r="BN37" s="461">
        <f ca="1">+Depreciation!BO$34</f>
        <v>0</v>
      </c>
      <c r="BO37" s="461">
        <f ca="1">+Depreciation!BP$34</f>
        <v>0</v>
      </c>
      <c r="BP37" s="461">
        <f ca="1">+Depreciation!BQ$34</f>
        <v>0</v>
      </c>
      <c r="BQ37" s="461">
        <f ca="1">+Depreciation!BR$34</f>
        <v>0</v>
      </c>
      <c r="BR37" s="461">
        <f ca="1">+Depreciation!BS$34</f>
        <v>0</v>
      </c>
      <c r="BS37" s="461">
        <f ca="1">+Depreciation!BT$34</f>
        <v>0</v>
      </c>
      <c r="BT37" s="461">
        <f ca="1">+Depreciation!BU$34</f>
        <v>0</v>
      </c>
      <c r="BU37" s="461">
        <f ca="1">+Depreciation!BV$34</f>
        <v>0</v>
      </c>
      <c r="BV37" s="461">
        <f ca="1">+Depreciation!BW$34</f>
        <v>0</v>
      </c>
      <c r="BW37" s="461">
        <f ca="1">+Depreciation!BX$34</f>
        <v>0</v>
      </c>
      <c r="BX37" s="461">
        <f ca="1">+Depreciation!BY$34</f>
        <v>0</v>
      </c>
      <c r="BY37" s="461">
        <f ca="1">+Depreciation!BZ$34</f>
        <v>0</v>
      </c>
      <c r="BZ37" s="461">
        <f ca="1">+Depreciation!CA$34</f>
        <v>0</v>
      </c>
      <c r="CA37" s="461">
        <f ca="1">+Depreciation!CB$34</f>
        <v>0</v>
      </c>
      <c r="CB37" s="461">
        <f ca="1">+Depreciation!CC$34</f>
        <v>0</v>
      </c>
      <c r="CC37" s="461">
        <f ca="1">+Depreciation!CD$34</f>
        <v>0</v>
      </c>
      <c r="CD37" s="226"/>
    </row>
    <row r="38" spans="1:82">
      <c r="A38" s="219" t="s">
        <v>280</v>
      </c>
      <c r="B38" s="389">
        <f ca="1">(SUM($B$81:B81)+SUM($B$83:B83)-SUM($B$37:B37))*PropertyTaxRate</f>
        <v>-1.3192745785714286</v>
      </c>
      <c r="C38" s="389">
        <f ca="1">(SUM($B$81:C81)+SUM($B$83:C83)-SUM($B$37:C37))*PropertyTaxRate</f>
        <v>-1.2810347357142857</v>
      </c>
      <c r="D38" s="389">
        <f ca="1">(SUM($B$81:D81)+SUM($B$83:D83)-SUM($B$37:D37))*PropertyTaxRate</f>
        <v>-1.2427948928571431</v>
      </c>
      <c r="E38" s="389">
        <f ca="1">(SUM($B$81:E81)+SUM($B$83:E83)-SUM($B$37:E37))*PropertyTaxRate</f>
        <v>-1.20455505</v>
      </c>
      <c r="F38" s="389">
        <f ca="1">(SUM($B$81:F81)+SUM($B$83:F83)-SUM($B$37:F37))*PropertyTaxRate</f>
        <v>-1.1663152071428573</v>
      </c>
      <c r="G38" s="389">
        <f ca="1">(SUM($B$81:G81)+SUM($B$83:G83)-SUM($B$37:G37))*PropertyTaxRate</f>
        <v>-1.1280753642857142</v>
      </c>
      <c r="H38" s="389">
        <f ca="1">(SUM($B$81:H81)+SUM($B$83:H83)-SUM($B$37:H37))*PropertyTaxRate</f>
        <v>-1.0898355214285715</v>
      </c>
      <c r="I38" s="389">
        <f ca="1">(SUM($B$81:I81)+SUM($B$83:I83)-SUM($B$37:I37))*PropertyTaxRate</f>
        <v>-1.0515956785714287</v>
      </c>
      <c r="J38" s="389">
        <f ca="1">(SUM($B$81:J81)+SUM($B$83:J83)-SUM($B$37:J37))*PropertyTaxRate</f>
        <v>-1.0133558357142858</v>
      </c>
      <c r="K38" s="389">
        <f ca="1">(SUM($B$81:K81)+SUM($B$83:K83)-SUM($B$37:K37))*PropertyTaxRate</f>
        <v>-0.9751159928571429</v>
      </c>
      <c r="L38" s="389">
        <f ca="1">(SUM($B$81:L81)+SUM($B$83:L83)-SUM($B$37:L37))*PropertyTaxRate</f>
        <v>-0.93687615000000002</v>
      </c>
      <c r="M38" s="389">
        <f ca="1">(SUM($B$81:M81)+SUM($B$83:M83)-SUM($B$37:M37))*PropertyTaxRate</f>
        <v>-0.89863630714285725</v>
      </c>
      <c r="N38" s="389">
        <f ca="1">(SUM($B$81:N81)+SUM($B$83:N83)-SUM($B$37:N37))*PropertyTaxRate</f>
        <v>-0.86039646428571437</v>
      </c>
      <c r="O38" s="389">
        <f ca="1">(SUM($B$81:O81)+SUM($B$83:O83)-SUM($B$37:O37))*PropertyTaxRate</f>
        <v>-0.82215662142857138</v>
      </c>
      <c r="P38" s="389">
        <f ca="1">(SUM($B$81:P81)+SUM($B$83:P83)-SUM($B$37:P37))*PropertyTaxRate</f>
        <v>-0.78391677857142861</v>
      </c>
      <c r="Q38" s="389">
        <f ca="1">(SUM($B$81:Q81)+SUM($B$83:Q83)-SUM($B$37:Q37))*PropertyTaxRate</f>
        <v>-0.74567693571428573</v>
      </c>
      <c r="R38" s="389">
        <f ca="1">(SUM($B$81:R81)+SUM($B$83:R83)-SUM($B$37:R37))*PropertyTaxRate</f>
        <v>-0.70743709285714285</v>
      </c>
      <c r="S38" s="389">
        <f ca="1">(SUM($B$81:S81)+SUM($B$83:S83)-SUM($B$37:S37))*PropertyTaxRate</f>
        <v>-0.66919725000000008</v>
      </c>
      <c r="T38" s="389">
        <f ca="1">(SUM($B$81:T81)+SUM($B$83:T83)-SUM($B$37:T37))*PropertyTaxRate</f>
        <v>-0.6309574071428572</v>
      </c>
      <c r="U38" s="389">
        <f ca="1">(SUM($B$81:U81)+SUM($B$83:U83)-SUM($B$37:U37))*PropertyTaxRate</f>
        <v>-0.59271756428571432</v>
      </c>
      <c r="V38" s="389">
        <f ca="1">(SUM($B$81:V81)+SUM($B$83:V83)-SUM($B$37:V37))*PropertyTaxRate</f>
        <v>-0.55447772142857144</v>
      </c>
      <c r="W38" s="389">
        <f ca="1">(SUM($B$81:W81)+SUM($B$83:W83)-SUM($B$37:W37))*PropertyTaxRate</f>
        <v>-0.51623787857142867</v>
      </c>
      <c r="X38" s="389">
        <f ca="1">(SUM($B$81:X81)+SUM($B$83:X83)-SUM($B$37:X37))*PropertyTaxRate</f>
        <v>-0.4779980357142859</v>
      </c>
      <c r="Y38" s="389">
        <f ca="1">(SUM($B$81:Y81)+SUM($B$83:Y83)-SUM($B$37:Y37))*PropertyTaxRate</f>
        <v>-0.43975819285714313</v>
      </c>
      <c r="Z38" s="389">
        <f ca="1">(SUM($B$81:Z81)+SUM($B$83:Z83)-SUM($B$37:Z37))*PropertyTaxRate</f>
        <v>-0.40151835000000036</v>
      </c>
      <c r="AA38" s="389">
        <f ca="1">(SUM($B$81:AA81)+SUM($B$83:AA83)-SUM($B$37:AA37))*PropertyTaxRate</f>
        <v>-0.36327850714285759</v>
      </c>
      <c r="AB38" s="389">
        <f ca="1">(SUM($B$81:AB81)+SUM($B$83:AB83)-SUM($B$37:AB37))*PropertyTaxRate</f>
        <v>-0.32503866428571482</v>
      </c>
      <c r="AC38" s="389">
        <f ca="1">(SUM($B$81:AC81)+SUM($B$83:AC83)-SUM($B$37:AC37))*PropertyTaxRate</f>
        <v>-0.28679882142857199</v>
      </c>
      <c r="AD38" s="389">
        <f ca="1">(SUM($B$81:AD81)+SUM($B$83:AD83)-SUM($B$37:AD37))*PropertyTaxRate</f>
        <v>-0.24855897857142925</v>
      </c>
      <c r="AE38" s="389">
        <f ca="1">(SUM($B$81:AE81)+SUM($B$83:AE83)-SUM($B$37:AE37))*PropertyTaxRate</f>
        <v>-0.21031913571428645</v>
      </c>
      <c r="AF38" s="389">
        <f ca="1">(SUM($B$81:AF81)+SUM($B$83:AF83)-SUM($B$37:AF37))*PropertyTaxRate</f>
        <v>-0.17207929285714368</v>
      </c>
      <c r="AG38" s="389">
        <f ca="1">(SUM($B$81:AG81)+SUM($B$83:AG83)-SUM($B$37:AG37))*PropertyTaxRate</f>
        <v>-0.13383945000000091</v>
      </c>
      <c r="AH38" s="389">
        <f ca="1">(SUM($B$81:AH81)+SUM($B$83:AH83)-SUM($B$37:AH37))*PropertyTaxRate</f>
        <v>-9.5599607142858131E-2</v>
      </c>
      <c r="AI38" s="389">
        <f ca="1">(SUM($B$81:AI81)+SUM($B$83:AI83)-SUM($B$37:AI37))*PropertyTaxRate</f>
        <v>-5.7359764285715362E-2</v>
      </c>
      <c r="AJ38" s="389">
        <f ca="1">(SUM($B$81:AJ81)+SUM($B$83:AJ83)-SUM($B$37:AJ37))*PropertyTaxRate</f>
        <v>-1.9119921428572582E-2</v>
      </c>
      <c r="AK38" s="389">
        <f ca="1">(SUM($B$81:AK81)+SUM($B$83:AK83)-SUM($B$37:AK37))*PropertyTaxRate</f>
        <v>-1.1937117960769684E-15</v>
      </c>
      <c r="AL38" s="389">
        <f ca="1">(SUM($B$81:AL81)+SUM($B$83:AL83)-SUM($B$37:AL37))*PropertyTaxRate</f>
        <v>-1.1937117960769684E-15</v>
      </c>
      <c r="AM38" s="389">
        <f ca="1">(SUM($B$81:AM81)+SUM($B$83:AM83)-SUM($B$37:AM37))*PropertyTaxRate</f>
        <v>-1.1937117960769684E-15</v>
      </c>
      <c r="AN38" s="389">
        <f ca="1">(SUM($B$81:AN81)+SUM($B$83:AN83)-SUM($B$37:AN37))*PropertyTaxRate</f>
        <v>-1.1937117960769684E-15</v>
      </c>
      <c r="AO38" s="389">
        <f ca="1">(SUM($B$81:AO81)+SUM($B$83:AO83)-SUM($B$37:AO37))*PropertyTaxRate</f>
        <v>-1.1937117960769684E-15</v>
      </c>
      <c r="AP38" s="389">
        <f ca="1">(SUM($B$81:AP81)+SUM($B$83:AP83)-SUM($B$37:AP37))*PropertyTaxRate</f>
        <v>-1.1937117960769684E-15</v>
      </c>
      <c r="AQ38" s="389">
        <f ca="1">(SUM($B$81:AQ81)+SUM($B$83:AQ83)-SUM($B$37:AQ37))*PropertyTaxRate</f>
        <v>-1.1937117960769684E-15</v>
      </c>
      <c r="AR38" s="389">
        <f ca="1">(SUM($B$81:AR81)+SUM($B$83:AR83)-SUM($B$37:AR37))*PropertyTaxRate</f>
        <v>-1.1937117960769684E-15</v>
      </c>
      <c r="AS38" s="389">
        <f ca="1">(SUM($B$81:AS81)+SUM($B$83:AS83)-SUM($B$37:AS37))*PropertyTaxRate</f>
        <v>-1.1937117960769684E-15</v>
      </c>
      <c r="AT38" s="389">
        <f ca="1">(SUM($B$81:AT81)+SUM($B$83:AT83)-SUM($B$37:AT37))*PropertyTaxRate</f>
        <v>-1.1937117960769684E-15</v>
      </c>
      <c r="AU38" s="389">
        <f ca="1">(SUM($B$81:AU81)+SUM($B$83:AU83)-SUM($B$37:AU37))*PropertyTaxRate</f>
        <v>-1.1937117960769684E-15</v>
      </c>
      <c r="AV38" s="389">
        <f ca="1">(SUM($B$81:AV81)+SUM($B$83:AV83)-SUM($B$37:AV37))*PropertyTaxRate</f>
        <v>-1.1937117960769684E-15</v>
      </c>
      <c r="AW38" s="389">
        <f ca="1">(SUM($B$81:AW81)+SUM($B$83:AW83)-SUM($B$37:AW37))*PropertyTaxRate</f>
        <v>-1.1937117960769684E-15</v>
      </c>
      <c r="AX38" s="389">
        <f ca="1">(SUM($B$81:AX81)+SUM($B$83:AX83)-SUM($B$37:AX37))*PropertyTaxRate</f>
        <v>-1.1937117960769684E-15</v>
      </c>
      <c r="AY38" s="389">
        <f ca="1">(SUM($B$81:AY81)+SUM($B$83:AY83)-SUM($B$37:AY37))*PropertyTaxRate</f>
        <v>-1.1937117960769684E-15</v>
      </c>
      <c r="AZ38" s="389">
        <f ca="1">(SUM($B$81:AZ81)+SUM($B$83:AZ83)-SUM($B$37:AZ37))*PropertyTaxRate</f>
        <v>-1.1937117960769684E-15</v>
      </c>
      <c r="BA38" s="389">
        <f ca="1">(SUM($B$81:BA81)+SUM($B$83:BA83)-SUM($B$37:BA37))*PropertyTaxRate</f>
        <v>-1.1937117960769684E-15</v>
      </c>
      <c r="BB38" s="389">
        <f ca="1">(SUM($B$81:BB81)+SUM($B$83:BB83)-SUM($B$37:BB37))*PropertyTaxRate</f>
        <v>-1.1937117960769684E-15</v>
      </c>
      <c r="BC38" s="389">
        <f ca="1">(SUM($B$81:BC81)+SUM($B$83:BC83)-SUM($B$37:BC37))*PropertyTaxRate</f>
        <v>-1.1937117960769684E-15</v>
      </c>
      <c r="BD38" s="389">
        <f ca="1">(SUM($B$81:BD81)+SUM($B$83:BD83)-SUM($B$37:BD37))*PropertyTaxRate</f>
        <v>-1.1937117960769684E-15</v>
      </c>
      <c r="BE38" s="389">
        <f ca="1">(SUM($B$81:BE81)+SUM($B$83:BE83)-SUM($B$37:BE37))*PropertyTaxRate</f>
        <v>-1.1937117960769684E-15</v>
      </c>
      <c r="BF38" s="389">
        <f ca="1">(SUM($B$81:BF81)+SUM($B$83:BF83)-SUM($B$37:BF37))*PropertyTaxRate</f>
        <v>-1.1937117960769684E-15</v>
      </c>
      <c r="BG38" s="389">
        <f ca="1">(SUM($B$81:BG81)+SUM($B$83:BG83)-SUM($B$37:BG37))*PropertyTaxRate</f>
        <v>-1.1937117960769684E-15</v>
      </c>
      <c r="BH38" s="389">
        <f ca="1">(SUM($B$81:BH81)+SUM($B$83:BH83)-SUM($B$37:BH37))*PropertyTaxRate</f>
        <v>-1.1937117960769684E-15</v>
      </c>
      <c r="BI38" s="389">
        <f ca="1">(SUM($B$81:BI81)+SUM($B$83:BI83)-SUM($B$37:BI37))*PropertyTaxRate</f>
        <v>-1.1937117960769684E-15</v>
      </c>
      <c r="BJ38" s="389">
        <f ca="1">(SUM($B$81:BJ81)+SUM($B$83:BJ83)-SUM($B$37:BJ37))*PropertyTaxRate</f>
        <v>-1.1937117960769684E-15</v>
      </c>
      <c r="BK38" s="389">
        <f ca="1">(SUM($B$81:BK81)+SUM($B$83:BK83)-SUM($B$37:BK37))*PropertyTaxRate</f>
        <v>-1.1937117960769684E-15</v>
      </c>
      <c r="BL38" s="389">
        <f ca="1">(SUM($B$81:BL81)+SUM($B$83:BL83)-SUM($B$37:BL37))*PropertyTaxRate</f>
        <v>-1.1937117960769684E-15</v>
      </c>
      <c r="BM38" s="389">
        <f ca="1">(SUM($B$81:BM81)+SUM($B$83:BM83)-SUM($B$37:BM37))*PropertyTaxRate</f>
        <v>-1.1937117960769684E-15</v>
      </c>
      <c r="BN38" s="389">
        <f ca="1">(SUM($B$81:BN81)+SUM($B$83:BN83)-SUM($B$37:BN37))*PropertyTaxRate</f>
        <v>-1.1937117960769684E-15</v>
      </c>
      <c r="BO38" s="389">
        <f ca="1">(SUM($B$81:BO81)+SUM($B$83:BO83)-SUM($B$37:BO37))*PropertyTaxRate</f>
        <v>-1.1937117960769684E-15</v>
      </c>
      <c r="BP38" s="389">
        <f ca="1">(SUM($B$81:BP81)+SUM($B$83:BP83)-SUM($B$37:BP37))*PropertyTaxRate</f>
        <v>-1.1937117960769684E-15</v>
      </c>
      <c r="BQ38" s="389">
        <f ca="1">(SUM($B$81:BQ81)+SUM($B$83:BQ83)-SUM($B$37:BQ37))*PropertyTaxRate</f>
        <v>-1.1937117960769684E-15</v>
      </c>
      <c r="BR38" s="389">
        <f ca="1">(SUM($B$81:BR81)+SUM($B$83:BR83)-SUM($B$37:BR37))*PropertyTaxRate</f>
        <v>-1.1937117960769684E-15</v>
      </c>
      <c r="BS38" s="389">
        <f ca="1">(SUM($B$81:BS81)+SUM($B$83:BS83)-SUM($B$37:BS37))*PropertyTaxRate</f>
        <v>-1.1937117960769684E-15</v>
      </c>
      <c r="BT38" s="389">
        <f ca="1">(SUM($B$81:BT81)+SUM($B$83:BT83)-SUM($B$37:BT37))*PropertyTaxRate</f>
        <v>-1.1937117960769684E-15</v>
      </c>
      <c r="BU38" s="389">
        <f ca="1">(SUM($B$81:BU81)+SUM($B$83:BU83)-SUM($B$37:BU37))*PropertyTaxRate</f>
        <v>-1.1937117960769684E-15</v>
      </c>
      <c r="BV38" s="389">
        <f ca="1">(SUM($B$81:BV81)+SUM($B$83:BV83)-SUM($B$37:BV37))*PropertyTaxRate</f>
        <v>-1.1937117960769684E-15</v>
      </c>
      <c r="BW38" s="389">
        <f ca="1">(SUM($B$81:BW81)+SUM($B$83:BW83)-SUM($B$37:BW37))*PropertyTaxRate</f>
        <v>-1.1937117960769684E-15</v>
      </c>
      <c r="BX38" s="389">
        <f ca="1">(SUM($B$81:BX81)+SUM($B$83:BX83)-SUM($B$37:BX37))*PropertyTaxRate</f>
        <v>-1.1937117960769684E-15</v>
      </c>
      <c r="BY38" s="389">
        <f ca="1">(SUM($B$81:BY81)+SUM($B$83:BY83)-SUM($B$37:BY37))*PropertyTaxRate</f>
        <v>-1.1937117960769684E-15</v>
      </c>
      <c r="BZ38" s="389">
        <f ca="1">(SUM($B$81:BZ81)+SUM($B$83:BZ83)-SUM($B$37:BZ37))*PropertyTaxRate</f>
        <v>-1.1937117960769684E-15</v>
      </c>
      <c r="CA38" s="389">
        <f ca="1">(SUM($B$81:CA81)+SUM($B$83:CA83)-SUM($B$37:CA37))*PropertyTaxRate</f>
        <v>-1.1937117960769684E-15</v>
      </c>
      <c r="CB38" s="389">
        <f ca="1">(SUM($B$81:CB81)+SUM($B$83:CB83)-SUM($B$37:CB37))*PropertyTaxRate</f>
        <v>-1.1937117960769684E-15</v>
      </c>
      <c r="CC38" s="389">
        <f ca="1">(SUM($B$81:CC81)+SUM($B$83:CC83)-SUM($B$37:CC37))*PropertyTaxRate</f>
        <v>-1.1937117960769684E-15</v>
      </c>
      <c r="CD38" s="225"/>
    </row>
    <row r="39" spans="1:82">
      <c r="A39" s="216" t="s">
        <v>95</v>
      </c>
      <c r="B39" s="278">
        <f ca="1">B29+SUM(B31:B38)</f>
        <v>-14.065888864285716</v>
      </c>
      <c r="C39" s="278">
        <f t="shared" ref="C39" ca="1" si="12">C29+SUM(C31:C38)</f>
        <v>-26.77426330714286</v>
      </c>
      <c r="D39" s="278">
        <f t="shared" ref="D39:BO39" ca="1" si="13">D29+SUM(D31:D38)</f>
        <v>-26.736023464285719</v>
      </c>
      <c r="E39" s="278">
        <f t="shared" ca="1" si="13"/>
        <v>-26.697783621428574</v>
      </c>
      <c r="F39" s="278">
        <f t="shared" ca="1" si="13"/>
        <v>-26.659543778571432</v>
      </c>
      <c r="G39" s="278">
        <f t="shared" ca="1" si="13"/>
        <v>-26.621303935714288</v>
      </c>
      <c r="H39" s="278">
        <f t="shared" ca="1" si="13"/>
        <v>-26.583064092857146</v>
      </c>
      <c r="I39" s="278">
        <f t="shared" ca="1" si="13"/>
        <v>-26.544824250000001</v>
      </c>
      <c r="J39" s="278">
        <f t="shared" ca="1" si="13"/>
        <v>-26.50658440714286</v>
      </c>
      <c r="K39" s="278">
        <f t="shared" ca="1" si="13"/>
        <v>-26.468344564285715</v>
      </c>
      <c r="L39" s="278">
        <f t="shared" ca="1" si="13"/>
        <v>-26.430104721428574</v>
      </c>
      <c r="M39" s="278">
        <f t="shared" ca="1" si="13"/>
        <v>-26.391864878571432</v>
      </c>
      <c r="N39" s="278">
        <f t="shared" ca="1" si="13"/>
        <v>-26.353625035714288</v>
      </c>
      <c r="O39" s="278">
        <f t="shared" ca="1" si="13"/>
        <v>-26.315385192857146</v>
      </c>
      <c r="P39" s="278">
        <f t="shared" ca="1" si="13"/>
        <v>-26.277145350000001</v>
      </c>
      <c r="Q39" s="278">
        <f t="shared" ca="1" si="13"/>
        <v>-26.23890550714286</v>
      </c>
      <c r="R39" s="278">
        <f t="shared" ca="1" si="13"/>
        <v>-26.200665664285715</v>
      </c>
      <c r="S39" s="278">
        <f t="shared" ca="1" si="13"/>
        <v>-26.162425821428574</v>
      </c>
      <c r="T39" s="278">
        <f t="shared" ca="1" si="13"/>
        <v>-26.124185978571433</v>
      </c>
      <c r="U39" s="278">
        <f t="shared" ca="1" si="13"/>
        <v>-26.085946135714288</v>
      </c>
      <c r="V39" s="278">
        <f t="shared" ca="1" si="13"/>
        <v>-26.047706292857146</v>
      </c>
      <c r="W39" s="278">
        <f t="shared" ca="1" si="13"/>
        <v>-26.009466450000001</v>
      </c>
      <c r="X39" s="278">
        <f t="shared" ca="1" si="13"/>
        <v>-25.97122660714286</v>
      </c>
      <c r="Y39" s="278">
        <f t="shared" ca="1" si="13"/>
        <v>-25.932986764285719</v>
      </c>
      <c r="Z39" s="278">
        <f t="shared" ca="1" si="13"/>
        <v>-25.894746921428574</v>
      </c>
      <c r="AA39" s="278">
        <f t="shared" ca="1" si="13"/>
        <v>-25.856507078571433</v>
      </c>
      <c r="AB39" s="278">
        <f t="shared" ca="1" si="13"/>
        <v>-25.818267235714288</v>
      </c>
      <c r="AC39" s="278">
        <f t="shared" ca="1" si="13"/>
        <v>-25.780027392857146</v>
      </c>
      <c r="AD39" s="278">
        <f t="shared" ca="1" si="13"/>
        <v>-25.741787550000002</v>
      </c>
      <c r="AE39" s="278">
        <f t="shared" ca="1" si="13"/>
        <v>-25.70354770714286</v>
      </c>
      <c r="AF39" s="278">
        <f t="shared" ca="1" si="13"/>
        <v>-25.665307864285719</v>
      </c>
      <c r="AG39" s="278">
        <f t="shared" ca="1" si="13"/>
        <v>-25.627068021428574</v>
      </c>
      <c r="AH39" s="278">
        <f t="shared" ca="1" si="13"/>
        <v>-25.588828178571433</v>
      </c>
      <c r="AI39" s="278">
        <f t="shared" ca="1" si="13"/>
        <v>-25.550588335714288</v>
      </c>
      <c r="AJ39" s="278">
        <f t="shared" ca="1" si="13"/>
        <v>-25.512348492857146</v>
      </c>
      <c r="AK39" s="278">
        <f t="shared" ca="1" si="13"/>
        <v>-12.746614285714289</v>
      </c>
      <c r="AL39" s="278">
        <f t="shared" ca="1" si="13"/>
        <v>-1.1937117960769684E-15</v>
      </c>
      <c r="AM39" s="278">
        <f t="shared" ca="1" si="13"/>
        <v>-1.1937117960769684E-15</v>
      </c>
      <c r="AN39" s="278">
        <f t="shared" ca="1" si="13"/>
        <v>-1.1937117960769684E-15</v>
      </c>
      <c r="AO39" s="278">
        <f t="shared" ca="1" si="13"/>
        <v>-1.1937117960769684E-15</v>
      </c>
      <c r="AP39" s="278">
        <f t="shared" ca="1" si="13"/>
        <v>-1.1937117960769684E-15</v>
      </c>
      <c r="AQ39" s="278">
        <f t="shared" ca="1" si="13"/>
        <v>-1.1937117960769684E-15</v>
      </c>
      <c r="AR39" s="278">
        <f t="shared" ca="1" si="13"/>
        <v>-1.1937117960769684E-15</v>
      </c>
      <c r="AS39" s="278">
        <f t="shared" ca="1" si="13"/>
        <v>-1.1937117960769684E-15</v>
      </c>
      <c r="AT39" s="278">
        <f t="shared" ca="1" si="13"/>
        <v>-1.1937117960769684E-15</v>
      </c>
      <c r="AU39" s="278">
        <f t="shared" ca="1" si="13"/>
        <v>-1.1937117960769684E-15</v>
      </c>
      <c r="AV39" s="278">
        <f t="shared" ca="1" si="13"/>
        <v>-1.1937117960769684E-15</v>
      </c>
      <c r="AW39" s="278">
        <f t="shared" ca="1" si="13"/>
        <v>-1.1937117960769684E-15</v>
      </c>
      <c r="AX39" s="278">
        <f t="shared" ca="1" si="13"/>
        <v>-1.1937117960769684E-15</v>
      </c>
      <c r="AY39" s="278">
        <f t="shared" ca="1" si="13"/>
        <v>-1.1937117960769684E-15</v>
      </c>
      <c r="AZ39" s="278">
        <f t="shared" ca="1" si="13"/>
        <v>-1.1937117960769684E-15</v>
      </c>
      <c r="BA39" s="278">
        <f t="shared" ca="1" si="13"/>
        <v>-1.1937117960769684E-15</v>
      </c>
      <c r="BB39" s="278">
        <f t="shared" ca="1" si="13"/>
        <v>-1.1937117960769684E-15</v>
      </c>
      <c r="BC39" s="278">
        <f t="shared" ca="1" si="13"/>
        <v>-1.1937117960769684E-15</v>
      </c>
      <c r="BD39" s="278">
        <f t="shared" ca="1" si="13"/>
        <v>-1.1937117960769684E-15</v>
      </c>
      <c r="BE39" s="278">
        <f t="shared" ca="1" si="13"/>
        <v>-1.1937117960769684E-15</v>
      </c>
      <c r="BF39" s="278">
        <f t="shared" ca="1" si="13"/>
        <v>-1.1937117960769684E-15</v>
      </c>
      <c r="BG39" s="278">
        <f t="shared" ca="1" si="13"/>
        <v>-1.1937117960769684E-15</v>
      </c>
      <c r="BH39" s="278">
        <f t="shared" ca="1" si="13"/>
        <v>-1.1937117960769684E-15</v>
      </c>
      <c r="BI39" s="278">
        <f t="shared" ca="1" si="13"/>
        <v>-1.1937117960769684E-15</v>
      </c>
      <c r="BJ39" s="278">
        <f t="shared" ca="1" si="13"/>
        <v>-1.1937117960769684E-15</v>
      </c>
      <c r="BK39" s="278">
        <f t="shared" ca="1" si="13"/>
        <v>-1.1937117960769684E-15</v>
      </c>
      <c r="BL39" s="278">
        <f t="shared" ca="1" si="13"/>
        <v>-1.1937117960769684E-15</v>
      </c>
      <c r="BM39" s="278">
        <f t="shared" ca="1" si="13"/>
        <v>-1.1937117960769684E-15</v>
      </c>
      <c r="BN39" s="278">
        <f t="shared" ca="1" si="13"/>
        <v>-1.1937117960769684E-15</v>
      </c>
      <c r="BO39" s="278">
        <f t="shared" ca="1" si="13"/>
        <v>-1.1937117960769684E-15</v>
      </c>
      <c r="BP39" s="278">
        <f t="shared" ref="BP39:CC39" ca="1" si="14">BP29+SUM(BP31:BP38)</f>
        <v>-1.1937117960769684E-15</v>
      </c>
      <c r="BQ39" s="278">
        <f t="shared" ca="1" si="14"/>
        <v>-1.1937117960769684E-15</v>
      </c>
      <c r="BR39" s="278">
        <f t="shared" ca="1" si="14"/>
        <v>-1.1937117960769684E-15</v>
      </c>
      <c r="BS39" s="278">
        <f t="shared" ca="1" si="14"/>
        <v>-1.1937117960769684E-15</v>
      </c>
      <c r="BT39" s="278">
        <f t="shared" ca="1" si="14"/>
        <v>-1.1937117960769684E-15</v>
      </c>
      <c r="BU39" s="278">
        <f t="shared" ca="1" si="14"/>
        <v>-1.1937117960769684E-15</v>
      </c>
      <c r="BV39" s="278">
        <f t="shared" ca="1" si="14"/>
        <v>-1.1937117960769684E-15</v>
      </c>
      <c r="BW39" s="278">
        <f t="shared" ca="1" si="14"/>
        <v>-1.1937117960769684E-15</v>
      </c>
      <c r="BX39" s="278">
        <f t="shared" ca="1" si="14"/>
        <v>-1.1937117960769684E-15</v>
      </c>
      <c r="BY39" s="278">
        <f t="shared" ca="1" si="14"/>
        <v>-1.1937117960769684E-15</v>
      </c>
      <c r="BZ39" s="278">
        <f t="shared" ca="1" si="14"/>
        <v>-1.1937117960769684E-15</v>
      </c>
      <c r="CA39" s="278">
        <f t="shared" ca="1" si="14"/>
        <v>-1.1937117960769684E-15</v>
      </c>
      <c r="CB39" s="278">
        <f t="shared" ca="1" si="14"/>
        <v>-1.1937117960769684E-15</v>
      </c>
      <c r="CC39" s="278">
        <f t="shared" ca="1" si="14"/>
        <v>-1.1937117960769684E-15</v>
      </c>
      <c r="CD39" s="228"/>
    </row>
    <row r="40" spans="1:82">
      <c r="A40" s="218"/>
      <c r="B40" s="460"/>
      <c r="C40" s="460"/>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0"/>
      <c r="AX40" s="460"/>
      <c r="AY40" s="460"/>
      <c r="AZ40" s="460"/>
      <c r="BA40" s="460"/>
      <c r="BB40" s="460"/>
      <c r="BC40" s="460"/>
      <c r="BD40" s="460"/>
      <c r="BE40" s="460"/>
      <c r="BF40" s="460"/>
      <c r="BG40" s="460"/>
      <c r="BH40" s="460"/>
      <c r="BI40" s="460"/>
      <c r="BJ40" s="460"/>
      <c r="BK40" s="460"/>
      <c r="BL40" s="460"/>
      <c r="BM40" s="460"/>
      <c r="BN40" s="460"/>
      <c r="BO40" s="460"/>
      <c r="BP40" s="460"/>
      <c r="BQ40" s="460"/>
      <c r="BR40" s="460"/>
      <c r="BS40" s="460"/>
      <c r="BT40" s="460"/>
      <c r="BU40" s="460"/>
      <c r="BV40" s="460"/>
      <c r="BW40" s="460"/>
      <c r="BX40" s="460"/>
      <c r="BY40" s="460"/>
      <c r="BZ40" s="460"/>
      <c r="CA40" s="460"/>
      <c r="CB40" s="460"/>
      <c r="CC40" s="460"/>
      <c r="CD40" s="227"/>
    </row>
    <row r="41" spans="1:82">
      <c r="A41" s="216" t="s">
        <v>96</v>
      </c>
      <c r="B41" s="278">
        <f t="shared" ref="B41:C41" ca="1" si="15">B24+B39</f>
        <v>-14.065888864285716</v>
      </c>
      <c r="C41" s="278">
        <f t="shared" ca="1" si="15"/>
        <v>-26.77426330714286</v>
      </c>
      <c r="D41" s="278">
        <f t="shared" ref="D41:BO41" ca="1" si="16">D24+D39</f>
        <v>-26.736023464285719</v>
      </c>
      <c r="E41" s="278">
        <f t="shared" ca="1" si="16"/>
        <v>-26.697783621428574</v>
      </c>
      <c r="F41" s="278">
        <f t="shared" ca="1" si="16"/>
        <v>-26.659543778571432</v>
      </c>
      <c r="G41" s="278">
        <f t="shared" ca="1" si="16"/>
        <v>-26.621303935714288</v>
      </c>
      <c r="H41" s="278">
        <f t="shared" ca="1" si="16"/>
        <v>-26.583064092857146</v>
      </c>
      <c r="I41" s="278">
        <f t="shared" ca="1" si="16"/>
        <v>-26.544824250000001</v>
      </c>
      <c r="J41" s="278">
        <f t="shared" ca="1" si="16"/>
        <v>-26.50658440714286</v>
      </c>
      <c r="K41" s="278">
        <f t="shared" ca="1" si="16"/>
        <v>-26.468344564285715</v>
      </c>
      <c r="L41" s="278">
        <f t="shared" ca="1" si="16"/>
        <v>-26.430104721428574</v>
      </c>
      <c r="M41" s="278">
        <f t="shared" ca="1" si="16"/>
        <v>-26.391864878571432</v>
      </c>
      <c r="N41" s="278">
        <f t="shared" ca="1" si="16"/>
        <v>-26.353625035714288</v>
      </c>
      <c r="O41" s="278">
        <f t="shared" ca="1" si="16"/>
        <v>-26.315385192857146</v>
      </c>
      <c r="P41" s="278">
        <f t="shared" ca="1" si="16"/>
        <v>-26.277145350000001</v>
      </c>
      <c r="Q41" s="278">
        <f t="shared" ca="1" si="16"/>
        <v>-26.23890550714286</v>
      </c>
      <c r="R41" s="278">
        <f t="shared" ca="1" si="16"/>
        <v>-26.200665664285715</v>
      </c>
      <c r="S41" s="278">
        <f t="shared" ca="1" si="16"/>
        <v>-26.162425821428574</v>
      </c>
      <c r="T41" s="278">
        <f t="shared" ca="1" si="16"/>
        <v>-26.124185978571433</v>
      </c>
      <c r="U41" s="278">
        <f t="shared" ca="1" si="16"/>
        <v>-26.085946135714288</v>
      </c>
      <c r="V41" s="278">
        <f t="shared" ca="1" si="16"/>
        <v>-26.047706292857146</v>
      </c>
      <c r="W41" s="278">
        <f t="shared" ca="1" si="16"/>
        <v>-26.009466450000001</v>
      </c>
      <c r="X41" s="278">
        <f t="shared" ca="1" si="16"/>
        <v>-25.97122660714286</v>
      </c>
      <c r="Y41" s="278">
        <f t="shared" ca="1" si="16"/>
        <v>-25.932986764285719</v>
      </c>
      <c r="Z41" s="278">
        <f t="shared" ca="1" si="16"/>
        <v>-25.894746921428574</v>
      </c>
      <c r="AA41" s="278">
        <f t="shared" ca="1" si="16"/>
        <v>-25.856507078571433</v>
      </c>
      <c r="AB41" s="278">
        <f t="shared" ca="1" si="16"/>
        <v>-25.818267235714288</v>
      </c>
      <c r="AC41" s="278">
        <f t="shared" ca="1" si="16"/>
        <v>-25.780027392857146</v>
      </c>
      <c r="AD41" s="278">
        <f t="shared" ca="1" si="16"/>
        <v>-25.741787550000002</v>
      </c>
      <c r="AE41" s="278">
        <f t="shared" ca="1" si="16"/>
        <v>-25.70354770714286</v>
      </c>
      <c r="AF41" s="278">
        <f t="shared" ca="1" si="16"/>
        <v>-25.665307864285719</v>
      </c>
      <c r="AG41" s="278">
        <f t="shared" ca="1" si="16"/>
        <v>-25.627068021428574</v>
      </c>
      <c r="AH41" s="278">
        <f t="shared" ca="1" si="16"/>
        <v>-25.588828178571433</v>
      </c>
      <c r="AI41" s="278">
        <f t="shared" ca="1" si="16"/>
        <v>-25.550588335714288</v>
      </c>
      <c r="AJ41" s="278">
        <f t="shared" ca="1" si="16"/>
        <v>-25.512348492857146</v>
      </c>
      <c r="AK41" s="278">
        <f t="shared" ca="1" si="16"/>
        <v>-12.746614285714289</v>
      </c>
      <c r="AL41" s="278">
        <f t="shared" ca="1" si="16"/>
        <v>-1.1937117960769684E-15</v>
      </c>
      <c r="AM41" s="278">
        <f t="shared" ca="1" si="16"/>
        <v>-1.1937117960769684E-15</v>
      </c>
      <c r="AN41" s="278">
        <f t="shared" ca="1" si="16"/>
        <v>-1.1937117960769684E-15</v>
      </c>
      <c r="AO41" s="278">
        <f t="shared" ca="1" si="16"/>
        <v>-1.1937117960769684E-15</v>
      </c>
      <c r="AP41" s="278">
        <f t="shared" ca="1" si="16"/>
        <v>-1.1937117960769684E-15</v>
      </c>
      <c r="AQ41" s="278">
        <f t="shared" ca="1" si="16"/>
        <v>-1.1937117960769684E-15</v>
      </c>
      <c r="AR41" s="278">
        <f t="shared" ca="1" si="16"/>
        <v>-1.1937117960769684E-15</v>
      </c>
      <c r="AS41" s="278">
        <f t="shared" ca="1" si="16"/>
        <v>-1.1937117960769684E-15</v>
      </c>
      <c r="AT41" s="278">
        <f t="shared" ca="1" si="16"/>
        <v>-1.1937117960769684E-15</v>
      </c>
      <c r="AU41" s="278">
        <f t="shared" ca="1" si="16"/>
        <v>-1.1937117960769684E-15</v>
      </c>
      <c r="AV41" s="278">
        <f t="shared" ca="1" si="16"/>
        <v>-1.1937117960769684E-15</v>
      </c>
      <c r="AW41" s="278">
        <f t="shared" ca="1" si="16"/>
        <v>-1.1937117960769684E-15</v>
      </c>
      <c r="AX41" s="278">
        <f t="shared" ca="1" si="16"/>
        <v>-1.1937117960769684E-15</v>
      </c>
      <c r="AY41" s="278">
        <f t="shared" ca="1" si="16"/>
        <v>-1.1937117960769684E-15</v>
      </c>
      <c r="AZ41" s="278">
        <f t="shared" ca="1" si="16"/>
        <v>-1.1937117960769684E-15</v>
      </c>
      <c r="BA41" s="278">
        <f t="shared" ca="1" si="16"/>
        <v>-1.1937117960769684E-15</v>
      </c>
      <c r="BB41" s="278">
        <f t="shared" ca="1" si="16"/>
        <v>-1.1937117960769684E-15</v>
      </c>
      <c r="BC41" s="278">
        <f t="shared" ca="1" si="16"/>
        <v>-1.1937117960769684E-15</v>
      </c>
      <c r="BD41" s="278">
        <f t="shared" ca="1" si="16"/>
        <v>-1.1937117960769684E-15</v>
      </c>
      <c r="BE41" s="278">
        <f t="shared" ca="1" si="16"/>
        <v>-1.1937117960769684E-15</v>
      </c>
      <c r="BF41" s="278">
        <f t="shared" ca="1" si="16"/>
        <v>-1.1937117960769684E-15</v>
      </c>
      <c r="BG41" s="278">
        <f t="shared" ca="1" si="16"/>
        <v>-1.1937117960769684E-15</v>
      </c>
      <c r="BH41" s="278">
        <f t="shared" ca="1" si="16"/>
        <v>-1.1937117960769684E-15</v>
      </c>
      <c r="BI41" s="278">
        <f t="shared" ca="1" si="16"/>
        <v>-1.1937117960769684E-15</v>
      </c>
      <c r="BJ41" s="278">
        <f t="shared" ca="1" si="16"/>
        <v>-1.1937117960769684E-15</v>
      </c>
      <c r="BK41" s="278">
        <f t="shared" ca="1" si="16"/>
        <v>-1.1937117960769684E-15</v>
      </c>
      <c r="BL41" s="278">
        <f t="shared" ca="1" si="16"/>
        <v>-1.1937117960769684E-15</v>
      </c>
      <c r="BM41" s="278">
        <f t="shared" ca="1" si="16"/>
        <v>-1.1937117960769684E-15</v>
      </c>
      <c r="BN41" s="278">
        <f t="shared" ca="1" si="16"/>
        <v>-1.1937117960769684E-15</v>
      </c>
      <c r="BO41" s="278">
        <f t="shared" ca="1" si="16"/>
        <v>-1.1937117960769684E-15</v>
      </c>
      <c r="BP41" s="278">
        <f t="shared" ref="BP41:CC41" ca="1" si="17">BP24+BP39</f>
        <v>-1.1937117960769684E-15</v>
      </c>
      <c r="BQ41" s="278">
        <f t="shared" ca="1" si="17"/>
        <v>-1.1937117960769684E-15</v>
      </c>
      <c r="BR41" s="278">
        <f t="shared" ca="1" si="17"/>
        <v>-1.1937117960769684E-15</v>
      </c>
      <c r="BS41" s="278">
        <f t="shared" ca="1" si="17"/>
        <v>-1.1937117960769684E-15</v>
      </c>
      <c r="BT41" s="278">
        <f t="shared" ca="1" si="17"/>
        <v>-1.1937117960769684E-15</v>
      </c>
      <c r="BU41" s="278">
        <f t="shared" ca="1" si="17"/>
        <v>-1.1937117960769684E-15</v>
      </c>
      <c r="BV41" s="278">
        <f t="shared" ca="1" si="17"/>
        <v>-1.1937117960769684E-15</v>
      </c>
      <c r="BW41" s="278">
        <f t="shared" ca="1" si="17"/>
        <v>-1.1937117960769684E-15</v>
      </c>
      <c r="BX41" s="278">
        <f t="shared" ca="1" si="17"/>
        <v>-1.1937117960769684E-15</v>
      </c>
      <c r="BY41" s="278">
        <f t="shared" ca="1" si="17"/>
        <v>-1.1937117960769684E-15</v>
      </c>
      <c r="BZ41" s="278">
        <f t="shared" ca="1" si="17"/>
        <v>-1.1937117960769684E-15</v>
      </c>
      <c r="CA41" s="278">
        <f t="shared" ca="1" si="17"/>
        <v>-1.1937117960769684E-15</v>
      </c>
      <c r="CB41" s="278">
        <f t="shared" ca="1" si="17"/>
        <v>-1.1937117960769684E-15</v>
      </c>
      <c r="CC41" s="278">
        <f t="shared" ca="1" si="17"/>
        <v>-1.1937117960769684E-15</v>
      </c>
      <c r="CD41" s="228"/>
    </row>
    <row r="42" spans="1:82">
      <c r="A42" s="218"/>
      <c r="B42" s="465"/>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5"/>
      <c r="AO42" s="465"/>
      <c r="AP42" s="465"/>
      <c r="AQ42" s="465"/>
      <c r="AR42" s="465"/>
      <c r="AS42" s="465"/>
      <c r="AT42" s="465"/>
      <c r="AU42" s="465"/>
      <c r="AV42" s="465"/>
      <c r="AW42" s="465"/>
      <c r="AX42" s="465"/>
      <c r="AY42" s="465"/>
      <c r="AZ42" s="465"/>
      <c r="BA42" s="465"/>
      <c r="BB42" s="465"/>
      <c r="BC42" s="465"/>
      <c r="BD42" s="465"/>
      <c r="BE42" s="465"/>
      <c r="BF42" s="465"/>
      <c r="BG42" s="465"/>
      <c r="BH42" s="465"/>
      <c r="BI42" s="465"/>
      <c r="BJ42" s="465"/>
      <c r="BK42" s="465"/>
      <c r="BL42" s="465"/>
      <c r="BM42" s="465"/>
      <c r="BN42" s="465"/>
      <c r="BO42" s="465"/>
      <c r="BP42" s="465"/>
      <c r="BQ42" s="465"/>
      <c r="BR42" s="465"/>
      <c r="BS42" s="465"/>
      <c r="BT42" s="465"/>
      <c r="BU42" s="465"/>
      <c r="BV42" s="465"/>
      <c r="BW42" s="465"/>
      <c r="BX42" s="465"/>
      <c r="BY42" s="465"/>
      <c r="BZ42" s="465"/>
      <c r="CA42" s="465"/>
      <c r="CB42" s="465"/>
      <c r="CC42" s="465"/>
      <c r="CD42" s="227"/>
    </row>
    <row r="43" spans="1:82">
      <c r="A43" s="219" t="s">
        <v>465</v>
      </c>
      <c r="B43" s="389">
        <f t="shared" ref="B43:C43" ca="1" si="18">B12+B41</f>
        <v>56.633658100000055</v>
      </c>
      <c r="C43" s="389">
        <f t="shared" ca="1" si="18"/>
        <v>50.99523835357148</v>
      </c>
      <c r="D43" s="389">
        <f t="shared" ref="D43:BO43" ca="1" si="19">D12+D41</f>
        <v>58.103432892857199</v>
      </c>
      <c r="E43" s="389">
        <f t="shared" ca="1" si="19"/>
        <v>65.211627432142919</v>
      </c>
      <c r="F43" s="389">
        <f t="shared" ca="1" si="19"/>
        <v>72.319821971428638</v>
      </c>
      <c r="G43" s="389">
        <f t="shared" ca="1" si="19"/>
        <v>79.428016510714372</v>
      </c>
      <c r="H43" s="389">
        <f t="shared" ca="1" si="19"/>
        <v>86.536211050000105</v>
      </c>
      <c r="I43" s="389">
        <f t="shared" ca="1" si="19"/>
        <v>93.644405589285824</v>
      </c>
      <c r="J43" s="389">
        <f t="shared" ca="1" si="19"/>
        <v>100.75260012857154</v>
      </c>
      <c r="K43" s="389">
        <f t="shared" ca="1" si="19"/>
        <v>107.86079466785729</v>
      </c>
      <c r="L43" s="389">
        <f t="shared" ca="1" si="19"/>
        <v>114.968989207143</v>
      </c>
      <c r="M43" s="389">
        <f t="shared" ca="1" si="19"/>
        <v>122.07718374642872</v>
      </c>
      <c r="N43" s="389">
        <f t="shared" ca="1" si="19"/>
        <v>129.18537828571445</v>
      </c>
      <c r="O43" s="389">
        <f t="shared" ca="1" si="19"/>
        <v>136.29357282500018</v>
      </c>
      <c r="P43" s="389">
        <f t="shared" ca="1" si="19"/>
        <v>143.40176736428589</v>
      </c>
      <c r="Q43" s="389">
        <f t="shared" ca="1" si="19"/>
        <v>150.50996190357165</v>
      </c>
      <c r="R43" s="389">
        <f t="shared" ca="1" si="19"/>
        <v>157.61815644285736</v>
      </c>
      <c r="S43" s="389">
        <f t="shared" ca="1" si="19"/>
        <v>164.72635098214309</v>
      </c>
      <c r="T43" s="389">
        <f t="shared" ca="1" si="19"/>
        <v>171.83454552142879</v>
      </c>
      <c r="U43" s="389">
        <f t="shared" ca="1" si="19"/>
        <v>178.9427400607145</v>
      </c>
      <c r="V43" s="389">
        <f t="shared" ca="1" si="19"/>
        <v>186.05093460000026</v>
      </c>
      <c r="W43" s="389">
        <f t="shared" ca="1" si="19"/>
        <v>193.15912913928599</v>
      </c>
      <c r="X43" s="389">
        <f t="shared" ca="1" si="19"/>
        <v>200.26732367857173</v>
      </c>
      <c r="Y43" s="389">
        <f t="shared" ca="1" si="19"/>
        <v>207.37551821785743</v>
      </c>
      <c r="Z43" s="389">
        <f t="shared" ca="1" si="19"/>
        <v>214.48371275714314</v>
      </c>
      <c r="AA43" s="389">
        <f t="shared" ca="1" si="19"/>
        <v>221.5919072964289</v>
      </c>
      <c r="AB43" s="389">
        <f t="shared" ca="1" si="19"/>
        <v>228.70010183571458</v>
      </c>
      <c r="AC43" s="389">
        <f t="shared" ca="1" si="19"/>
        <v>235.80829637500037</v>
      </c>
      <c r="AD43" s="389">
        <f t="shared" ca="1" si="19"/>
        <v>242.91649091428607</v>
      </c>
      <c r="AE43" s="389">
        <f t="shared" ca="1" si="19"/>
        <v>250.02468545357178</v>
      </c>
      <c r="AF43" s="389">
        <f t="shared" ca="1" si="19"/>
        <v>257.13287999285757</v>
      </c>
      <c r="AG43" s="389">
        <f t="shared" ca="1" si="19"/>
        <v>264.24107453214327</v>
      </c>
      <c r="AH43" s="389">
        <f t="shared" ca="1" si="19"/>
        <v>271.34926907142898</v>
      </c>
      <c r="AI43" s="389">
        <f t="shared" ca="1" si="19"/>
        <v>278.45746361071468</v>
      </c>
      <c r="AJ43" s="389">
        <f t="shared" ca="1" si="19"/>
        <v>285.56565815000044</v>
      </c>
      <c r="AK43" s="389">
        <f t="shared" ca="1" si="19"/>
        <v>-12.746614285714289</v>
      </c>
      <c r="AL43" s="389">
        <f t="shared" ca="1" si="19"/>
        <v>-1.1937117960769684E-15</v>
      </c>
      <c r="AM43" s="389">
        <f t="shared" ca="1" si="19"/>
        <v>-1.1937117960769684E-15</v>
      </c>
      <c r="AN43" s="389">
        <f t="shared" ca="1" si="19"/>
        <v>-1.1937117960769684E-15</v>
      </c>
      <c r="AO43" s="389">
        <f t="shared" ca="1" si="19"/>
        <v>-1.1937117960769684E-15</v>
      </c>
      <c r="AP43" s="389">
        <f t="shared" ca="1" si="19"/>
        <v>-1.1937117960769684E-15</v>
      </c>
      <c r="AQ43" s="389">
        <f t="shared" ca="1" si="19"/>
        <v>-1.1937117960769684E-15</v>
      </c>
      <c r="AR43" s="389">
        <f t="shared" ca="1" si="19"/>
        <v>-1.1937117960769684E-15</v>
      </c>
      <c r="AS43" s="389">
        <f t="shared" ca="1" si="19"/>
        <v>-1.1937117960769684E-15</v>
      </c>
      <c r="AT43" s="389">
        <f t="shared" ca="1" si="19"/>
        <v>-1.1937117960769684E-15</v>
      </c>
      <c r="AU43" s="389">
        <f t="shared" ca="1" si="19"/>
        <v>-1.1937117960769684E-15</v>
      </c>
      <c r="AV43" s="389">
        <f t="shared" ca="1" si="19"/>
        <v>-1.1937117960769684E-15</v>
      </c>
      <c r="AW43" s="389">
        <f t="shared" ca="1" si="19"/>
        <v>-1.1937117960769684E-15</v>
      </c>
      <c r="AX43" s="389">
        <f t="shared" ca="1" si="19"/>
        <v>-1.1937117960769684E-15</v>
      </c>
      <c r="AY43" s="389">
        <f t="shared" ca="1" si="19"/>
        <v>-1.1937117960769684E-15</v>
      </c>
      <c r="AZ43" s="389">
        <f t="shared" ca="1" si="19"/>
        <v>-1.1937117960769684E-15</v>
      </c>
      <c r="BA43" s="389">
        <f t="shared" ca="1" si="19"/>
        <v>-1.1937117960769684E-15</v>
      </c>
      <c r="BB43" s="389">
        <f t="shared" ca="1" si="19"/>
        <v>-1.1937117960769684E-15</v>
      </c>
      <c r="BC43" s="389">
        <f t="shared" ca="1" si="19"/>
        <v>-1.1937117960769684E-15</v>
      </c>
      <c r="BD43" s="389">
        <f t="shared" ca="1" si="19"/>
        <v>-1.1937117960769684E-15</v>
      </c>
      <c r="BE43" s="389">
        <f t="shared" ca="1" si="19"/>
        <v>-1.1937117960769684E-15</v>
      </c>
      <c r="BF43" s="389">
        <f t="shared" ca="1" si="19"/>
        <v>-1.1937117960769684E-15</v>
      </c>
      <c r="BG43" s="389">
        <f t="shared" ca="1" si="19"/>
        <v>-1.1937117960769684E-15</v>
      </c>
      <c r="BH43" s="389">
        <f t="shared" ca="1" si="19"/>
        <v>-1.1937117960769684E-15</v>
      </c>
      <c r="BI43" s="389">
        <f t="shared" ca="1" si="19"/>
        <v>-1.1937117960769684E-15</v>
      </c>
      <c r="BJ43" s="389">
        <f t="shared" ca="1" si="19"/>
        <v>-1.1937117960769684E-15</v>
      </c>
      <c r="BK43" s="389">
        <f t="shared" ca="1" si="19"/>
        <v>-1.1937117960769684E-15</v>
      </c>
      <c r="BL43" s="389">
        <f t="shared" ca="1" si="19"/>
        <v>-1.1937117960769684E-15</v>
      </c>
      <c r="BM43" s="389">
        <f t="shared" ca="1" si="19"/>
        <v>-1.1937117960769684E-15</v>
      </c>
      <c r="BN43" s="389">
        <f t="shared" ca="1" si="19"/>
        <v>-1.1937117960769684E-15</v>
      </c>
      <c r="BO43" s="389">
        <f t="shared" ca="1" si="19"/>
        <v>-1.1937117960769684E-15</v>
      </c>
      <c r="BP43" s="389">
        <f t="shared" ref="BP43:CC43" ca="1" si="20">BP12+BP41</f>
        <v>-1.1937117960769684E-15</v>
      </c>
      <c r="BQ43" s="389">
        <f t="shared" ca="1" si="20"/>
        <v>-1.1937117960769684E-15</v>
      </c>
      <c r="BR43" s="389">
        <f t="shared" ca="1" si="20"/>
        <v>-1.1937117960769684E-15</v>
      </c>
      <c r="BS43" s="389">
        <f t="shared" ca="1" si="20"/>
        <v>-1.1937117960769684E-15</v>
      </c>
      <c r="BT43" s="389">
        <f t="shared" ca="1" si="20"/>
        <v>-1.1937117960769684E-15</v>
      </c>
      <c r="BU43" s="389">
        <f t="shared" ca="1" si="20"/>
        <v>-1.1937117960769684E-15</v>
      </c>
      <c r="BV43" s="389">
        <f t="shared" ca="1" si="20"/>
        <v>-1.1937117960769684E-15</v>
      </c>
      <c r="BW43" s="389">
        <f t="shared" ca="1" si="20"/>
        <v>-1.1937117960769684E-15</v>
      </c>
      <c r="BX43" s="389">
        <f t="shared" ca="1" si="20"/>
        <v>-1.1937117960769684E-15</v>
      </c>
      <c r="BY43" s="389">
        <f t="shared" ca="1" si="20"/>
        <v>-1.1937117960769684E-15</v>
      </c>
      <c r="BZ43" s="389">
        <f t="shared" ca="1" si="20"/>
        <v>-1.1937117960769684E-15</v>
      </c>
      <c r="CA43" s="389">
        <f t="shared" ca="1" si="20"/>
        <v>-1.1937117960769684E-15</v>
      </c>
      <c r="CB43" s="389">
        <f t="shared" ca="1" si="20"/>
        <v>-1.1937117960769684E-15</v>
      </c>
      <c r="CC43" s="389">
        <f t="shared" ca="1" si="20"/>
        <v>-1.1937117960769684E-15</v>
      </c>
      <c r="CD43" s="225"/>
    </row>
    <row r="44" spans="1:82">
      <c r="A44" s="335" t="s">
        <v>480</v>
      </c>
      <c r="B44" s="389">
        <f>Inputs!C65</f>
        <v>0</v>
      </c>
      <c r="C44" s="389">
        <f>Inputs!D65</f>
        <v>0</v>
      </c>
      <c r="D44" s="389">
        <f>Inputs!E65</f>
        <v>0</v>
      </c>
      <c r="E44" s="389">
        <f>Inputs!F65</f>
        <v>0</v>
      </c>
      <c r="F44" s="389">
        <f>Inputs!G65</f>
        <v>0</v>
      </c>
      <c r="G44" s="389">
        <f>Inputs!H65</f>
        <v>0</v>
      </c>
      <c r="H44" s="389">
        <f>Inputs!I65</f>
        <v>0</v>
      </c>
      <c r="I44" s="389">
        <f>Inputs!J65</f>
        <v>0</v>
      </c>
      <c r="J44" s="389">
        <f>Inputs!K65</f>
        <v>0</v>
      </c>
      <c r="K44" s="389">
        <f>Inputs!L65</f>
        <v>0</v>
      </c>
      <c r="L44" s="389">
        <f>Inputs!M65</f>
        <v>0</v>
      </c>
      <c r="M44" s="389">
        <f>Inputs!N65</f>
        <v>0</v>
      </c>
      <c r="N44" s="389">
        <f>Inputs!O65</f>
        <v>0</v>
      </c>
      <c r="O44" s="389">
        <f>Inputs!P65</f>
        <v>0</v>
      </c>
      <c r="P44" s="389">
        <f>Inputs!Q65</f>
        <v>0</v>
      </c>
      <c r="Q44" s="389">
        <f>Inputs!R65</f>
        <v>0</v>
      </c>
      <c r="R44" s="389">
        <f>Inputs!S65</f>
        <v>0</v>
      </c>
      <c r="S44" s="389">
        <f>Inputs!T65</f>
        <v>0</v>
      </c>
      <c r="T44" s="389">
        <f>Inputs!U65</f>
        <v>0</v>
      </c>
      <c r="U44" s="389">
        <f>Inputs!V65</f>
        <v>0</v>
      </c>
      <c r="V44" s="389">
        <f>Inputs!W65</f>
        <v>0</v>
      </c>
      <c r="W44" s="389">
        <f>Inputs!X65</f>
        <v>0</v>
      </c>
      <c r="X44" s="389">
        <f>Inputs!Y65</f>
        <v>0</v>
      </c>
      <c r="Y44" s="389">
        <f>Inputs!Z65</f>
        <v>0</v>
      </c>
      <c r="Z44" s="389">
        <f>Inputs!AA65</f>
        <v>0</v>
      </c>
      <c r="AA44" s="389">
        <f>Inputs!AB65</f>
        <v>0</v>
      </c>
      <c r="AB44" s="389">
        <f>Inputs!AC65</f>
        <v>0</v>
      </c>
      <c r="AC44" s="389">
        <f>Inputs!AD65</f>
        <v>0</v>
      </c>
      <c r="AD44" s="389">
        <f>Inputs!AE65</f>
        <v>0</v>
      </c>
      <c r="AE44" s="389">
        <f>Inputs!AF65</f>
        <v>0</v>
      </c>
      <c r="AF44" s="389">
        <f>Inputs!AG65</f>
        <v>0</v>
      </c>
      <c r="AG44" s="389">
        <f>Inputs!AH65</f>
        <v>0</v>
      </c>
      <c r="AH44" s="389">
        <f>Inputs!AI65</f>
        <v>0</v>
      </c>
      <c r="AI44" s="389">
        <f>Inputs!AJ65</f>
        <v>0</v>
      </c>
      <c r="AJ44" s="389">
        <f>Inputs!AK65</f>
        <v>0</v>
      </c>
      <c r="AK44" s="389">
        <f>Inputs!AL65</f>
        <v>0</v>
      </c>
      <c r="AL44" s="389">
        <f>Inputs!AM65</f>
        <v>0</v>
      </c>
      <c r="AM44" s="389">
        <f>Inputs!AN65</f>
        <v>0</v>
      </c>
      <c r="AN44" s="389">
        <f>Inputs!AO65</f>
        <v>0</v>
      </c>
      <c r="AO44" s="389">
        <f>Inputs!AP65</f>
        <v>0</v>
      </c>
      <c r="AP44" s="389">
        <f>Inputs!AQ65</f>
        <v>0</v>
      </c>
      <c r="AQ44" s="389">
        <f>Inputs!AR65</f>
        <v>0</v>
      </c>
      <c r="AR44" s="389">
        <f>Inputs!AS65</f>
        <v>0</v>
      </c>
      <c r="AS44" s="389">
        <f>Inputs!AT65</f>
        <v>0</v>
      </c>
      <c r="AT44" s="389">
        <f>Inputs!AU65</f>
        <v>0</v>
      </c>
      <c r="AU44" s="389">
        <f>Inputs!AV65</f>
        <v>0</v>
      </c>
      <c r="AV44" s="389">
        <f>Inputs!AW65</f>
        <v>0</v>
      </c>
      <c r="AW44" s="389">
        <f>Inputs!AX65</f>
        <v>0</v>
      </c>
      <c r="AX44" s="389">
        <f>Inputs!AY65</f>
        <v>0</v>
      </c>
      <c r="AY44" s="389">
        <f>Inputs!AZ65</f>
        <v>0</v>
      </c>
      <c r="AZ44" s="389">
        <f>Inputs!BA65</f>
        <v>0</v>
      </c>
      <c r="BA44" s="389">
        <f>Inputs!BB65</f>
        <v>0</v>
      </c>
      <c r="BB44" s="389">
        <f>Inputs!BC65</f>
        <v>0</v>
      </c>
      <c r="BC44" s="389">
        <f>Inputs!BD65</f>
        <v>0</v>
      </c>
      <c r="BD44" s="389">
        <f>Inputs!BE65</f>
        <v>0</v>
      </c>
      <c r="BE44" s="389">
        <f>Inputs!BF65</f>
        <v>0</v>
      </c>
      <c r="BF44" s="389">
        <f>Inputs!BG65</f>
        <v>0</v>
      </c>
      <c r="BG44" s="389">
        <f>Inputs!BH65</f>
        <v>0</v>
      </c>
      <c r="BH44" s="389">
        <f>Inputs!BI65</f>
        <v>0</v>
      </c>
      <c r="BI44" s="389">
        <f>Inputs!BJ65</f>
        <v>0</v>
      </c>
      <c r="BJ44" s="389">
        <f>Inputs!BK65</f>
        <v>0</v>
      </c>
      <c r="BK44" s="389">
        <f>Inputs!BL65</f>
        <v>0</v>
      </c>
      <c r="BL44" s="389">
        <f>Inputs!BM65</f>
        <v>0</v>
      </c>
      <c r="BM44" s="389">
        <f>Inputs!BN65</f>
        <v>0</v>
      </c>
      <c r="BN44" s="389">
        <f>Inputs!BO65</f>
        <v>0</v>
      </c>
      <c r="BO44" s="389">
        <f>Inputs!BP65</f>
        <v>0</v>
      </c>
      <c r="BP44" s="389">
        <f>Inputs!BQ65</f>
        <v>0</v>
      </c>
      <c r="BQ44" s="389">
        <f>Inputs!BR65</f>
        <v>0</v>
      </c>
      <c r="BR44" s="389">
        <f>Inputs!BS65</f>
        <v>0</v>
      </c>
      <c r="BS44" s="389">
        <f>Inputs!BT65</f>
        <v>0</v>
      </c>
      <c r="BT44" s="389">
        <f>Inputs!BU65</f>
        <v>0</v>
      </c>
      <c r="BU44" s="389">
        <f>Inputs!BV65</f>
        <v>0</v>
      </c>
      <c r="BV44" s="389">
        <f>Inputs!BW65</f>
        <v>0</v>
      </c>
      <c r="BW44" s="389">
        <f>Inputs!BX65</f>
        <v>0</v>
      </c>
      <c r="BX44" s="389">
        <f>Inputs!BY65</f>
        <v>0</v>
      </c>
      <c r="BY44" s="389">
        <f>Inputs!BZ65</f>
        <v>0</v>
      </c>
      <c r="BZ44" s="389">
        <f>Inputs!CA65</f>
        <v>0</v>
      </c>
      <c r="CA44" s="389">
        <f>Inputs!CB65</f>
        <v>0</v>
      </c>
      <c r="CB44" s="389">
        <f>Inputs!CC65</f>
        <v>0</v>
      </c>
      <c r="CC44" s="389">
        <f>Inputs!CD65</f>
        <v>0</v>
      </c>
      <c r="CD44" s="225"/>
    </row>
    <row r="45" spans="1:82">
      <c r="A45" s="217" t="s">
        <v>210</v>
      </c>
      <c r="B45" s="389">
        <f t="shared" ref="B45:C45" ca="1" si="21">(-B43-B44)*BookIncomeTax</f>
        <v>-22.030493000900023</v>
      </c>
      <c r="C45" s="389">
        <f t="shared" ca="1" si="21"/>
        <v>-19.837147719539306</v>
      </c>
      <c r="D45" s="389">
        <f t="shared" ref="D45:BO45" ca="1" si="22">(-D43-D44)*BookIncomeTax</f>
        <v>-22.602235395321451</v>
      </c>
      <c r="E45" s="389">
        <f t="shared" ca="1" si="22"/>
        <v>-25.367323071103595</v>
      </c>
      <c r="F45" s="389">
        <f t="shared" ca="1" si="22"/>
        <v>-28.132410746885743</v>
      </c>
      <c r="G45" s="389">
        <f t="shared" ca="1" si="22"/>
        <v>-30.897498422667891</v>
      </c>
      <c r="H45" s="389">
        <f t="shared" ca="1" si="22"/>
        <v>-33.662586098450042</v>
      </c>
      <c r="I45" s="389">
        <f t="shared" ca="1" si="22"/>
        <v>-36.42767377423219</v>
      </c>
      <c r="J45" s="389">
        <f t="shared" ca="1" si="22"/>
        <v>-39.192761450014331</v>
      </c>
      <c r="K45" s="389">
        <f t="shared" ca="1" si="22"/>
        <v>-41.957849125796486</v>
      </c>
      <c r="L45" s="389">
        <f t="shared" ca="1" si="22"/>
        <v>-44.722936801578626</v>
      </c>
      <c r="M45" s="389">
        <f t="shared" ca="1" si="22"/>
        <v>-47.488024477360774</v>
      </c>
      <c r="N45" s="389">
        <f t="shared" ca="1" si="22"/>
        <v>-50.253112153142922</v>
      </c>
      <c r="O45" s="389">
        <f t="shared" ca="1" si="22"/>
        <v>-53.01819982892507</v>
      </c>
      <c r="P45" s="389">
        <f t="shared" ca="1" si="22"/>
        <v>-55.783287504707211</v>
      </c>
      <c r="Q45" s="389">
        <f t="shared" ca="1" si="22"/>
        <v>-58.548375180489373</v>
      </c>
      <c r="R45" s="389">
        <f t="shared" ca="1" si="22"/>
        <v>-61.313462856271514</v>
      </c>
      <c r="S45" s="389">
        <f t="shared" ca="1" si="22"/>
        <v>-64.078550532053669</v>
      </c>
      <c r="T45" s="389">
        <f t="shared" ca="1" si="22"/>
        <v>-66.843638207835809</v>
      </c>
      <c r="U45" s="389">
        <f t="shared" ca="1" si="22"/>
        <v>-69.608725883617936</v>
      </c>
      <c r="V45" s="389">
        <f t="shared" ca="1" si="22"/>
        <v>-72.373813559400105</v>
      </c>
      <c r="W45" s="389">
        <f t="shared" ca="1" si="22"/>
        <v>-75.13890123518226</v>
      </c>
      <c r="X45" s="389">
        <f t="shared" ca="1" si="22"/>
        <v>-77.903988910964401</v>
      </c>
      <c r="Y45" s="389">
        <f t="shared" ca="1" si="22"/>
        <v>-80.669076586746542</v>
      </c>
      <c r="Z45" s="389">
        <f t="shared" ca="1" si="22"/>
        <v>-83.434164262528682</v>
      </c>
      <c r="AA45" s="389">
        <f t="shared" ca="1" si="22"/>
        <v>-86.199251938310852</v>
      </c>
      <c r="AB45" s="389">
        <f t="shared" ca="1" si="22"/>
        <v>-88.964339614092978</v>
      </c>
      <c r="AC45" s="389">
        <f t="shared" ca="1" si="22"/>
        <v>-91.729427289875147</v>
      </c>
      <c r="AD45" s="389">
        <f t="shared" ca="1" si="22"/>
        <v>-94.494514965657288</v>
      </c>
      <c r="AE45" s="389">
        <f t="shared" ca="1" si="22"/>
        <v>-97.259602641439429</v>
      </c>
      <c r="AF45" s="389">
        <f t="shared" ca="1" si="22"/>
        <v>-100.0246903172216</v>
      </c>
      <c r="AG45" s="389">
        <f t="shared" ca="1" si="22"/>
        <v>-102.78977799300374</v>
      </c>
      <c r="AH45" s="389">
        <f t="shared" ca="1" si="22"/>
        <v>-105.55486566878588</v>
      </c>
      <c r="AI45" s="389">
        <f t="shared" ca="1" si="22"/>
        <v>-108.31995334456802</v>
      </c>
      <c r="AJ45" s="389">
        <f t="shared" ca="1" si="22"/>
        <v>-111.08504102035018</v>
      </c>
      <c r="AK45" s="389">
        <f t="shared" ca="1" si="22"/>
        <v>4.9584329571428585</v>
      </c>
      <c r="AL45" s="389">
        <f t="shared" ca="1" si="22"/>
        <v>4.6435388867394073E-16</v>
      </c>
      <c r="AM45" s="389">
        <f t="shared" ca="1" si="22"/>
        <v>4.6435388867394073E-16</v>
      </c>
      <c r="AN45" s="389">
        <f t="shared" ca="1" si="22"/>
        <v>4.6435388867394073E-16</v>
      </c>
      <c r="AO45" s="389">
        <f t="shared" ca="1" si="22"/>
        <v>4.6435388867394073E-16</v>
      </c>
      <c r="AP45" s="389">
        <f t="shared" ca="1" si="22"/>
        <v>4.6435388867394073E-16</v>
      </c>
      <c r="AQ45" s="389">
        <f t="shared" ca="1" si="22"/>
        <v>4.6435388867394073E-16</v>
      </c>
      <c r="AR45" s="389">
        <f t="shared" ca="1" si="22"/>
        <v>4.6435388867394073E-16</v>
      </c>
      <c r="AS45" s="389">
        <f t="shared" ca="1" si="22"/>
        <v>4.6435388867394073E-16</v>
      </c>
      <c r="AT45" s="389">
        <f t="shared" ca="1" si="22"/>
        <v>4.6435388867394073E-16</v>
      </c>
      <c r="AU45" s="389">
        <f t="shared" ca="1" si="22"/>
        <v>4.6435388867394073E-16</v>
      </c>
      <c r="AV45" s="389">
        <f t="shared" ca="1" si="22"/>
        <v>4.6435388867394073E-16</v>
      </c>
      <c r="AW45" s="389">
        <f t="shared" ca="1" si="22"/>
        <v>4.6435388867394073E-16</v>
      </c>
      <c r="AX45" s="389">
        <f t="shared" ca="1" si="22"/>
        <v>4.6435388867394073E-16</v>
      </c>
      <c r="AY45" s="389">
        <f t="shared" ca="1" si="22"/>
        <v>4.6435388867394073E-16</v>
      </c>
      <c r="AZ45" s="389">
        <f t="shared" ca="1" si="22"/>
        <v>4.6435388867394073E-16</v>
      </c>
      <c r="BA45" s="389">
        <f t="shared" ca="1" si="22"/>
        <v>4.6435388867394073E-16</v>
      </c>
      <c r="BB45" s="389">
        <f t="shared" ca="1" si="22"/>
        <v>4.6435388867394073E-16</v>
      </c>
      <c r="BC45" s="389">
        <f t="shared" ca="1" si="22"/>
        <v>4.6435388867394073E-16</v>
      </c>
      <c r="BD45" s="389">
        <f t="shared" ca="1" si="22"/>
        <v>4.6435388867394073E-16</v>
      </c>
      <c r="BE45" s="389">
        <f t="shared" ca="1" si="22"/>
        <v>4.6435388867394073E-16</v>
      </c>
      <c r="BF45" s="389">
        <f t="shared" ca="1" si="22"/>
        <v>4.6435388867394073E-16</v>
      </c>
      <c r="BG45" s="389">
        <f t="shared" ca="1" si="22"/>
        <v>4.6435388867394073E-16</v>
      </c>
      <c r="BH45" s="389">
        <f t="shared" ca="1" si="22"/>
        <v>4.6435388867394073E-16</v>
      </c>
      <c r="BI45" s="389">
        <f t="shared" ca="1" si="22"/>
        <v>4.6435388867394073E-16</v>
      </c>
      <c r="BJ45" s="389">
        <f t="shared" ca="1" si="22"/>
        <v>4.6435388867394073E-16</v>
      </c>
      <c r="BK45" s="389">
        <f t="shared" ca="1" si="22"/>
        <v>4.6435388867394073E-16</v>
      </c>
      <c r="BL45" s="389">
        <f t="shared" ca="1" si="22"/>
        <v>4.6435388867394073E-16</v>
      </c>
      <c r="BM45" s="389">
        <f t="shared" ca="1" si="22"/>
        <v>4.6435388867394073E-16</v>
      </c>
      <c r="BN45" s="389">
        <f t="shared" ca="1" si="22"/>
        <v>4.6435388867394073E-16</v>
      </c>
      <c r="BO45" s="389">
        <f t="shared" ca="1" si="22"/>
        <v>4.6435388867394073E-16</v>
      </c>
      <c r="BP45" s="389">
        <f t="shared" ref="BP45:CC45" ca="1" si="23">(-BP43-BP44)*BookIncomeTax</f>
        <v>4.6435388867394073E-16</v>
      </c>
      <c r="BQ45" s="389">
        <f t="shared" ca="1" si="23"/>
        <v>4.6435388867394073E-16</v>
      </c>
      <c r="BR45" s="389">
        <f t="shared" ca="1" si="23"/>
        <v>4.6435388867394073E-16</v>
      </c>
      <c r="BS45" s="389">
        <f t="shared" ca="1" si="23"/>
        <v>4.6435388867394073E-16</v>
      </c>
      <c r="BT45" s="389">
        <f t="shared" ca="1" si="23"/>
        <v>4.6435388867394073E-16</v>
      </c>
      <c r="BU45" s="389">
        <f t="shared" ca="1" si="23"/>
        <v>4.6435388867394073E-16</v>
      </c>
      <c r="BV45" s="389">
        <f t="shared" ca="1" si="23"/>
        <v>4.6435388867394073E-16</v>
      </c>
      <c r="BW45" s="389">
        <f t="shared" ca="1" si="23"/>
        <v>4.6435388867394073E-16</v>
      </c>
      <c r="BX45" s="389">
        <f t="shared" ca="1" si="23"/>
        <v>4.6435388867394073E-16</v>
      </c>
      <c r="BY45" s="389">
        <f t="shared" ca="1" si="23"/>
        <v>4.6435388867394073E-16</v>
      </c>
      <c r="BZ45" s="389">
        <f t="shared" ca="1" si="23"/>
        <v>4.6435388867394073E-16</v>
      </c>
      <c r="CA45" s="389">
        <f t="shared" ca="1" si="23"/>
        <v>4.6435388867394073E-16</v>
      </c>
      <c r="CB45" s="389">
        <f t="shared" ca="1" si="23"/>
        <v>4.6435388867394073E-16</v>
      </c>
      <c r="CC45" s="389">
        <f t="shared" ca="1" si="23"/>
        <v>4.6435388867394073E-16</v>
      </c>
      <c r="CD45" s="225"/>
    </row>
    <row r="46" spans="1:82">
      <c r="A46" s="216" t="s">
        <v>97</v>
      </c>
      <c r="B46" s="278">
        <f t="shared" ref="B46:C46" ca="1" si="24">B43+B45</f>
        <v>34.603165099100032</v>
      </c>
      <c r="C46" s="278">
        <f t="shared" ca="1" si="24"/>
        <v>31.158090634032174</v>
      </c>
      <c r="D46" s="278">
        <f t="shared" ref="D46:BO46" ca="1" si="25">D43+D45</f>
        <v>35.501197497535749</v>
      </c>
      <c r="E46" s="278">
        <f t="shared" ca="1" si="25"/>
        <v>39.84430436103932</v>
      </c>
      <c r="F46" s="278">
        <f t="shared" ca="1" si="25"/>
        <v>44.187411224542899</v>
      </c>
      <c r="G46" s="278">
        <f t="shared" ca="1" si="25"/>
        <v>48.530518088046477</v>
      </c>
      <c r="H46" s="278">
        <f t="shared" ca="1" si="25"/>
        <v>52.873624951550063</v>
      </c>
      <c r="I46" s="278">
        <f t="shared" ca="1" si="25"/>
        <v>57.216731815053635</v>
      </c>
      <c r="J46" s="278">
        <f t="shared" ca="1" si="25"/>
        <v>61.559838678557213</v>
      </c>
      <c r="K46" s="278">
        <f t="shared" ca="1" si="25"/>
        <v>65.902945542060806</v>
      </c>
      <c r="L46" s="278">
        <f t="shared" ca="1" si="25"/>
        <v>70.24605240556437</v>
      </c>
      <c r="M46" s="278">
        <f t="shared" ca="1" si="25"/>
        <v>74.589159269067949</v>
      </c>
      <c r="N46" s="278">
        <f t="shared" ca="1" si="25"/>
        <v>78.932266132571527</v>
      </c>
      <c r="O46" s="278">
        <f t="shared" ca="1" si="25"/>
        <v>83.275372996075106</v>
      </c>
      <c r="P46" s="278">
        <f t="shared" ca="1" si="25"/>
        <v>87.618479859578684</v>
      </c>
      <c r="Q46" s="278">
        <f t="shared" ca="1" si="25"/>
        <v>91.961586723082277</v>
      </c>
      <c r="R46" s="278">
        <f t="shared" ca="1" si="25"/>
        <v>96.304693586585842</v>
      </c>
      <c r="S46" s="278">
        <f t="shared" ca="1" si="25"/>
        <v>100.64780045008942</v>
      </c>
      <c r="T46" s="278">
        <f t="shared" ca="1" si="25"/>
        <v>104.99090731359298</v>
      </c>
      <c r="U46" s="278">
        <f t="shared" ca="1" si="25"/>
        <v>109.33401417709656</v>
      </c>
      <c r="V46" s="278">
        <f t="shared" ca="1" si="25"/>
        <v>113.67712104060016</v>
      </c>
      <c r="W46" s="278">
        <f t="shared" ca="1" si="25"/>
        <v>118.02022790410373</v>
      </c>
      <c r="X46" s="278">
        <f t="shared" ca="1" si="25"/>
        <v>122.36333476760733</v>
      </c>
      <c r="Y46" s="278">
        <f t="shared" ca="1" si="25"/>
        <v>126.70644163111089</v>
      </c>
      <c r="Z46" s="278">
        <f t="shared" ca="1" si="25"/>
        <v>131.04954849461444</v>
      </c>
      <c r="AA46" s="278">
        <f t="shared" ca="1" si="25"/>
        <v>135.39265535811805</v>
      </c>
      <c r="AB46" s="278">
        <f t="shared" ca="1" si="25"/>
        <v>139.7357622216216</v>
      </c>
      <c r="AC46" s="278">
        <f t="shared" ca="1" si="25"/>
        <v>144.07886908512523</v>
      </c>
      <c r="AD46" s="278">
        <f t="shared" ca="1" si="25"/>
        <v>148.42197594862878</v>
      </c>
      <c r="AE46" s="278">
        <f t="shared" ca="1" si="25"/>
        <v>152.76508281213233</v>
      </c>
      <c r="AF46" s="278">
        <f t="shared" ca="1" si="25"/>
        <v>157.10818967563597</v>
      </c>
      <c r="AG46" s="278">
        <f t="shared" ca="1" si="25"/>
        <v>161.45129653913955</v>
      </c>
      <c r="AH46" s="278">
        <f t="shared" ca="1" si="25"/>
        <v>165.7944034026431</v>
      </c>
      <c r="AI46" s="278">
        <f t="shared" ca="1" si="25"/>
        <v>170.13751026614665</v>
      </c>
      <c r="AJ46" s="278">
        <f t="shared" ca="1" si="25"/>
        <v>174.48061712965028</v>
      </c>
      <c r="AK46" s="278">
        <f t="shared" ca="1" si="25"/>
        <v>-7.7881813285714303</v>
      </c>
      <c r="AL46" s="278">
        <f t="shared" ca="1" si="25"/>
        <v>-7.2935790740302766E-16</v>
      </c>
      <c r="AM46" s="278">
        <f t="shared" ca="1" si="25"/>
        <v>-7.2935790740302766E-16</v>
      </c>
      <c r="AN46" s="278">
        <f t="shared" ca="1" si="25"/>
        <v>-7.2935790740302766E-16</v>
      </c>
      <c r="AO46" s="278">
        <f t="shared" ca="1" si="25"/>
        <v>-7.2935790740302766E-16</v>
      </c>
      <c r="AP46" s="278">
        <f t="shared" ca="1" si="25"/>
        <v>-7.2935790740302766E-16</v>
      </c>
      <c r="AQ46" s="278">
        <f t="shared" ca="1" si="25"/>
        <v>-7.2935790740302766E-16</v>
      </c>
      <c r="AR46" s="278">
        <f t="shared" ca="1" si="25"/>
        <v>-7.2935790740302766E-16</v>
      </c>
      <c r="AS46" s="278">
        <f t="shared" ca="1" si="25"/>
        <v>-7.2935790740302766E-16</v>
      </c>
      <c r="AT46" s="278">
        <f t="shared" ca="1" si="25"/>
        <v>-7.2935790740302766E-16</v>
      </c>
      <c r="AU46" s="278">
        <f t="shared" ca="1" si="25"/>
        <v>-7.2935790740302766E-16</v>
      </c>
      <c r="AV46" s="278">
        <f t="shared" ca="1" si="25"/>
        <v>-7.2935790740302766E-16</v>
      </c>
      <c r="AW46" s="278">
        <f t="shared" ca="1" si="25"/>
        <v>-7.2935790740302766E-16</v>
      </c>
      <c r="AX46" s="278">
        <f t="shared" ca="1" si="25"/>
        <v>-7.2935790740302766E-16</v>
      </c>
      <c r="AY46" s="278">
        <f t="shared" ca="1" si="25"/>
        <v>-7.2935790740302766E-16</v>
      </c>
      <c r="AZ46" s="278">
        <f t="shared" ca="1" si="25"/>
        <v>-7.2935790740302766E-16</v>
      </c>
      <c r="BA46" s="278">
        <f t="shared" ca="1" si="25"/>
        <v>-7.2935790740302766E-16</v>
      </c>
      <c r="BB46" s="278">
        <f t="shared" ca="1" si="25"/>
        <v>-7.2935790740302766E-16</v>
      </c>
      <c r="BC46" s="278">
        <f t="shared" ca="1" si="25"/>
        <v>-7.2935790740302766E-16</v>
      </c>
      <c r="BD46" s="278">
        <f t="shared" ca="1" si="25"/>
        <v>-7.2935790740302766E-16</v>
      </c>
      <c r="BE46" s="278">
        <f t="shared" ca="1" si="25"/>
        <v>-7.2935790740302766E-16</v>
      </c>
      <c r="BF46" s="278">
        <f t="shared" ca="1" si="25"/>
        <v>-7.2935790740302766E-16</v>
      </c>
      <c r="BG46" s="278">
        <f t="shared" ca="1" si="25"/>
        <v>-7.2935790740302766E-16</v>
      </c>
      <c r="BH46" s="278">
        <f t="shared" ca="1" si="25"/>
        <v>-7.2935790740302766E-16</v>
      </c>
      <c r="BI46" s="278">
        <f t="shared" ca="1" si="25"/>
        <v>-7.2935790740302766E-16</v>
      </c>
      <c r="BJ46" s="278">
        <f t="shared" ca="1" si="25"/>
        <v>-7.2935790740302766E-16</v>
      </c>
      <c r="BK46" s="278">
        <f t="shared" ca="1" si="25"/>
        <v>-7.2935790740302766E-16</v>
      </c>
      <c r="BL46" s="278">
        <f t="shared" ca="1" si="25"/>
        <v>-7.2935790740302766E-16</v>
      </c>
      <c r="BM46" s="278">
        <f t="shared" ca="1" si="25"/>
        <v>-7.2935790740302766E-16</v>
      </c>
      <c r="BN46" s="278">
        <f t="shared" ca="1" si="25"/>
        <v>-7.2935790740302766E-16</v>
      </c>
      <c r="BO46" s="278">
        <f t="shared" ca="1" si="25"/>
        <v>-7.2935790740302766E-16</v>
      </c>
      <c r="BP46" s="278">
        <f t="shared" ref="BP46:CC46" ca="1" si="26">BP43+BP45</f>
        <v>-7.2935790740302766E-16</v>
      </c>
      <c r="BQ46" s="278">
        <f t="shared" ca="1" si="26"/>
        <v>-7.2935790740302766E-16</v>
      </c>
      <c r="BR46" s="278">
        <f t="shared" ca="1" si="26"/>
        <v>-7.2935790740302766E-16</v>
      </c>
      <c r="BS46" s="278">
        <f t="shared" ca="1" si="26"/>
        <v>-7.2935790740302766E-16</v>
      </c>
      <c r="BT46" s="278">
        <f t="shared" ca="1" si="26"/>
        <v>-7.2935790740302766E-16</v>
      </c>
      <c r="BU46" s="278">
        <f t="shared" ca="1" si="26"/>
        <v>-7.2935790740302766E-16</v>
      </c>
      <c r="BV46" s="278">
        <f t="shared" ca="1" si="26"/>
        <v>-7.2935790740302766E-16</v>
      </c>
      <c r="BW46" s="278">
        <f t="shared" ca="1" si="26"/>
        <v>-7.2935790740302766E-16</v>
      </c>
      <c r="BX46" s="278">
        <f t="shared" ca="1" si="26"/>
        <v>-7.2935790740302766E-16</v>
      </c>
      <c r="BY46" s="278">
        <f t="shared" ca="1" si="26"/>
        <v>-7.2935790740302766E-16</v>
      </c>
      <c r="BZ46" s="278">
        <f t="shared" ca="1" si="26"/>
        <v>-7.2935790740302766E-16</v>
      </c>
      <c r="CA46" s="278">
        <f t="shared" ca="1" si="26"/>
        <v>-7.2935790740302766E-16</v>
      </c>
      <c r="CB46" s="278">
        <f t="shared" ca="1" si="26"/>
        <v>-7.2935790740302766E-16</v>
      </c>
      <c r="CC46" s="278">
        <f t="shared" ca="1" si="26"/>
        <v>-7.2935790740302766E-16</v>
      </c>
      <c r="CD46" s="228"/>
    </row>
    <row r="47" spans="1:82" ht="15.75" customHeight="1">
      <c r="A47" s="218"/>
      <c r="B47" s="465"/>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5"/>
      <c r="AJ47" s="465"/>
      <c r="AK47" s="465"/>
      <c r="AL47" s="465"/>
      <c r="AM47" s="465"/>
      <c r="AN47" s="465"/>
      <c r="AO47" s="465"/>
      <c r="AP47" s="465"/>
      <c r="AQ47" s="465"/>
      <c r="AR47" s="465"/>
      <c r="AS47" s="465"/>
      <c r="AT47" s="465"/>
      <c r="AU47" s="465"/>
      <c r="AV47" s="465"/>
      <c r="AW47" s="465"/>
      <c r="AX47" s="465"/>
      <c r="AY47" s="465"/>
      <c r="AZ47" s="465"/>
      <c r="BA47" s="465"/>
      <c r="BB47" s="465"/>
      <c r="BC47" s="465"/>
      <c r="BD47" s="465"/>
      <c r="BE47" s="465"/>
      <c r="BF47" s="465"/>
      <c r="BG47" s="465"/>
      <c r="BH47" s="465"/>
      <c r="BI47" s="465"/>
      <c r="BJ47" s="465"/>
      <c r="BK47" s="465"/>
      <c r="BL47" s="465"/>
      <c r="BM47" s="465"/>
      <c r="BN47" s="465"/>
      <c r="BO47" s="465"/>
      <c r="BP47" s="465"/>
      <c r="BQ47" s="465"/>
      <c r="BR47" s="465"/>
      <c r="BS47" s="465"/>
      <c r="BT47" s="465"/>
      <c r="BU47" s="465"/>
      <c r="BV47" s="465"/>
      <c r="BW47" s="465"/>
      <c r="BX47" s="465"/>
      <c r="BY47" s="465"/>
      <c r="BZ47" s="465"/>
      <c r="CA47" s="465"/>
      <c r="CB47" s="465"/>
      <c r="CC47" s="465"/>
      <c r="CD47" s="227"/>
    </row>
    <row r="48" spans="1:82">
      <c r="A48" s="223" t="s">
        <v>428</v>
      </c>
      <c r="B48" s="465"/>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65"/>
      <c r="AY48" s="465"/>
      <c r="AZ48" s="465"/>
      <c r="BA48" s="465"/>
      <c r="BB48" s="465"/>
      <c r="BC48" s="465"/>
      <c r="BD48" s="465"/>
      <c r="BE48" s="465"/>
      <c r="BF48" s="465"/>
      <c r="BG48" s="465"/>
      <c r="BH48" s="465"/>
      <c r="BI48" s="465"/>
      <c r="BJ48" s="465"/>
      <c r="BK48" s="465"/>
      <c r="BL48" s="465"/>
      <c r="BM48" s="465"/>
      <c r="BN48" s="465"/>
      <c r="BO48" s="465"/>
      <c r="BP48" s="465"/>
      <c r="BQ48" s="465"/>
      <c r="BR48" s="465"/>
      <c r="BS48" s="465"/>
      <c r="BT48" s="465"/>
      <c r="BU48" s="465"/>
      <c r="BV48" s="465"/>
      <c r="BW48" s="465"/>
      <c r="BX48" s="465"/>
      <c r="BY48" s="465"/>
      <c r="BZ48" s="465"/>
      <c r="CA48" s="465"/>
      <c r="CB48" s="465"/>
      <c r="CC48" s="465"/>
      <c r="CD48" s="227"/>
    </row>
    <row r="49" spans="1:82">
      <c r="A49" s="218" t="s">
        <v>98</v>
      </c>
      <c r="B49" s="462">
        <f ca="1">B46</f>
        <v>34.603165099100032</v>
      </c>
      <c r="C49" s="462">
        <f ca="1">C46</f>
        <v>31.158090634032174</v>
      </c>
      <c r="D49" s="462">
        <f t="shared" ref="D49:BO49" ca="1" si="27">D46</f>
        <v>35.501197497535749</v>
      </c>
      <c r="E49" s="462">
        <f t="shared" ca="1" si="27"/>
        <v>39.84430436103932</v>
      </c>
      <c r="F49" s="462">
        <f t="shared" ca="1" si="27"/>
        <v>44.187411224542899</v>
      </c>
      <c r="G49" s="462">
        <f t="shared" ca="1" si="27"/>
        <v>48.530518088046477</v>
      </c>
      <c r="H49" s="462">
        <f t="shared" ca="1" si="27"/>
        <v>52.873624951550063</v>
      </c>
      <c r="I49" s="462">
        <f t="shared" ca="1" si="27"/>
        <v>57.216731815053635</v>
      </c>
      <c r="J49" s="462">
        <f t="shared" ca="1" si="27"/>
        <v>61.559838678557213</v>
      </c>
      <c r="K49" s="462">
        <f t="shared" ca="1" si="27"/>
        <v>65.902945542060806</v>
      </c>
      <c r="L49" s="462">
        <f t="shared" ca="1" si="27"/>
        <v>70.24605240556437</v>
      </c>
      <c r="M49" s="462">
        <f t="shared" ca="1" si="27"/>
        <v>74.589159269067949</v>
      </c>
      <c r="N49" s="462">
        <f t="shared" ca="1" si="27"/>
        <v>78.932266132571527</v>
      </c>
      <c r="O49" s="462">
        <f t="shared" ca="1" si="27"/>
        <v>83.275372996075106</v>
      </c>
      <c r="P49" s="462">
        <f t="shared" ca="1" si="27"/>
        <v>87.618479859578684</v>
      </c>
      <c r="Q49" s="462">
        <f t="shared" ca="1" si="27"/>
        <v>91.961586723082277</v>
      </c>
      <c r="R49" s="462">
        <f t="shared" ca="1" si="27"/>
        <v>96.304693586585842</v>
      </c>
      <c r="S49" s="462">
        <f t="shared" ca="1" si="27"/>
        <v>100.64780045008942</v>
      </c>
      <c r="T49" s="462">
        <f t="shared" ca="1" si="27"/>
        <v>104.99090731359298</v>
      </c>
      <c r="U49" s="462">
        <f t="shared" ca="1" si="27"/>
        <v>109.33401417709656</v>
      </c>
      <c r="V49" s="462">
        <f t="shared" ca="1" si="27"/>
        <v>113.67712104060016</v>
      </c>
      <c r="W49" s="462">
        <f t="shared" ca="1" si="27"/>
        <v>118.02022790410373</v>
      </c>
      <c r="X49" s="462">
        <f t="shared" ca="1" si="27"/>
        <v>122.36333476760733</v>
      </c>
      <c r="Y49" s="462">
        <f t="shared" ca="1" si="27"/>
        <v>126.70644163111089</v>
      </c>
      <c r="Z49" s="462">
        <f t="shared" ca="1" si="27"/>
        <v>131.04954849461444</v>
      </c>
      <c r="AA49" s="462">
        <f t="shared" ca="1" si="27"/>
        <v>135.39265535811805</v>
      </c>
      <c r="AB49" s="462">
        <f t="shared" ca="1" si="27"/>
        <v>139.7357622216216</v>
      </c>
      <c r="AC49" s="462">
        <f t="shared" ca="1" si="27"/>
        <v>144.07886908512523</v>
      </c>
      <c r="AD49" s="462">
        <f t="shared" ca="1" si="27"/>
        <v>148.42197594862878</v>
      </c>
      <c r="AE49" s="462">
        <f t="shared" ca="1" si="27"/>
        <v>152.76508281213233</v>
      </c>
      <c r="AF49" s="462">
        <f t="shared" ca="1" si="27"/>
        <v>157.10818967563597</v>
      </c>
      <c r="AG49" s="462">
        <f t="shared" ca="1" si="27"/>
        <v>161.45129653913955</v>
      </c>
      <c r="AH49" s="462">
        <f t="shared" ca="1" si="27"/>
        <v>165.7944034026431</v>
      </c>
      <c r="AI49" s="462">
        <f t="shared" ca="1" si="27"/>
        <v>170.13751026614665</v>
      </c>
      <c r="AJ49" s="462">
        <f t="shared" ca="1" si="27"/>
        <v>174.48061712965028</v>
      </c>
      <c r="AK49" s="462">
        <f t="shared" ca="1" si="27"/>
        <v>-7.7881813285714303</v>
      </c>
      <c r="AL49" s="462">
        <f t="shared" ca="1" si="27"/>
        <v>-7.2935790740302766E-16</v>
      </c>
      <c r="AM49" s="462">
        <f t="shared" ca="1" si="27"/>
        <v>-7.2935790740302766E-16</v>
      </c>
      <c r="AN49" s="462">
        <f t="shared" ca="1" si="27"/>
        <v>-7.2935790740302766E-16</v>
      </c>
      <c r="AO49" s="462">
        <f t="shared" ca="1" si="27"/>
        <v>-7.2935790740302766E-16</v>
      </c>
      <c r="AP49" s="462">
        <f t="shared" ca="1" si="27"/>
        <v>-7.2935790740302766E-16</v>
      </c>
      <c r="AQ49" s="462">
        <f t="shared" ca="1" si="27"/>
        <v>-7.2935790740302766E-16</v>
      </c>
      <c r="AR49" s="462">
        <f t="shared" ca="1" si="27"/>
        <v>-7.2935790740302766E-16</v>
      </c>
      <c r="AS49" s="462">
        <f t="shared" ca="1" si="27"/>
        <v>-7.2935790740302766E-16</v>
      </c>
      <c r="AT49" s="462">
        <f t="shared" ca="1" si="27"/>
        <v>-7.2935790740302766E-16</v>
      </c>
      <c r="AU49" s="462">
        <f t="shared" ca="1" si="27"/>
        <v>-7.2935790740302766E-16</v>
      </c>
      <c r="AV49" s="462">
        <f t="shared" ca="1" si="27"/>
        <v>-7.2935790740302766E-16</v>
      </c>
      <c r="AW49" s="462">
        <f t="shared" ca="1" si="27"/>
        <v>-7.2935790740302766E-16</v>
      </c>
      <c r="AX49" s="462">
        <f t="shared" ca="1" si="27"/>
        <v>-7.2935790740302766E-16</v>
      </c>
      <c r="AY49" s="462">
        <f t="shared" ca="1" si="27"/>
        <v>-7.2935790740302766E-16</v>
      </c>
      <c r="AZ49" s="462">
        <f t="shared" ca="1" si="27"/>
        <v>-7.2935790740302766E-16</v>
      </c>
      <c r="BA49" s="462">
        <f t="shared" ca="1" si="27"/>
        <v>-7.2935790740302766E-16</v>
      </c>
      <c r="BB49" s="462">
        <f t="shared" ca="1" si="27"/>
        <v>-7.2935790740302766E-16</v>
      </c>
      <c r="BC49" s="462">
        <f t="shared" ca="1" si="27"/>
        <v>-7.2935790740302766E-16</v>
      </c>
      <c r="BD49" s="462">
        <f t="shared" ca="1" si="27"/>
        <v>-7.2935790740302766E-16</v>
      </c>
      <c r="BE49" s="462">
        <f t="shared" ca="1" si="27"/>
        <v>-7.2935790740302766E-16</v>
      </c>
      <c r="BF49" s="462">
        <f t="shared" ca="1" si="27"/>
        <v>-7.2935790740302766E-16</v>
      </c>
      <c r="BG49" s="462">
        <f t="shared" ca="1" si="27"/>
        <v>-7.2935790740302766E-16</v>
      </c>
      <c r="BH49" s="462">
        <f t="shared" ca="1" si="27"/>
        <v>-7.2935790740302766E-16</v>
      </c>
      <c r="BI49" s="462">
        <f t="shared" ca="1" si="27"/>
        <v>-7.2935790740302766E-16</v>
      </c>
      <c r="BJ49" s="462">
        <f t="shared" ca="1" si="27"/>
        <v>-7.2935790740302766E-16</v>
      </c>
      <c r="BK49" s="462">
        <f t="shared" ca="1" si="27"/>
        <v>-7.2935790740302766E-16</v>
      </c>
      <c r="BL49" s="462">
        <f t="shared" ca="1" si="27"/>
        <v>-7.2935790740302766E-16</v>
      </c>
      <c r="BM49" s="462">
        <f t="shared" ca="1" si="27"/>
        <v>-7.2935790740302766E-16</v>
      </c>
      <c r="BN49" s="462">
        <f t="shared" ca="1" si="27"/>
        <v>-7.2935790740302766E-16</v>
      </c>
      <c r="BO49" s="462">
        <f t="shared" ca="1" si="27"/>
        <v>-7.2935790740302766E-16</v>
      </c>
      <c r="BP49" s="462">
        <f t="shared" ref="BP49:CC49" ca="1" si="28">BP46</f>
        <v>-7.2935790740302766E-16</v>
      </c>
      <c r="BQ49" s="462">
        <f t="shared" ca="1" si="28"/>
        <v>-7.2935790740302766E-16</v>
      </c>
      <c r="BR49" s="462">
        <f t="shared" ca="1" si="28"/>
        <v>-7.2935790740302766E-16</v>
      </c>
      <c r="BS49" s="462">
        <f t="shared" ca="1" si="28"/>
        <v>-7.2935790740302766E-16</v>
      </c>
      <c r="BT49" s="462">
        <f t="shared" ca="1" si="28"/>
        <v>-7.2935790740302766E-16</v>
      </c>
      <c r="BU49" s="462">
        <f t="shared" ca="1" si="28"/>
        <v>-7.2935790740302766E-16</v>
      </c>
      <c r="BV49" s="462">
        <f t="shared" ca="1" si="28"/>
        <v>-7.2935790740302766E-16</v>
      </c>
      <c r="BW49" s="462">
        <f t="shared" ca="1" si="28"/>
        <v>-7.2935790740302766E-16</v>
      </c>
      <c r="BX49" s="462">
        <f t="shared" ca="1" si="28"/>
        <v>-7.2935790740302766E-16</v>
      </c>
      <c r="BY49" s="462">
        <f t="shared" ca="1" si="28"/>
        <v>-7.2935790740302766E-16</v>
      </c>
      <c r="BZ49" s="462">
        <f t="shared" ca="1" si="28"/>
        <v>-7.2935790740302766E-16</v>
      </c>
      <c r="CA49" s="462">
        <f t="shared" ca="1" si="28"/>
        <v>-7.2935790740302766E-16</v>
      </c>
      <c r="CB49" s="462">
        <f t="shared" ca="1" si="28"/>
        <v>-7.2935790740302766E-16</v>
      </c>
      <c r="CC49" s="462">
        <f t="shared" ca="1" si="28"/>
        <v>-7.2935790740302766E-16</v>
      </c>
      <c r="CD49" s="228"/>
    </row>
    <row r="50" spans="1:82">
      <c r="A50" s="218" t="s">
        <v>99</v>
      </c>
      <c r="B50" s="389">
        <f ca="1">-B45</f>
        <v>22.030493000900023</v>
      </c>
      <c r="C50" s="389">
        <f ca="1">-C45</f>
        <v>19.837147719539306</v>
      </c>
      <c r="D50" s="389">
        <f t="shared" ref="D50:BO50" ca="1" si="29">-D45</f>
        <v>22.602235395321451</v>
      </c>
      <c r="E50" s="389">
        <f t="shared" ca="1" si="29"/>
        <v>25.367323071103595</v>
      </c>
      <c r="F50" s="389">
        <f t="shared" ca="1" si="29"/>
        <v>28.132410746885743</v>
      </c>
      <c r="G50" s="389">
        <f t="shared" ca="1" si="29"/>
        <v>30.897498422667891</v>
      </c>
      <c r="H50" s="389">
        <f t="shared" ca="1" si="29"/>
        <v>33.662586098450042</v>
      </c>
      <c r="I50" s="389">
        <f t="shared" ca="1" si="29"/>
        <v>36.42767377423219</v>
      </c>
      <c r="J50" s="389">
        <f t="shared" ca="1" si="29"/>
        <v>39.192761450014331</v>
      </c>
      <c r="K50" s="389">
        <f t="shared" ca="1" si="29"/>
        <v>41.957849125796486</v>
      </c>
      <c r="L50" s="389">
        <f t="shared" ca="1" si="29"/>
        <v>44.722936801578626</v>
      </c>
      <c r="M50" s="389">
        <f t="shared" ca="1" si="29"/>
        <v>47.488024477360774</v>
      </c>
      <c r="N50" s="389">
        <f t="shared" ca="1" si="29"/>
        <v>50.253112153142922</v>
      </c>
      <c r="O50" s="389">
        <f t="shared" ca="1" si="29"/>
        <v>53.01819982892507</v>
      </c>
      <c r="P50" s="389">
        <f t="shared" ca="1" si="29"/>
        <v>55.783287504707211</v>
      </c>
      <c r="Q50" s="389">
        <f t="shared" ca="1" si="29"/>
        <v>58.548375180489373</v>
      </c>
      <c r="R50" s="389">
        <f t="shared" ca="1" si="29"/>
        <v>61.313462856271514</v>
      </c>
      <c r="S50" s="389">
        <f t="shared" ca="1" si="29"/>
        <v>64.078550532053669</v>
      </c>
      <c r="T50" s="389">
        <f t="shared" ca="1" si="29"/>
        <v>66.843638207835809</v>
      </c>
      <c r="U50" s="389">
        <f t="shared" ca="1" si="29"/>
        <v>69.608725883617936</v>
      </c>
      <c r="V50" s="389">
        <f t="shared" ca="1" si="29"/>
        <v>72.373813559400105</v>
      </c>
      <c r="W50" s="389">
        <f t="shared" ca="1" si="29"/>
        <v>75.13890123518226</v>
      </c>
      <c r="X50" s="389">
        <f t="shared" ca="1" si="29"/>
        <v>77.903988910964401</v>
      </c>
      <c r="Y50" s="389">
        <f t="shared" ca="1" si="29"/>
        <v>80.669076586746542</v>
      </c>
      <c r="Z50" s="389">
        <f t="shared" ca="1" si="29"/>
        <v>83.434164262528682</v>
      </c>
      <c r="AA50" s="389">
        <f t="shared" ca="1" si="29"/>
        <v>86.199251938310852</v>
      </c>
      <c r="AB50" s="389">
        <f t="shared" ca="1" si="29"/>
        <v>88.964339614092978</v>
      </c>
      <c r="AC50" s="389">
        <f t="shared" ca="1" si="29"/>
        <v>91.729427289875147</v>
      </c>
      <c r="AD50" s="389">
        <f t="shared" ca="1" si="29"/>
        <v>94.494514965657288</v>
      </c>
      <c r="AE50" s="389">
        <f t="shared" ca="1" si="29"/>
        <v>97.259602641439429</v>
      </c>
      <c r="AF50" s="389">
        <f t="shared" ca="1" si="29"/>
        <v>100.0246903172216</v>
      </c>
      <c r="AG50" s="389">
        <f t="shared" ca="1" si="29"/>
        <v>102.78977799300374</v>
      </c>
      <c r="AH50" s="389">
        <f t="shared" ca="1" si="29"/>
        <v>105.55486566878588</v>
      </c>
      <c r="AI50" s="389">
        <f t="shared" ca="1" si="29"/>
        <v>108.31995334456802</v>
      </c>
      <c r="AJ50" s="389">
        <f t="shared" ca="1" si="29"/>
        <v>111.08504102035018</v>
      </c>
      <c r="AK50" s="389">
        <f t="shared" ca="1" si="29"/>
        <v>-4.9584329571428585</v>
      </c>
      <c r="AL50" s="389">
        <f t="shared" ca="1" si="29"/>
        <v>-4.6435388867394073E-16</v>
      </c>
      <c r="AM50" s="389">
        <f t="shared" ca="1" si="29"/>
        <v>-4.6435388867394073E-16</v>
      </c>
      <c r="AN50" s="389">
        <f t="shared" ca="1" si="29"/>
        <v>-4.6435388867394073E-16</v>
      </c>
      <c r="AO50" s="389">
        <f t="shared" ca="1" si="29"/>
        <v>-4.6435388867394073E-16</v>
      </c>
      <c r="AP50" s="389">
        <f t="shared" ca="1" si="29"/>
        <v>-4.6435388867394073E-16</v>
      </c>
      <c r="AQ50" s="389">
        <f t="shared" ca="1" si="29"/>
        <v>-4.6435388867394073E-16</v>
      </c>
      <c r="AR50" s="389">
        <f t="shared" ca="1" si="29"/>
        <v>-4.6435388867394073E-16</v>
      </c>
      <c r="AS50" s="389">
        <f t="shared" ca="1" si="29"/>
        <v>-4.6435388867394073E-16</v>
      </c>
      <c r="AT50" s="389">
        <f t="shared" ca="1" si="29"/>
        <v>-4.6435388867394073E-16</v>
      </c>
      <c r="AU50" s="389">
        <f t="shared" ca="1" si="29"/>
        <v>-4.6435388867394073E-16</v>
      </c>
      <c r="AV50" s="389">
        <f t="shared" ca="1" si="29"/>
        <v>-4.6435388867394073E-16</v>
      </c>
      <c r="AW50" s="389">
        <f t="shared" ca="1" si="29"/>
        <v>-4.6435388867394073E-16</v>
      </c>
      <c r="AX50" s="389">
        <f t="shared" ca="1" si="29"/>
        <v>-4.6435388867394073E-16</v>
      </c>
      <c r="AY50" s="389">
        <f t="shared" ca="1" si="29"/>
        <v>-4.6435388867394073E-16</v>
      </c>
      <c r="AZ50" s="389">
        <f t="shared" ca="1" si="29"/>
        <v>-4.6435388867394073E-16</v>
      </c>
      <c r="BA50" s="389">
        <f t="shared" ca="1" si="29"/>
        <v>-4.6435388867394073E-16</v>
      </c>
      <c r="BB50" s="389">
        <f t="shared" ca="1" si="29"/>
        <v>-4.6435388867394073E-16</v>
      </c>
      <c r="BC50" s="389">
        <f t="shared" ca="1" si="29"/>
        <v>-4.6435388867394073E-16</v>
      </c>
      <c r="BD50" s="389">
        <f t="shared" ca="1" si="29"/>
        <v>-4.6435388867394073E-16</v>
      </c>
      <c r="BE50" s="389">
        <f t="shared" ca="1" si="29"/>
        <v>-4.6435388867394073E-16</v>
      </c>
      <c r="BF50" s="389">
        <f t="shared" ca="1" si="29"/>
        <v>-4.6435388867394073E-16</v>
      </c>
      <c r="BG50" s="389">
        <f t="shared" ca="1" si="29"/>
        <v>-4.6435388867394073E-16</v>
      </c>
      <c r="BH50" s="389">
        <f t="shared" ca="1" si="29"/>
        <v>-4.6435388867394073E-16</v>
      </c>
      <c r="BI50" s="389">
        <f t="shared" ca="1" si="29"/>
        <v>-4.6435388867394073E-16</v>
      </c>
      <c r="BJ50" s="389">
        <f t="shared" ca="1" si="29"/>
        <v>-4.6435388867394073E-16</v>
      </c>
      <c r="BK50" s="389">
        <f t="shared" ca="1" si="29"/>
        <v>-4.6435388867394073E-16</v>
      </c>
      <c r="BL50" s="389">
        <f t="shared" ca="1" si="29"/>
        <v>-4.6435388867394073E-16</v>
      </c>
      <c r="BM50" s="389">
        <f t="shared" ca="1" si="29"/>
        <v>-4.6435388867394073E-16</v>
      </c>
      <c r="BN50" s="389">
        <f t="shared" ca="1" si="29"/>
        <v>-4.6435388867394073E-16</v>
      </c>
      <c r="BO50" s="389">
        <f t="shared" ca="1" si="29"/>
        <v>-4.6435388867394073E-16</v>
      </c>
      <c r="BP50" s="389">
        <f t="shared" ref="BP50:CC50" ca="1" si="30">-BP45</f>
        <v>-4.6435388867394073E-16</v>
      </c>
      <c r="BQ50" s="389">
        <f t="shared" ca="1" si="30"/>
        <v>-4.6435388867394073E-16</v>
      </c>
      <c r="BR50" s="389">
        <f t="shared" ca="1" si="30"/>
        <v>-4.6435388867394073E-16</v>
      </c>
      <c r="BS50" s="389">
        <f t="shared" ca="1" si="30"/>
        <v>-4.6435388867394073E-16</v>
      </c>
      <c r="BT50" s="389">
        <f t="shared" ca="1" si="30"/>
        <v>-4.6435388867394073E-16</v>
      </c>
      <c r="BU50" s="389">
        <f t="shared" ca="1" si="30"/>
        <v>-4.6435388867394073E-16</v>
      </c>
      <c r="BV50" s="389">
        <f t="shared" ca="1" si="30"/>
        <v>-4.6435388867394073E-16</v>
      </c>
      <c r="BW50" s="389">
        <f t="shared" ca="1" si="30"/>
        <v>-4.6435388867394073E-16</v>
      </c>
      <c r="BX50" s="389">
        <f t="shared" ca="1" si="30"/>
        <v>-4.6435388867394073E-16</v>
      </c>
      <c r="BY50" s="389">
        <f t="shared" ca="1" si="30"/>
        <v>-4.6435388867394073E-16</v>
      </c>
      <c r="BZ50" s="389">
        <f t="shared" ca="1" si="30"/>
        <v>-4.6435388867394073E-16</v>
      </c>
      <c r="CA50" s="389">
        <f t="shared" ca="1" si="30"/>
        <v>-4.6435388867394073E-16</v>
      </c>
      <c r="CB50" s="389">
        <f t="shared" ca="1" si="30"/>
        <v>-4.6435388867394073E-16</v>
      </c>
      <c r="CC50" s="389">
        <f t="shared" ca="1" si="30"/>
        <v>-4.6435388867394073E-16</v>
      </c>
      <c r="CD50" s="225"/>
    </row>
    <row r="51" spans="1:82">
      <c r="A51" s="218" t="s">
        <v>100</v>
      </c>
      <c r="B51" s="389">
        <f ca="1">-B37</f>
        <v>12.746614285714287</v>
      </c>
      <c r="C51" s="389">
        <f ca="1">-C37</f>
        <v>25.493228571428574</v>
      </c>
      <c r="D51" s="389">
        <f t="shared" ref="D51:BO51" ca="1" si="31">-D37</f>
        <v>25.493228571428574</v>
      </c>
      <c r="E51" s="389">
        <f t="shared" ca="1" si="31"/>
        <v>25.493228571428574</v>
      </c>
      <c r="F51" s="389">
        <f t="shared" ca="1" si="31"/>
        <v>25.493228571428574</v>
      </c>
      <c r="G51" s="389">
        <f t="shared" ca="1" si="31"/>
        <v>25.493228571428574</v>
      </c>
      <c r="H51" s="389">
        <f t="shared" ca="1" si="31"/>
        <v>25.493228571428574</v>
      </c>
      <c r="I51" s="389">
        <f t="shared" ca="1" si="31"/>
        <v>25.493228571428574</v>
      </c>
      <c r="J51" s="389">
        <f t="shared" ca="1" si="31"/>
        <v>25.493228571428574</v>
      </c>
      <c r="K51" s="389">
        <f t="shared" ca="1" si="31"/>
        <v>25.493228571428574</v>
      </c>
      <c r="L51" s="389">
        <f t="shared" ca="1" si="31"/>
        <v>25.493228571428574</v>
      </c>
      <c r="M51" s="389">
        <f t="shared" ca="1" si="31"/>
        <v>25.493228571428574</v>
      </c>
      <c r="N51" s="389">
        <f t="shared" ca="1" si="31"/>
        <v>25.493228571428574</v>
      </c>
      <c r="O51" s="389">
        <f t="shared" ca="1" si="31"/>
        <v>25.493228571428574</v>
      </c>
      <c r="P51" s="389">
        <f t="shared" ca="1" si="31"/>
        <v>25.493228571428574</v>
      </c>
      <c r="Q51" s="389">
        <f t="shared" ca="1" si="31"/>
        <v>25.493228571428574</v>
      </c>
      <c r="R51" s="389">
        <f t="shared" ca="1" si="31"/>
        <v>25.493228571428574</v>
      </c>
      <c r="S51" s="389">
        <f t="shared" ca="1" si="31"/>
        <v>25.493228571428574</v>
      </c>
      <c r="T51" s="389">
        <f t="shared" ca="1" si="31"/>
        <v>25.493228571428574</v>
      </c>
      <c r="U51" s="389">
        <f t="shared" ca="1" si="31"/>
        <v>25.493228571428574</v>
      </c>
      <c r="V51" s="389">
        <f t="shared" ca="1" si="31"/>
        <v>25.493228571428574</v>
      </c>
      <c r="W51" s="389">
        <f t="shared" ca="1" si="31"/>
        <v>25.493228571428574</v>
      </c>
      <c r="X51" s="389">
        <f t="shared" ca="1" si="31"/>
        <v>25.493228571428574</v>
      </c>
      <c r="Y51" s="389">
        <f t="shared" ca="1" si="31"/>
        <v>25.493228571428574</v>
      </c>
      <c r="Z51" s="389">
        <f t="shared" ca="1" si="31"/>
        <v>25.493228571428574</v>
      </c>
      <c r="AA51" s="389">
        <f t="shared" ca="1" si="31"/>
        <v>25.493228571428574</v>
      </c>
      <c r="AB51" s="389">
        <f t="shared" ca="1" si="31"/>
        <v>25.493228571428574</v>
      </c>
      <c r="AC51" s="389">
        <f t="shared" ca="1" si="31"/>
        <v>25.493228571428574</v>
      </c>
      <c r="AD51" s="389">
        <f t="shared" ca="1" si="31"/>
        <v>25.493228571428574</v>
      </c>
      <c r="AE51" s="389">
        <f t="shared" ca="1" si="31"/>
        <v>25.493228571428574</v>
      </c>
      <c r="AF51" s="389">
        <f t="shared" ca="1" si="31"/>
        <v>25.493228571428574</v>
      </c>
      <c r="AG51" s="389">
        <f t="shared" ca="1" si="31"/>
        <v>25.493228571428574</v>
      </c>
      <c r="AH51" s="389">
        <f t="shared" ca="1" si="31"/>
        <v>25.493228571428574</v>
      </c>
      <c r="AI51" s="389">
        <f t="shared" ca="1" si="31"/>
        <v>25.493228571428574</v>
      </c>
      <c r="AJ51" s="389">
        <f t="shared" ca="1" si="31"/>
        <v>25.493228571428574</v>
      </c>
      <c r="AK51" s="389">
        <f t="shared" ca="1" si="31"/>
        <v>12.746614285714287</v>
      </c>
      <c r="AL51" s="389">
        <f t="shared" ca="1" si="31"/>
        <v>0</v>
      </c>
      <c r="AM51" s="389">
        <f t="shared" ca="1" si="31"/>
        <v>0</v>
      </c>
      <c r="AN51" s="389">
        <f t="shared" ca="1" si="31"/>
        <v>0</v>
      </c>
      <c r="AO51" s="389">
        <f t="shared" ca="1" si="31"/>
        <v>0</v>
      </c>
      <c r="AP51" s="389">
        <f t="shared" ca="1" si="31"/>
        <v>0</v>
      </c>
      <c r="AQ51" s="389">
        <f t="shared" ca="1" si="31"/>
        <v>0</v>
      </c>
      <c r="AR51" s="389">
        <f t="shared" ca="1" si="31"/>
        <v>0</v>
      </c>
      <c r="AS51" s="389">
        <f t="shared" ca="1" si="31"/>
        <v>0</v>
      </c>
      <c r="AT51" s="389">
        <f t="shared" ca="1" si="31"/>
        <v>0</v>
      </c>
      <c r="AU51" s="389">
        <f t="shared" ca="1" si="31"/>
        <v>0</v>
      </c>
      <c r="AV51" s="389">
        <f t="shared" ca="1" si="31"/>
        <v>0</v>
      </c>
      <c r="AW51" s="389">
        <f t="shared" ca="1" si="31"/>
        <v>0</v>
      </c>
      <c r="AX51" s="389">
        <f t="shared" ca="1" si="31"/>
        <v>0</v>
      </c>
      <c r="AY51" s="389">
        <f t="shared" ca="1" si="31"/>
        <v>0</v>
      </c>
      <c r="AZ51" s="389">
        <f t="shared" ca="1" si="31"/>
        <v>0</v>
      </c>
      <c r="BA51" s="389">
        <f t="shared" ca="1" si="31"/>
        <v>0</v>
      </c>
      <c r="BB51" s="389">
        <f t="shared" ca="1" si="31"/>
        <v>0</v>
      </c>
      <c r="BC51" s="389">
        <f t="shared" ca="1" si="31"/>
        <v>0</v>
      </c>
      <c r="BD51" s="389">
        <f t="shared" ca="1" si="31"/>
        <v>0</v>
      </c>
      <c r="BE51" s="389">
        <f t="shared" ca="1" si="31"/>
        <v>0</v>
      </c>
      <c r="BF51" s="389">
        <f t="shared" ca="1" si="31"/>
        <v>0</v>
      </c>
      <c r="BG51" s="389">
        <f t="shared" ca="1" si="31"/>
        <v>0</v>
      </c>
      <c r="BH51" s="389">
        <f t="shared" ca="1" si="31"/>
        <v>0</v>
      </c>
      <c r="BI51" s="389">
        <f t="shared" ca="1" si="31"/>
        <v>0</v>
      </c>
      <c r="BJ51" s="389">
        <f t="shared" ca="1" si="31"/>
        <v>0</v>
      </c>
      <c r="BK51" s="389">
        <f t="shared" ca="1" si="31"/>
        <v>0</v>
      </c>
      <c r="BL51" s="389">
        <f t="shared" ca="1" si="31"/>
        <v>0</v>
      </c>
      <c r="BM51" s="389">
        <f t="shared" ca="1" si="31"/>
        <v>0</v>
      </c>
      <c r="BN51" s="389">
        <f t="shared" ca="1" si="31"/>
        <v>0</v>
      </c>
      <c r="BO51" s="389">
        <f t="shared" ca="1" si="31"/>
        <v>0</v>
      </c>
      <c r="BP51" s="389">
        <f t="shared" ref="BP51:CC51" ca="1" si="32">-BP37</f>
        <v>0</v>
      </c>
      <c r="BQ51" s="389">
        <f t="shared" ca="1" si="32"/>
        <v>0</v>
      </c>
      <c r="BR51" s="389">
        <f t="shared" ca="1" si="32"/>
        <v>0</v>
      </c>
      <c r="BS51" s="389">
        <f t="shared" ca="1" si="32"/>
        <v>0</v>
      </c>
      <c r="BT51" s="389">
        <f t="shared" ca="1" si="32"/>
        <v>0</v>
      </c>
      <c r="BU51" s="389">
        <f t="shared" ca="1" si="32"/>
        <v>0</v>
      </c>
      <c r="BV51" s="389">
        <f t="shared" ca="1" si="32"/>
        <v>0</v>
      </c>
      <c r="BW51" s="389">
        <f t="shared" ca="1" si="32"/>
        <v>0</v>
      </c>
      <c r="BX51" s="389">
        <f t="shared" ca="1" si="32"/>
        <v>0</v>
      </c>
      <c r="BY51" s="389">
        <f t="shared" ca="1" si="32"/>
        <v>0</v>
      </c>
      <c r="BZ51" s="389">
        <f t="shared" ca="1" si="32"/>
        <v>0</v>
      </c>
      <c r="CA51" s="389">
        <f t="shared" ca="1" si="32"/>
        <v>0</v>
      </c>
      <c r="CB51" s="389">
        <f t="shared" ca="1" si="32"/>
        <v>0</v>
      </c>
      <c r="CC51" s="389">
        <f t="shared" ca="1" si="32"/>
        <v>0</v>
      </c>
      <c r="CD51" s="225"/>
    </row>
    <row r="52" spans="1:82">
      <c r="A52" s="222" t="s">
        <v>101</v>
      </c>
      <c r="B52" s="389">
        <f ca="1">+Depreciation!C60</f>
        <v>-33.4598625</v>
      </c>
      <c r="C52" s="389">
        <f ca="1">+Depreciation!D60</f>
        <v>-64.41246597</v>
      </c>
      <c r="D52" s="389">
        <f ca="1">+Depreciation!E60</f>
        <v>-59.576400509999999</v>
      </c>
      <c r="E52" s="389">
        <f ca="1">+Depreciation!F60</f>
        <v>-55.11508551</v>
      </c>
      <c r="F52" s="389">
        <f ca="1">+Depreciation!G60</f>
        <v>-50.974985190000005</v>
      </c>
      <c r="G52" s="389">
        <f ca="1">+Depreciation!H60</f>
        <v>-47.15609955</v>
      </c>
      <c r="H52" s="389">
        <f ca="1">+Depreciation!I60</f>
        <v>-43.613815440000003</v>
      </c>
      <c r="I52" s="389">
        <f ca="1">+Depreciation!J60</f>
        <v>-40.348132860000007</v>
      </c>
      <c r="J52" s="389">
        <f ca="1">+Depreciation!K60</f>
        <v>-39.81277506</v>
      </c>
      <c r="K52" s="389">
        <f ca="1">+Depreciation!L60</f>
        <v>-39.803852429999999</v>
      </c>
      <c r="L52" s="389">
        <f ca="1">+Depreciation!M60</f>
        <v>-39.81277506</v>
      </c>
      <c r="M52" s="389">
        <f ca="1">+Depreciation!N60</f>
        <v>-39.803852429999999</v>
      </c>
      <c r="N52" s="389">
        <f ca="1">+Depreciation!O60</f>
        <v>-39.81277506</v>
      </c>
      <c r="O52" s="389">
        <f ca="1">+Depreciation!P60</f>
        <v>-39.803852429999999</v>
      </c>
      <c r="P52" s="389">
        <f ca="1">+Depreciation!Q60</f>
        <v>-39.81277506</v>
      </c>
      <c r="Q52" s="389">
        <f ca="1">+Depreciation!R60</f>
        <v>-39.803852429999999</v>
      </c>
      <c r="R52" s="389">
        <f ca="1">+Depreciation!S60</f>
        <v>-39.81277506</v>
      </c>
      <c r="S52" s="389">
        <f ca="1">+Depreciation!T60</f>
        <v>-39.803852429999999</v>
      </c>
      <c r="T52" s="389">
        <f ca="1">+Depreciation!U60</f>
        <v>-39.81277506</v>
      </c>
      <c r="U52" s="389">
        <f ca="1">+Depreciation!V60</f>
        <v>-39.803852429999999</v>
      </c>
      <c r="V52" s="389">
        <f ca="1">+Depreciation!W60</f>
        <v>-19.90638753</v>
      </c>
      <c r="W52" s="389">
        <f ca="1">+Depreciation!X60</f>
        <v>0</v>
      </c>
      <c r="X52" s="389">
        <f ca="1">+Depreciation!Y60</f>
        <v>0</v>
      </c>
      <c r="Y52" s="389">
        <f ca="1">+Depreciation!Z60</f>
        <v>0</v>
      </c>
      <c r="Z52" s="389">
        <f ca="1">+Depreciation!AA60</f>
        <v>0</v>
      </c>
      <c r="AA52" s="389">
        <f ca="1">+Depreciation!AB60</f>
        <v>0</v>
      </c>
      <c r="AB52" s="389">
        <f ca="1">+Depreciation!AC60</f>
        <v>0</v>
      </c>
      <c r="AC52" s="389">
        <f ca="1">+Depreciation!AD60</f>
        <v>0</v>
      </c>
      <c r="AD52" s="389">
        <f ca="1">+Depreciation!AE60</f>
        <v>0</v>
      </c>
      <c r="AE52" s="389">
        <f ca="1">+Depreciation!AF60</f>
        <v>0</v>
      </c>
      <c r="AF52" s="389">
        <f ca="1">+Depreciation!AG60</f>
        <v>0</v>
      </c>
      <c r="AG52" s="389">
        <f ca="1">+Depreciation!AH60</f>
        <v>0</v>
      </c>
      <c r="AH52" s="389">
        <f ca="1">+Depreciation!AI60</f>
        <v>0</v>
      </c>
      <c r="AI52" s="389">
        <f ca="1">+Depreciation!AJ60</f>
        <v>0</v>
      </c>
      <c r="AJ52" s="389">
        <f ca="1">+Depreciation!AK60</f>
        <v>0</v>
      </c>
      <c r="AK52" s="389">
        <f ca="1">+Depreciation!AL60</f>
        <v>0</v>
      </c>
      <c r="AL52" s="389">
        <f ca="1">+Depreciation!AM60</f>
        <v>0</v>
      </c>
      <c r="AM52" s="389">
        <f ca="1">+Depreciation!AN60</f>
        <v>0</v>
      </c>
      <c r="AN52" s="389">
        <f ca="1">+Depreciation!AO60</f>
        <v>0</v>
      </c>
      <c r="AO52" s="389">
        <f ca="1">+Depreciation!AP60</f>
        <v>0</v>
      </c>
      <c r="AP52" s="389">
        <f ca="1">+Depreciation!AQ60</f>
        <v>0</v>
      </c>
      <c r="AQ52" s="389">
        <f ca="1">+Depreciation!AR60</f>
        <v>0</v>
      </c>
      <c r="AR52" s="389">
        <f ca="1">+Depreciation!AS60</f>
        <v>0</v>
      </c>
      <c r="AS52" s="389">
        <f ca="1">+Depreciation!AT60</f>
        <v>0</v>
      </c>
      <c r="AT52" s="389">
        <f ca="1">+Depreciation!AU60</f>
        <v>0</v>
      </c>
      <c r="AU52" s="389">
        <f ca="1">+Depreciation!AV60</f>
        <v>0</v>
      </c>
      <c r="AV52" s="389">
        <f ca="1">+Depreciation!AW60</f>
        <v>0</v>
      </c>
      <c r="AW52" s="389">
        <f ca="1">+Depreciation!AX60</f>
        <v>0</v>
      </c>
      <c r="AX52" s="389">
        <f ca="1">+Depreciation!AY60</f>
        <v>0</v>
      </c>
      <c r="AY52" s="389">
        <f ca="1">+Depreciation!AZ60</f>
        <v>0</v>
      </c>
      <c r="AZ52" s="389">
        <f ca="1">+Depreciation!BA60</f>
        <v>0</v>
      </c>
      <c r="BA52" s="389">
        <f ca="1">+Depreciation!BB60</f>
        <v>0</v>
      </c>
      <c r="BB52" s="389">
        <f ca="1">+Depreciation!BC60</f>
        <v>0</v>
      </c>
      <c r="BC52" s="389">
        <f ca="1">+Depreciation!BD60</f>
        <v>0</v>
      </c>
      <c r="BD52" s="389">
        <f ca="1">+Depreciation!BE60</f>
        <v>0</v>
      </c>
      <c r="BE52" s="389">
        <f ca="1">+Depreciation!BF60</f>
        <v>0</v>
      </c>
      <c r="BF52" s="389">
        <f ca="1">+Depreciation!BG60</f>
        <v>0</v>
      </c>
      <c r="BG52" s="389">
        <f ca="1">+Depreciation!BH60</f>
        <v>0</v>
      </c>
      <c r="BH52" s="389">
        <f ca="1">+Depreciation!BI60</f>
        <v>0</v>
      </c>
      <c r="BI52" s="389">
        <f ca="1">+Depreciation!BJ60</f>
        <v>0</v>
      </c>
      <c r="BJ52" s="389">
        <f ca="1">+Depreciation!BK60</f>
        <v>0</v>
      </c>
      <c r="BK52" s="389">
        <f ca="1">+Depreciation!BL60</f>
        <v>0</v>
      </c>
      <c r="BL52" s="389">
        <f ca="1">+Depreciation!BM60</f>
        <v>0</v>
      </c>
      <c r="BM52" s="389">
        <f ca="1">+Depreciation!BN60</f>
        <v>0</v>
      </c>
      <c r="BN52" s="389">
        <f ca="1">+Depreciation!BO60</f>
        <v>0</v>
      </c>
      <c r="BO52" s="389">
        <f ca="1">+Depreciation!BP60</f>
        <v>0</v>
      </c>
      <c r="BP52" s="389">
        <f ca="1">+Depreciation!BQ60</f>
        <v>0</v>
      </c>
      <c r="BQ52" s="389">
        <f ca="1">+Depreciation!BR60</f>
        <v>0</v>
      </c>
      <c r="BR52" s="389">
        <f ca="1">+Depreciation!BS60</f>
        <v>0</v>
      </c>
      <c r="BS52" s="389">
        <f ca="1">+Depreciation!BT60</f>
        <v>0</v>
      </c>
      <c r="BT52" s="389">
        <f ca="1">+Depreciation!BU60</f>
        <v>0</v>
      </c>
      <c r="BU52" s="389">
        <f ca="1">+Depreciation!BV60</f>
        <v>0</v>
      </c>
      <c r="BV52" s="389">
        <f ca="1">+Depreciation!BW60</f>
        <v>0</v>
      </c>
      <c r="BW52" s="389">
        <f ca="1">+Depreciation!BX60</f>
        <v>0</v>
      </c>
      <c r="BX52" s="389">
        <f ca="1">+Depreciation!BY60</f>
        <v>0</v>
      </c>
      <c r="BY52" s="389">
        <f ca="1">+Depreciation!BZ60</f>
        <v>0</v>
      </c>
      <c r="BZ52" s="389">
        <f ca="1">+Depreciation!CA60</f>
        <v>0</v>
      </c>
      <c r="CA52" s="389">
        <f ca="1">+Depreciation!CB60</f>
        <v>0</v>
      </c>
      <c r="CB52" s="389">
        <f ca="1">+Depreciation!CC60</f>
        <v>0</v>
      </c>
      <c r="CC52" s="389">
        <f ca="1">+Depreciation!CD60</f>
        <v>0</v>
      </c>
      <c r="CD52" s="225"/>
    </row>
    <row r="53" spans="1:82">
      <c r="A53" s="218" t="s">
        <v>102</v>
      </c>
      <c r="B53" s="389">
        <f t="shared" ref="B53:C53" ca="1" si="33">B49+B50+B51+B52</f>
        <v>35.920409885714335</v>
      </c>
      <c r="C53" s="389">
        <f t="shared" ca="1" si="33"/>
        <v>12.076000955000055</v>
      </c>
      <c r="D53" s="389">
        <f t="shared" ref="D53:BO53" ca="1" si="34">D49+D50+D51+D52</f>
        <v>24.020260954285774</v>
      </c>
      <c r="E53" s="389">
        <f t="shared" ca="1" si="34"/>
        <v>35.589770493571493</v>
      </c>
      <c r="F53" s="389">
        <f t="shared" ca="1" si="34"/>
        <v>46.838065352857207</v>
      </c>
      <c r="G53" s="389">
        <f t="shared" ca="1" si="34"/>
        <v>57.765145532142945</v>
      </c>
      <c r="H53" s="389">
        <f t="shared" ca="1" si="34"/>
        <v>68.415624181428683</v>
      </c>
      <c r="I53" s="389">
        <f t="shared" ca="1" si="34"/>
        <v>78.789501300714392</v>
      </c>
      <c r="J53" s="389">
        <f t="shared" ca="1" si="34"/>
        <v>86.433053640000111</v>
      </c>
      <c r="K53" s="389">
        <f t="shared" ca="1" si="34"/>
        <v>93.550170809285873</v>
      </c>
      <c r="L53" s="389">
        <f t="shared" ca="1" si="34"/>
        <v>100.64944271857158</v>
      </c>
      <c r="M53" s="389">
        <f t="shared" ca="1" si="34"/>
        <v>107.76655988785728</v>
      </c>
      <c r="N53" s="389">
        <f t="shared" ca="1" si="34"/>
        <v>114.86583179714302</v>
      </c>
      <c r="O53" s="389">
        <f t="shared" ca="1" si="34"/>
        <v>121.98294896642875</v>
      </c>
      <c r="P53" s="389">
        <f t="shared" ca="1" si="34"/>
        <v>129.08222087571446</v>
      </c>
      <c r="Q53" s="389">
        <f t="shared" ca="1" si="34"/>
        <v>136.19933804500022</v>
      </c>
      <c r="R53" s="389">
        <f t="shared" ca="1" si="34"/>
        <v>143.29860995428592</v>
      </c>
      <c r="S53" s="389">
        <f t="shared" ca="1" si="34"/>
        <v>150.41572712357166</v>
      </c>
      <c r="T53" s="389">
        <f t="shared" ca="1" si="34"/>
        <v>157.51499903285736</v>
      </c>
      <c r="U53" s="389">
        <f t="shared" ca="1" si="34"/>
        <v>164.63211620214307</v>
      </c>
      <c r="V53" s="389">
        <f t="shared" ca="1" si="34"/>
        <v>191.63777564142885</v>
      </c>
      <c r="W53" s="389">
        <f t="shared" ca="1" si="34"/>
        <v>218.65235771071457</v>
      </c>
      <c r="X53" s="389">
        <f t="shared" ca="1" si="34"/>
        <v>225.7605522500003</v>
      </c>
      <c r="Y53" s="389">
        <f t="shared" ca="1" si="34"/>
        <v>232.86874678928601</v>
      </c>
      <c r="Z53" s="389">
        <f t="shared" ca="1" si="34"/>
        <v>239.97694132857168</v>
      </c>
      <c r="AA53" s="389">
        <f t="shared" ca="1" si="34"/>
        <v>247.08513586785747</v>
      </c>
      <c r="AB53" s="389">
        <f t="shared" ca="1" si="34"/>
        <v>254.19333040714315</v>
      </c>
      <c r="AC53" s="389">
        <f t="shared" ca="1" si="34"/>
        <v>261.30152494642897</v>
      </c>
      <c r="AD53" s="389">
        <f t="shared" ca="1" si="34"/>
        <v>268.40971948571462</v>
      </c>
      <c r="AE53" s="389">
        <f t="shared" ca="1" si="34"/>
        <v>275.51791402500032</v>
      </c>
      <c r="AF53" s="389">
        <f t="shared" ca="1" si="34"/>
        <v>282.62610856428614</v>
      </c>
      <c r="AG53" s="389">
        <f t="shared" ca="1" si="34"/>
        <v>289.73430310357185</v>
      </c>
      <c r="AH53" s="389">
        <f t="shared" ca="1" si="34"/>
        <v>296.84249764285755</v>
      </c>
      <c r="AI53" s="389">
        <f t="shared" ca="1" si="34"/>
        <v>303.95069218214326</v>
      </c>
      <c r="AJ53" s="389">
        <f t="shared" ca="1" si="34"/>
        <v>311.05888672142902</v>
      </c>
      <c r="AK53" s="389">
        <f t="shared" ca="1" si="34"/>
        <v>-1.7763568394002505E-15</v>
      </c>
      <c r="AL53" s="389">
        <f t="shared" ca="1" si="34"/>
        <v>-1.1937117960769684E-15</v>
      </c>
      <c r="AM53" s="389">
        <f t="shared" ca="1" si="34"/>
        <v>-1.1937117960769684E-15</v>
      </c>
      <c r="AN53" s="389">
        <f t="shared" ca="1" si="34"/>
        <v>-1.1937117960769684E-15</v>
      </c>
      <c r="AO53" s="389">
        <f t="shared" ca="1" si="34"/>
        <v>-1.1937117960769684E-15</v>
      </c>
      <c r="AP53" s="389">
        <f t="shared" ca="1" si="34"/>
        <v>-1.1937117960769684E-15</v>
      </c>
      <c r="AQ53" s="389">
        <f t="shared" ca="1" si="34"/>
        <v>-1.1937117960769684E-15</v>
      </c>
      <c r="AR53" s="389">
        <f t="shared" ca="1" si="34"/>
        <v>-1.1937117960769684E-15</v>
      </c>
      <c r="AS53" s="389">
        <f t="shared" ca="1" si="34"/>
        <v>-1.1937117960769684E-15</v>
      </c>
      <c r="AT53" s="389">
        <f t="shared" ca="1" si="34"/>
        <v>-1.1937117960769684E-15</v>
      </c>
      <c r="AU53" s="389">
        <f t="shared" ca="1" si="34"/>
        <v>-1.1937117960769684E-15</v>
      </c>
      <c r="AV53" s="389">
        <f t="shared" ca="1" si="34"/>
        <v>-1.1937117960769684E-15</v>
      </c>
      <c r="AW53" s="389">
        <f t="shared" ca="1" si="34"/>
        <v>-1.1937117960769684E-15</v>
      </c>
      <c r="AX53" s="389">
        <f t="shared" ca="1" si="34"/>
        <v>-1.1937117960769684E-15</v>
      </c>
      <c r="AY53" s="389">
        <f t="shared" ca="1" si="34"/>
        <v>-1.1937117960769684E-15</v>
      </c>
      <c r="AZ53" s="389">
        <f t="shared" ca="1" si="34"/>
        <v>-1.1937117960769684E-15</v>
      </c>
      <c r="BA53" s="389">
        <f t="shared" ca="1" si="34"/>
        <v>-1.1937117960769684E-15</v>
      </c>
      <c r="BB53" s="389">
        <f t="shared" ca="1" si="34"/>
        <v>-1.1937117960769684E-15</v>
      </c>
      <c r="BC53" s="389">
        <f t="shared" ca="1" si="34"/>
        <v>-1.1937117960769684E-15</v>
      </c>
      <c r="BD53" s="389">
        <f t="shared" ca="1" si="34"/>
        <v>-1.1937117960769684E-15</v>
      </c>
      <c r="BE53" s="389">
        <f t="shared" ca="1" si="34"/>
        <v>-1.1937117960769684E-15</v>
      </c>
      <c r="BF53" s="389">
        <f t="shared" ca="1" si="34"/>
        <v>-1.1937117960769684E-15</v>
      </c>
      <c r="BG53" s="389">
        <f t="shared" ca="1" si="34"/>
        <v>-1.1937117960769684E-15</v>
      </c>
      <c r="BH53" s="389">
        <f t="shared" ca="1" si="34"/>
        <v>-1.1937117960769684E-15</v>
      </c>
      <c r="BI53" s="389">
        <f t="shared" ca="1" si="34"/>
        <v>-1.1937117960769684E-15</v>
      </c>
      <c r="BJ53" s="389">
        <f t="shared" ca="1" si="34"/>
        <v>-1.1937117960769684E-15</v>
      </c>
      <c r="BK53" s="389">
        <f t="shared" ca="1" si="34"/>
        <v>-1.1937117960769684E-15</v>
      </c>
      <c r="BL53" s="389">
        <f t="shared" ca="1" si="34"/>
        <v>-1.1937117960769684E-15</v>
      </c>
      <c r="BM53" s="389">
        <f t="shared" ca="1" si="34"/>
        <v>-1.1937117960769684E-15</v>
      </c>
      <c r="BN53" s="389">
        <f t="shared" ca="1" si="34"/>
        <v>-1.1937117960769684E-15</v>
      </c>
      <c r="BO53" s="389">
        <f t="shared" ca="1" si="34"/>
        <v>-1.1937117960769684E-15</v>
      </c>
      <c r="BP53" s="389">
        <f t="shared" ref="BP53:CC53" ca="1" si="35">BP49+BP50+BP51+BP52</f>
        <v>-1.1937117960769684E-15</v>
      </c>
      <c r="BQ53" s="389">
        <f t="shared" ca="1" si="35"/>
        <v>-1.1937117960769684E-15</v>
      </c>
      <c r="BR53" s="389">
        <f t="shared" ca="1" si="35"/>
        <v>-1.1937117960769684E-15</v>
      </c>
      <c r="BS53" s="389">
        <f t="shared" ca="1" si="35"/>
        <v>-1.1937117960769684E-15</v>
      </c>
      <c r="BT53" s="389">
        <f t="shared" ca="1" si="35"/>
        <v>-1.1937117960769684E-15</v>
      </c>
      <c r="BU53" s="389">
        <f t="shared" ca="1" si="35"/>
        <v>-1.1937117960769684E-15</v>
      </c>
      <c r="BV53" s="389">
        <f t="shared" ca="1" si="35"/>
        <v>-1.1937117960769684E-15</v>
      </c>
      <c r="BW53" s="389">
        <f t="shared" ca="1" si="35"/>
        <v>-1.1937117960769684E-15</v>
      </c>
      <c r="BX53" s="389">
        <f t="shared" ca="1" si="35"/>
        <v>-1.1937117960769684E-15</v>
      </c>
      <c r="BY53" s="389">
        <f t="shared" ca="1" si="35"/>
        <v>-1.1937117960769684E-15</v>
      </c>
      <c r="BZ53" s="389">
        <f t="shared" ca="1" si="35"/>
        <v>-1.1937117960769684E-15</v>
      </c>
      <c r="CA53" s="389">
        <f t="shared" ca="1" si="35"/>
        <v>-1.1937117960769684E-15</v>
      </c>
      <c r="CB53" s="389">
        <f t="shared" ca="1" si="35"/>
        <v>-1.1937117960769684E-15</v>
      </c>
      <c r="CC53" s="389">
        <f t="shared" ca="1" si="35"/>
        <v>-1.1937117960769684E-15</v>
      </c>
      <c r="CD53" s="225"/>
    </row>
    <row r="54" spans="1:82">
      <c r="A54" s="218" t="s">
        <v>123</v>
      </c>
      <c r="B54" s="389">
        <f t="shared" ref="B54:C54" ca="1" si="36">-B53*BookIncomeTax</f>
        <v>-13.973039445542877</v>
      </c>
      <c r="C54" s="389">
        <f t="shared" ca="1" si="36"/>
        <v>-4.6975643714950213</v>
      </c>
      <c r="D54" s="389">
        <f t="shared" ref="D54:BO54" ca="1" si="37">-D53*BookIncomeTax</f>
        <v>-9.343881511217166</v>
      </c>
      <c r="E54" s="389">
        <f t="shared" ca="1" si="37"/>
        <v>-13.844420721999311</v>
      </c>
      <c r="F54" s="389">
        <f t="shared" ca="1" si="37"/>
        <v>-18.220007422261453</v>
      </c>
      <c r="G54" s="389">
        <f t="shared" ca="1" si="37"/>
        <v>-22.470641612003607</v>
      </c>
      <c r="H54" s="389">
        <f t="shared" ca="1" si="37"/>
        <v>-26.613677806575758</v>
      </c>
      <c r="I54" s="389">
        <f t="shared" ca="1" si="37"/>
        <v>-30.649116005977898</v>
      </c>
      <c r="J54" s="389">
        <f t="shared" ca="1" si="37"/>
        <v>-33.622457865960044</v>
      </c>
      <c r="K54" s="389">
        <f t="shared" ca="1" si="37"/>
        <v>-36.391016444812209</v>
      </c>
      <c r="L54" s="389">
        <f t="shared" ca="1" si="37"/>
        <v>-39.152633217524347</v>
      </c>
      <c r="M54" s="389">
        <f t="shared" ca="1" si="37"/>
        <v>-41.921191796376483</v>
      </c>
      <c r="N54" s="389">
        <f t="shared" ca="1" si="37"/>
        <v>-44.682808569088635</v>
      </c>
      <c r="O54" s="389">
        <f t="shared" ca="1" si="37"/>
        <v>-47.451367147940786</v>
      </c>
      <c r="P54" s="389">
        <f t="shared" ca="1" si="37"/>
        <v>-50.212983920652924</v>
      </c>
      <c r="Q54" s="389">
        <f t="shared" ca="1" si="37"/>
        <v>-52.981542499505089</v>
      </c>
      <c r="R54" s="389">
        <f t="shared" ca="1" si="37"/>
        <v>-55.743159272217227</v>
      </c>
      <c r="S54" s="389">
        <f t="shared" ca="1" si="37"/>
        <v>-58.511717851069378</v>
      </c>
      <c r="T54" s="389">
        <f t="shared" ca="1" si="37"/>
        <v>-61.273334623781516</v>
      </c>
      <c r="U54" s="389">
        <f t="shared" ca="1" si="37"/>
        <v>-64.041893202633659</v>
      </c>
      <c r="V54" s="389">
        <f t="shared" ca="1" si="37"/>
        <v>-74.54709472451583</v>
      </c>
      <c r="W54" s="389">
        <f t="shared" ca="1" si="37"/>
        <v>-85.055767149467968</v>
      </c>
      <c r="X54" s="389">
        <f t="shared" ca="1" si="37"/>
        <v>-87.820854825250123</v>
      </c>
      <c r="Y54" s="389">
        <f t="shared" ca="1" si="37"/>
        <v>-90.585942501032264</v>
      </c>
      <c r="Z54" s="389">
        <f t="shared" ca="1" si="37"/>
        <v>-93.35103017681439</v>
      </c>
      <c r="AA54" s="389">
        <f t="shared" ca="1" si="37"/>
        <v>-96.11611785259656</v>
      </c>
      <c r="AB54" s="389">
        <f t="shared" ca="1" si="37"/>
        <v>-98.881205528378686</v>
      </c>
      <c r="AC54" s="389">
        <f t="shared" ca="1" si="37"/>
        <v>-101.64629320416087</v>
      </c>
      <c r="AD54" s="389">
        <f t="shared" ca="1" si="37"/>
        <v>-104.411380879943</v>
      </c>
      <c r="AE54" s="389">
        <f t="shared" ca="1" si="37"/>
        <v>-107.17646855572512</v>
      </c>
      <c r="AF54" s="389">
        <f t="shared" ca="1" si="37"/>
        <v>-109.94155623150731</v>
      </c>
      <c r="AG54" s="389">
        <f t="shared" ca="1" si="37"/>
        <v>-112.70664390728945</v>
      </c>
      <c r="AH54" s="389">
        <f t="shared" ca="1" si="37"/>
        <v>-115.47173158307159</v>
      </c>
      <c r="AI54" s="389">
        <f t="shared" ca="1" si="37"/>
        <v>-118.23681925885373</v>
      </c>
      <c r="AJ54" s="389">
        <f t="shared" ca="1" si="37"/>
        <v>-121.0019069346359</v>
      </c>
      <c r="AK54" s="389">
        <f t="shared" ca="1" si="37"/>
        <v>6.9100281052669745E-16</v>
      </c>
      <c r="AL54" s="389">
        <f t="shared" ca="1" si="37"/>
        <v>4.6435388867394073E-16</v>
      </c>
      <c r="AM54" s="389">
        <f t="shared" ca="1" si="37"/>
        <v>4.6435388867394073E-16</v>
      </c>
      <c r="AN54" s="389">
        <f t="shared" ca="1" si="37"/>
        <v>4.6435388867394073E-16</v>
      </c>
      <c r="AO54" s="389">
        <f t="shared" ca="1" si="37"/>
        <v>4.6435388867394073E-16</v>
      </c>
      <c r="AP54" s="389">
        <f t="shared" ca="1" si="37"/>
        <v>4.6435388867394073E-16</v>
      </c>
      <c r="AQ54" s="389">
        <f t="shared" ca="1" si="37"/>
        <v>4.6435388867394073E-16</v>
      </c>
      <c r="AR54" s="389">
        <f t="shared" ca="1" si="37"/>
        <v>4.6435388867394073E-16</v>
      </c>
      <c r="AS54" s="389">
        <f t="shared" ca="1" si="37"/>
        <v>4.6435388867394073E-16</v>
      </c>
      <c r="AT54" s="389">
        <f t="shared" ca="1" si="37"/>
        <v>4.6435388867394073E-16</v>
      </c>
      <c r="AU54" s="389">
        <f t="shared" ca="1" si="37"/>
        <v>4.6435388867394073E-16</v>
      </c>
      <c r="AV54" s="389">
        <f t="shared" ca="1" si="37"/>
        <v>4.6435388867394073E-16</v>
      </c>
      <c r="AW54" s="389">
        <f t="shared" ca="1" si="37"/>
        <v>4.6435388867394073E-16</v>
      </c>
      <c r="AX54" s="389">
        <f t="shared" ca="1" si="37"/>
        <v>4.6435388867394073E-16</v>
      </c>
      <c r="AY54" s="389">
        <f t="shared" ca="1" si="37"/>
        <v>4.6435388867394073E-16</v>
      </c>
      <c r="AZ54" s="389">
        <f t="shared" ca="1" si="37"/>
        <v>4.6435388867394073E-16</v>
      </c>
      <c r="BA54" s="389">
        <f t="shared" ca="1" si="37"/>
        <v>4.6435388867394073E-16</v>
      </c>
      <c r="BB54" s="389">
        <f t="shared" ca="1" si="37"/>
        <v>4.6435388867394073E-16</v>
      </c>
      <c r="BC54" s="389">
        <f t="shared" ca="1" si="37"/>
        <v>4.6435388867394073E-16</v>
      </c>
      <c r="BD54" s="389">
        <f t="shared" ca="1" si="37"/>
        <v>4.6435388867394073E-16</v>
      </c>
      <c r="BE54" s="389">
        <f t="shared" ca="1" si="37"/>
        <v>4.6435388867394073E-16</v>
      </c>
      <c r="BF54" s="389">
        <f t="shared" ca="1" si="37"/>
        <v>4.6435388867394073E-16</v>
      </c>
      <c r="BG54" s="389">
        <f t="shared" ca="1" si="37"/>
        <v>4.6435388867394073E-16</v>
      </c>
      <c r="BH54" s="389">
        <f t="shared" ca="1" si="37"/>
        <v>4.6435388867394073E-16</v>
      </c>
      <c r="BI54" s="389">
        <f t="shared" ca="1" si="37"/>
        <v>4.6435388867394073E-16</v>
      </c>
      <c r="BJ54" s="389">
        <f t="shared" ca="1" si="37"/>
        <v>4.6435388867394073E-16</v>
      </c>
      <c r="BK54" s="389">
        <f t="shared" ca="1" si="37"/>
        <v>4.6435388867394073E-16</v>
      </c>
      <c r="BL54" s="389">
        <f t="shared" ca="1" si="37"/>
        <v>4.6435388867394073E-16</v>
      </c>
      <c r="BM54" s="389">
        <f t="shared" ca="1" si="37"/>
        <v>4.6435388867394073E-16</v>
      </c>
      <c r="BN54" s="389">
        <f t="shared" ca="1" si="37"/>
        <v>4.6435388867394073E-16</v>
      </c>
      <c r="BO54" s="389">
        <f t="shared" ca="1" si="37"/>
        <v>4.6435388867394073E-16</v>
      </c>
      <c r="BP54" s="389">
        <f t="shared" ref="BP54:CC54" ca="1" si="38">-BP53*BookIncomeTax</f>
        <v>4.6435388867394073E-16</v>
      </c>
      <c r="BQ54" s="389">
        <f t="shared" ca="1" si="38"/>
        <v>4.6435388867394073E-16</v>
      </c>
      <c r="BR54" s="389">
        <f t="shared" ca="1" si="38"/>
        <v>4.6435388867394073E-16</v>
      </c>
      <c r="BS54" s="389">
        <f t="shared" ca="1" si="38"/>
        <v>4.6435388867394073E-16</v>
      </c>
      <c r="BT54" s="389">
        <f t="shared" ca="1" si="38"/>
        <v>4.6435388867394073E-16</v>
      </c>
      <c r="BU54" s="389">
        <f t="shared" ca="1" si="38"/>
        <v>4.6435388867394073E-16</v>
      </c>
      <c r="BV54" s="389">
        <f t="shared" ca="1" si="38"/>
        <v>4.6435388867394073E-16</v>
      </c>
      <c r="BW54" s="389">
        <f t="shared" ca="1" si="38"/>
        <v>4.6435388867394073E-16</v>
      </c>
      <c r="BX54" s="389">
        <f t="shared" ca="1" si="38"/>
        <v>4.6435388867394073E-16</v>
      </c>
      <c r="BY54" s="389">
        <f t="shared" ca="1" si="38"/>
        <v>4.6435388867394073E-16</v>
      </c>
      <c r="BZ54" s="389">
        <f t="shared" ca="1" si="38"/>
        <v>4.6435388867394073E-16</v>
      </c>
      <c r="CA54" s="389">
        <f t="shared" ca="1" si="38"/>
        <v>4.6435388867394073E-16</v>
      </c>
      <c r="CB54" s="389">
        <f t="shared" ca="1" si="38"/>
        <v>4.6435388867394073E-16</v>
      </c>
      <c r="CC54" s="389">
        <f t="shared" ca="1" si="38"/>
        <v>4.6435388867394073E-16</v>
      </c>
      <c r="CD54" s="225"/>
    </row>
    <row r="55" spans="1:82">
      <c r="A55" s="218"/>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5"/>
      <c r="AO55" s="465"/>
      <c r="AP55" s="465"/>
      <c r="AQ55" s="465"/>
      <c r="AR55" s="465"/>
      <c r="AS55" s="465"/>
      <c r="AT55" s="465"/>
      <c r="AU55" s="465"/>
      <c r="AV55" s="465"/>
      <c r="AW55" s="465"/>
      <c r="AX55" s="465"/>
      <c r="AY55" s="465"/>
      <c r="AZ55" s="465"/>
      <c r="BA55" s="465"/>
      <c r="BB55" s="465"/>
      <c r="BC55" s="465"/>
      <c r="BD55" s="465"/>
      <c r="BE55" s="465"/>
      <c r="BF55" s="465"/>
      <c r="BG55" s="465"/>
      <c r="BH55" s="465"/>
      <c r="BI55" s="465"/>
      <c r="BJ55" s="465"/>
      <c r="BK55" s="465"/>
      <c r="BL55" s="465"/>
      <c r="BM55" s="465"/>
      <c r="BN55" s="465"/>
      <c r="BO55" s="465"/>
      <c r="BP55" s="465"/>
      <c r="BQ55" s="465"/>
      <c r="BR55" s="465"/>
      <c r="BS55" s="465"/>
      <c r="BT55" s="465"/>
      <c r="BU55" s="465"/>
      <c r="BV55" s="465"/>
      <c r="BW55" s="465"/>
      <c r="BX55" s="465"/>
      <c r="BY55" s="465"/>
      <c r="BZ55" s="465"/>
      <c r="CA55" s="465"/>
      <c r="CB55" s="465"/>
      <c r="CC55" s="465"/>
      <c r="CD55" s="227"/>
    </row>
    <row r="56" spans="1:82">
      <c r="A56" s="216" t="s">
        <v>103</v>
      </c>
      <c r="B56" s="229">
        <f ca="1">B53+B54</f>
        <v>21.947370440171458</v>
      </c>
      <c r="C56" s="229">
        <f ca="1">C53+C54</f>
        <v>7.3784365835050334</v>
      </c>
      <c r="D56" s="229">
        <f t="shared" ref="D56:BO56" ca="1" si="39">D53+D54</f>
        <v>14.676379443068608</v>
      </c>
      <c r="E56" s="229">
        <f t="shared" ca="1" si="39"/>
        <v>21.74534977157218</v>
      </c>
      <c r="F56" s="229">
        <f t="shared" ca="1" si="39"/>
        <v>28.618057930595754</v>
      </c>
      <c r="G56" s="229">
        <f t="shared" ca="1" si="39"/>
        <v>35.294503920139334</v>
      </c>
      <c r="H56" s="229">
        <f t="shared" ca="1" si="39"/>
        <v>41.801946374852925</v>
      </c>
      <c r="I56" s="229">
        <f t="shared" ca="1" si="39"/>
        <v>48.14038529473649</v>
      </c>
      <c r="J56" s="229">
        <f t="shared" ca="1" si="39"/>
        <v>52.810595774040067</v>
      </c>
      <c r="K56" s="229">
        <f t="shared" ca="1" si="39"/>
        <v>57.159154364473665</v>
      </c>
      <c r="L56" s="229">
        <f t="shared" ca="1" si="39"/>
        <v>61.496809501047231</v>
      </c>
      <c r="M56" s="229">
        <f t="shared" ca="1" si="39"/>
        <v>65.845368091480793</v>
      </c>
      <c r="N56" s="229">
        <f t="shared" ca="1" si="39"/>
        <v>70.183023228054381</v>
      </c>
      <c r="O56" s="229">
        <f t="shared" ca="1" si="39"/>
        <v>74.531581818487965</v>
      </c>
      <c r="P56" s="229">
        <f t="shared" ca="1" si="39"/>
        <v>78.869236955061524</v>
      </c>
      <c r="Q56" s="229">
        <f t="shared" ca="1" si="39"/>
        <v>83.217795545495136</v>
      </c>
      <c r="R56" s="229">
        <f t="shared" ca="1" si="39"/>
        <v>87.555450682068695</v>
      </c>
      <c r="S56" s="229">
        <f t="shared" ca="1" si="39"/>
        <v>91.904009272502279</v>
      </c>
      <c r="T56" s="229">
        <f t="shared" ca="1" si="39"/>
        <v>96.241664409075838</v>
      </c>
      <c r="U56" s="229">
        <f t="shared" ca="1" si="39"/>
        <v>100.59022299950941</v>
      </c>
      <c r="V56" s="229">
        <f t="shared" ca="1" si="39"/>
        <v>117.09068091691302</v>
      </c>
      <c r="W56" s="229">
        <f t="shared" ca="1" si="39"/>
        <v>133.59659056124661</v>
      </c>
      <c r="X56" s="229">
        <f t="shared" ca="1" si="39"/>
        <v>137.93969742475019</v>
      </c>
      <c r="Y56" s="229">
        <f t="shared" ca="1" si="39"/>
        <v>142.28280428825374</v>
      </c>
      <c r="Z56" s="229">
        <f t="shared" ca="1" si="39"/>
        <v>146.62591115175729</v>
      </c>
      <c r="AA56" s="229">
        <f t="shared" ca="1" si="39"/>
        <v>150.96901801526093</v>
      </c>
      <c r="AB56" s="229">
        <f t="shared" ca="1" si="39"/>
        <v>155.31212487876445</v>
      </c>
      <c r="AC56" s="229">
        <f t="shared" ca="1" si="39"/>
        <v>159.65523174226809</v>
      </c>
      <c r="AD56" s="229">
        <f t="shared" ca="1" si="39"/>
        <v>163.99833860577161</v>
      </c>
      <c r="AE56" s="229">
        <f t="shared" ca="1" si="39"/>
        <v>168.34144546927519</v>
      </c>
      <c r="AF56" s="229">
        <f t="shared" ca="1" si="39"/>
        <v>172.68455233277882</v>
      </c>
      <c r="AG56" s="229">
        <f t="shared" ca="1" si="39"/>
        <v>177.0276591962824</v>
      </c>
      <c r="AH56" s="229">
        <f t="shared" ca="1" si="39"/>
        <v>181.37076605978598</v>
      </c>
      <c r="AI56" s="229">
        <f t="shared" ca="1" si="39"/>
        <v>185.71387292328953</v>
      </c>
      <c r="AJ56" s="229">
        <f t="shared" ca="1" si="39"/>
        <v>190.05697978679314</v>
      </c>
      <c r="AK56" s="229">
        <f t="shared" ca="1" si="39"/>
        <v>-1.085354028873553E-15</v>
      </c>
      <c r="AL56" s="229">
        <f t="shared" ca="1" si="39"/>
        <v>-7.2935790740302766E-16</v>
      </c>
      <c r="AM56" s="229">
        <f t="shared" ca="1" si="39"/>
        <v>-7.2935790740302766E-16</v>
      </c>
      <c r="AN56" s="229">
        <f t="shared" ca="1" si="39"/>
        <v>-7.2935790740302766E-16</v>
      </c>
      <c r="AO56" s="229">
        <f t="shared" ca="1" si="39"/>
        <v>-7.2935790740302766E-16</v>
      </c>
      <c r="AP56" s="229">
        <f t="shared" ca="1" si="39"/>
        <v>-7.2935790740302766E-16</v>
      </c>
      <c r="AQ56" s="229">
        <f t="shared" ca="1" si="39"/>
        <v>-7.2935790740302766E-16</v>
      </c>
      <c r="AR56" s="229">
        <f t="shared" ca="1" si="39"/>
        <v>-7.2935790740302766E-16</v>
      </c>
      <c r="AS56" s="229">
        <f t="shared" ca="1" si="39"/>
        <v>-7.2935790740302766E-16</v>
      </c>
      <c r="AT56" s="229">
        <f t="shared" ca="1" si="39"/>
        <v>-7.2935790740302766E-16</v>
      </c>
      <c r="AU56" s="229">
        <f t="shared" ca="1" si="39"/>
        <v>-7.2935790740302766E-16</v>
      </c>
      <c r="AV56" s="229">
        <f t="shared" ca="1" si="39"/>
        <v>-7.2935790740302766E-16</v>
      </c>
      <c r="AW56" s="229">
        <f t="shared" ca="1" si="39"/>
        <v>-7.2935790740302766E-16</v>
      </c>
      <c r="AX56" s="229">
        <f t="shared" ca="1" si="39"/>
        <v>-7.2935790740302766E-16</v>
      </c>
      <c r="AY56" s="229">
        <f t="shared" ca="1" si="39"/>
        <v>-7.2935790740302766E-16</v>
      </c>
      <c r="AZ56" s="229">
        <f t="shared" ca="1" si="39"/>
        <v>-7.2935790740302766E-16</v>
      </c>
      <c r="BA56" s="229">
        <f t="shared" ca="1" si="39"/>
        <v>-7.2935790740302766E-16</v>
      </c>
      <c r="BB56" s="229">
        <f t="shared" ca="1" si="39"/>
        <v>-7.2935790740302766E-16</v>
      </c>
      <c r="BC56" s="229">
        <f t="shared" ca="1" si="39"/>
        <v>-7.2935790740302766E-16</v>
      </c>
      <c r="BD56" s="229">
        <f t="shared" ca="1" si="39"/>
        <v>-7.2935790740302766E-16</v>
      </c>
      <c r="BE56" s="229">
        <f t="shared" ca="1" si="39"/>
        <v>-7.2935790740302766E-16</v>
      </c>
      <c r="BF56" s="229">
        <f t="shared" ca="1" si="39"/>
        <v>-7.2935790740302766E-16</v>
      </c>
      <c r="BG56" s="229">
        <f t="shared" ca="1" si="39"/>
        <v>-7.2935790740302766E-16</v>
      </c>
      <c r="BH56" s="229">
        <f t="shared" ca="1" si="39"/>
        <v>-7.2935790740302766E-16</v>
      </c>
      <c r="BI56" s="229">
        <f t="shared" ca="1" si="39"/>
        <v>-7.2935790740302766E-16</v>
      </c>
      <c r="BJ56" s="229">
        <f t="shared" ca="1" si="39"/>
        <v>-7.2935790740302766E-16</v>
      </c>
      <c r="BK56" s="229">
        <f t="shared" ca="1" si="39"/>
        <v>-7.2935790740302766E-16</v>
      </c>
      <c r="BL56" s="229">
        <f t="shared" ca="1" si="39"/>
        <v>-7.2935790740302766E-16</v>
      </c>
      <c r="BM56" s="229">
        <f t="shared" ca="1" si="39"/>
        <v>-7.2935790740302766E-16</v>
      </c>
      <c r="BN56" s="229">
        <f t="shared" ca="1" si="39"/>
        <v>-7.2935790740302766E-16</v>
      </c>
      <c r="BO56" s="229">
        <f t="shared" ca="1" si="39"/>
        <v>-7.2935790740302766E-16</v>
      </c>
      <c r="BP56" s="229">
        <f t="shared" ref="BP56:CC56" ca="1" si="40">BP53+BP54</f>
        <v>-7.2935790740302766E-16</v>
      </c>
      <c r="BQ56" s="229">
        <f t="shared" ca="1" si="40"/>
        <v>-7.2935790740302766E-16</v>
      </c>
      <c r="BR56" s="229">
        <f t="shared" ca="1" si="40"/>
        <v>-7.2935790740302766E-16</v>
      </c>
      <c r="BS56" s="229">
        <f t="shared" ca="1" si="40"/>
        <v>-7.2935790740302766E-16</v>
      </c>
      <c r="BT56" s="229">
        <f t="shared" ca="1" si="40"/>
        <v>-7.2935790740302766E-16</v>
      </c>
      <c r="BU56" s="229">
        <f t="shared" ca="1" si="40"/>
        <v>-7.2935790740302766E-16</v>
      </c>
      <c r="BV56" s="229">
        <f t="shared" ca="1" si="40"/>
        <v>-7.2935790740302766E-16</v>
      </c>
      <c r="BW56" s="229">
        <f t="shared" ca="1" si="40"/>
        <v>-7.2935790740302766E-16</v>
      </c>
      <c r="BX56" s="229">
        <f t="shared" ca="1" si="40"/>
        <v>-7.2935790740302766E-16</v>
      </c>
      <c r="BY56" s="229">
        <f t="shared" ca="1" si="40"/>
        <v>-7.2935790740302766E-16</v>
      </c>
      <c r="BZ56" s="229">
        <f t="shared" ca="1" si="40"/>
        <v>-7.2935790740302766E-16</v>
      </c>
      <c r="CA56" s="229">
        <f t="shared" ca="1" si="40"/>
        <v>-7.2935790740302766E-16</v>
      </c>
      <c r="CB56" s="229">
        <f t="shared" ca="1" si="40"/>
        <v>-7.2935790740302766E-16</v>
      </c>
      <c r="CC56" s="229">
        <f t="shared" ca="1" si="40"/>
        <v>-7.2935790740302766E-16</v>
      </c>
      <c r="CD56" s="468"/>
    </row>
    <row r="57" spans="1:82">
      <c r="A57" s="218"/>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5"/>
      <c r="AN57" s="465"/>
      <c r="AO57" s="465"/>
      <c r="AP57" s="465"/>
      <c r="AQ57" s="465"/>
      <c r="AR57" s="465"/>
      <c r="AS57" s="465"/>
      <c r="AT57" s="465"/>
      <c r="AU57" s="465"/>
      <c r="AV57" s="465"/>
      <c r="AW57" s="465"/>
      <c r="AX57" s="465"/>
      <c r="AY57" s="465"/>
      <c r="AZ57" s="465"/>
      <c r="BA57" s="465"/>
      <c r="BB57" s="465"/>
      <c r="BC57" s="465"/>
      <c r="BD57" s="465"/>
      <c r="BE57" s="465"/>
      <c r="BF57" s="465"/>
      <c r="BG57" s="465"/>
      <c r="BH57" s="465"/>
      <c r="BI57" s="465"/>
      <c r="BJ57" s="465"/>
      <c r="BK57" s="465"/>
      <c r="BL57" s="465"/>
      <c r="BM57" s="465"/>
      <c r="BN57" s="465"/>
      <c r="BO57" s="465"/>
      <c r="BP57" s="465"/>
      <c r="BQ57" s="465"/>
      <c r="BR57" s="465"/>
      <c r="BS57" s="465"/>
      <c r="BT57" s="465"/>
      <c r="BU57" s="465"/>
      <c r="BV57" s="465"/>
      <c r="BW57" s="465"/>
      <c r="BX57" s="465"/>
      <c r="BY57" s="465"/>
      <c r="BZ57" s="465"/>
      <c r="CA57" s="465"/>
      <c r="CB57" s="465"/>
      <c r="CC57" s="465"/>
      <c r="CD57" s="227"/>
    </row>
    <row r="58" spans="1:82">
      <c r="A58" s="218" t="s">
        <v>104</v>
      </c>
      <c r="B58" s="389">
        <f ca="1">-B52</f>
        <v>33.4598625</v>
      </c>
      <c r="C58" s="389">
        <f ca="1">-C52</f>
        <v>64.41246597</v>
      </c>
      <c r="D58" s="389">
        <f t="shared" ref="D58:BO58" ca="1" si="41">-D52</f>
        <v>59.576400509999999</v>
      </c>
      <c r="E58" s="389">
        <f t="shared" ca="1" si="41"/>
        <v>55.11508551</v>
      </c>
      <c r="F58" s="389">
        <f t="shared" ca="1" si="41"/>
        <v>50.974985190000005</v>
      </c>
      <c r="G58" s="389">
        <f t="shared" ca="1" si="41"/>
        <v>47.15609955</v>
      </c>
      <c r="H58" s="389">
        <f t="shared" ca="1" si="41"/>
        <v>43.613815440000003</v>
      </c>
      <c r="I58" s="389">
        <f t="shared" ca="1" si="41"/>
        <v>40.348132860000007</v>
      </c>
      <c r="J58" s="389">
        <f t="shared" ca="1" si="41"/>
        <v>39.81277506</v>
      </c>
      <c r="K58" s="389">
        <f t="shared" ca="1" si="41"/>
        <v>39.803852429999999</v>
      </c>
      <c r="L58" s="389">
        <f t="shared" ca="1" si="41"/>
        <v>39.81277506</v>
      </c>
      <c r="M58" s="389">
        <f t="shared" ca="1" si="41"/>
        <v>39.803852429999999</v>
      </c>
      <c r="N58" s="389">
        <f t="shared" ca="1" si="41"/>
        <v>39.81277506</v>
      </c>
      <c r="O58" s="389">
        <f t="shared" ca="1" si="41"/>
        <v>39.803852429999999</v>
      </c>
      <c r="P58" s="389">
        <f t="shared" ca="1" si="41"/>
        <v>39.81277506</v>
      </c>
      <c r="Q58" s="389">
        <f t="shared" ca="1" si="41"/>
        <v>39.803852429999999</v>
      </c>
      <c r="R58" s="389">
        <f t="shared" ca="1" si="41"/>
        <v>39.81277506</v>
      </c>
      <c r="S58" s="389">
        <f t="shared" ca="1" si="41"/>
        <v>39.803852429999999</v>
      </c>
      <c r="T58" s="389">
        <f t="shared" ca="1" si="41"/>
        <v>39.81277506</v>
      </c>
      <c r="U58" s="389">
        <f t="shared" ca="1" si="41"/>
        <v>39.803852429999999</v>
      </c>
      <c r="V58" s="389">
        <f t="shared" ca="1" si="41"/>
        <v>19.90638753</v>
      </c>
      <c r="W58" s="389">
        <f t="shared" ca="1" si="41"/>
        <v>0</v>
      </c>
      <c r="X58" s="389">
        <f t="shared" ca="1" si="41"/>
        <v>0</v>
      </c>
      <c r="Y58" s="389">
        <f t="shared" ca="1" si="41"/>
        <v>0</v>
      </c>
      <c r="Z58" s="389">
        <f t="shared" ca="1" si="41"/>
        <v>0</v>
      </c>
      <c r="AA58" s="389">
        <f t="shared" ca="1" si="41"/>
        <v>0</v>
      </c>
      <c r="AB58" s="389">
        <f t="shared" ca="1" si="41"/>
        <v>0</v>
      </c>
      <c r="AC58" s="389">
        <f t="shared" ca="1" si="41"/>
        <v>0</v>
      </c>
      <c r="AD58" s="389">
        <f t="shared" ca="1" si="41"/>
        <v>0</v>
      </c>
      <c r="AE58" s="389">
        <f t="shared" ca="1" si="41"/>
        <v>0</v>
      </c>
      <c r="AF58" s="389">
        <f t="shared" ca="1" si="41"/>
        <v>0</v>
      </c>
      <c r="AG58" s="389">
        <f t="shared" ca="1" si="41"/>
        <v>0</v>
      </c>
      <c r="AH58" s="389">
        <f t="shared" ca="1" si="41"/>
        <v>0</v>
      </c>
      <c r="AI58" s="389">
        <f t="shared" ca="1" si="41"/>
        <v>0</v>
      </c>
      <c r="AJ58" s="389">
        <f t="shared" ca="1" si="41"/>
        <v>0</v>
      </c>
      <c r="AK58" s="389">
        <f t="shared" ca="1" si="41"/>
        <v>0</v>
      </c>
      <c r="AL58" s="389">
        <f t="shared" ca="1" si="41"/>
        <v>0</v>
      </c>
      <c r="AM58" s="389">
        <f t="shared" ca="1" si="41"/>
        <v>0</v>
      </c>
      <c r="AN58" s="389">
        <f t="shared" ca="1" si="41"/>
        <v>0</v>
      </c>
      <c r="AO58" s="389">
        <f t="shared" ca="1" si="41"/>
        <v>0</v>
      </c>
      <c r="AP58" s="389">
        <f t="shared" ca="1" si="41"/>
        <v>0</v>
      </c>
      <c r="AQ58" s="389">
        <f t="shared" ca="1" si="41"/>
        <v>0</v>
      </c>
      <c r="AR58" s="389">
        <f t="shared" ca="1" si="41"/>
        <v>0</v>
      </c>
      <c r="AS58" s="389">
        <f t="shared" ca="1" si="41"/>
        <v>0</v>
      </c>
      <c r="AT58" s="389">
        <f t="shared" ca="1" si="41"/>
        <v>0</v>
      </c>
      <c r="AU58" s="389">
        <f t="shared" ca="1" si="41"/>
        <v>0</v>
      </c>
      <c r="AV58" s="389">
        <f t="shared" ca="1" si="41"/>
        <v>0</v>
      </c>
      <c r="AW58" s="389">
        <f t="shared" ca="1" si="41"/>
        <v>0</v>
      </c>
      <c r="AX58" s="389">
        <f t="shared" ca="1" si="41"/>
        <v>0</v>
      </c>
      <c r="AY58" s="389">
        <f t="shared" ca="1" si="41"/>
        <v>0</v>
      </c>
      <c r="AZ58" s="389">
        <f t="shared" ca="1" si="41"/>
        <v>0</v>
      </c>
      <c r="BA58" s="389">
        <f t="shared" ca="1" si="41"/>
        <v>0</v>
      </c>
      <c r="BB58" s="389">
        <f t="shared" ca="1" si="41"/>
        <v>0</v>
      </c>
      <c r="BC58" s="389">
        <f t="shared" ca="1" si="41"/>
        <v>0</v>
      </c>
      <c r="BD58" s="389">
        <f t="shared" ca="1" si="41"/>
        <v>0</v>
      </c>
      <c r="BE58" s="389">
        <f t="shared" ca="1" si="41"/>
        <v>0</v>
      </c>
      <c r="BF58" s="389">
        <f t="shared" ca="1" si="41"/>
        <v>0</v>
      </c>
      <c r="BG58" s="389">
        <f t="shared" ca="1" si="41"/>
        <v>0</v>
      </c>
      <c r="BH58" s="389">
        <f t="shared" ca="1" si="41"/>
        <v>0</v>
      </c>
      <c r="BI58" s="389">
        <f t="shared" ca="1" si="41"/>
        <v>0</v>
      </c>
      <c r="BJ58" s="389">
        <f t="shared" ca="1" si="41"/>
        <v>0</v>
      </c>
      <c r="BK58" s="389">
        <f t="shared" ca="1" si="41"/>
        <v>0</v>
      </c>
      <c r="BL58" s="389">
        <f t="shared" ca="1" si="41"/>
        <v>0</v>
      </c>
      <c r="BM58" s="389">
        <f t="shared" ca="1" si="41"/>
        <v>0</v>
      </c>
      <c r="BN58" s="389">
        <f t="shared" ca="1" si="41"/>
        <v>0</v>
      </c>
      <c r="BO58" s="389">
        <f t="shared" ca="1" si="41"/>
        <v>0</v>
      </c>
      <c r="BP58" s="389">
        <f t="shared" ref="BP58:CC58" ca="1" si="42">-BP52</f>
        <v>0</v>
      </c>
      <c r="BQ58" s="389">
        <f t="shared" ca="1" si="42"/>
        <v>0</v>
      </c>
      <c r="BR58" s="389">
        <f t="shared" ca="1" si="42"/>
        <v>0</v>
      </c>
      <c r="BS58" s="389">
        <f t="shared" ca="1" si="42"/>
        <v>0</v>
      </c>
      <c r="BT58" s="389">
        <f t="shared" ca="1" si="42"/>
        <v>0</v>
      </c>
      <c r="BU58" s="389">
        <f t="shared" ca="1" si="42"/>
        <v>0</v>
      </c>
      <c r="BV58" s="389">
        <f t="shared" ca="1" si="42"/>
        <v>0</v>
      </c>
      <c r="BW58" s="389">
        <f t="shared" ca="1" si="42"/>
        <v>0</v>
      </c>
      <c r="BX58" s="389">
        <f t="shared" ca="1" si="42"/>
        <v>0</v>
      </c>
      <c r="BY58" s="389">
        <f t="shared" ca="1" si="42"/>
        <v>0</v>
      </c>
      <c r="BZ58" s="389">
        <f t="shared" ca="1" si="42"/>
        <v>0</v>
      </c>
      <c r="CA58" s="389">
        <f t="shared" ca="1" si="42"/>
        <v>0</v>
      </c>
      <c r="CB58" s="389">
        <f t="shared" ca="1" si="42"/>
        <v>0</v>
      </c>
      <c r="CC58" s="389">
        <f t="shared" ca="1" si="42"/>
        <v>0</v>
      </c>
      <c r="CD58" s="225"/>
    </row>
    <row r="59" spans="1:82">
      <c r="A59" s="218"/>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c r="AI59" s="465"/>
      <c r="AJ59" s="465"/>
      <c r="AK59" s="465"/>
      <c r="AL59" s="465"/>
      <c r="AM59" s="465"/>
      <c r="AN59" s="465"/>
      <c r="AO59" s="465"/>
      <c r="AP59" s="465"/>
      <c r="AQ59" s="465"/>
      <c r="AR59" s="465"/>
      <c r="AS59" s="465"/>
      <c r="AT59" s="465"/>
      <c r="AU59" s="465"/>
      <c r="AV59" s="465"/>
      <c r="AW59" s="465"/>
      <c r="AX59" s="465"/>
      <c r="AY59" s="465"/>
      <c r="AZ59" s="465"/>
      <c r="BA59" s="465"/>
      <c r="BB59" s="465"/>
      <c r="BC59" s="465"/>
      <c r="BD59" s="465"/>
      <c r="BE59" s="465"/>
      <c r="BF59" s="465"/>
      <c r="BG59" s="465"/>
      <c r="BH59" s="465"/>
      <c r="BI59" s="465"/>
      <c r="BJ59" s="465"/>
      <c r="BK59" s="465"/>
      <c r="BL59" s="465"/>
      <c r="BM59" s="465"/>
      <c r="BN59" s="465"/>
      <c r="BO59" s="465"/>
      <c r="BP59" s="465"/>
      <c r="BQ59" s="465"/>
      <c r="BR59" s="465"/>
      <c r="BS59" s="465"/>
      <c r="BT59" s="465"/>
      <c r="BU59" s="465"/>
      <c r="BV59" s="465"/>
      <c r="BW59" s="465"/>
      <c r="BX59" s="465"/>
      <c r="BY59" s="465"/>
      <c r="BZ59" s="465"/>
      <c r="CA59" s="465"/>
      <c r="CB59" s="465"/>
      <c r="CC59" s="465"/>
      <c r="CD59" s="227"/>
    </row>
    <row r="60" spans="1:82">
      <c r="A60" s="216" t="s">
        <v>105</v>
      </c>
      <c r="B60" s="463">
        <f ca="1">B56+B58</f>
        <v>55.407232940171454</v>
      </c>
      <c r="C60" s="463">
        <f ca="1">C56+C58</f>
        <v>71.790902553505035</v>
      </c>
      <c r="D60" s="463">
        <f t="shared" ref="D60:BO60" ca="1" si="43">D56+D58</f>
        <v>74.252779953068611</v>
      </c>
      <c r="E60" s="463">
        <f t="shared" ca="1" si="43"/>
        <v>76.86043528157218</v>
      </c>
      <c r="F60" s="463">
        <f t="shared" ca="1" si="43"/>
        <v>79.593043120595752</v>
      </c>
      <c r="G60" s="463">
        <f t="shared" ca="1" si="43"/>
        <v>82.450603470139328</v>
      </c>
      <c r="H60" s="463">
        <f t="shared" ca="1" si="43"/>
        <v>85.415761814852928</v>
      </c>
      <c r="I60" s="463">
        <f t="shared" ca="1" si="43"/>
        <v>88.488518154736497</v>
      </c>
      <c r="J60" s="463">
        <f t="shared" ca="1" si="43"/>
        <v>92.62337083404006</v>
      </c>
      <c r="K60" s="463">
        <f t="shared" ca="1" si="43"/>
        <v>96.963006794473671</v>
      </c>
      <c r="L60" s="463">
        <f t="shared" ca="1" si="43"/>
        <v>101.30958456104723</v>
      </c>
      <c r="M60" s="463">
        <f t="shared" ca="1" si="43"/>
        <v>105.6492205214808</v>
      </c>
      <c r="N60" s="463">
        <f t="shared" ca="1" si="43"/>
        <v>109.99579828805437</v>
      </c>
      <c r="O60" s="463">
        <f t="shared" ca="1" si="43"/>
        <v>114.33543424848796</v>
      </c>
      <c r="P60" s="463">
        <f t="shared" ca="1" si="43"/>
        <v>118.68201201506153</v>
      </c>
      <c r="Q60" s="463">
        <f t="shared" ca="1" si="43"/>
        <v>123.02164797549514</v>
      </c>
      <c r="R60" s="463">
        <f t="shared" ca="1" si="43"/>
        <v>127.36822574206869</v>
      </c>
      <c r="S60" s="463">
        <f t="shared" ca="1" si="43"/>
        <v>131.70786170250227</v>
      </c>
      <c r="T60" s="463">
        <f t="shared" ca="1" si="43"/>
        <v>136.05443946907585</v>
      </c>
      <c r="U60" s="463">
        <f t="shared" ca="1" si="43"/>
        <v>140.3940754295094</v>
      </c>
      <c r="V60" s="463">
        <f t="shared" ca="1" si="43"/>
        <v>136.997068446913</v>
      </c>
      <c r="W60" s="463">
        <f t="shared" ca="1" si="43"/>
        <v>133.59659056124661</v>
      </c>
      <c r="X60" s="463">
        <f t="shared" ca="1" si="43"/>
        <v>137.93969742475019</v>
      </c>
      <c r="Y60" s="463">
        <f t="shared" ca="1" si="43"/>
        <v>142.28280428825374</v>
      </c>
      <c r="Z60" s="463">
        <f t="shared" ca="1" si="43"/>
        <v>146.62591115175729</v>
      </c>
      <c r="AA60" s="463">
        <f t="shared" ca="1" si="43"/>
        <v>150.96901801526093</v>
      </c>
      <c r="AB60" s="463">
        <f t="shared" ca="1" si="43"/>
        <v>155.31212487876445</v>
      </c>
      <c r="AC60" s="463">
        <f t="shared" ca="1" si="43"/>
        <v>159.65523174226809</v>
      </c>
      <c r="AD60" s="463">
        <f t="shared" ca="1" si="43"/>
        <v>163.99833860577161</v>
      </c>
      <c r="AE60" s="463">
        <f t="shared" ca="1" si="43"/>
        <v>168.34144546927519</v>
      </c>
      <c r="AF60" s="463">
        <f t="shared" ca="1" si="43"/>
        <v>172.68455233277882</v>
      </c>
      <c r="AG60" s="463">
        <f t="shared" ca="1" si="43"/>
        <v>177.0276591962824</v>
      </c>
      <c r="AH60" s="463">
        <f t="shared" ca="1" si="43"/>
        <v>181.37076605978598</v>
      </c>
      <c r="AI60" s="463">
        <f t="shared" ca="1" si="43"/>
        <v>185.71387292328953</v>
      </c>
      <c r="AJ60" s="463">
        <f t="shared" ca="1" si="43"/>
        <v>190.05697978679314</v>
      </c>
      <c r="AK60" s="463">
        <f t="shared" ca="1" si="43"/>
        <v>-1.085354028873553E-15</v>
      </c>
      <c r="AL60" s="463">
        <f t="shared" ca="1" si="43"/>
        <v>-7.2935790740302766E-16</v>
      </c>
      <c r="AM60" s="463">
        <f t="shared" ca="1" si="43"/>
        <v>-7.2935790740302766E-16</v>
      </c>
      <c r="AN60" s="463">
        <f t="shared" ca="1" si="43"/>
        <v>-7.2935790740302766E-16</v>
      </c>
      <c r="AO60" s="463">
        <f t="shared" ca="1" si="43"/>
        <v>-7.2935790740302766E-16</v>
      </c>
      <c r="AP60" s="463">
        <f t="shared" ca="1" si="43"/>
        <v>-7.2935790740302766E-16</v>
      </c>
      <c r="AQ60" s="463">
        <f t="shared" ca="1" si="43"/>
        <v>-7.2935790740302766E-16</v>
      </c>
      <c r="AR60" s="463">
        <f t="shared" ca="1" si="43"/>
        <v>-7.2935790740302766E-16</v>
      </c>
      <c r="AS60" s="463">
        <f t="shared" ca="1" si="43"/>
        <v>-7.2935790740302766E-16</v>
      </c>
      <c r="AT60" s="463">
        <f t="shared" ca="1" si="43"/>
        <v>-7.2935790740302766E-16</v>
      </c>
      <c r="AU60" s="463">
        <f t="shared" ca="1" si="43"/>
        <v>-7.2935790740302766E-16</v>
      </c>
      <c r="AV60" s="463">
        <f t="shared" ca="1" si="43"/>
        <v>-7.2935790740302766E-16</v>
      </c>
      <c r="AW60" s="463">
        <f t="shared" ca="1" si="43"/>
        <v>-7.2935790740302766E-16</v>
      </c>
      <c r="AX60" s="463">
        <f t="shared" ca="1" si="43"/>
        <v>-7.2935790740302766E-16</v>
      </c>
      <c r="AY60" s="463">
        <f t="shared" ca="1" si="43"/>
        <v>-7.2935790740302766E-16</v>
      </c>
      <c r="AZ60" s="463">
        <f t="shared" ca="1" si="43"/>
        <v>-7.2935790740302766E-16</v>
      </c>
      <c r="BA60" s="463">
        <f t="shared" ca="1" si="43"/>
        <v>-7.2935790740302766E-16</v>
      </c>
      <c r="BB60" s="463">
        <f t="shared" ca="1" si="43"/>
        <v>-7.2935790740302766E-16</v>
      </c>
      <c r="BC60" s="463">
        <f t="shared" ca="1" si="43"/>
        <v>-7.2935790740302766E-16</v>
      </c>
      <c r="BD60" s="463">
        <f t="shared" ca="1" si="43"/>
        <v>-7.2935790740302766E-16</v>
      </c>
      <c r="BE60" s="463">
        <f t="shared" ca="1" si="43"/>
        <v>-7.2935790740302766E-16</v>
      </c>
      <c r="BF60" s="463">
        <f t="shared" ca="1" si="43"/>
        <v>-7.2935790740302766E-16</v>
      </c>
      <c r="BG60" s="463">
        <f t="shared" ca="1" si="43"/>
        <v>-7.2935790740302766E-16</v>
      </c>
      <c r="BH60" s="463">
        <f t="shared" ca="1" si="43"/>
        <v>-7.2935790740302766E-16</v>
      </c>
      <c r="BI60" s="463">
        <f t="shared" ca="1" si="43"/>
        <v>-7.2935790740302766E-16</v>
      </c>
      <c r="BJ60" s="463">
        <f t="shared" ca="1" si="43"/>
        <v>-7.2935790740302766E-16</v>
      </c>
      <c r="BK60" s="463">
        <f t="shared" ca="1" si="43"/>
        <v>-7.2935790740302766E-16</v>
      </c>
      <c r="BL60" s="463">
        <f t="shared" ca="1" si="43"/>
        <v>-7.2935790740302766E-16</v>
      </c>
      <c r="BM60" s="463">
        <f t="shared" ca="1" si="43"/>
        <v>-7.2935790740302766E-16</v>
      </c>
      <c r="BN60" s="463">
        <f t="shared" ca="1" si="43"/>
        <v>-7.2935790740302766E-16</v>
      </c>
      <c r="BO60" s="463">
        <f t="shared" ca="1" si="43"/>
        <v>-7.2935790740302766E-16</v>
      </c>
      <c r="BP60" s="463">
        <f t="shared" ref="BP60:CC60" ca="1" si="44">BP56+BP58</f>
        <v>-7.2935790740302766E-16</v>
      </c>
      <c r="BQ60" s="463">
        <f t="shared" ca="1" si="44"/>
        <v>-7.2935790740302766E-16</v>
      </c>
      <c r="BR60" s="463">
        <f t="shared" ca="1" si="44"/>
        <v>-7.2935790740302766E-16</v>
      </c>
      <c r="BS60" s="463">
        <f t="shared" ca="1" si="44"/>
        <v>-7.2935790740302766E-16</v>
      </c>
      <c r="BT60" s="463">
        <f t="shared" ca="1" si="44"/>
        <v>-7.2935790740302766E-16</v>
      </c>
      <c r="BU60" s="463">
        <f t="shared" ca="1" si="44"/>
        <v>-7.2935790740302766E-16</v>
      </c>
      <c r="BV60" s="463">
        <f t="shared" ca="1" si="44"/>
        <v>-7.2935790740302766E-16</v>
      </c>
      <c r="BW60" s="463">
        <f t="shared" ca="1" si="44"/>
        <v>-7.2935790740302766E-16</v>
      </c>
      <c r="BX60" s="463">
        <f t="shared" ca="1" si="44"/>
        <v>-7.2935790740302766E-16</v>
      </c>
      <c r="BY60" s="463">
        <f t="shared" ca="1" si="44"/>
        <v>-7.2935790740302766E-16</v>
      </c>
      <c r="BZ60" s="463">
        <f t="shared" ca="1" si="44"/>
        <v>-7.2935790740302766E-16</v>
      </c>
      <c r="CA60" s="463">
        <f t="shared" ca="1" si="44"/>
        <v>-7.2935790740302766E-16</v>
      </c>
      <c r="CB60" s="463">
        <f t="shared" ca="1" si="44"/>
        <v>-7.2935790740302766E-16</v>
      </c>
      <c r="CC60" s="463">
        <f t="shared" ca="1" si="44"/>
        <v>-7.2935790740302766E-16</v>
      </c>
      <c r="CD60" s="225"/>
    </row>
    <row r="61" spans="1:82">
      <c r="A61" s="218"/>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465"/>
      <c r="AW61" s="465"/>
      <c r="AX61" s="465"/>
      <c r="AY61" s="465"/>
      <c r="AZ61" s="465"/>
      <c r="BA61" s="465"/>
      <c r="BB61" s="465"/>
      <c r="BC61" s="465"/>
      <c r="BD61" s="465"/>
      <c r="BE61" s="465"/>
      <c r="BF61" s="465"/>
      <c r="BG61" s="465"/>
      <c r="BH61" s="465"/>
      <c r="BI61" s="465"/>
      <c r="BJ61" s="465"/>
      <c r="BK61" s="465"/>
      <c r="BL61" s="465"/>
      <c r="BM61" s="465"/>
      <c r="BN61" s="465"/>
      <c r="BO61" s="465"/>
      <c r="BP61" s="465"/>
      <c r="BQ61" s="465"/>
      <c r="BR61" s="465"/>
      <c r="BS61" s="465"/>
      <c r="BT61" s="465"/>
      <c r="BU61" s="465"/>
      <c r="BV61" s="465"/>
      <c r="BW61" s="465"/>
      <c r="BX61" s="465"/>
      <c r="BY61" s="465"/>
      <c r="BZ61" s="465"/>
      <c r="CA61" s="465"/>
      <c r="CB61" s="465"/>
      <c r="CC61" s="465"/>
      <c r="CD61" s="227"/>
    </row>
    <row r="62" spans="1:82">
      <c r="A62" s="216" t="s">
        <v>106</v>
      </c>
      <c r="B62" s="465"/>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5"/>
      <c r="AW62" s="465"/>
      <c r="AX62" s="465"/>
      <c r="AY62" s="465"/>
      <c r="AZ62" s="465"/>
      <c r="BA62" s="465"/>
      <c r="BB62" s="465"/>
      <c r="BC62" s="465"/>
      <c r="BD62" s="465"/>
      <c r="BE62" s="465"/>
      <c r="BF62" s="465"/>
      <c r="BG62" s="465"/>
      <c r="BH62" s="465"/>
      <c r="BI62" s="465"/>
      <c r="BJ62" s="465"/>
      <c r="BK62" s="465"/>
      <c r="BL62" s="465"/>
      <c r="BM62" s="465"/>
      <c r="BN62" s="465"/>
      <c r="BO62" s="465"/>
      <c r="BP62" s="465"/>
      <c r="BQ62" s="465"/>
      <c r="BR62" s="465"/>
      <c r="BS62" s="465"/>
      <c r="BT62" s="465"/>
      <c r="BU62" s="465"/>
      <c r="BV62" s="465"/>
      <c r="BW62" s="465"/>
      <c r="BX62" s="465"/>
      <c r="BY62" s="465"/>
      <c r="BZ62" s="465"/>
      <c r="CA62" s="465"/>
      <c r="CB62" s="465"/>
      <c r="CC62" s="465"/>
      <c r="CD62" s="227"/>
    </row>
    <row r="63" spans="1:82">
      <c r="A63" s="219" t="s">
        <v>209</v>
      </c>
      <c r="B63" s="389">
        <f>-Inputs!C10</f>
        <v>0</v>
      </c>
      <c r="C63" s="389">
        <f>-Inputs!D10</f>
        <v>0</v>
      </c>
      <c r="D63" s="389">
        <f>-Inputs!E10</f>
        <v>0</v>
      </c>
      <c r="E63" s="389">
        <f>-Inputs!F10</f>
        <v>0</v>
      </c>
      <c r="F63" s="389">
        <f>-Inputs!G10</f>
        <v>0</v>
      </c>
      <c r="G63" s="389">
        <f>-Inputs!H10</f>
        <v>0</v>
      </c>
      <c r="H63" s="389">
        <f>-Inputs!I10</f>
        <v>0</v>
      </c>
      <c r="I63" s="389">
        <f>-Inputs!J10</f>
        <v>0</v>
      </c>
      <c r="J63" s="389">
        <f>-Inputs!K10</f>
        <v>0</v>
      </c>
      <c r="K63" s="389">
        <f>-Inputs!L10</f>
        <v>0</v>
      </c>
      <c r="L63" s="389">
        <f>-Inputs!M10</f>
        <v>0</v>
      </c>
      <c r="M63" s="389">
        <f>-Inputs!N10</f>
        <v>0</v>
      </c>
      <c r="N63" s="389">
        <f>-Inputs!O10</f>
        <v>0</v>
      </c>
      <c r="O63" s="389">
        <f>-Inputs!P10</f>
        <v>0</v>
      </c>
      <c r="P63" s="389">
        <f>-Inputs!Q10</f>
        <v>0</v>
      </c>
      <c r="Q63" s="389">
        <f>-Inputs!R10</f>
        <v>0</v>
      </c>
      <c r="R63" s="389">
        <f>-Inputs!S10</f>
        <v>0</v>
      </c>
      <c r="S63" s="389">
        <f>-Inputs!T10</f>
        <v>0</v>
      </c>
      <c r="T63" s="389">
        <f>-Inputs!U10</f>
        <v>0</v>
      </c>
      <c r="U63" s="389">
        <f>-Inputs!V10</f>
        <v>0</v>
      </c>
      <c r="V63" s="389">
        <f>-Inputs!W10</f>
        <v>0</v>
      </c>
      <c r="W63" s="389">
        <f>-Inputs!X10</f>
        <v>0</v>
      </c>
      <c r="X63" s="389">
        <f>-Inputs!Y10</f>
        <v>0</v>
      </c>
      <c r="Y63" s="389">
        <f>-Inputs!Z10</f>
        <v>0</v>
      </c>
      <c r="Z63" s="389">
        <f>-Inputs!AA10</f>
        <v>0</v>
      </c>
      <c r="AA63" s="389">
        <f>-Inputs!AB10</f>
        <v>0</v>
      </c>
      <c r="AB63" s="389">
        <f>-Inputs!AC10</f>
        <v>0</v>
      </c>
      <c r="AC63" s="389">
        <f>-Inputs!AD10</f>
        <v>0</v>
      </c>
      <c r="AD63" s="389">
        <f>-Inputs!AE10</f>
        <v>0</v>
      </c>
      <c r="AE63" s="389">
        <f>-Inputs!AF10</f>
        <v>0</v>
      </c>
      <c r="AF63" s="389">
        <f>-Inputs!AG10</f>
        <v>0</v>
      </c>
      <c r="AG63" s="389">
        <f>-Inputs!AH10</f>
        <v>0</v>
      </c>
      <c r="AH63" s="389">
        <f>-Inputs!AI10</f>
        <v>0</v>
      </c>
      <c r="AI63" s="389">
        <f>-Inputs!AJ10</f>
        <v>0</v>
      </c>
      <c r="AJ63" s="389">
        <f>-Inputs!AK10</f>
        <v>0</v>
      </c>
      <c r="AK63" s="389">
        <f>-Inputs!AL10</f>
        <v>0</v>
      </c>
      <c r="AL63" s="389">
        <f>-Inputs!AM10</f>
        <v>0</v>
      </c>
      <c r="AM63" s="389">
        <f>-Inputs!AN10</f>
        <v>0</v>
      </c>
      <c r="AN63" s="389">
        <f>-Inputs!AO10</f>
        <v>0</v>
      </c>
      <c r="AO63" s="389">
        <f>-Inputs!AP10</f>
        <v>0</v>
      </c>
      <c r="AP63" s="389">
        <f>-Inputs!AQ10</f>
        <v>0</v>
      </c>
      <c r="AQ63" s="389">
        <f>-Inputs!AR10</f>
        <v>0</v>
      </c>
      <c r="AR63" s="389">
        <f>-Inputs!AS10</f>
        <v>0</v>
      </c>
      <c r="AS63" s="389">
        <f>-Inputs!AT10</f>
        <v>0</v>
      </c>
      <c r="AT63" s="389">
        <f>-Inputs!AU10</f>
        <v>0</v>
      </c>
      <c r="AU63" s="389">
        <f>-Inputs!AV10</f>
        <v>0</v>
      </c>
      <c r="AV63" s="389">
        <f>-Inputs!AW10</f>
        <v>0</v>
      </c>
      <c r="AW63" s="389">
        <f>-Inputs!AX10</f>
        <v>0</v>
      </c>
      <c r="AX63" s="389">
        <f>-Inputs!AY10</f>
        <v>0</v>
      </c>
      <c r="AY63" s="389">
        <f>-Inputs!AZ10</f>
        <v>0</v>
      </c>
      <c r="AZ63" s="389">
        <f>-Inputs!BA10</f>
        <v>0</v>
      </c>
      <c r="BA63" s="389">
        <f>-Inputs!BB10</f>
        <v>0</v>
      </c>
      <c r="BB63" s="389">
        <f>-Inputs!BC10</f>
        <v>0</v>
      </c>
      <c r="BC63" s="389">
        <f>-Inputs!BD10</f>
        <v>0</v>
      </c>
      <c r="BD63" s="389">
        <f>-Inputs!BE10</f>
        <v>0</v>
      </c>
      <c r="BE63" s="389">
        <f>-Inputs!BF10</f>
        <v>0</v>
      </c>
      <c r="BF63" s="389">
        <f>-Inputs!BG10</f>
        <v>0</v>
      </c>
      <c r="BG63" s="389">
        <f>-Inputs!BH10</f>
        <v>0</v>
      </c>
      <c r="BH63" s="389">
        <f>-Inputs!BI10</f>
        <v>0</v>
      </c>
      <c r="BI63" s="389">
        <f>-Inputs!BJ10</f>
        <v>0</v>
      </c>
      <c r="BJ63" s="389">
        <f>-Inputs!BK10</f>
        <v>0</v>
      </c>
      <c r="BK63" s="389">
        <f>-Inputs!BL10</f>
        <v>0</v>
      </c>
      <c r="BL63" s="389">
        <f>-Inputs!BM10</f>
        <v>0</v>
      </c>
      <c r="BM63" s="389">
        <f>-Inputs!BN10</f>
        <v>0</v>
      </c>
      <c r="BN63" s="389">
        <f>-Inputs!BO10</f>
        <v>0</v>
      </c>
      <c r="BO63" s="389">
        <f>-Inputs!BP10</f>
        <v>0</v>
      </c>
      <c r="BP63" s="389">
        <f>-Inputs!BQ10</f>
        <v>0</v>
      </c>
      <c r="BQ63" s="389">
        <f>-Inputs!BR10</f>
        <v>0</v>
      </c>
      <c r="BR63" s="389">
        <f>-Inputs!BS10</f>
        <v>0</v>
      </c>
      <c r="BS63" s="389">
        <f>-Inputs!BT10</f>
        <v>0</v>
      </c>
      <c r="BT63" s="389">
        <f>-Inputs!BU10</f>
        <v>0</v>
      </c>
      <c r="BU63" s="389">
        <f>-Inputs!BV10</f>
        <v>0</v>
      </c>
      <c r="BV63" s="389">
        <f>-Inputs!BW10</f>
        <v>0</v>
      </c>
      <c r="BW63" s="389">
        <f>-Inputs!BX10</f>
        <v>0</v>
      </c>
      <c r="BX63" s="389">
        <f>-Inputs!BY10</f>
        <v>0</v>
      </c>
      <c r="BY63" s="389">
        <f>-Inputs!BZ10</f>
        <v>0</v>
      </c>
      <c r="BZ63" s="389">
        <f>-Inputs!CA10</f>
        <v>0</v>
      </c>
      <c r="CA63" s="389">
        <f>-Inputs!CB10</f>
        <v>0</v>
      </c>
      <c r="CB63" s="389">
        <f>-Inputs!CC10</f>
        <v>0</v>
      </c>
      <c r="CC63" s="389">
        <f>-Inputs!CD10</f>
        <v>0</v>
      </c>
      <c r="CD63" s="225"/>
    </row>
    <row r="64" spans="1:82">
      <c r="A64" s="222" t="s">
        <v>107</v>
      </c>
      <c r="B64" s="389">
        <f>-Inputs!C21</f>
        <v>0</v>
      </c>
      <c r="C64" s="389">
        <f>-Inputs!D21</f>
        <v>0</v>
      </c>
      <c r="D64" s="389">
        <f>-Inputs!E21</f>
        <v>0</v>
      </c>
      <c r="E64" s="389">
        <f>-Inputs!F21</f>
        <v>0</v>
      </c>
      <c r="F64" s="389">
        <f>-Inputs!G21</f>
        <v>0</v>
      </c>
      <c r="G64" s="389">
        <f>-Inputs!H21</f>
        <v>0</v>
      </c>
      <c r="H64" s="389">
        <f>-Inputs!I21</f>
        <v>0</v>
      </c>
      <c r="I64" s="389">
        <f>-Inputs!J21</f>
        <v>0</v>
      </c>
      <c r="J64" s="389">
        <f>-Inputs!K21</f>
        <v>0</v>
      </c>
      <c r="K64" s="389">
        <f>-Inputs!L21</f>
        <v>0</v>
      </c>
      <c r="L64" s="389">
        <f>-Inputs!M21</f>
        <v>0</v>
      </c>
      <c r="M64" s="389">
        <f>-Inputs!N21</f>
        <v>0</v>
      </c>
      <c r="N64" s="389">
        <f>-Inputs!O21</f>
        <v>0</v>
      </c>
      <c r="O64" s="389">
        <f>-Inputs!P21</f>
        <v>0</v>
      </c>
      <c r="P64" s="389">
        <f>-Inputs!Q21</f>
        <v>0</v>
      </c>
      <c r="Q64" s="389">
        <f>-Inputs!R21</f>
        <v>0</v>
      </c>
      <c r="R64" s="389">
        <f>-Inputs!S21</f>
        <v>0</v>
      </c>
      <c r="S64" s="389">
        <f>-Inputs!T21</f>
        <v>0</v>
      </c>
      <c r="T64" s="389">
        <f>-Inputs!U21</f>
        <v>0</v>
      </c>
      <c r="U64" s="389">
        <f>-Inputs!V21</f>
        <v>0</v>
      </c>
      <c r="V64" s="389">
        <f>-Inputs!W21</f>
        <v>0</v>
      </c>
      <c r="W64" s="389">
        <f>-Inputs!X21</f>
        <v>0</v>
      </c>
      <c r="X64" s="389">
        <f>-Inputs!Y21</f>
        <v>0</v>
      </c>
      <c r="Y64" s="389">
        <f>-Inputs!Z21</f>
        <v>0</v>
      </c>
      <c r="Z64" s="389">
        <f>-Inputs!AA21</f>
        <v>0</v>
      </c>
      <c r="AA64" s="389">
        <f>-Inputs!AB21</f>
        <v>0</v>
      </c>
      <c r="AB64" s="389">
        <f>-Inputs!AC21</f>
        <v>0</v>
      </c>
      <c r="AC64" s="389">
        <f>-Inputs!AD21</f>
        <v>0</v>
      </c>
      <c r="AD64" s="389">
        <f>-Inputs!AE21</f>
        <v>0</v>
      </c>
      <c r="AE64" s="389">
        <f>-Inputs!AF21</f>
        <v>0</v>
      </c>
      <c r="AF64" s="389">
        <f>-Inputs!AG21</f>
        <v>0</v>
      </c>
      <c r="AG64" s="389">
        <f>-Inputs!AH21</f>
        <v>0</v>
      </c>
      <c r="AH64" s="389">
        <f>-Inputs!AI21</f>
        <v>0</v>
      </c>
      <c r="AI64" s="389">
        <f>-Inputs!AJ21</f>
        <v>0</v>
      </c>
      <c r="AJ64" s="389">
        <f>-Inputs!AK21</f>
        <v>0</v>
      </c>
      <c r="AK64" s="389">
        <f>-Inputs!AL21</f>
        <v>0</v>
      </c>
      <c r="AL64" s="389">
        <f>-Inputs!AM21</f>
        <v>0</v>
      </c>
      <c r="AM64" s="389">
        <f>-Inputs!AN21</f>
        <v>0</v>
      </c>
      <c r="AN64" s="389">
        <f>-Inputs!AO21</f>
        <v>0</v>
      </c>
      <c r="AO64" s="389">
        <f>-Inputs!AP21</f>
        <v>0</v>
      </c>
      <c r="AP64" s="389">
        <f>-Inputs!AQ21</f>
        <v>0</v>
      </c>
      <c r="AQ64" s="389">
        <f>-Inputs!AR21</f>
        <v>0</v>
      </c>
      <c r="AR64" s="389">
        <f>-Inputs!AS21</f>
        <v>0</v>
      </c>
      <c r="AS64" s="389">
        <f>-Inputs!AT21</f>
        <v>0</v>
      </c>
      <c r="AT64" s="389">
        <f>-Inputs!AU21</f>
        <v>0</v>
      </c>
      <c r="AU64" s="389">
        <f>-Inputs!AV21</f>
        <v>0</v>
      </c>
      <c r="AV64" s="389">
        <f>-Inputs!AW21</f>
        <v>0</v>
      </c>
      <c r="AW64" s="389">
        <f>-Inputs!AX21</f>
        <v>0</v>
      </c>
      <c r="AX64" s="389">
        <f>-Inputs!AY21</f>
        <v>0</v>
      </c>
      <c r="AY64" s="389">
        <f>-Inputs!AZ21</f>
        <v>0</v>
      </c>
      <c r="AZ64" s="389">
        <f>-Inputs!BA21</f>
        <v>0</v>
      </c>
      <c r="BA64" s="389">
        <f>-Inputs!BB21</f>
        <v>0</v>
      </c>
      <c r="BB64" s="389">
        <f>-Inputs!BC21</f>
        <v>0</v>
      </c>
      <c r="BC64" s="389">
        <f>-Inputs!BD21</f>
        <v>0</v>
      </c>
      <c r="BD64" s="389">
        <f>-Inputs!BE21</f>
        <v>0</v>
      </c>
      <c r="BE64" s="389">
        <f>-Inputs!BF21</f>
        <v>0</v>
      </c>
      <c r="BF64" s="389">
        <f>-Inputs!BG21</f>
        <v>0</v>
      </c>
      <c r="BG64" s="389">
        <f>-Inputs!BH21</f>
        <v>0</v>
      </c>
      <c r="BH64" s="389">
        <f>-Inputs!BI21</f>
        <v>0</v>
      </c>
      <c r="BI64" s="389">
        <f>-Inputs!BJ21</f>
        <v>0</v>
      </c>
      <c r="BJ64" s="389">
        <f>-Inputs!BK21</f>
        <v>0</v>
      </c>
      <c r="BK64" s="389">
        <f>-Inputs!BL21</f>
        <v>0</v>
      </c>
      <c r="BL64" s="389">
        <f>-Inputs!BM21</f>
        <v>0</v>
      </c>
      <c r="BM64" s="389">
        <f>-Inputs!BN21</f>
        <v>0</v>
      </c>
      <c r="BN64" s="389">
        <f>-Inputs!BO21</f>
        <v>0</v>
      </c>
      <c r="BO64" s="389">
        <f>-Inputs!BP21</f>
        <v>0</v>
      </c>
      <c r="BP64" s="389">
        <f>-Inputs!BQ21</f>
        <v>0</v>
      </c>
      <c r="BQ64" s="389">
        <f>-Inputs!BR21</f>
        <v>0</v>
      </c>
      <c r="BR64" s="389">
        <f>-Inputs!BS21</f>
        <v>0</v>
      </c>
      <c r="BS64" s="389">
        <f>-Inputs!BT21</f>
        <v>0</v>
      </c>
      <c r="BT64" s="389">
        <f>-Inputs!BU21</f>
        <v>0</v>
      </c>
      <c r="BU64" s="389">
        <f>-Inputs!BV21</f>
        <v>0</v>
      </c>
      <c r="BV64" s="389">
        <f>-Inputs!BW21</f>
        <v>0</v>
      </c>
      <c r="BW64" s="389">
        <f>-Inputs!BX21</f>
        <v>0</v>
      </c>
      <c r="BX64" s="389">
        <f>-Inputs!BY21</f>
        <v>0</v>
      </c>
      <c r="BY64" s="389">
        <f>-Inputs!BZ21</f>
        <v>0</v>
      </c>
      <c r="BZ64" s="389">
        <f>-Inputs!CA21</f>
        <v>0</v>
      </c>
      <c r="CA64" s="389">
        <f>-Inputs!CB21</f>
        <v>0</v>
      </c>
      <c r="CB64" s="389">
        <f>-Inputs!CC21</f>
        <v>0</v>
      </c>
      <c r="CC64" s="389">
        <f>-Inputs!CD21</f>
        <v>0</v>
      </c>
      <c r="CD64" s="225"/>
    </row>
    <row r="65" spans="1:82">
      <c r="A65" s="219" t="s">
        <v>597</v>
      </c>
      <c r="B65" s="389">
        <f>-Inputs!C22</f>
        <v>-8</v>
      </c>
      <c r="C65" s="389">
        <f>-Inputs!D22</f>
        <v>0</v>
      </c>
      <c r="D65" s="389">
        <f>-Inputs!E22</f>
        <v>0</v>
      </c>
      <c r="E65" s="389">
        <f>-Inputs!F22</f>
        <v>0</v>
      </c>
      <c r="F65" s="389">
        <f>-Inputs!G22</f>
        <v>0</v>
      </c>
      <c r="G65" s="389">
        <f>-Inputs!H22</f>
        <v>0</v>
      </c>
      <c r="H65" s="389">
        <f>-Inputs!I22</f>
        <v>0</v>
      </c>
      <c r="I65" s="389">
        <f>-Inputs!J22</f>
        <v>0</v>
      </c>
      <c r="J65" s="389">
        <f>-Inputs!K22</f>
        <v>0</v>
      </c>
      <c r="K65" s="389">
        <f>-Inputs!L22</f>
        <v>0</v>
      </c>
      <c r="L65" s="389">
        <f>-Inputs!M22</f>
        <v>0</v>
      </c>
      <c r="M65" s="389">
        <f>-Inputs!N22</f>
        <v>0</v>
      </c>
      <c r="N65" s="389">
        <f>-Inputs!O22</f>
        <v>0</v>
      </c>
      <c r="O65" s="389">
        <f>-Inputs!P22</f>
        <v>0</v>
      </c>
      <c r="P65" s="389">
        <f>-Inputs!Q22</f>
        <v>0</v>
      </c>
      <c r="Q65" s="389">
        <f>-Inputs!R22</f>
        <v>0</v>
      </c>
      <c r="R65" s="389">
        <f>-Inputs!S22</f>
        <v>0</v>
      </c>
      <c r="S65" s="389">
        <f>-Inputs!T22</f>
        <v>0</v>
      </c>
      <c r="T65" s="389">
        <f>-Inputs!U22</f>
        <v>0</v>
      </c>
      <c r="U65" s="389">
        <f>-Inputs!V22</f>
        <v>0</v>
      </c>
      <c r="V65" s="389">
        <f>-Inputs!W22</f>
        <v>0</v>
      </c>
      <c r="W65" s="389">
        <f>-Inputs!X22</f>
        <v>0</v>
      </c>
      <c r="X65" s="389">
        <f>-Inputs!Y22</f>
        <v>0</v>
      </c>
      <c r="Y65" s="389">
        <f>-Inputs!Z22</f>
        <v>0</v>
      </c>
      <c r="Z65" s="389">
        <f>-Inputs!AA22</f>
        <v>0</v>
      </c>
      <c r="AA65" s="389">
        <f>-Inputs!AB22</f>
        <v>0</v>
      </c>
      <c r="AB65" s="389">
        <f>-Inputs!AC22</f>
        <v>0</v>
      </c>
      <c r="AC65" s="389">
        <f>-Inputs!AD22</f>
        <v>0</v>
      </c>
      <c r="AD65" s="389">
        <f>-Inputs!AE22</f>
        <v>0</v>
      </c>
      <c r="AE65" s="389">
        <f>-Inputs!AF22</f>
        <v>0</v>
      </c>
      <c r="AF65" s="389">
        <f>-Inputs!AG22</f>
        <v>0</v>
      </c>
      <c r="AG65" s="389">
        <f>-Inputs!AH22</f>
        <v>0</v>
      </c>
      <c r="AH65" s="389">
        <f>-Inputs!AI22</f>
        <v>0</v>
      </c>
      <c r="AI65" s="389">
        <f>-Inputs!AJ22</f>
        <v>0</v>
      </c>
      <c r="AJ65" s="389">
        <f>-Inputs!AK22</f>
        <v>0</v>
      </c>
      <c r="AK65" s="389">
        <f>-Inputs!AL22</f>
        <v>0</v>
      </c>
      <c r="AL65" s="389">
        <f>-Inputs!AM22</f>
        <v>0</v>
      </c>
      <c r="AM65" s="389">
        <f>-Inputs!AN22</f>
        <v>0</v>
      </c>
      <c r="AN65" s="389">
        <f>-Inputs!AO22</f>
        <v>0</v>
      </c>
      <c r="AO65" s="389">
        <f>-Inputs!AP22</f>
        <v>0</v>
      </c>
      <c r="AP65" s="389">
        <f>-Inputs!AQ22</f>
        <v>0</v>
      </c>
      <c r="AQ65" s="389">
        <f>-Inputs!AR22</f>
        <v>0</v>
      </c>
      <c r="AR65" s="389">
        <f>-Inputs!AS22</f>
        <v>0</v>
      </c>
      <c r="AS65" s="389">
        <f>-Inputs!AT22</f>
        <v>0</v>
      </c>
      <c r="AT65" s="389">
        <f>-Inputs!AU22</f>
        <v>0</v>
      </c>
      <c r="AU65" s="389">
        <f>-Inputs!AV22</f>
        <v>0</v>
      </c>
      <c r="AV65" s="389">
        <f>-Inputs!AW22</f>
        <v>0</v>
      </c>
      <c r="AW65" s="389">
        <f>-Inputs!AX22</f>
        <v>0</v>
      </c>
      <c r="AX65" s="389">
        <f>-Inputs!AY22</f>
        <v>0</v>
      </c>
      <c r="AY65" s="389">
        <f>-Inputs!AZ22</f>
        <v>0</v>
      </c>
      <c r="AZ65" s="389">
        <f>-Inputs!BA22</f>
        <v>0</v>
      </c>
      <c r="BA65" s="389">
        <f>-Inputs!BB22</f>
        <v>0</v>
      </c>
      <c r="BB65" s="389">
        <f>-Inputs!BC22</f>
        <v>0</v>
      </c>
      <c r="BC65" s="389">
        <f>-Inputs!BD22</f>
        <v>0</v>
      </c>
      <c r="BD65" s="389">
        <f>-Inputs!BE22</f>
        <v>0</v>
      </c>
      <c r="BE65" s="389">
        <f>-Inputs!BF22</f>
        <v>0</v>
      </c>
      <c r="BF65" s="389">
        <f>-Inputs!BG22</f>
        <v>0</v>
      </c>
      <c r="BG65" s="389">
        <f>-Inputs!BH22</f>
        <v>0</v>
      </c>
      <c r="BH65" s="389">
        <f>-Inputs!BI22</f>
        <v>0</v>
      </c>
      <c r="BI65" s="389">
        <f>-Inputs!BJ22</f>
        <v>0</v>
      </c>
      <c r="BJ65" s="389">
        <f>-Inputs!BK22</f>
        <v>0</v>
      </c>
      <c r="BK65" s="389">
        <f>-Inputs!BL22</f>
        <v>0</v>
      </c>
      <c r="BL65" s="389">
        <f>-Inputs!BM22</f>
        <v>0</v>
      </c>
      <c r="BM65" s="389">
        <f>-Inputs!BN22</f>
        <v>0</v>
      </c>
      <c r="BN65" s="389">
        <f>-Inputs!BO22</f>
        <v>0</v>
      </c>
      <c r="BO65" s="389">
        <f>-Inputs!BP22</f>
        <v>0</v>
      </c>
      <c r="BP65" s="389">
        <f>-Inputs!BQ22</f>
        <v>0</v>
      </c>
      <c r="BQ65" s="389">
        <f>-Inputs!BR22</f>
        <v>0</v>
      </c>
      <c r="BR65" s="389">
        <f>-Inputs!BS22</f>
        <v>0</v>
      </c>
      <c r="BS65" s="389">
        <f>-Inputs!BT22</f>
        <v>0</v>
      </c>
      <c r="BT65" s="389">
        <f>-Inputs!BU22</f>
        <v>0</v>
      </c>
      <c r="BU65" s="389">
        <f>-Inputs!BV22</f>
        <v>0</v>
      </c>
      <c r="BV65" s="389">
        <f>-Inputs!BW22</f>
        <v>0</v>
      </c>
      <c r="BW65" s="389">
        <f>-Inputs!BX22</f>
        <v>0</v>
      </c>
      <c r="BX65" s="389">
        <f>-Inputs!BY22</f>
        <v>0</v>
      </c>
      <c r="BY65" s="389">
        <f>-Inputs!BZ22</f>
        <v>0</v>
      </c>
      <c r="BZ65" s="389">
        <f>-Inputs!CA22</f>
        <v>0</v>
      </c>
      <c r="CA65" s="389">
        <f>-Inputs!CB22</f>
        <v>0</v>
      </c>
      <c r="CB65" s="389">
        <f>-Inputs!CC22</f>
        <v>0</v>
      </c>
      <c r="CC65" s="389">
        <f>-Inputs!CD22</f>
        <v>0</v>
      </c>
      <c r="CD65" s="225"/>
    </row>
    <row r="66" spans="1:82">
      <c r="A66" s="219" t="s">
        <v>598</v>
      </c>
      <c r="B66" s="389">
        <f>-Inputs!C23</f>
        <v>-39</v>
      </c>
      <c r="C66" s="389">
        <f>-Inputs!D23</f>
        <v>0</v>
      </c>
      <c r="D66" s="389">
        <f>-Inputs!E23</f>
        <v>0</v>
      </c>
      <c r="E66" s="389">
        <f>-Inputs!F23</f>
        <v>0</v>
      </c>
      <c r="F66" s="389">
        <f>-Inputs!G23</f>
        <v>0</v>
      </c>
      <c r="G66" s="389">
        <f>-Inputs!H23</f>
        <v>0</v>
      </c>
      <c r="H66" s="389">
        <f>-Inputs!I23</f>
        <v>0</v>
      </c>
      <c r="I66" s="389">
        <f>-Inputs!J23</f>
        <v>0</v>
      </c>
      <c r="J66" s="389">
        <f>-Inputs!K23</f>
        <v>0</v>
      </c>
      <c r="K66" s="389">
        <f>-Inputs!L23</f>
        <v>0</v>
      </c>
      <c r="L66" s="389">
        <f>-Inputs!M23</f>
        <v>0</v>
      </c>
      <c r="M66" s="389">
        <f>-Inputs!N23</f>
        <v>0</v>
      </c>
      <c r="N66" s="389">
        <f>-Inputs!O23</f>
        <v>0</v>
      </c>
      <c r="O66" s="389">
        <f>-Inputs!P23</f>
        <v>0</v>
      </c>
      <c r="P66" s="389">
        <f>-Inputs!Q23</f>
        <v>0</v>
      </c>
      <c r="Q66" s="389">
        <f>-Inputs!R23</f>
        <v>0</v>
      </c>
      <c r="R66" s="389">
        <f>-Inputs!S23</f>
        <v>0</v>
      </c>
      <c r="S66" s="389">
        <f>-Inputs!T23</f>
        <v>0</v>
      </c>
      <c r="T66" s="389">
        <f>-Inputs!U23</f>
        <v>0</v>
      </c>
      <c r="U66" s="389">
        <f>-Inputs!V23</f>
        <v>0</v>
      </c>
      <c r="V66" s="389">
        <f>-Inputs!W23</f>
        <v>0</v>
      </c>
      <c r="W66" s="389">
        <f>-Inputs!X23</f>
        <v>0</v>
      </c>
      <c r="X66" s="389">
        <f>-Inputs!Y23</f>
        <v>0</v>
      </c>
      <c r="Y66" s="389">
        <f>-Inputs!Z23</f>
        <v>0</v>
      </c>
      <c r="Z66" s="389">
        <f>-Inputs!AA23</f>
        <v>0</v>
      </c>
      <c r="AA66" s="389">
        <f>-Inputs!AB23</f>
        <v>0</v>
      </c>
      <c r="AB66" s="389">
        <f>-Inputs!AC23</f>
        <v>0</v>
      </c>
      <c r="AC66" s="389">
        <f>-Inputs!AD23</f>
        <v>0</v>
      </c>
      <c r="AD66" s="389">
        <f>-Inputs!AE23</f>
        <v>0</v>
      </c>
      <c r="AE66" s="389">
        <f>-Inputs!AF23</f>
        <v>0</v>
      </c>
      <c r="AF66" s="389">
        <f>-Inputs!AG23</f>
        <v>0</v>
      </c>
      <c r="AG66" s="389">
        <f>-Inputs!AH23</f>
        <v>0</v>
      </c>
      <c r="AH66" s="389">
        <f>-Inputs!AI23</f>
        <v>0</v>
      </c>
      <c r="AI66" s="389">
        <f>-Inputs!AJ23</f>
        <v>0</v>
      </c>
      <c r="AJ66" s="389">
        <f>-Inputs!AK23</f>
        <v>0</v>
      </c>
      <c r="AK66" s="389">
        <f>-Inputs!AL23</f>
        <v>0</v>
      </c>
      <c r="AL66" s="389">
        <f>-Inputs!AM23</f>
        <v>0</v>
      </c>
      <c r="AM66" s="389">
        <f>-Inputs!AN23</f>
        <v>0</v>
      </c>
      <c r="AN66" s="389">
        <f>-Inputs!AO23</f>
        <v>0</v>
      </c>
      <c r="AO66" s="389">
        <f>-Inputs!AP23</f>
        <v>0</v>
      </c>
      <c r="AP66" s="389">
        <f>-Inputs!AQ23</f>
        <v>0</v>
      </c>
      <c r="AQ66" s="389">
        <f>-Inputs!AR23</f>
        <v>0</v>
      </c>
      <c r="AR66" s="389">
        <f>-Inputs!AS23</f>
        <v>0</v>
      </c>
      <c r="AS66" s="389">
        <f>-Inputs!AT23</f>
        <v>0</v>
      </c>
      <c r="AT66" s="389">
        <f>-Inputs!AU23</f>
        <v>0</v>
      </c>
      <c r="AU66" s="389">
        <f>-Inputs!AV23</f>
        <v>0</v>
      </c>
      <c r="AV66" s="389">
        <f>-Inputs!AW23</f>
        <v>0</v>
      </c>
      <c r="AW66" s="389">
        <f>-Inputs!AX23</f>
        <v>0</v>
      </c>
      <c r="AX66" s="389">
        <f>-Inputs!AY23</f>
        <v>0</v>
      </c>
      <c r="AY66" s="389">
        <f>-Inputs!AZ23</f>
        <v>0</v>
      </c>
      <c r="AZ66" s="389">
        <f>-Inputs!BA23</f>
        <v>0</v>
      </c>
      <c r="BA66" s="389">
        <f>-Inputs!BB23</f>
        <v>0</v>
      </c>
      <c r="BB66" s="389">
        <f>-Inputs!BC23</f>
        <v>0</v>
      </c>
      <c r="BC66" s="389">
        <f>-Inputs!BD23</f>
        <v>0</v>
      </c>
      <c r="BD66" s="389">
        <f>-Inputs!BE23</f>
        <v>0</v>
      </c>
      <c r="BE66" s="389">
        <f>-Inputs!BF23</f>
        <v>0</v>
      </c>
      <c r="BF66" s="389">
        <f>-Inputs!BG23</f>
        <v>0</v>
      </c>
      <c r="BG66" s="389">
        <f>-Inputs!BH23</f>
        <v>0</v>
      </c>
      <c r="BH66" s="389">
        <f>-Inputs!BI23</f>
        <v>0</v>
      </c>
      <c r="BI66" s="389">
        <f>-Inputs!BJ23</f>
        <v>0</v>
      </c>
      <c r="BJ66" s="389">
        <f>-Inputs!BK23</f>
        <v>0</v>
      </c>
      <c r="BK66" s="389">
        <f>-Inputs!BL23</f>
        <v>0</v>
      </c>
      <c r="BL66" s="389">
        <f>-Inputs!BM23</f>
        <v>0</v>
      </c>
      <c r="BM66" s="389">
        <f>-Inputs!BN23</f>
        <v>0</v>
      </c>
      <c r="BN66" s="389">
        <f>-Inputs!BO23</f>
        <v>0</v>
      </c>
      <c r="BO66" s="389">
        <f>-Inputs!BP23</f>
        <v>0</v>
      </c>
      <c r="BP66" s="389">
        <f>-Inputs!BQ23</f>
        <v>0</v>
      </c>
      <c r="BQ66" s="389">
        <f>-Inputs!BR23</f>
        <v>0</v>
      </c>
      <c r="BR66" s="389">
        <f>-Inputs!BS23</f>
        <v>0</v>
      </c>
      <c r="BS66" s="389">
        <f>-Inputs!BT23</f>
        <v>0</v>
      </c>
      <c r="BT66" s="389">
        <f>-Inputs!BU23</f>
        <v>0</v>
      </c>
      <c r="BU66" s="389">
        <f>-Inputs!BV23</f>
        <v>0</v>
      </c>
      <c r="BV66" s="389">
        <f>-Inputs!BW23</f>
        <v>0</v>
      </c>
      <c r="BW66" s="389">
        <f>-Inputs!BX23</f>
        <v>0</v>
      </c>
      <c r="BX66" s="389">
        <f>-Inputs!BY23</f>
        <v>0</v>
      </c>
      <c r="BY66" s="389">
        <f>-Inputs!BZ23</f>
        <v>0</v>
      </c>
      <c r="BZ66" s="389">
        <f>-Inputs!CA23</f>
        <v>0</v>
      </c>
      <c r="CA66" s="389">
        <f>-Inputs!CB23</f>
        <v>0</v>
      </c>
      <c r="CB66" s="389">
        <f>-Inputs!CC23</f>
        <v>0</v>
      </c>
      <c r="CC66" s="389">
        <f>-Inputs!CD23</f>
        <v>0</v>
      </c>
      <c r="CD66" s="225"/>
    </row>
    <row r="67" spans="1:82">
      <c r="A67" s="219" t="s">
        <v>676</v>
      </c>
      <c r="B67" s="389">
        <f>-Inputs!C24-Inputs!C65</f>
        <v>-99.75</v>
      </c>
      <c r="C67" s="389">
        <f>-Inputs!D24-Inputs!D65</f>
        <v>0</v>
      </c>
      <c r="D67" s="389">
        <f>-Inputs!E24-Inputs!E65</f>
        <v>0</v>
      </c>
      <c r="E67" s="389">
        <f>-Inputs!F24-Inputs!F65</f>
        <v>0</v>
      </c>
      <c r="F67" s="389">
        <f>-Inputs!G24-Inputs!G65</f>
        <v>0</v>
      </c>
      <c r="G67" s="389">
        <f>-Inputs!H24-Inputs!H65</f>
        <v>0</v>
      </c>
      <c r="H67" s="389">
        <f>-Inputs!I24-Inputs!I65</f>
        <v>0</v>
      </c>
      <c r="I67" s="389">
        <f>-Inputs!J24-Inputs!J65</f>
        <v>0</v>
      </c>
      <c r="J67" s="389">
        <f>-Inputs!K24-Inputs!K65</f>
        <v>0</v>
      </c>
      <c r="K67" s="389">
        <f>-Inputs!L24-Inputs!L65</f>
        <v>0</v>
      </c>
      <c r="L67" s="389">
        <f>-Inputs!M24-Inputs!M65</f>
        <v>0</v>
      </c>
      <c r="M67" s="389">
        <f>-Inputs!N24-Inputs!N65</f>
        <v>0</v>
      </c>
      <c r="N67" s="389">
        <f>-Inputs!O24-Inputs!O65</f>
        <v>0</v>
      </c>
      <c r="O67" s="389">
        <f>-Inputs!P24-Inputs!P65</f>
        <v>0</v>
      </c>
      <c r="P67" s="389">
        <f>-Inputs!Q24-Inputs!Q65</f>
        <v>0</v>
      </c>
      <c r="Q67" s="389">
        <f>-Inputs!R24-Inputs!R65</f>
        <v>0</v>
      </c>
      <c r="R67" s="389">
        <f>-Inputs!S24-Inputs!S65</f>
        <v>0</v>
      </c>
      <c r="S67" s="389">
        <f>-Inputs!T24-Inputs!T65</f>
        <v>0</v>
      </c>
      <c r="T67" s="389">
        <f>-Inputs!U24-Inputs!U65</f>
        <v>0</v>
      </c>
      <c r="U67" s="389">
        <f>-Inputs!V24-Inputs!V65</f>
        <v>0</v>
      </c>
      <c r="V67" s="389">
        <f>-Inputs!W24-Inputs!W65</f>
        <v>0</v>
      </c>
      <c r="W67" s="389">
        <f>-Inputs!X24-Inputs!X65</f>
        <v>0</v>
      </c>
      <c r="X67" s="389">
        <f>-Inputs!Y24-Inputs!Y65</f>
        <v>0</v>
      </c>
      <c r="Y67" s="389">
        <f>-Inputs!Z24-Inputs!Z65</f>
        <v>0</v>
      </c>
      <c r="Z67" s="389">
        <f>-Inputs!AA24-Inputs!AA65</f>
        <v>0</v>
      </c>
      <c r="AA67" s="389">
        <f>-Inputs!AB24-Inputs!AB65</f>
        <v>0</v>
      </c>
      <c r="AB67" s="389">
        <f>-Inputs!AC24-Inputs!AC65</f>
        <v>0</v>
      </c>
      <c r="AC67" s="389">
        <f>-Inputs!AD24-Inputs!AD65</f>
        <v>0</v>
      </c>
      <c r="AD67" s="389">
        <f>-Inputs!AE24-Inputs!AE65</f>
        <v>0</v>
      </c>
      <c r="AE67" s="389">
        <f>-Inputs!AF24-Inputs!AF65</f>
        <v>0</v>
      </c>
      <c r="AF67" s="389">
        <f>-Inputs!AG24-Inputs!AG65</f>
        <v>0</v>
      </c>
      <c r="AG67" s="389">
        <f>-Inputs!AH24-Inputs!AH65</f>
        <v>0</v>
      </c>
      <c r="AH67" s="389">
        <f>-Inputs!AI24-Inputs!AI65</f>
        <v>0</v>
      </c>
      <c r="AI67" s="389">
        <f>-Inputs!AJ24-Inputs!AJ65</f>
        <v>0</v>
      </c>
      <c r="AJ67" s="389">
        <f>-Inputs!AK24-Inputs!AK65</f>
        <v>0</v>
      </c>
      <c r="AK67" s="389">
        <f>-Inputs!AL24-Inputs!AL65</f>
        <v>0</v>
      </c>
      <c r="AL67" s="389">
        <f>-Inputs!AM24-Inputs!AM65</f>
        <v>0</v>
      </c>
      <c r="AM67" s="389">
        <f>-Inputs!AN24-Inputs!AN65</f>
        <v>0</v>
      </c>
      <c r="AN67" s="389">
        <f>-Inputs!AO24-Inputs!AO65</f>
        <v>0</v>
      </c>
      <c r="AO67" s="389">
        <f>-Inputs!AP24-Inputs!AP65</f>
        <v>0</v>
      </c>
      <c r="AP67" s="389">
        <f>-Inputs!AQ24-Inputs!AQ65</f>
        <v>0</v>
      </c>
      <c r="AQ67" s="389">
        <f>-Inputs!AR24-Inputs!AR65</f>
        <v>0</v>
      </c>
      <c r="AR67" s="389">
        <f>-Inputs!AS24-Inputs!AS65</f>
        <v>0</v>
      </c>
      <c r="AS67" s="389">
        <f>-Inputs!AT24-Inputs!AT65</f>
        <v>0</v>
      </c>
      <c r="AT67" s="389">
        <f>-Inputs!AU24-Inputs!AU65</f>
        <v>0</v>
      </c>
      <c r="AU67" s="389">
        <f>-Inputs!AV24-Inputs!AV65</f>
        <v>0</v>
      </c>
      <c r="AV67" s="389">
        <f>-Inputs!AW24-Inputs!AW65</f>
        <v>0</v>
      </c>
      <c r="AW67" s="389">
        <f>-Inputs!AX24-Inputs!AX65</f>
        <v>0</v>
      </c>
      <c r="AX67" s="389">
        <f>-Inputs!AY24-Inputs!AY65</f>
        <v>0</v>
      </c>
      <c r="AY67" s="389">
        <f>-Inputs!AZ24-Inputs!AZ65</f>
        <v>0</v>
      </c>
      <c r="AZ67" s="389">
        <f>-Inputs!BA24-Inputs!BA65</f>
        <v>0</v>
      </c>
      <c r="BA67" s="389">
        <f>-Inputs!BB24-Inputs!BB65</f>
        <v>0</v>
      </c>
      <c r="BB67" s="389">
        <f>-Inputs!BC24-Inputs!BC65</f>
        <v>0</v>
      </c>
      <c r="BC67" s="389">
        <f>-Inputs!BD24-Inputs!BD65</f>
        <v>0</v>
      </c>
      <c r="BD67" s="389">
        <f>-Inputs!BE24-Inputs!BE65</f>
        <v>0</v>
      </c>
      <c r="BE67" s="389">
        <f>-Inputs!BF24-Inputs!BF65</f>
        <v>0</v>
      </c>
      <c r="BF67" s="389">
        <f>-Inputs!BG24-Inputs!BG65</f>
        <v>0</v>
      </c>
      <c r="BG67" s="389">
        <f>-Inputs!BH24-Inputs!BH65</f>
        <v>0</v>
      </c>
      <c r="BH67" s="389">
        <f>-Inputs!BI24-Inputs!BI65</f>
        <v>0</v>
      </c>
      <c r="BI67" s="389">
        <f>-Inputs!BJ24-Inputs!BJ65</f>
        <v>0</v>
      </c>
      <c r="BJ67" s="389">
        <f>-Inputs!BK24-Inputs!BK65</f>
        <v>0</v>
      </c>
      <c r="BK67" s="389">
        <f>-Inputs!BL24-Inputs!BL65</f>
        <v>0</v>
      </c>
      <c r="BL67" s="389">
        <f>-Inputs!BM24-Inputs!BM65</f>
        <v>0</v>
      </c>
      <c r="BM67" s="389">
        <f>-Inputs!BN24-Inputs!BN65</f>
        <v>0</v>
      </c>
      <c r="BN67" s="389">
        <f>-Inputs!BO24-Inputs!BO65</f>
        <v>0</v>
      </c>
      <c r="BO67" s="389">
        <f>-Inputs!BP24-Inputs!BP65</f>
        <v>0</v>
      </c>
      <c r="BP67" s="389">
        <f>-Inputs!BQ24-Inputs!BQ65</f>
        <v>0</v>
      </c>
      <c r="BQ67" s="389">
        <f>-Inputs!BR24-Inputs!BR65</f>
        <v>0</v>
      </c>
      <c r="BR67" s="389">
        <f>-Inputs!BS24-Inputs!BS65</f>
        <v>0</v>
      </c>
      <c r="BS67" s="389">
        <f>-Inputs!BT24-Inputs!BT65</f>
        <v>0</v>
      </c>
      <c r="BT67" s="389">
        <f>-Inputs!BU24-Inputs!BU65</f>
        <v>0</v>
      </c>
      <c r="BU67" s="389">
        <f>-Inputs!BV24-Inputs!BV65</f>
        <v>0</v>
      </c>
      <c r="BV67" s="389">
        <f>-Inputs!BW24-Inputs!BW65</f>
        <v>0</v>
      </c>
      <c r="BW67" s="389">
        <f>-Inputs!BX24-Inputs!BX65</f>
        <v>0</v>
      </c>
      <c r="BX67" s="389">
        <f>-Inputs!BY24-Inputs!BY65</f>
        <v>0</v>
      </c>
      <c r="BY67" s="389">
        <f>-Inputs!BZ24-Inputs!BZ65</f>
        <v>0</v>
      </c>
      <c r="BZ67" s="389">
        <f>-Inputs!CA24-Inputs!CA65</f>
        <v>0</v>
      </c>
      <c r="CA67" s="389">
        <f>-Inputs!CB24-Inputs!CB65</f>
        <v>0</v>
      </c>
      <c r="CB67" s="389">
        <f>-Inputs!CC24-Inputs!CC65</f>
        <v>0</v>
      </c>
      <c r="CC67" s="389">
        <f>-Inputs!CD24-Inputs!CD65</f>
        <v>0</v>
      </c>
      <c r="CD67" s="225"/>
    </row>
    <row r="68" spans="1:82">
      <c r="A68" s="219" t="s">
        <v>685</v>
      </c>
      <c r="B68" s="389">
        <f>-Inputs!C25</f>
        <v>-731.25</v>
      </c>
      <c r="C68" s="389">
        <f>-Inputs!D25</f>
        <v>0</v>
      </c>
      <c r="D68" s="389">
        <f>-Inputs!E25</f>
        <v>0</v>
      </c>
      <c r="E68" s="389">
        <f>-Inputs!F25</f>
        <v>0</v>
      </c>
      <c r="F68" s="389">
        <f>-Inputs!G25</f>
        <v>0</v>
      </c>
      <c r="G68" s="389">
        <f>-Inputs!H25</f>
        <v>0</v>
      </c>
      <c r="H68" s="389">
        <f>-Inputs!I25</f>
        <v>0</v>
      </c>
      <c r="I68" s="389">
        <f>-Inputs!J25</f>
        <v>0</v>
      </c>
      <c r="J68" s="389">
        <f>-Inputs!K25</f>
        <v>0</v>
      </c>
      <c r="K68" s="389">
        <f>-Inputs!L25</f>
        <v>0</v>
      </c>
      <c r="L68" s="389">
        <f>-Inputs!M25</f>
        <v>0</v>
      </c>
      <c r="M68" s="389">
        <f>-Inputs!N25</f>
        <v>0</v>
      </c>
      <c r="N68" s="389">
        <f>-Inputs!O25</f>
        <v>0</v>
      </c>
      <c r="O68" s="389">
        <f>-Inputs!P25</f>
        <v>0</v>
      </c>
      <c r="P68" s="389">
        <f>-Inputs!Q25</f>
        <v>0</v>
      </c>
      <c r="Q68" s="389">
        <f>-Inputs!R25</f>
        <v>0</v>
      </c>
      <c r="R68" s="389">
        <f>-Inputs!S25</f>
        <v>0</v>
      </c>
      <c r="S68" s="389">
        <f>-Inputs!T25</f>
        <v>0</v>
      </c>
      <c r="T68" s="389">
        <f>-Inputs!U25</f>
        <v>0</v>
      </c>
      <c r="U68" s="389">
        <f>-Inputs!V25</f>
        <v>0</v>
      </c>
      <c r="V68" s="389">
        <f>-Inputs!W25</f>
        <v>0</v>
      </c>
      <c r="W68" s="389">
        <f>-Inputs!X25</f>
        <v>0</v>
      </c>
      <c r="X68" s="389">
        <f>-Inputs!Y25</f>
        <v>0</v>
      </c>
      <c r="Y68" s="389">
        <f>-Inputs!Z25</f>
        <v>0</v>
      </c>
      <c r="Z68" s="389">
        <f>-Inputs!AA25</f>
        <v>0</v>
      </c>
      <c r="AA68" s="389">
        <f>-Inputs!AB25</f>
        <v>0</v>
      </c>
      <c r="AB68" s="389">
        <f>-Inputs!AC25</f>
        <v>0</v>
      </c>
      <c r="AC68" s="389">
        <f>-Inputs!AD25</f>
        <v>0</v>
      </c>
      <c r="AD68" s="389">
        <f>-Inputs!AE25</f>
        <v>0</v>
      </c>
      <c r="AE68" s="389">
        <f>-Inputs!AF25</f>
        <v>0</v>
      </c>
      <c r="AF68" s="389">
        <f>-Inputs!AG25</f>
        <v>0</v>
      </c>
      <c r="AG68" s="389">
        <f>-Inputs!AH25</f>
        <v>0</v>
      </c>
      <c r="AH68" s="389">
        <f>-Inputs!AI25</f>
        <v>0</v>
      </c>
      <c r="AI68" s="389">
        <f>-Inputs!AJ25</f>
        <v>0</v>
      </c>
      <c r="AJ68" s="389">
        <f>-Inputs!AK25</f>
        <v>0</v>
      </c>
      <c r="AK68" s="389">
        <f>-Inputs!AL25</f>
        <v>0</v>
      </c>
      <c r="AL68" s="389">
        <f>-Inputs!AM25</f>
        <v>0</v>
      </c>
      <c r="AM68" s="389">
        <f>-Inputs!AN25</f>
        <v>0</v>
      </c>
      <c r="AN68" s="389">
        <f>-Inputs!AO25</f>
        <v>0</v>
      </c>
      <c r="AO68" s="389">
        <f>-Inputs!AP25</f>
        <v>0</v>
      </c>
      <c r="AP68" s="389">
        <f>-Inputs!AQ25</f>
        <v>0</v>
      </c>
      <c r="AQ68" s="389">
        <f>-Inputs!AR25</f>
        <v>0</v>
      </c>
      <c r="AR68" s="389">
        <f>-Inputs!AS25</f>
        <v>0</v>
      </c>
      <c r="AS68" s="389">
        <f>-Inputs!AT25</f>
        <v>0</v>
      </c>
      <c r="AT68" s="389">
        <f>-Inputs!AU25</f>
        <v>0</v>
      </c>
      <c r="AU68" s="389">
        <f>-Inputs!AV25</f>
        <v>0</v>
      </c>
      <c r="AV68" s="389">
        <f>-Inputs!AW25</f>
        <v>0</v>
      </c>
      <c r="AW68" s="389">
        <f>-Inputs!AX25</f>
        <v>0</v>
      </c>
      <c r="AX68" s="389">
        <f>-Inputs!AY25</f>
        <v>0</v>
      </c>
      <c r="AY68" s="389">
        <f>-Inputs!AZ25</f>
        <v>0</v>
      </c>
      <c r="AZ68" s="389">
        <f>-Inputs!BA25</f>
        <v>0</v>
      </c>
      <c r="BA68" s="389">
        <f>-Inputs!BB25</f>
        <v>0</v>
      </c>
      <c r="BB68" s="389">
        <f>-Inputs!BC25</f>
        <v>0</v>
      </c>
      <c r="BC68" s="389">
        <f>-Inputs!BD25</f>
        <v>0</v>
      </c>
      <c r="BD68" s="389">
        <f>-Inputs!BE25</f>
        <v>0</v>
      </c>
      <c r="BE68" s="389">
        <f>-Inputs!BF25</f>
        <v>0</v>
      </c>
      <c r="BF68" s="389">
        <f>-Inputs!BG25</f>
        <v>0</v>
      </c>
      <c r="BG68" s="389">
        <f>-Inputs!BH25</f>
        <v>0</v>
      </c>
      <c r="BH68" s="389">
        <f>-Inputs!BI25</f>
        <v>0</v>
      </c>
      <c r="BI68" s="389">
        <f>-Inputs!BJ25</f>
        <v>0</v>
      </c>
      <c r="BJ68" s="389">
        <f>-Inputs!BK25</f>
        <v>0</v>
      </c>
      <c r="BK68" s="389">
        <f>-Inputs!BL25</f>
        <v>0</v>
      </c>
      <c r="BL68" s="389">
        <f>-Inputs!BM25</f>
        <v>0</v>
      </c>
      <c r="BM68" s="389">
        <f>-Inputs!BN25</f>
        <v>0</v>
      </c>
      <c r="BN68" s="389">
        <f>-Inputs!BO25</f>
        <v>0</v>
      </c>
      <c r="BO68" s="389">
        <f>-Inputs!BP25</f>
        <v>0</v>
      </c>
      <c r="BP68" s="389">
        <f>-Inputs!BQ25</f>
        <v>0</v>
      </c>
      <c r="BQ68" s="389">
        <f>-Inputs!BR25</f>
        <v>0</v>
      </c>
      <c r="BR68" s="389">
        <f>-Inputs!BS25</f>
        <v>0</v>
      </c>
      <c r="BS68" s="389">
        <f>-Inputs!BT25</f>
        <v>0</v>
      </c>
      <c r="BT68" s="389">
        <f>-Inputs!BU25</f>
        <v>0</v>
      </c>
      <c r="BU68" s="389">
        <f>-Inputs!BV25</f>
        <v>0</v>
      </c>
      <c r="BV68" s="389">
        <f>-Inputs!BW25</f>
        <v>0</v>
      </c>
      <c r="BW68" s="389">
        <f>-Inputs!BX25</f>
        <v>0</v>
      </c>
      <c r="BX68" s="389">
        <f>-Inputs!BY25</f>
        <v>0</v>
      </c>
      <c r="BY68" s="389">
        <f>-Inputs!BZ25</f>
        <v>0</v>
      </c>
      <c r="BZ68" s="389">
        <f>-Inputs!CA25</f>
        <v>0</v>
      </c>
      <c r="CA68" s="389">
        <f>-Inputs!CB25</f>
        <v>0</v>
      </c>
      <c r="CB68" s="389">
        <f>-Inputs!CC25</f>
        <v>0</v>
      </c>
      <c r="CC68" s="389">
        <f>-Inputs!CD25</f>
        <v>0</v>
      </c>
      <c r="CD68" s="225"/>
    </row>
    <row r="69" spans="1:82">
      <c r="A69" s="219" t="s">
        <v>439</v>
      </c>
      <c r="B69" s="389">
        <f>Inputs!C64</f>
        <v>0</v>
      </c>
      <c r="C69" s="389">
        <f>Inputs!D64</f>
        <v>0</v>
      </c>
      <c r="D69" s="389">
        <f>Inputs!E64</f>
        <v>0</v>
      </c>
      <c r="E69" s="389">
        <f>Inputs!F64</f>
        <v>0</v>
      </c>
      <c r="F69" s="389">
        <f>Inputs!G64</f>
        <v>0</v>
      </c>
      <c r="G69" s="389">
        <f>Inputs!H64</f>
        <v>0</v>
      </c>
      <c r="H69" s="389">
        <f>Inputs!I64</f>
        <v>0</v>
      </c>
      <c r="I69" s="389">
        <f>Inputs!J64</f>
        <v>0</v>
      </c>
      <c r="J69" s="389">
        <f>Inputs!K64</f>
        <v>0</v>
      </c>
      <c r="K69" s="389">
        <f>Inputs!L64</f>
        <v>0</v>
      </c>
      <c r="L69" s="389">
        <f>Inputs!M64</f>
        <v>0</v>
      </c>
      <c r="M69" s="389">
        <f>Inputs!N64</f>
        <v>0</v>
      </c>
      <c r="N69" s="389">
        <f>Inputs!O64</f>
        <v>0</v>
      </c>
      <c r="O69" s="389">
        <f>Inputs!P64</f>
        <v>0</v>
      </c>
      <c r="P69" s="389">
        <f>Inputs!Q64</f>
        <v>0</v>
      </c>
      <c r="Q69" s="389">
        <f>Inputs!R64</f>
        <v>0</v>
      </c>
      <c r="R69" s="389">
        <f>Inputs!S64</f>
        <v>0</v>
      </c>
      <c r="S69" s="389">
        <f>Inputs!T64</f>
        <v>0</v>
      </c>
      <c r="T69" s="389">
        <f>Inputs!U64</f>
        <v>0</v>
      </c>
      <c r="U69" s="389">
        <f>Inputs!V64</f>
        <v>0</v>
      </c>
      <c r="V69" s="389">
        <f>Inputs!W64</f>
        <v>0</v>
      </c>
      <c r="W69" s="389">
        <f>Inputs!X64</f>
        <v>0</v>
      </c>
      <c r="X69" s="389">
        <f>Inputs!Y64</f>
        <v>0</v>
      </c>
      <c r="Y69" s="389">
        <f>Inputs!Z64</f>
        <v>0</v>
      </c>
      <c r="Z69" s="389">
        <f>Inputs!AA64</f>
        <v>0</v>
      </c>
      <c r="AA69" s="389">
        <f>Inputs!AB64</f>
        <v>0</v>
      </c>
      <c r="AB69" s="389">
        <f>Inputs!AC64</f>
        <v>0</v>
      </c>
      <c r="AC69" s="389">
        <f>Inputs!AD64</f>
        <v>0</v>
      </c>
      <c r="AD69" s="389">
        <f>Inputs!AE64</f>
        <v>0</v>
      </c>
      <c r="AE69" s="389">
        <f>Inputs!AF64</f>
        <v>0</v>
      </c>
      <c r="AF69" s="389">
        <f>Inputs!AG64</f>
        <v>0</v>
      </c>
      <c r="AG69" s="389">
        <f>Inputs!AH64</f>
        <v>0</v>
      </c>
      <c r="AH69" s="389">
        <f>Inputs!AI64</f>
        <v>0</v>
      </c>
      <c r="AI69" s="389">
        <f>Inputs!AJ64</f>
        <v>0</v>
      </c>
      <c r="AJ69" s="389">
        <f>Inputs!AK64</f>
        <v>0</v>
      </c>
      <c r="AK69" s="389">
        <f>Inputs!AL64</f>
        <v>0</v>
      </c>
      <c r="AL69" s="389">
        <f>Inputs!AM64</f>
        <v>0</v>
      </c>
      <c r="AM69" s="389">
        <f>Inputs!AN64</f>
        <v>0</v>
      </c>
      <c r="AN69" s="389">
        <f>Inputs!AO64</f>
        <v>0</v>
      </c>
      <c r="AO69" s="389">
        <f>Inputs!AP64</f>
        <v>0</v>
      </c>
      <c r="AP69" s="389">
        <f>Inputs!AQ64</f>
        <v>0</v>
      </c>
      <c r="AQ69" s="389">
        <f>Inputs!AR64</f>
        <v>0</v>
      </c>
      <c r="AR69" s="389">
        <f>Inputs!AS64</f>
        <v>0</v>
      </c>
      <c r="AS69" s="389">
        <f>Inputs!AT64</f>
        <v>0</v>
      </c>
      <c r="AT69" s="389">
        <f>Inputs!AU64</f>
        <v>0</v>
      </c>
      <c r="AU69" s="389">
        <f>Inputs!AV64</f>
        <v>0</v>
      </c>
      <c r="AV69" s="389">
        <f>Inputs!AW64</f>
        <v>0</v>
      </c>
      <c r="AW69" s="389">
        <f>Inputs!AX64</f>
        <v>0</v>
      </c>
      <c r="AX69" s="389">
        <f>Inputs!AY64</f>
        <v>0</v>
      </c>
      <c r="AY69" s="389">
        <f>Inputs!AZ64</f>
        <v>0</v>
      </c>
      <c r="AZ69" s="389">
        <f>Inputs!BA64</f>
        <v>0</v>
      </c>
      <c r="BA69" s="389">
        <f>Inputs!BB64</f>
        <v>0</v>
      </c>
      <c r="BB69" s="389">
        <f>Inputs!BC64</f>
        <v>0</v>
      </c>
      <c r="BC69" s="389">
        <f>Inputs!BD64</f>
        <v>0</v>
      </c>
      <c r="BD69" s="389">
        <f>Inputs!BE64</f>
        <v>0</v>
      </c>
      <c r="BE69" s="389">
        <f>Inputs!BF64</f>
        <v>0</v>
      </c>
      <c r="BF69" s="389">
        <f>Inputs!BG64</f>
        <v>0</v>
      </c>
      <c r="BG69" s="389">
        <f>Inputs!BH64</f>
        <v>0</v>
      </c>
      <c r="BH69" s="389">
        <f>Inputs!BI64</f>
        <v>0</v>
      </c>
      <c r="BI69" s="389">
        <f>Inputs!BJ64</f>
        <v>0</v>
      </c>
      <c r="BJ69" s="389">
        <f>Inputs!BK64</f>
        <v>0</v>
      </c>
      <c r="BK69" s="389">
        <f>Inputs!BL64</f>
        <v>0</v>
      </c>
      <c r="BL69" s="389">
        <f>Inputs!BM64</f>
        <v>0</v>
      </c>
      <c r="BM69" s="389">
        <f>Inputs!BN64</f>
        <v>0</v>
      </c>
      <c r="BN69" s="389">
        <f>Inputs!BO64</f>
        <v>0</v>
      </c>
      <c r="BO69" s="389">
        <f>Inputs!BP64</f>
        <v>0</v>
      </c>
      <c r="BP69" s="389">
        <f>Inputs!BQ64</f>
        <v>0</v>
      </c>
      <c r="BQ69" s="389">
        <f>Inputs!BR64</f>
        <v>0</v>
      </c>
      <c r="BR69" s="389">
        <f>Inputs!BS64</f>
        <v>0</v>
      </c>
      <c r="BS69" s="389">
        <f>Inputs!BT64</f>
        <v>0</v>
      </c>
      <c r="BT69" s="389">
        <f>Inputs!BU64</f>
        <v>0</v>
      </c>
      <c r="BU69" s="389">
        <f>Inputs!BV64</f>
        <v>0</v>
      </c>
      <c r="BV69" s="389">
        <f>Inputs!BW64</f>
        <v>0</v>
      </c>
      <c r="BW69" s="389">
        <f>Inputs!BX64</f>
        <v>0</v>
      </c>
      <c r="BX69" s="389">
        <f>Inputs!BY64</f>
        <v>0</v>
      </c>
      <c r="BY69" s="389">
        <f>Inputs!BZ64</f>
        <v>0</v>
      </c>
      <c r="BZ69" s="389">
        <f>Inputs!CA64</f>
        <v>0</v>
      </c>
      <c r="CA69" s="389">
        <f>Inputs!CB64</f>
        <v>0</v>
      </c>
      <c r="CB69" s="389">
        <f>Inputs!CC64</f>
        <v>0</v>
      </c>
      <c r="CC69" s="389">
        <f>Inputs!CD64</f>
        <v>0</v>
      </c>
      <c r="CD69" s="225"/>
    </row>
    <row r="70" spans="1:82">
      <c r="A70" s="221" t="s">
        <v>108</v>
      </c>
      <c r="B70" s="278">
        <f t="shared" ref="B70:C70" si="45">SUM(B63:B69)</f>
        <v>-878</v>
      </c>
      <c r="C70" s="278">
        <f t="shared" si="45"/>
        <v>0</v>
      </c>
      <c r="D70" s="278">
        <f t="shared" ref="D70:BO70" si="46">SUM(D63:D69)</f>
        <v>0</v>
      </c>
      <c r="E70" s="278">
        <f t="shared" si="46"/>
        <v>0</v>
      </c>
      <c r="F70" s="278">
        <f t="shared" si="46"/>
        <v>0</v>
      </c>
      <c r="G70" s="278">
        <f t="shared" si="46"/>
        <v>0</v>
      </c>
      <c r="H70" s="278">
        <f t="shared" si="46"/>
        <v>0</v>
      </c>
      <c r="I70" s="278">
        <f t="shared" si="46"/>
        <v>0</v>
      </c>
      <c r="J70" s="278">
        <f t="shared" si="46"/>
        <v>0</v>
      </c>
      <c r="K70" s="278">
        <f t="shared" si="46"/>
        <v>0</v>
      </c>
      <c r="L70" s="278">
        <f t="shared" si="46"/>
        <v>0</v>
      </c>
      <c r="M70" s="278">
        <f t="shared" si="46"/>
        <v>0</v>
      </c>
      <c r="N70" s="278">
        <f t="shared" si="46"/>
        <v>0</v>
      </c>
      <c r="O70" s="278">
        <f t="shared" si="46"/>
        <v>0</v>
      </c>
      <c r="P70" s="278">
        <f t="shared" si="46"/>
        <v>0</v>
      </c>
      <c r="Q70" s="278">
        <f t="shared" si="46"/>
        <v>0</v>
      </c>
      <c r="R70" s="278">
        <f t="shared" si="46"/>
        <v>0</v>
      </c>
      <c r="S70" s="278">
        <f t="shared" si="46"/>
        <v>0</v>
      </c>
      <c r="T70" s="278">
        <f t="shared" si="46"/>
        <v>0</v>
      </c>
      <c r="U70" s="278">
        <f t="shared" si="46"/>
        <v>0</v>
      </c>
      <c r="V70" s="278">
        <f t="shared" si="46"/>
        <v>0</v>
      </c>
      <c r="W70" s="278">
        <f t="shared" si="46"/>
        <v>0</v>
      </c>
      <c r="X70" s="278">
        <f t="shared" si="46"/>
        <v>0</v>
      </c>
      <c r="Y70" s="278">
        <f t="shared" si="46"/>
        <v>0</v>
      </c>
      <c r="Z70" s="278">
        <f t="shared" si="46"/>
        <v>0</v>
      </c>
      <c r="AA70" s="278">
        <f t="shared" si="46"/>
        <v>0</v>
      </c>
      <c r="AB70" s="278">
        <f t="shared" si="46"/>
        <v>0</v>
      </c>
      <c r="AC70" s="278">
        <f t="shared" si="46"/>
        <v>0</v>
      </c>
      <c r="AD70" s="278">
        <f t="shared" si="46"/>
        <v>0</v>
      </c>
      <c r="AE70" s="278">
        <f t="shared" si="46"/>
        <v>0</v>
      </c>
      <c r="AF70" s="278">
        <f t="shared" si="46"/>
        <v>0</v>
      </c>
      <c r="AG70" s="278">
        <f t="shared" si="46"/>
        <v>0</v>
      </c>
      <c r="AH70" s="278">
        <f t="shared" si="46"/>
        <v>0</v>
      </c>
      <c r="AI70" s="278">
        <f t="shared" si="46"/>
        <v>0</v>
      </c>
      <c r="AJ70" s="278">
        <f t="shared" si="46"/>
        <v>0</v>
      </c>
      <c r="AK70" s="278">
        <f t="shared" si="46"/>
        <v>0</v>
      </c>
      <c r="AL70" s="278">
        <f t="shared" si="46"/>
        <v>0</v>
      </c>
      <c r="AM70" s="278">
        <f t="shared" si="46"/>
        <v>0</v>
      </c>
      <c r="AN70" s="278">
        <f t="shared" si="46"/>
        <v>0</v>
      </c>
      <c r="AO70" s="278">
        <f t="shared" si="46"/>
        <v>0</v>
      </c>
      <c r="AP70" s="278">
        <f t="shared" si="46"/>
        <v>0</v>
      </c>
      <c r="AQ70" s="278">
        <f t="shared" si="46"/>
        <v>0</v>
      </c>
      <c r="AR70" s="278">
        <f t="shared" si="46"/>
        <v>0</v>
      </c>
      <c r="AS70" s="278">
        <f t="shared" si="46"/>
        <v>0</v>
      </c>
      <c r="AT70" s="278">
        <f t="shared" si="46"/>
        <v>0</v>
      </c>
      <c r="AU70" s="278">
        <f t="shared" si="46"/>
        <v>0</v>
      </c>
      <c r="AV70" s="278">
        <f t="shared" si="46"/>
        <v>0</v>
      </c>
      <c r="AW70" s="278">
        <f t="shared" si="46"/>
        <v>0</v>
      </c>
      <c r="AX70" s="278">
        <f t="shared" si="46"/>
        <v>0</v>
      </c>
      <c r="AY70" s="278">
        <f t="shared" si="46"/>
        <v>0</v>
      </c>
      <c r="AZ70" s="278">
        <f t="shared" si="46"/>
        <v>0</v>
      </c>
      <c r="BA70" s="278">
        <f t="shared" si="46"/>
        <v>0</v>
      </c>
      <c r="BB70" s="278">
        <f t="shared" si="46"/>
        <v>0</v>
      </c>
      <c r="BC70" s="278">
        <f t="shared" si="46"/>
        <v>0</v>
      </c>
      <c r="BD70" s="278">
        <f t="shared" si="46"/>
        <v>0</v>
      </c>
      <c r="BE70" s="278">
        <f t="shared" si="46"/>
        <v>0</v>
      </c>
      <c r="BF70" s="278">
        <f t="shared" si="46"/>
        <v>0</v>
      </c>
      <c r="BG70" s="278">
        <f t="shared" si="46"/>
        <v>0</v>
      </c>
      <c r="BH70" s="278">
        <f t="shared" si="46"/>
        <v>0</v>
      </c>
      <c r="BI70" s="278">
        <f t="shared" si="46"/>
        <v>0</v>
      </c>
      <c r="BJ70" s="278">
        <f t="shared" si="46"/>
        <v>0</v>
      </c>
      <c r="BK70" s="278">
        <f t="shared" si="46"/>
        <v>0</v>
      </c>
      <c r="BL70" s="278">
        <f t="shared" si="46"/>
        <v>0</v>
      </c>
      <c r="BM70" s="278">
        <f t="shared" si="46"/>
        <v>0</v>
      </c>
      <c r="BN70" s="278">
        <f t="shared" si="46"/>
        <v>0</v>
      </c>
      <c r="BO70" s="278">
        <f t="shared" si="46"/>
        <v>0</v>
      </c>
      <c r="BP70" s="278">
        <f t="shared" ref="BP70:CC70" si="47">SUM(BP63:BP69)</f>
        <v>0</v>
      </c>
      <c r="BQ70" s="278">
        <f t="shared" si="47"/>
        <v>0</v>
      </c>
      <c r="BR70" s="278">
        <f t="shared" si="47"/>
        <v>0</v>
      </c>
      <c r="BS70" s="278">
        <f t="shared" si="47"/>
        <v>0</v>
      </c>
      <c r="BT70" s="278">
        <f t="shared" si="47"/>
        <v>0</v>
      </c>
      <c r="BU70" s="278">
        <f t="shared" si="47"/>
        <v>0</v>
      </c>
      <c r="BV70" s="278">
        <f t="shared" si="47"/>
        <v>0</v>
      </c>
      <c r="BW70" s="278">
        <f t="shared" si="47"/>
        <v>0</v>
      </c>
      <c r="BX70" s="278">
        <f t="shared" si="47"/>
        <v>0</v>
      </c>
      <c r="BY70" s="278">
        <f t="shared" si="47"/>
        <v>0</v>
      </c>
      <c r="BZ70" s="278">
        <f t="shared" si="47"/>
        <v>0</v>
      </c>
      <c r="CA70" s="278">
        <f t="shared" si="47"/>
        <v>0</v>
      </c>
      <c r="CB70" s="278">
        <f t="shared" si="47"/>
        <v>0</v>
      </c>
      <c r="CC70" s="278">
        <f t="shared" si="47"/>
        <v>0</v>
      </c>
      <c r="CD70" s="228"/>
    </row>
    <row r="71" spans="1:82">
      <c r="A71" s="222"/>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c r="AH71" s="465"/>
      <c r="AI71" s="465"/>
      <c r="AJ71" s="465"/>
      <c r="AK71" s="465"/>
      <c r="AL71" s="465"/>
      <c r="AM71" s="465"/>
      <c r="AN71" s="465"/>
      <c r="AO71" s="465"/>
      <c r="AP71" s="465"/>
      <c r="AQ71" s="465"/>
      <c r="AR71" s="465"/>
      <c r="AS71" s="465"/>
      <c r="AT71" s="465"/>
      <c r="AU71" s="465"/>
      <c r="AV71" s="465"/>
      <c r="AW71" s="465"/>
      <c r="AX71" s="465"/>
      <c r="AY71" s="465"/>
      <c r="AZ71" s="465"/>
      <c r="BA71" s="465"/>
      <c r="BB71" s="465"/>
      <c r="BC71" s="465"/>
      <c r="BD71" s="465"/>
      <c r="BE71" s="465"/>
      <c r="BF71" s="465"/>
      <c r="BG71" s="465"/>
      <c r="BH71" s="465"/>
      <c r="BI71" s="465"/>
      <c r="BJ71" s="465"/>
      <c r="BK71" s="465"/>
      <c r="BL71" s="465"/>
      <c r="BM71" s="465"/>
      <c r="BN71" s="465"/>
      <c r="BO71" s="465"/>
      <c r="BP71" s="465"/>
      <c r="BQ71" s="465"/>
      <c r="BR71" s="465"/>
      <c r="BS71" s="465"/>
      <c r="BT71" s="465"/>
      <c r="BU71" s="465"/>
      <c r="BV71" s="465"/>
      <c r="BW71" s="465"/>
      <c r="BX71" s="465"/>
      <c r="BY71" s="465"/>
      <c r="BZ71" s="465"/>
      <c r="CA71" s="465"/>
      <c r="CB71" s="465"/>
      <c r="CC71" s="465"/>
      <c r="CD71" s="227"/>
    </row>
    <row r="72" spans="1:82">
      <c r="A72" s="219" t="s">
        <v>479</v>
      </c>
      <c r="B72" s="389">
        <f ca="1">-Inputs!C14</f>
        <v>0</v>
      </c>
      <c r="C72" s="389">
        <f ca="1">-Inputs!D14</f>
        <v>0</v>
      </c>
      <c r="D72" s="389">
        <f ca="1">-Inputs!E14</f>
        <v>0</v>
      </c>
      <c r="E72" s="389">
        <f ca="1">-Inputs!F14</f>
        <v>0</v>
      </c>
      <c r="F72" s="389">
        <f ca="1">-Inputs!G14</f>
        <v>0</v>
      </c>
      <c r="G72" s="389">
        <f ca="1">-Inputs!H14</f>
        <v>0</v>
      </c>
      <c r="H72" s="389">
        <f ca="1">-Inputs!I14</f>
        <v>0</v>
      </c>
      <c r="I72" s="389">
        <f ca="1">-Inputs!J14</f>
        <v>0</v>
      </c>
      <c r="J72" s="389">
        <f ca="1">-Inputs!K14</f>
        <v>0</v>
      </c>
      <c r="K72" s="389">
        <f ca="1">-Inputs!L14</f>
        <v>0</v>
      </c>
      <c r="L72" s="389">
        <f ca="1">-Inputs!M14</f>
        <v>0</v>
      </c>
      <c r="M72" s="389">
        <f ca="1">-Inputs!N14</f>
        <v>0</v>
      </c>
      <c r="N72" s="389">
        <f ca="1">-Inputs!O14</f>
        <v>0</v>
      </c>
      <c r="O72" s="389">
        <f ca="1">-Inputs!P14</f>
        <v>0</v>
      </c>
      <c r="P72" s="389">
        <f ca="1">-Inputs!Q14</f>
        <v>0</v>
      </c>
      <c r="Q72" s="389">
        <f ca="1">-Inputs!R14</f>
        <v>0</v>
      </c>
      <c r="R72" s="389">
        <f ca="1">-Inputs!S14</f>
        <v>0</v>
      </c>
      <c r="S72" s="389">
        <f ca="1">-Inputs!T14</f>
        <v>0</v>
      </c>
      <c r="T72" s="389">
        <f ca="1">-Inputs!U14</f>
        <v>0</v>
      </c>
      <c r="U72" s="389">
        <f ca="1">-Inputs!V14</f>
        <v>0</v>
      </c>
      <c r="V72" s="389">
        <f ca="1">-Inputs!W14</f>
        <v>0</v>
      </c>
      <c r="W72" s="389">
        <f ca="1">-Inputs!X14</f>
        <v>0</v>
      </c>
      <c r="X72" s="389">
        <f ca="1">-Inputs!Y14</f>
        <v>0</v>
      </c>
      <c r="Y72" s="389">
        <f ca="1">-Inputs!Z14</f>
        <v>0</v>
      </c>
      <c r="Z72" s="389">
        <f ca="1">-Inputs!AA14</f>
        <v>0</v>
      </c>
      <c r="AA72" s="389">
        <f ca="1">-Inputs!AB14</f>
        <v>0</v>
      </c>
      <c r="AB72" s="389">
        <f ca="1">-Inputs!AC14</f>
        <v>0</v>
      </c>
      <c r="AC72" s="389">
        <f ca="1">-Inputs!AD14</f>
        <v>0</v>
      </c>
      <c r="AD72" s="389">
        <f ca="1">-Inputs!AE14</f>
        <v>0</v>
      </c>
      <c r="AE72" s="389">
        <f ca="1">-Inputs!AF14</f>
        <v>0</v>
      </c>
      <c r="AF72" s="389">
        <f ca="1">-Inputs!AG14</f>
        <v>0</v>
      </c>
      <c r="AG72" s="389">
        <f ca="1">-Inputs!AH14</f>
        <v>0</v>
      </c>
      <c r="AH72" s="389">
        <f ca="1">-Inputs!AI14</f>
        <v>0</v>
      </c>
      <c r="AI72" s="389">
        <f ca="1">-Inputs!AJ14</f>
        <v>0</v>
      </c>
      <c r="AJ72" s="389">
        <f ca="1">-Inputs!AK14</f>
        <v>0</v>
      </c>
      <c r="AK72" s="389">
        <f ca="1">-Inputs!AL14</f>
        <v>0</v>
      </c>
      <c r="AL72" s="389">
        <f ca="1">-Inputs!AM14</f>
        <v>0</v>
      </c>
      <c r="AM72" s="389">
        <f ca="1">-Inputs!AN14</f>
        <v>0</v>
      </c>
      <c r="AN72" s="389">
        <f ca="1">-Inputs!AO14</f>
        <v>0</v>
      </c>
      <c r="AO72" s="389">
        <f ca="1">-Inputs!AP14</f>
        <v>0</v>
      </c>
      <c r="AP72" s="389">
        <f ca="1">-Inputs!AQ14</f>
        <v>0</v>
      </c>
      <c r="AQ72" s="389">
        <f ca="1">-Inputs!AR14</f>
        <v>0</v>
      </c>
      <c r="AR72" s="389">
        <f ca="1">-Inputs!AS14</f>
        <v>0</v>
      </c>
      <c r="AS72" s="389">
        <f ca="1">-Inputs!AT14</f>
        <v>0</v>
      </c>
      <c r="AT72" s="389">
        <f ca="1">-Inputs!AU14</f>
        <v>0</v>
      </c>
      <c r="AU72" s="389">
        <f ca="1">-Inputs!AV14</f>
        <v>0</v>
      </c>
      <c r="AV72" s="389">
        <f ca="1">-Inputs!AW14</f>
        <v>0</v>
      </c>
      <c r="AW72" s="389">
        <f ca="1">-Inputs!AX14</f>
        <v>0</v>
      </c>
      <c r="AX72" s="389">
        <f ca="1">-Inputs!AY14</f>
        <v>0</v>
      </c>
      <c r="AY72" s="389">
        <f ca="1">-Inputs!AZ14</f>
        <v>0</v>
      </c>
      <c r="AZ72" s="389">
        <f ca="1">-Inputs!BA14</f>
        <v>0</v>
      </c>
      <c r="BA72" s="389">
        <f ca="1">-Inputs!BB14</f>
        <v>0</v>
      </c>
      <c r="BB72" s="389">
        <f ca="1">-Inputs!BC14</f>
        <v>0</v>
      </c>
      <c r="BC72" s="389">
        <f ca="1">-Inputs!BD14</f>
        <v>0</v>
      </c>
      <c r="BD72" s="389">
        <f ca="1">-Inputs!BE14</f>
        <v>0</v>
      </c>
      <c r="BE72" s="389">
        <f ca="1">-Inputs!BF14</f>
        <v>0</v>
      </c>
      <c r="BF72" s="389">
        <f ca="1">-Inputs!BG14</f>
        <v>0</v>
      </c>
      <c r="BG72" s="389">
        <f ca="1">-Inputs!BH14</f>
        <v>0</v>
      </c>
      <c r="BH72" s="389">
        <f ca="1">-Inputs!BI14</f>
        <v>0</v>
      </c>
      <c r="BI72" s="389">
        <f ca="1">-Inputs!BJ14</f>
        <v>0</v>
      </c>
      <c r="BJ72" s="389">
        <f ca="1">-Inputs!BK14</f>
        <v>0</v>
      </c>
      <c r="BK72" s="389">
        <f ca="1">-Inputs!BL14</f>
        <v>0</v>
      </c>
      <c r="BL72" s="389">
        <f ca="1">-Inputs!BM14</f>
        <v>0</v>
      </c>
      <c r="BM72" s="389">
        <f ca="1">-Inputs!BN14</f>
        <v>0</v>
      </c>
      <c r="BN72" s="389">
        <f ca="1">-Inputs!BO14</f>
        <v>0</v>
      </c>
      <c r="BO72" s="389">
        <f ca="1">-Inputs!BP14</f>
        <v>0</v>
      </c>
      <c r="BP72" s="389">
        <f ca="1">-Inputs!BQ14</f>
        <v>0</v>
      </c>
      <c r="BQ72" s="389">
        <f ca="1">-Inputs!BR14</f>
        <v>0</v>
      </c>
      <c r="BR72" s="389">
        <f ca="1">-Inputs!BS14</f>
        <v>0</v>
      </c>
      <c r="BS72" s="389">
        <f ca="1">-Inputs!BT14</f>
        <v>0</v>
      </c>
      <c r="BT72" s="389">
        <f ca="1">-Inputs!BU14</f>
        <v>0</v>
      </c>
      <c r="BU72" s="389">
        <f ca="1">-Inputs!BV14</f>
        <v>0</v>
      </c>
      <c r="BV72" s="389">
        <f ca="1">-Inputs!BW14</f>
        <v>0</v>
      </c>
      <c r="BW72" s="389">
        <f ca="1">-Inputs!BX14</f>
        <v>0</v>
      </c>
      <c r="BX72" s="389">
        <f ca="1">-Inputs!BY14</f>
        <v>0</v>
      </c>
      <c r="BY72" s="389">
        <f ca="1">-Inputs!BZ14</f>
        <v>0</v>
      </c>
      <c r="BZ72" s="389">
        <f ca="1">-Inputs!CA14</f>
        <v>0</v>
      </c>
      <c r="CA72" s="389">
        <f ca="1">-Inputs!CB14</f>
        <v>0</v>
      </c>
      <c r="CB72" s="389">
        <f ca="1">-Inputs!CC14</f>
        <v>0</v>
      </c>
      <c r="CC72" s="389">
        <f ca="1">-Inputs!CD14</f>
        <v>0</v>
      </c>
      <c r="CD72" s="225"/>
    </row>
    <row r="73" spans="1:82">
      <c r="A73" s="222" t="s">
        <v>173</v>
      </c>
      <c r="B73" s="389">
        <f ca="1">B64*IF(Welcome!$C$12="Distribution",'LookUp Ranges'!$K$12,IF(Welcome!$C$12="Transmission",'LookUp Ranges'!$K$12,IF(Welcome!$C$12="Power Generation",'LookUp Ranges'!$J$12,0)))</f>
        <v>0</v>
      </c>
      <c r="C73" s="389">
        <f ca="1">C64*IF(Welcome!$C$12="Distribution",'LookUp Ranges'!$K$12,IF(Welcome!$C$12="Transmission",'LookUp Ranges'!$K$12,IF(Welcome!$C$12="Power Generation",'LookUp Ranges'!$J$12,0)))</f>
        <v>0</v>
      </c>
      <c r="D73" s="389">
        <f ca="1">D64*IF(Welcome!$C$12="Distribution",'LookUp Ranges'!$K$12,IF(Welcome!$C$12="Transmission",'LookUp Ranges'!$K$12,IF(Welcome!$C$12="Power Generation",'LookUp Ranges'!$J$12,0)))</f>
        <v>0</v>
      </c>
      <c r="E73" s="389">
        <f ca="1">E64*IF(Welcome!$C$12="Distribution",'LookUp Ranges'!$K$12,IF(Welcome!$C$12="Transmission",'LookUp Ranges'!$K$12,IF(Welcome!$C$12="Power Generation",'LookUp Ranges'!$J$12,0)))</f>
        <v>0</v>
      </c>
      <c r="F73" s="389">
        <f ca="1">F64*IF(Welcome!$C$12="Distribution",'LookUp Ranges'!$K$12,IF(Welcome!$C$12="Transmission",'LookUp Ranges'!$K$12,IF(Welcome!$C$12="Power Generation",'LookUp Ranges'!$J$12,0)))</f>
        <v>0</v>
      </c>
      <c r="G73" s="389">
        <f ca="1">G64*IF(Welcome!$C$12="Distribution",'LookUp Ranges'!$K$12,IF(Welcome!$C$12="Transmission",'LookUp Ranges'!$K$12,IF(Welcome!$C$12="Power Generation",'LookUp Ranges'!$J$12,0)))</f>
        <v>0</v>
      </c>
      <c r="H73" s="389">
        <f ca="1">H64*IF(Welcome!$C$12="Distribution",'LookUp Ranges'!$K$12,IF(Welcome!$C$12="Transmission",'LookUp Ranges'!$K$12,IF(Welcome!$C$12="Power Generation",'LookUp Ranges'!$J$12,0)))</f>
        <v>0</v>
      </c>
      <c r="I73" s="389">
        <f ca="1">I64*IF(Welcome!$C$12="Distribution",'LookUp Ranges'!$K$12,IF(Welcome!$C$12="Transmission",'LookUp Ranges'!$K$12,IF(Welcome!$C$12="Power Generation",'LookUp Ranges'!$J$12,0)))</f>
        <v>0</v>
      </c>
      <c r="J73" s="389">
        <f ca="1">J64*IF(Welcome!$C$12="Distribution",'LookUp Ranges'!$K$12,IF(Welcome!$C$12="Transmission",'LookUp Ranges'!$K$12,IF(Welcome!$C$12="Power Generation",'LookUp Ranges'!$J$12,0)))</f>
        <v>0</v>
      </c>
      <c r="K73" s="389">
        <f ca="1">K64*IF(Welcome!$C$12="Distribution",'LookUp Ranges'!$K$12,IF(Welcome!$C$12="Transmission",'LookUp Ranges'!$K$12,IF(Welcome!$C$12="Power Generation",'LookUp Ranges'!$J$12,0)))</f>
        <v>0</v>
      </c>
      <c r="L73" s="389">
        <f ca="1">L64*IF(Welcome!$C$12="Distribution",'LookUp Ranges'!$K$12,IF(Welcome!$C$12="Transmission",'LookUp Ranges'!$K$12,IF(Welcome!$C$12="Power Generation",'LookUp Ranges'!$J$12,0)))</f>
        <v>0</v>
      </c>
      <c r="M73" s="389">
        <f ca="1">M64*IF(Welcome!$C$12="Distribution",'LookUp Ranges'!$K$12,IF(Welcome!$C$12="Transmission",'LookUp Ranges'!$K$12,IF(Welcome!$C$12="Power Generation",'LookUp Ranges'!$J$12,0)))</f>
        <v>0</v>
      </c>
      <c r="N73" s="389">
        <f ca="1">N64*IF(Welcome!$C$12="Distribution",'LookUp Ranges'!$K$12,IF(Welcome!$C$12="Transmission",'LookUp Ranges'!$K$12,IF(Welcome!$C$12="Power Generation",'LookUp Ranges'!$J$12,0)))</f>
        <v>0</v>
      </c>
      <c r="O73" s="389">
        <f ca="1">O64*IF(Welcome!$C$12="Distribution",'LookUp Ranges'!$K$12,IF(Welcome!$C$12="Transmission",'LookUp Ranges'!$K$12,IF(Welcome!$C$12="Power Generation",'LookUp Ranges'!$J$12,0)))</f>
        <v>0</v>
      </c>
      <c r="P73" s="389">
        <f ca="1">P64*IF(Welcome!$C$12="Distribution",'LookUp Ranges'!$K$12,IF(Welcome!$C$12="Transmission",'LookUp Ranges'!$K$12,IF(Welcome!$C$12="Power Generation",'LookUp Ranges'!$J$12,0)))</f>
        <v>0</v>
      </c>
      <c r="Q73" s="389">
        <f ca="1">Q64*IF(Welcome!$C$12="Distribution",'LookUp Ranges'!$K$12,IF(Welcome!$C$12="Transmission",'LookUp Ranges'!$K$12,IF(Welcome!$C$12="Power Generation",'LookUp Ranges'!$J$12,0)))</f>
        <v>0</v>
      </c>
      <c r="R73" s="389">
        <f ca="1">R64*IF(Welcome!$C$12="Distribution",'LookUp Ranges'!$K$12,IF(Welcome!$C$12="Transmission",'LookUp Ranges'!$K$12,IF(Welcome!$C$12="Power Generation",'LookUp Ranges'!$J$12,0)))</f>
        <v>0</v>
      </c>
      <c r="S73" s="389">
        <f ca="1">S64*IF(Welcome!$C$12="Distribution",'LookUp Ranges'!$K$12,IF(Welcome!$C$12="Transmission",'LookUp Ranges'!$K$12,IF(Welcome!$C$12="Power Generation",'LookUp Ranges'!$J$12,0)))</f>
        <v>0</v>
      </c>
      <c r="T73" s="389">
        <f ca="1">T64*IF(Welcome!$C$12="Distribution",'LookUp Ranges'!$K$12,IF(Welcome!$C$12="Transmission",'LookUp Ranges'!$K$12,IF(Welcome!$C$12="Power Generation",'LookUp Ranges'!$J$12,0)))</f>
        <v>0</v>
      </c>
      <c r="U73" s="389">
        <f ca="1">U64*IF(Welcome!$C$12="Distribution",'LookUp Ranges'!$K$12,IF(Welcome!$C$12="Transmission",'LookUp Ranges'!$K$12,IF(Welcome!$C$12="Power Generation",'LookUp Ranges'!$J$12,0)))</f>
        <v>0</v>
      </c>
      <c r="V73" s="389">
        <f ca="1">V64*IF(Welcome!$C$12="Distribution",'LookUp Ranges'!$K$12,IF(Welcome!$C$12="Transmission",'LookUp Ranges'!$K$12,IF(Welcome!$C$12="Power Generation",'LookUp Ranges'!$J$12,0)))</f>
        <v>0</v>
      </c>
      <c r="W73" s="389">
        <f ca="1">W64*IF(Welcome!$C$12="Distribution",'LookUp Ranges'!$K$12,IF(Welcome!$C$12="Transmission",'LookUp Ranges'!$K$12,IF(Welcome!$C$12="Power Generation",'LookUp Ranges'!$J$12,0)))</f>
        <v>0</v>
      </c>
      <c r="X73" s="389">
        <f ca="1">X64*IF(Welcome!$C$12="Distribution",'LookUp Ranges'!$K$12,IF(Welcome!$C$12="Transmission",'LookUp Ranges'!$K$12,IF(Welcome!$C$12="Power Generation",'LookUp Ranges'!$J$12,0)))</f>
        <v>0</v>
      </c>
      <c r="Y73" s="389">
        <f ca="1">Y64*IF(Welcome!$C$12="Distribution",'LookUp Ranges'!$K$12,IF(Welcome!$C$12="Transmission",'LookUp Ranges'!$K$12,IF(Welcome!$C$12="Power Generation",'LookUp Ranges'!$J$12,0)))</f>
        <v>0</v>
      </c>
      <c r="Z73" s="389">
        <f ca="1">Z64*IF(Welcome!$C$12="Distribution",'LookUp Ranges'!$K$12,IF(Welcome!$C$12="Transmission",'LookUp Ranges'!$K$12,IF(Welcome!$C$12="Power Generation",'LookUp Ranges'!$J$12,0)))</f>
        <v>0</v>
      </c>
      <c r="AA73" s="389">
        <f ca="1">AA64*IF(Welcome!$C$12="Distribution",'LookUp Ranges'!$K$12,IF(Welcome!$C$12="Transmission",'LookUp Ranges'!$K$12,IF(Welcome!$C$12="Power Generation",'LookUp Ranges'!$J$12,0)))</f>
        <v>0</v>
      </c>
      <c r="AB73" s="389">
        <f ca="1">AB64*IF(Welcome!$C$12="Distribution",'LookUp Ranges'!$K$12,IF(Welcome!$C$12="Transmission",'LookUp Ranges'!$K$12,IF(Welcome!$C$12="Power Generation",'LookUp Ranges'!$J$12,0)))</f>
        <v>0</v>
      </c>
      <c r="AC73" s="389">
        <f ca="1">AC64*IF(Welcome!$C$12="Distribution",'LookUp Ranges'!$K$12,IF(Welcome!$C$12="Transmission",'LookUp Ranges'!$K$12,IF(Welcome!$C$12="Power Generation",'LookUp Ranges'!$J$12,0)))</f>
        <v>0</v>
      </c>
      <c r="AD73" s="389">
        <f ca="1">AD64*IF(Welcome!$C$12="Distribution",'LookUp Ranges'!$K$12,IF(Welcome!$C$12="Transmission",'LookUp Ranges'!$K$12,IF(Welcome!$C$12="Power Generation",'LookUp Ranges'!$J$12,0)))</f>
        <v>0</v>
      </c>
      <c r="AE73" s="389">
        <f ca="1">AE64*IF(Welcome!$C$12="Distribution",'LookUp Ranges'!$K$12,IF(Welcome!$C$12="Transmission",'LookUp Ranges'!$K$12,IF(Welcome!$C$12="Power Generation",'LookUp Ranges'!$J$12,0)))</f>
        <v>0</v>
      </c>
      <c r="AF73" s="389">
        <f ca="1">AF64*IF(Welcome!$C$12="Distribution",'LookUp Ranges'!$K$12,IF(Welcome!$C$12="Transmission",'LookUp Ranges'!$K$12,IF(Welcome!$C$12="Power Generation",'LookUp Ranges'!$J$12,0)))</f>
        <v>0</v>
      </c>
      <c r="AG73" s="389">
        <f ca="1">AG64*IF(Welcome!$C$12="Distribution",'LookUp Ranges'!$K$12,IF(Welcome!$C$12="Transmission",'LookUp Ranges'!$K$12,IF(Welcome!$C$12="Power Generation",'LookUp Ranges'!$J$12,0)))</f>
        <v>0</v>
      </c>
      <c r="AH73" s="389">
        <f ca="1">AH64*IF(Welcome!$C$12="Distribution",'LookUp Ranges'!$K$12,IF(Welcome!$C$12="Transmission",'LookUp Ranges'!$K$12,IF(Welcome!$C$12="Power Generation",'LookUp Ranges'!$J$12,0)))</f>
        <v>0</v>
      </c>
      <c r="AI73" s="389">
        <f ca="1">AI64*IF(Welcome!$C$12="Distribution",'LookUp Ranges'!$K$12,IF(Welcome!$C$12="Transmission",'LookUp Ranges'!$K$12,IF(Welcome!$C$12="Power Generation",'LookUp Ranges'!$J$12,0)))</f>
        <v>0</v>
      </c>
      <c r="AJ73" s="389">
        <f ca="1">AJ64*IF(Welcome!$C$12="Distribution",'LookUp Ranges'!$K$12,IF(Welcome!$C$12="Transmission",'LookUp Ranges'!$K$12,IF(Welcome!$C$12="Power Generation",'LookUp Ranges'!$J$12,0)))</f>
        <v>0</v>
      </c>
      <c r="AK73" s="389">
        <f ca="1">AK64*IF(Welcome!$C$12="Distribution",'LookUp Ranges'!$K$12,IF(Welcome!$C$12="Transmission",'LookUp Ranges'!$K$12,IF(Welcome!$C$12="Power Generation",'LookUp Ranges'!$J$12,0)))</f>
        <v>0</v>
      </c>
      <c r="AL73" s="389">
        <f ca="1">AL64*IF(Welcome!$C$12="Distribution",'LookUp Ranges'!$K$12,IF(Welcome!$C$12="Transmission",'LookUp Ranges'!$K$12,IF(Welcome!$C$12="Power Generation",'LookUp Ranges'!$J$12,0)))</f>
        <v>0</v>
      </c>
      <c r="AM73" s="389">
        <f ca="1">AM64*IF(Welcome!$C$12="Distribution",'LookUp Ranges'!$K$12,IF(Welcome!$C$12="Transmission",'LookUp Ranges'!$K$12,IF(Welcome!$C$12="Power Generation",'LookUp Ranges'!$J$12,0)))</f>
        <v>0</v>
      </c>
      <c r="AN73" s="389">
        <f ca="1">AN64*IF(Welcome!$C$12="Distribution",'LookUp Ranges'!$K$12,IF(Welcome!$C$12="Transmission",'LookUp Ranges'!$K$12,IF(Welcome!$C$12="Power Generation",'LookUp Ranges'!$J$12,0)))</f>
        <v>0</v>
      </c>
      <c r="AO73" s="389">
        <f ca="1">AO64*IF(Welcome!$C$12="Distribution",'LookUp Ranges'!$K$12,IF(Welcome!$C$12="Transmission",'LookUp Ranges'!$K$12,IF(Welcome!$C$12="Power Generation",'LookUp Ranges'!$J$12,0)))</f>
        <v>0</v>
      </c>
      <c r="AP73" s="389">
        <f ca="1">AP64*IF(Welcome!$C$12="Distribution",'LookUp Ranges'!$K$12,IF(Welcome!$C$12="Transmission",'LookUp Ranges'!$K$12,IF(Welcome!$C$12="Power Generation",'LookUp Ranges'!$J$12,0)))</f>
        <v>0</v>
      </c>
      <c r="AQ73" s="389">
        <f ca="1">AQ64*IF(Welcome!$C$12="Distribution",'LookUp Ranges'!$K$12,IF(Welcome!$C$12="Transmission",'LookUp Ranges'!$K$12,IF(Welcome!$C$12="Power Generation",'LookUp Ranges'!$J$12,0)))</f>
        <v>0</v>
      </c>
      <c r="AR73" s="389">
        <f ca="1">AR64*IF(Welcome!$C$12="Distribution",'LookUp Ranges'!$K$12,IF(Welcome!$C$12="Transmission",'LookUp Ranges'!$K$12,IF(Welcome!$C$12="Power Generation",'LookUp Ranges'!$J$12,0)))</f>
        <v>0</v>
      </c>
      <c r="AS73" s="389">
        <f ca="1">AS64*IF(Welcome!$C$12="Distribution",'LookUp Ranges'!$K$12,IF(Welcome!$C$12="Transmission",'LookUp Ranges'!$K$12,IF(Welcome!$C$12="Power Generation",'LookUp Ranges'!$J$12,0)))</f>
        <v>0</v>
      </c>
      <c r="AT73" s="389">
        <f ca="1">AT64*IF(Welcome!$C$12="Distribution",'LookUp Ranges'!$K$12,IF(Welcome!$C$12="Transmission",'LookUp Ranges'!$K$12,IF(Welcome!$C$12="Power Generation",'LookUp Ranges'!$J$12,0)))</f>
        <v>0</v>
      </c>
      <c r="AU73" s="389">
        <f ca="1">AU64*IF(Welcome!$C$12="Distribution",'LookUp Ranges'!$K$12,IF(Welcome!$C$12="Transmission",'LookUp Ranges'!$K$12,IF(Welcome!$C$12="Power Generation",'LookUp Ranges'!$J$12,0)))</f>
        <v>0</v>
      </c>
      <c r="AV73" s="389">
        <f ca="1">AV64*IF(Welcome!$C$12="Distribution",'LookUp Ranges'!$K$12,IF(Welcome!$C$12="Transmission",'LookUp Ranges'!$K$12,IF(Welcome!$C$12="Power Generation",'LookUp Ranges'!$J$12,0)))</f>
        <v>0</v>
      </c>
      <c r="AW73" s="389">
        <f ca="1">AW64*IF(Welcome!$C$12="Distribution",'LookUp Ranges'!$K$12,IF(Welcome!$C$12="Transmission",'LookUp Ranges'!$K$12,IF(Welcome!$C$12="Power Generation",'LookUp Ranges'!$J$12,0)))</f>
        <v>0</v>
      </c>
      <c r="AX73" s="389">
        <f ca="1">AX64*IF(Welcome!$C$12="Distribution",'LookUp Ranges'!$K$12,IF(Welcome!$C$12="Transmission",'LookUp Ranges'!$K$12,IF(Welcome!$C$12="Power Generation",'LookUp Ranges'!$J$12,0)))</f>
        <v>0</v>
      </c>
      <c r="AY73" s="389">
        <f ca="1">AY64*IF(Welcome!$C$12="Distribution",'LookUp Ranges'!$K$12,IF(Welcome!$C$12="Transmission",'LookUp Ranges'!$K$12,IF(Welcome!$C$12="Power Generation",'LookUp Ranges'!$J$12,0)))</f>
        <v>0</v>
      </c>
      <c r="AZ73" s="389">
        <f ca="1">AZ64*IF(Welcome!$C$12="Distribution",'LookUp Ranges'!$K$12,IF(Welcome!$C$12="Transmission",'LookUp Ranges'!$K$12,IF(Welcome!$C$12="Power Generation",'LookUp Ranges'!$J$12,0)))</f>
        <v>0</v>
      </c>
      <c r="BA73" s="389">
        <f ca="1">BA64*IF(Welcome!$C$12="Distribution",'LookUp Ranges'!$K$12,IF(Welcome!$C$12="Transmission",'LookUp Ranges'!$K$12,IF(Welcome!$C$12="Power Generation",'LookUp Ranges'!$J$12,0)))</f>
        <v>0</v>
      </c>
      <c r="BB73" s="389">
        <f ca="1">BB64*IF(Welcome!$C$12="Distribution",'LookUp Ranges'!$K$12,IF(Welcome!$C$12="Transmission",'LookUp Ranges'!$K$12,IF(Welcome!$C$12="Power Generation",'LookUp Ranges'!$J$12,0)))</f>
        <v>0</v>
      </c>
      <c r="BC73" s="389">
        <f ca="1">BC64*IF(Welcome!$C$12="Distribution",'LookUp Ranges'!$K$12,IF(Welcome!$C$12="Transmission",'LookUp Ranges'!$K$12,IF(Welcome!$C$12="Power Generation",'LookUp Ranges'!$J$12,0)))</f>
        <v>0</v>
      </c>
      <c r="BD73" s="389">
        <f ca="1">BD64*IF(Welcome!$C$12="Distribution",'LookUp Ranges'!$K$12,IF(Welcome!$C$12="Transmission",'LookUp Ranges'!$K$12,IF(Welcome!$C$12="Power Generation",'LookUp Ranges'!$J$12,0)))</f>
        <v>0</v>
      </c>
      <c r="BE73" s="389">
        <f ca="1">BE64*IF(Welcome!$C$12="Distribution",'LookUp Ranges'!$K$12,IF(Welcome!$C$12="Transmission",'LookUp Ranges'!$K$12,IF(Welcome!$C$12="Power Generation",'LookUp Ranges'!$J$12,0)))</f>
        <v>0</v>
      </c>
      <c r="BF73" s="389">
        <f ca="1">BF64*IF(Welcome!$C$12="Distribution",'LookUp Ranges'!$K$12,IF(Welcome!$C$12="Transmission",'LookUp Ranges'!$K$12,IF(Welcome!$C$12="Power Generation",'LookUp Ranges'!$J$12,0)))</f>
        <v>0</v>
      </c>
      <c r="BG73" s="389">
        <f ca="1">BG64*IF(Welcome!$C$12="Distribution",'LookUp Ranges'!$K$12,IF(Welcome!$C$12="Transmission",'LookUp Ranges'!$K$12,IF(Welcome!$C$12="Power Generation",'LookUp Ranges'!$J$12,0)))</f>
        <v>0</v>
      </c>
      <c r="BH73" s="389">
        <f ca="1">BH64*IF(Welcome!$C$12="Distribution",'LookUp Ranges'!$K$12,IF(Welcome!$C$12="Transmission",'LookUp Ranges'!$K$12,IF(Welcome!$C$12="Power Generation",'LookUp Ranges'!$J$12,0)))</f>
        <v>0</v>
      </c>
      <c r="BI73" s="389">
        <f ca="1">BI64*IF(Welcome!$C$12="Distribution",'LookUp Ranges'!$K$12,IF(Welcome!$C$12="Transmission",'LookUp Ranges'!$K$12,IF(Welcome!$C$12="Power Generation",'LookUp Ranges'!$J$12,0)))</f>
        <v>0</v>
      </c>
      <c r="BJ73" s="389">
        <f ca="1">BJ64*IF(Welcome!$C$12="Distribution",'LookUp Ranges'!$K$12,IF(Welcome!$C$12="Transmission",'LookUp Ranges'!$K$12,IF(Welcome!$C$12="Power Generation",'LookUp Ranges'!$J$12,0)))</f>
        <v>0</v>
      </c>
      <c r="BK73" s="389">
        <f ca="1">BK64*IF(Welcome!$C$12="Distribution",'LookUp Ranges'!$K$12,IF(Welcome!$C$12="Transmission",'LookUp Ranges'!$K$12,IF(Welcome!$C$12="Power Generation",'LookUp Ranges'!$J$12,0)))</f>
        <v>0</v>
      </c>
      <c r="BL73" s="389">
        <f ca="1">BL64*IF(Welcome!$C$12="Distribution",'LookUp Ranges'!$K$12,IF(Welcome!$C$12="Transmission",'LookUp Ranges'!$K$12,IF(Welcome!$C$12="Power Generation",'LookUp Ranges'!$J$12,0)))</f>
        <v>0</v>
      </c>
      <c r="BM73" s="389">
        <f ca="1">BM64*IF(Welcome!$C$12="Distribution",'LookUp Ranges'!$K$12,IF(Welcome!$C$12="Transmission",'LookUp Ranges'!$K$12,IF(Welcome!$C$12="Power Generation",'LookUp Ranges'!$J$12,0)))</f>
        <v>0</v>
      </c>
      <c r="BN73" s="389">
        <f ca="1">BN64*IF(Welcome!$C$12="Distribution",'LookUp Ranges'!$K$12,IF(Welcome!$C$12="Transmission",'LookUp Ranges'!$K$12,IF(Welcome!$C$12="Power Generation",'LookUp Ranges'!$J$12,0)))</f>
        <v>0</v>
      </c>
      <c r="BO73" s="389">
        <f ca="1">BO64*IF(Welcome!$C$12="Distribution",'LookUp Ranges'!$K$12,IF(Welcome!$C$12="Transmission",'LookUp Ranges'!$K$12,IF(Welcome!$C$12="Power Generation",'LookUp Ranges'!$J$12,0)))</f>
        <v>0</v>
      </c>
      <c r="BP73" s="389">
        <f ca="1">BP64*IF(Welcome!$C$12="Distribution",'LookUp Ranges'!$K$12,IF(Welcome!$C$12="Transmission",'LookUp Ranges'!$K$12,IF(Welcome!$C$12="Power Generation",'LookUp Ranges'!$J$12,0)))</f>
        <v>0</v>
      </c>
      <c r="BQ73" s="389">
        <f ca="1">BQ64*IF(Welcome!$C$12="Distribution",'LookUp Ranges'!$K$12,IF(Welcome!$C$12="Transmission",'LookUp Ranges'!$K$12,IF(Welcome!$C$12="Power Generation",'LookUp Ranges'!$J$12,0)))</f>
        <v>0</v>
      </c>
      <c r="BR73" s="389">
        <f ca="1">BR64*IF(Welcome!$C$12="Distribution",'LookUp Ranges'!$K$12,IF(Welcome!$C$12="Transmission",'LookUp Ranges'!$K$12,IF(Welcome!$C$12="Power Generation",'LookUp Ranges'!$J$12,0)))</f>
        <v>0</v>
      </c>
      <c r="BS73" s="389">
        <f ca="1">BS64*IF(Welcome!$C$12="Distribution",'LookUp Ranges'!$K$12,IF(Welcome!$C$12="Transmission",'LookUp Ranges'!$K$12,IF(Welcome!$C$12="Power Generation",'LookUp Ranges'!$J$12,0)))</f>
        <v>0</v>
      </c>
      <c r="BT73" s="389">
        <f ca="1">BT64*IF(Welcome!$C$12="Distribution",'LookUp Ranges'!$K$12,IF(Welcome!$C$12="Transmission",'LookUp Ranges'!$K$12,IF(Welcome!$C$12="Power Generation",'LookUp Ranges'!$J$12,0)))</f>
        <v>0</v>
      </c>
      <c r="BU73" s="389">
        <f ca="1">BU64*IF(Welcome!$C$12="Distribution",'LookUp Ranges'!$K$12,IF(Welcome!$C$12="Transmission",'LookUp Ranges'!$K$12,IF(Welcome!$C$12="Power Generation",'LookUp Ranges'!$J$12,0)))</f>
        <v>0</v>
      </c>
      <c r="BV73" s="389">
        <f ca="1">BV64*IF(Welcome!$C$12="Distribution",'LookUp Ranges'!$K$12,IF(Welcome!$C$12="Transmission",'LookUp Ranges'!$K$12,IF(Welcome!$C$12="Power Generation",'LookUp Ranges'!$J$12,0)))</f>
        <v>0</v>
      </c>
      <c r="BW73" s="389">
        <f ca="1">BW64*IF(Welcome!$C$12="Distribution",'LookUp Ranges'!$K$12,IF(Welcome!$C$12="Transmission",'LookUp Ranges'!$K$12,IF(Welcome!$C$12="Power Generation",'LookUp Ranges'!$J$12,0)))</f>
        <v>0</v>
      </c>
      <c r="BX73" s="389">
        <f ca="1">BX64*IF(Welcome!$C$12="Distribution",'LookUp Ranges'!$K$12,IF(Welcome!$C$12="Transmission",'LookUp Ranges'!$K$12,IF(Welcome!$C$12="Power Generation",'LookUp Ranges'!$J$12,0)))</f>
        <v>0</v>
      </c>
      <c r="BY73" s="389">
        <f ca="1">BY64*IF(Welcome!$C$12="Distribution",'LookUp Ranges'!$K$12,IF(Welcome!$C$12="Transmission",'LookUp Ranges'!$K$12,IF(Welcome!$C$12="Power Generation",'LookUp Ranges'!$J$12,0)))</f>
        <v>0</v>
      </c>
      <c r="BZ73" s="389">
        <f ca="1">BZ64*IF(Welcome!$C$12="Distribution",'LookUp Ranges'!$K$12,IF(Welcome!$C$12="Transmission",'LookUp Ranges'!$K$12,IF(Welcome!$C$12="Power Generation",'LookUp Ranges'!$J$12,0)))</f>
        <v>0</v>
      </c>
      <c r="CA73" s="389">
        <f ca="1">CA64*IF(Welcome!$C$12="Distribution",'LookUp Ranges'!$K$12,IF(Welcome!$C$12="Transmission",'LookUp Ranges'!$K$12,IF(Welcome!$C$12="Power Generation",'LookUp Ranges'!$J$12,0)))</f>
        <v>0</v>
      </c>
      <c r="CB73" s="389">
        <f ca="1">CB64*IF(Welcome!$C$12="Distribution",'LookUp Ranges'!$K$12,IF(Welcome!$C$12="Transmission",'LookUp Ranges'!$K$12,IF(Welcome!$C$12="Power Generation",'LookUp Ranges'!$J$12,0)))</f>
        <v>0</v>
      </c>
      <c r="CC73" s="389">
        <f ca="1">CC64*IF(Welcome!$C$12="Distribution",'LookUp Ranges'!$K$12,IF(Welcome!$C$12="Transmission",'LookUp Ranges'!$K$12,IF(Welcome!$C$12="Power Generation",'LookUp Ranges'!$J$12,0)))</f>
        <v>0</v>
      </c>
      <c r="CD73" s="225"/>
    </row>
    <row r="74" spans="1:82">
      <c r="A74" s="219" t="s">
        <v>675</v>
      </c>
      <c r="B74" s="389">
        <f ca="1">(B67+B65)*IF(Welcome!$C$12="Distribution",('LookUp Ranges'!$F$12+'LookUp Ranges'!$I$12),IF(Welcome!$C$12="Transmission",('LookUp Ranges'!$H$12+'LookUp Ranges'!$F$12),IF(Welcome!$C$12="Power Generation",('LookUp Ranges'!$G$12+'LookUp Ranges'!$F$12),'LookUp Ranges'!$F$12)))</f>
        <v>-1.8317500000000002</v>
      </c>
      <c r="C74" s="389">
        <f ca="1">(C67+C65)*IF(Welcome!$C$12="Distribution",('LookUp Ranges'!$F$12+'LookUp Ranges'!$I$12),IF(Welcome!$C$12="Transmission",('LookUp Ranges'!$H$12+'LookUp Ranges'!$F$12),IF(Welcome!$C$12="Power Generation",('LookUp Ranges'!$G$12+'LookUp Ranges'!$F$12),'LookUp Ranges'!$F$12)))</f>
        <v>0</v>
      </c>
      <c r="D74" s="389">
        <f ca="1">(D67+D65)*IF(Welcome!$C$12="Distribution",('LookUp Ranges'!$F$12+'LookUp Ranges'!$I$12),IF(Welcome!$C$12="Transmission",('LookUp Ranges'!$H$12+'LookUp Ranges'!$F$12),IF(Welcome!$C$12="Power Generation",('LookUp Ranges'!$G$12+'LookUp Ranges'!$F$12),'LookUp Ranges'!$F$12)))</f>
        <v>0</v>
      </c>
      <c r="E74" s="389">
        <f ca="1">(E67+E65)*IF(Welcome!$C$12="Distribution",('LookUp Ranges'!$F$12+'LookUp Ranges'!$I$12),IF(Welcome!$C$12="Transmission",('LookUp Ranges'!$H$12+'LookUp Ranges'!$F$12),IF(Welcome!$C$12="Power Generation",('LookUp Ranges'!$G$12+'LookUp Ranges'!$F$12),'LookUp Ranges'!$F$12)))</f>
        <v>0</v>
      </c>
      <c r="F74" s="389">
        <f ca="1">(F67+F65)*IF(Welcome!$C$12="Distribution",('LookUp Ranges'!$F$12+'LookUp Ranges'!$I$12),IF(Welcome!$C$12="Transmission",('LookUp Ranges'!$H$12+'LookUp Ranges'!$F$12),IF(Welcome!$C$12="Power Generation",('LookUp Ranges'!$G$12+'LookUp Ranges'!$F$12),'LookUp Ranges'!$F$12)))</f>
        <v>0</v>
      </c>
      <c r="G74" s="389">
        <f ca="1">(G67+G65)*IF(Welcome!$C$12="Distribution",('LookUp Ranges'!$F$12+'LookUp Ranges'!$I$12),IF(Welcome!$C$12="Transmission",('LookUp Ranges'!$H$12+'LookUp Ranges'!$F$12),IF(Welcome!$C$12="Power Generation",('LookUp Ranges'!$G$12+'LookUp Ranges'!$F$12),'LookUp Ranges'!$F$12)))</f>
        <v>0</v>
      </c>
      <c r="H74" s="389">
        <f ca="1">(H67+H65)*IF(Welcome!$C$12="Distribution",('LookUp Ranges'!$F$12+'LookUp Ranges'!$I$12),IF(Welcome!$C$12="Transmission",('LookUp Ranges'!$H$12+'LookUp Ranges'!$F$12),IF(Welcome!$C$12="Power Generation",('LookUp Ranges'!$G$12+'LookUp Ranges'!$F$12),'LookUp Ranges'!$F$12)))</f>
        <v>0</v>
      </c>
      <c r="I74" s="389">
        <f ca="1">(I67+I65)*IF(Welcome!$C$12="Distribution",('LookUp Ranges'!$F$12+'LookUp Ranges'!$I$12),IF(Welcome!$C$12="Transmission",('LookUp Ranges'!$H$12+'LookUp Ranges'!$F$12),IF(Welcome!$C$12="Power Generation",('LookUp Ranges'!$G$12+'LookUp Ranges'!$F$12),'LookUp Ranges'!$F$12)))</f>
        <v>0</v>
      </c>
      <c r="J74" s="389">
        <f ca="1">(J67+J65)*IF(Welcome!$C$12="Distribution",('LookUp Ranges'!$F$12+'LookUp Ranges'!$I$12),IF(Welcome!$C$12="Transmission",('LookUp Ranges'!$H$12+'LookUp Ranges'!$F$12),IF(Welcome!$C$12="Power Generation",('LookUp Ranges'!$G$12+'LookUp Ranges'!$F$12),'LookUp Ranges'!$F$12)))</f>
        <v>0</v>
      </c>
      <c r="K74" s="389">
        <f ca="1">(K67+K65)*IF(Welcome!$C$12="Distribution",('LookUp Ranges'!$F$12+'LookUp Ranges'!$I$12),IF(Welcome!$C$12="Transmission",('LookUp Ranges'!$H$12+'LookUp Ranges'!$F$12),IF(Welcome!$C$12="Power Generation",('LookUp Ranges'!$G$12+'LookUp Ranges'!$F$12),'LookUp Ranges'!$F$12)))</f>
        <v>0</v>
      </c>
      <c r="L74" s="389">
        <f ca="1">(L67+L65)*IF(Welcome!$C$12="Distribution",('LookUp Ranges'!$F$12+'LookUp Ranges'!$I$12),IF(Welcome!$C$12="Transmission",('LookUp Ranges'!$H$12+'LookUp Ranges'!$F$12),IF(Welcome!$C$12="Power Generation",('LookUp Ranges'!$G$12+'LookUp Ranges'!$F$12),'LookUp Ranges'!$F$12)))</f>
        <v>0</v>
      </c>
      <c r="M74" s="389">
        <f ca="1">(M67+M65)*IF(Welcome!$C$12="Distribution",('LookUp Ranges'!$F$12+'LookUp Ranges'!$I$12),IF(Welcome!$C$12="Transmission",('LookUp Ranges'!$H$12+'LookUp Ranges'!$F$12),IF(Welcome!$C$12="Power Generation",('LookUp Ranges'!$G$12+'LookUp Ranges'!$F$12),'LookUp Ranges'!$F$12)))</f>
        <v>0</v>
      </c>
      <c r="N74" s="389">
        <f ca="1">(N67+N65)*IF(Welcome!$C$12="Distribution",('LookUp Ranges'!$F$12+'LookUp Ranges'!$I$12),IF(Welcome!$C$12="Transmission",('LookUp Ranges'!$H$12+'LookUp Ranges'!$F$12),IF(Welcome!$C$12="Power Generation",('LookUp Ranges'!$G$12+'LookUp Ranges'!$F$12),'LookUp Ranges'!$F$12)))</f>
        <v>0</v>
      </c>
      <c r="O74" s="389">
        <f ca="1">(O67+O65)*IF(Welcome!$C$12="Distribution",('LookUp Ranges'!$F$12+'LookUp Ranges'!$I$12),IF(Welcome!$C$12="Transmission",('LookUp Ranges'!$H$12+'LookUp Ranges'!$F$12),IF(Welcome!$C$12="Power Generation",('LookUp Ranges'!$G$12+'LookUp Ranges'!$F$12),'LookUp Ranges'!$F$12)))</f>
        <v>0</v>
      </c>
      <c r="P74" s="389">
        <f ca="1">(P67+P65)*IF(Welcome!$C$12="Distribution",('LookUp Ranges'!$F$12+'LookUp Ranges'!$I$12),IF(Welcome!$C$12="Transmission",('LookUp Ranges'!$H$12+'LookUp Ranges'!$F$12),IF(Welcome!$C$12="Power Generation",('LookUp Ranges'!$G$12+'LookUp Ranges'!$F$12),'LookUp Ranges'!$F$12)))</f>
        <v>0</v>
      </c>
      <c r="Q74" s="389">
        <f ca="1">(Q67+Q65)*IF(Welcome!$C$12="Distribution",('LookUp Ranges'!$F$12+'LookUp Ranges'!$I$12),IF(Welcome!$C$12="Transmission",('LookUp Ranges'!$H$12+'LookUp Ranges'!$F$12),IF(Welcome!$C$12="Power Generation",('LookUp Ranges'!$G$12+'LookUp Ranges'!$F$12),'LookUp Ranges'!$F$12)))</f>
        <v>0</v>
      </c>
      <c r="R74" s="389">
        <f ca="1">(R67+R65)*IF(Welcome!$C$12="Distribution",('LookUp Ranges'!$F$12+'LookUp Ranges'!$I$12),IF(Welcome!$C$12="Transmission",('LookUp Ranges'!$H$12+'LookUp Ranges'!$F$12),IF(Welcome!$C$12="Power Generation",('LookUp Ranges'!$G$12+'LookUp Ranges'!$F$12),'LookUp Ranges'!$F$12)))</f>
        <v>0</v>
      </c>
      <c r="S74" s="389">
        <f ca="1">(S67+S65)*IF(Welcome!$C$12="Distribution",('LookUp Ranges'!$F$12+'LookUp Ranges'!$I$12),IF(Welcome!$C$12="Transmission",('LookUp Ranges'!$H$12+'LookUp Ranges'!$F$12),IF(Welcome!$C$12="Power Generation",('LookUp Ranges'!$G$12+'LookUp Ranges'!$F$12),'LookUp Ranges'!$F$12)))</f>
        <v>0</v>
      </c>
      <c r="T74" s="389">
        <f ca="1">(T67+T65)*IF(Welcome!$C$12="Distribution",('LookUp Ranges'!$F$12+'LookUp Ranges'!$I$12),IF(Welcome!$C$12="Transmission",('LookUp Ranges'!$H$12+'LookUp Ranges'!$F$12),IF(Welcome!$C$12="Power Generation",('LookUp Ranges'!$G$12+'LookUp Ranges'!$F$12),'LookUp Ranges'!$F$12)))</f>
        <v>0</v>
      </c>
      <c r="U74" s="389">
        <f ca="1">(U67+U65)*IF(Welcome!$C$12="Distribution",('LookUp Ranges'!$F$12+'LookUp Ranges'!$I$12),IF(Welcome!$C$12="Transmission",('LookUp Ranges'!$H$12+'LookUp Ranges'!$F$12),IF(Welcome!$C$12="Power Generation",('LookUp Ranges'!$G$12+'LookUp Ranges'!$F$12),'LookUp Ranges'!$F$12)))</f>
        <v>0</v>
      </c>
      <c r="V74" s="389">
        <f ca="1">(V67+V65)*IF(Welcome!$C$12="Distribution",('LookUp Ranges'!$F$12+'LookUp Ranges'!$I$12),IF(Welcome!$C$12="Transmission",('LookUp Ranges'!$H$12+'LookUp Ranges'!$F$12),IF(Welcome!$C$12="Power Generation",('LookUp Ranges'!$G$12+'LookUp Ranges'!$F$12),'LookUp Ranges'!$F$12)))</f>
        <v>0</v>
      </c>
      <c r="W74" s="389">
        <f ca="1">(W67+W65)*IF(Welcome!$C$12="Distribution",('LookUp Ranges'!$F$12+'LookUp Ranges'!$I$12),IF(Welcome!$C$12="Transmission",('LookUp Ranges'!$H$12+'LookUp Ranges'!$F$12),IF(Welcome!$C$12="Power Generation",('LookUp Ranges'!$G$12+'LookUp Ranges'!$F$12),'LookUp Ranges'!$F$12)))</f>
        <v>0</v>
      </c>
      <c r="X74" s="389">
        <f ca="1">(X67+X65)*IF(Welcome!$C$12="Distribution",('LookUp Ranges'!$F$12+'LookUp Ranges'!$I$12),IF(Welcome!$C$12="Transmission",('LookUp Ranges'!$H$12+'LookUp Ranges'!$F$12),IF(Welcome!$C$12="Power Generation",('LookUp Ranges'!$G$12+'LookUp Ranges'!$F$12),'LookUp Ranges'!$F$12)))</f>
        <v>0</v>
      </c>
      <c r="Y74" s="389">
        <f ca="1">(Y67+Y65)*IF(Welcome!$C$12="Distribution",('LookUp Ranges'!$F$12+'LookUp Ranges'!$I$12),IF(Welcome!$C$12="Transmission",('LookUp Ranges'!$H$12+'LookUp Ranges'!$F$12),IF(Welcome!$C$12="Power Generation",('LookUp Ranges'!$G$12+'LookUp Ranges'!$F$12),'LookUp Ranges'!$F$12)))</f>
        <v>0</v>
      </c>
      <c r="Z74" s="389">
        <f ca="1">(Z67+Z65)*IF(Welcome!$C$12="Distribution",('LookUp Ranges'!$F$12+'LookUp Ranges'!$I$12),IF(Welcome!$C$12="Transmission",('LookUp Ranges'!$H$12+'LookUp Ranges'!$F$12),IF(Welcome!$C$12="Power Generation",('LookUp Ranges'!$G$12+'LookUp Ranges'!$F$12),'LookUp Ranges'!$F$12)))</f>
        <v>0</v>
      </c>
      <c r="AA74" s="389">
        <f ca="1">(AA67+AA65)*IF(Welcome!$C$12="Distribution",('LookUp Ranges'!$F$12+'LookUp Ranges'!$I$12),IF(Welcome!$C$12="Transmission",('LookUp Ranges'!$H$12+'LookUp Ranges'!$F$12),IF(Welcome!$C$12="Power Generation",('LookUp Ranges'!$G$12+'LookUp Ranges'!$F$12),'LookUp Ranges'!$F$12)))</f>
        <v>0</v>
      </c>
      <c r="AB74" s="389">
        <f ca="1">(AB67+AB65)*IF(Welcome!$C$12="Distribution",('LookUp Ranges'!$F$12+'LookUp Ranges'!$I$12),IF(Welcome!$C$12="Transmission",('LookUp Ranges'!$H$12+'LookUp Ranges'!$F$12),IF(Welcome!$C$12="Power Generation",('LookUp Ranges'!$G$12+'LookUp Ranges'!$F$12),'LookUp Ranges'!$F$12)))</f>
        <v>0</v>
      </c>
      <c r="AC74" s="389">
        <f ca="1">(AC67+AC65)*IF(Welcome!$C$12="Distribution",('LookUp Ranges'!$F$12+'LookUp Ranges'!$I$12),IF(Welcome!$C$12="Transmission",('LookUp Ranges'!$H$12+'LookUp Ranges'!$F$12),IF(Welcome!$C$12="Power Generation",('LookUp Ranges'!$G$12+'LookUp Ranges'!$F$12),'LookUp Ranges'!$F$12)))</f>
        <v>0</v>
      </c>
      <c r="AD74" s="389">
        <f ca="1">(AD67+AD65)*IF(Welcome!$C$12="Distribution",('LookUp Ranges'!$F$12+'LookUp Ranges'!$I$12),IF(Welcome!$C$12="Transmission",('LookUp Ranges'!$H$12+'LookUp Ranges'!$F$12),IF(Welcome!$C$12="Power Generation",('LookUp Ranges'!$G$12+'LookUp Ranges'!$F$12),'LookUp Ranges'!$F$12)))</f>
        <v>0</v>
      </c>
      <c r="AE74" s="389">
        <f ca="1">(AE67+AE65)*IF(Welcome!$C$12="Distribution",('LookUp Ranges'!$F$12+'LookUp Ranges'!$I$12),IF(Welcome!$C$12="Transmission",('LookUp Ranges'!$H$12+'LookUp Ranges'!$F$12),IF(Welcome!$C$12="Power Generation",('LookUp Ranges'!$G$12+'LookUp Ranges'!$F$12),'LookUp Ranges'!$F$12)))</f>
        <v>0</v>
      </c>
      <c r="AF74" s="389">
        <f ca="1">(AF67+AF65)*IF(Welcome!$C$12="Distribution",('LookUp Ranges'!$F$12+'LookUp Ranges'!$I$12),IF(Welcome!$C$12="Transmission",('LookUp Ranges'!$H$12+'LookUp Ranges'!$F$12),IF(Welcome!$C$12="Power Generation",('LookUp Ranges'!$G$12+'LookUp Ranges'!$F$12),'LookUp Ranges'!$F$12)))</f>
        <v>0</v>
      </c>
      <c r="AG74" s="389">
        <f ca="1">(AG67+AG65)*IF(Welcome!$C$12="Distribution",('LookUp Ranges'!$F$12+'LookUp Ranges'!$I$12),IF(Welcome!$C$12="Transmission",('LookUp Ranges'!$H$12+'LookUp Ranges'!$F$12),IF(Welcome!$C$12="Power Generation",('LookUp Ranges'!$G$12+'LookUp Ranges'!$F$12),'LookUp Ranges'!$F$12)))</f>
        <v>0</v>
      </c>
      <c r="AH74" s="389">
        <f ca="1">(AH67+AH65)*IF(Welcome!$C$12="Distribution",('LookUp Ranges'!$F$12+'LookUp Ranges'!$I$12),IF(Welcome!$C$12="Transmission",('LookUp Ranges'!$H$12+'LookUp Ranges'!$F$12),IF(Welcome!$C$12="Power Generation",('LookUp Ranges'!$G$12+'LookUp Ranges'!$F$12),'LookUp Ranges'!$F$12)))</f>
        <v>0</v>
      </c>
      <c r="AI74" s="389">
        <f ca="1">(AI67+AI65)*IF(Welcome!$C$12="Distribution",('LookUp Ranges'!$F$12+'LookUp Ranges'!$I$12),IF(Welcome!$C$12="Transmission",('LookUp Ranges'!$H$12+'LookUp Ranges'!$F$12),IF(Welcome!$C$12="Power Generation",('LookUp Ranges'!$G$12+'LookUp Ranges'!$F$12),'LookUp Ranges'!$F$12)))</f>
        <v>0</v>
      </c>
      <c r="AJ74" s="389">
        <f ca="1">(AJ67+AJ65)*IF(Welcome!$C$12="Distribution",('LookUp Ranges'!$F$12+'LookUp Ranges'!$I$12),IF(Welcome!$C$12="Transmission",('LookUp Ranges'!$H$12+'LookUp Ranges'!$F$12),IF(Welcome!$C$12="Power Generation",('LookUp Ranges'!$G$12+'LookUp Ranges'!$F$12),'LookUp Ranges'!$F$12)))</f>
        <v>0</v>
      </c>
      <c r="AK74" s="389">
        <f ca="1">(AK67+AK65)*IF(Welcome!$C$12="Distribution",('LookUp Ranges'!$F$12+'LookUp Ranges'!$I$12),IF(Welcome!$C$12="Transmission",('LookUp Ranges'!$H$12+'LookUp Ranges'!$F$12),IF(Welcome!$C$12="Power Generation",('LookUp Ranges'!$G$12+'LookUp Ranges'!$F$12),'LookUp Ranges'!$F$12)))</f>
        <v>0</v>
      </c>
      <c r="AL74" s="389">
        <f ca="1">(AL67+AL65)*IF(Welcome!$C$12="Distribution",('LookUp Ranges'!$F$12+'LookUp Ranges'!$I$12),IF(Welcome!$C$12="Transmission",('LookUp Ranges'!$H$12+'LookUp Ranges'!$F$12),IF(Welcome!$C$12="Power Generation",('LookUp Ranges'!$G$12+'LookUp Ranges'!$F$12),'LookUp Ranges'!$F$12)))</f>
        <v>0</v>
      </c>
      <c r="AM74" s="389">
        <f ca="1">(AM67+AM65)*IF(Welcome!$C$12="Distribution",('LookUp Ranges'!$F$12+'LookUp Ranges'!$I$12),IF(Welcome!$C$12="Transmission",('LookUp Ranges'!$H$12+'LookUp Ranges'!$F$12),IF(Welcome!$C$12="Power Generation",('LookUp Ranges'!$G$12+'LookUp Ranges'!$F$12),'LookUp Ranges'!$F$12)))</f>
        <v>0</v>
      </c>
      <c r="AN74" s="389">
        <f ca="1">(AN67+AN65)*IF(Welcome!$C$12="Distribution",('LookUp Ranges'!$F$12+'LookUp Ranges'!$I$12),IF(Welcome!$C$12="Transmission",('LookUp Ranges'!$H$12+'LookUp Ranges'!$F$12),IF(Welcome!$C$12="Power Generation",('LookUp Ranges'!$G$12+'LookUp Ranges'!$F$12),'LookUp Ranges'!$F$12)))</f>
        <v>0</v>
      </c>
      <c r="AO74" s="389">
        <f ca="1">(AO67+AO65)*IF(Welcome!$C$12="Distribution",('LookUp Ranges'!$F$12+'LookUp Ranges'!$I$12),IF(Welcome!$C$12="Transmission",('LookUp Ranges'!$H$12+'LookUp Ranges'!$F$12),IF(Welcome!$C$12="Power Generation",('LookUp Ranges'!$G$12+'LookUp Ranges'!$F$12),'LookUp Ranges'!$F$12)))</f>
        <v>0</v>
      </c>
      <c r="AP74" s="389">
        <f ca="1">(AP67+AP65)*IF(Welcome!$C$12="Distribution",('LookUp Ranges'!$F$12+'LookUp Ranges'!$I$12),IF(Welcome!$C$12="Transmission",('LookUp Ranges'!$H$12+'LookUp Ranges'!$F$12),IF(Welcome!$C$12="Power Generation",('LookUp Ranges'!$G$12+'LookUp Ranges'!$F$12),'LookUp Ranges'!$F$12)))</f>
        <v>0</v>
      </c>
      <c r="AQ74" s="389">
        <f ca="1">(AQ67+AQ65)*IF(Welcome!$C$12="Distribution",('LookUp Ranges'!$F$12+'LookUp Ranges'!$I$12),IF(Welcome!$C$12="Transmission",('LookUp Ranges'!$H$12+'LookUp Ranges'!$F$12),IF(Welcome!$C$12="Power Generation",('LookUp Ranges'!$G$12+'LookUp Ranges'!$F$12),'LookUp Ranges'!$F$12)))</f>
        <v>0</v>
      </c>
      <c r="AR74" s="389">
        <f ca="1">(AR67+AR65)*IF(Welcome!$C$12="Distribution",('LookUp Ranges'!$F$12+'LookUp Ranges'!$I$12),IF(Welcome!$C$12="Transmission",('LookUp Ranges'!$H$12+'LookUp Ranges'!$F$12),IF(Welcome!$C$12="Power Generation",('LookUp Ranges'!$G$12+'LookUp Ranges'!$F$12),'LookUp Ranges'!$F$12)))</f>
        <v>0</v>
      </c>
      <c r="AS74" s="389">
        <f ca="1">(AS67+AS65)*IF(Welcome!$C$12="Distribution",('LookUp Ranges'!$F$12+'LookUp Ranges'!$I$12),IF(Welcome!$C$12="Transmission",('LookUp Ranges'!$H$12+'LookUp Ranges'!$F$12),IF(Welcome!$C$12="Power Generation",('LookUp Ranges'!$G$12+'LookUp Ranges'!$F$12),'LookUp Ranges'!$F$12)))</f>
        <v>0</v>
      </c>
      <c r="AT74" s="389">
        <f ca="1">(AT67+AT65)*IF(Welcome!$C$12="Distribution",('LookUp Ranges'!$F$12+'LookUp Ranges'!$I$12),IF(Welcome!$C$12="Transmission",('LookUp Ranges'!$H$12+'LookUp Ranges'!$F$12),IF(Welcome!$C$12="Power Generation",('LookUp Ranges'!$G$12+'LookUp Ranges'!$F$12),'LookUp Ranges'!$F$12)))</f>
        <v>0</v>
      </c>
      <c r="AU74" s="389">
        <f ca="1">(AU67+AU65)*IF(Welcome!$C$12="Distribution",('LookUp Ranges'!$F$12+'LookUp Ranges'!$I$12),IF(Welcome!$C$12="Transmission",('LookUp Ranges'!$H$12+'LookUp Ranges'!$F$12),IF(Welcome!$C$12="Power Generation",('LookUp Ranges'!$G$12+'LookUp Ranges'!$F$12),'LookUp Ranges'!$F$12)))</f>
        <v>0</v>
      </c>
      <c r="AV74" s="389">
        <f ca="1">(AV67+AV65)*IF(Welcome!$C$12="Distribution",('LookUp Ranges'!$F$12+'LookUp Ranges'!$I$12),IF(Welcome!$C$12="Transmission",('LookUp Ranges'!$H$12+'LookUp Ranges'!$F$12),IF(Welcome!$C$12="Power Generation",('LookUp Ranges'!$G$12+'LookUp Ranges'!$F$12),'LookUp Ranges'!$F$12)))</f>
        <v>0</v>
      </c>
      <c r="AW74" s="389">
        <f ca="1">(AW67+AW65)*IF(Welcome!$C$12="Distribution",('LookUp Ranges'!$F$12+'LookUp Ranges'!$I$12),IF(Welcome!$C$12="Transmission",('LookUp Ranges'!$H$12+'LookUp Ranges'!$F$12),IF(Welcome!$C$12="Power Generation",('LookUp Ranges'!$G$12+'LookUp Ranges'!$F$12),'LookUp Ranges'!$F$12)))</f>
        <v>0</v>
      </c>
      <c r="AX74" s="389">
        <f ca="1">(AX67+AX65)*IF(Welcome!$C$12="Distribution",('LookUp Ranges'!$F$12+'LookUp Ranges'!$I$12),IF(Welcome!$C$12="Transmission",('LookUp Ranges'!$H$12+'LookUp Ranges'!$F$12),IF(Welcome!$C$12="Power Generation",('LookUp Ranges'!$G$12+'LookUp Ranges'!$F$12),'LookUp Ranges'!$F$12)))</f>
        <v>0</v>
      </c>
      <c r="AY74" s="389">
        <f ca="1">(AY67+AY65)*IF(Welcome!$C$12="Distribution",('LookUp Ranges'!$F$12+'LookUp Ranges'!$I$12),IF(Welcome!$C$12="Transmission",('LookUp Ranges'!$H$12+'LookUp Ranges'!$F$12),IF(Welcome!$C$12="Power Generation",('LookUp Ranges'!$G$12+'LookUp Ranges'!$F$12),'LookUp Ranges'!$F$12)))</f>
        <v>0</v>
      </c>
      <c r="AZ74" s="389">
        <f ca="1">(AZ67+AZ65)*IF(Welcome!$C$12="Distribution",('LookUp Ranges'!$F$12+'LookUp Ranges'!$I$12),IF(Welcome!$C$12="Transmission",('LookUp Ranges'!$H$12+'LookUp Ranges'!$F$12),IF(Welcome!$C$12="Power Generation",('LookUp Ranges'!$G$12+'LookUp Ranges'!$F$12),'LookUp Ranges'!$F$12)))</f>
        <v>0</v>
      </c>
      <c r="BA74" s="389">
        <f ca="1">(BA67+BA65)*IF(Welcome!$C$12="Distribution",('LookUp Ranges'!$F$12+'LookUp Ranges'!$I$12),IF(Welcome!$C$12="Transmission",('LookUp Ranges'!$H$12+'LookUp Ranges'!$F$12),IF(Welcome!$C$12="Power Generation",('LookUp Ranges'!$G$12+'LookUp Ranges'!$F$12),'LookUp Ranges'!$F$12)))</f>
        <v>0</v>
      </c>
      <c r="BB74" s="389">
        <f ca="1">(BB67+BB65)*IF(Welcome!$C$12="Distribution",('LookUp Ranges'!$F$12+'LookUp Ranges'!$I$12),IF(Welcome!$C$12="Transmission",('LookUp Ranges'!$H$12+'LookUp Ranges'!$F$12),IF(Welcome!$C$12="Power Generation",('LookUp Ranges'!$G$12+'LookUp Ranges'!$F$12),'LookUp Ranges'!$F$12)))</f>
        <v>0</v>
      </c>
      <c r="BC74" s="389">
        <f ca="1">(BC67+BC65)*IF(Welcome!$C$12="Distribution",('LookUp Ranges'!$F$12+'LookUp Ranges'!$I$12),IF(Welcome!$C$12="Transmission",('LookUp Ranges'!$H$12+'LookUp Ranges'!$F$12),IF(Welcome!$C$12="Power Generation",('LookUp Ranges'!$G$12+'LookUp Ranges'!$F$12),'LookUp Ranges'!$F$12)))</f>
        <v>0</v>
      </c>
      <c r="BD74" s="389">
        <f ca="1">(BD67+BD65)*IF(Welcome!$C$12="Distribution",('LookUp Ranges'!$F$12+'LookUp Ranges'!$I$12),IF(Welcome!$C$12="Transmission",('LookUp Ranges'!$H$12+'LookUp Ranges'!$F$12),IF(Welcome!$C$12="Power Generation",('LookUp Ranges'!$G$12+'LookUp Ranges'!$F$12),'LookUp Ranges'!$F$12)))</f>
        <v>0</v>
      </c>
      <c r="BE74" s="389">
        <f ca="1">(BE67+BE65)*IF(Welcome!$C$12="Distribution",('LookUp Ranges'!$F$12+'LookUp Ranges'!$I$12),IF(Welcome!$C$12="Transmission",('LookUp Ranges'!$H$12+'LookUp Ranges'!$F$12),IF(Welcome!$C$12="Power Generation",('LookUp Ranges'!$G$12+'LookUp Ranges'!$F$12),'LookUp Ranges'!$F$12)))</f>
        <v>0</v>
      </c>
      <c r="BF74" s="389">
        <f ca="1">(BF67+BF65)*IF(Welcome!$C$12="Distribution",('LookUp Ranges'!$F$12+'LookUp Ranges'!$I$12),IF(Welcome!$C$12="Transmission",('LookUp Ranges'!$H$12+'LookUp Ranges'!$F$12),IF(Welcome!$C$12="Power Generation",('LookUp Ranges'!$G$12+'LookUp Ranges'!$F$12),'LookUp Ranges'!$F$12)))</f>
        <v>0</v>
      </c>
      <c r="BG74" s="389">
        <f ca="1">(BG67+BG65)*IF(Welcome!$C$12="Distribution",('LookUp Ranges'!$F$12+'LookUp Ranges'!$I$12),IF(Welcome!$C$12="Transmission",('LookUp Ranges'!$H$12+'LookUp Ranges'!$F$12),IF(Welcome!$C$12="Power Generation",('LookUp Ranges'!$G$12+'LookUp Ranges'!$F$12),'LookUp Ranges'!$F$12)))</f>
        <v>0</v>
      </c>
      <c r="BH74" s="389">
        <f ca="1">(BH67+BH65)*IF(Welcome!$C$12="Distribution",('LookUp Ranges'!$F$12+'LookUp Ranges'!$I$12),IF(Welcome!$C$12="Transmission",('LookUp Ranges'!$H$12+'LookUp Ranges'!$F$12),IF(Welcome!$C$12="Power Generation",('LookUp Ranges'!$G$12+'LookUp Ranges'!$F$12),'LookUp Ranges'!$F$12)))</f>
        <v>0</v>
      </c>
      <c r="BI74" s="389">
        <f ca="1">(BI67+BI65)*IF(Welcome!$C$12="Distribution",('LookUp Ranges'!$F$12+'LookUp Ranges'!$I$12),IF(Welcome!$C$12="Transmission",('LookUp Ranges'!$H$12+'LookUp Ranges'!$F$12),IF(Welcome!$C$12="Power Generation",('LookUp Ranges'!$G$12+'LookUp Ranges'!$F$12),'LookUp Ranges'!$F$12)))</f>
        <v>0</v>
      </c>
      <c r="BJ74" s="389">
        <f ca="1">(BJ67+BJ65)*IF(Welcome!$C$12="Distribution",('LookUp Ranges'!$F$12+'LookUp Ranges'!$I$12),IF(Welcome!$C$12="Transmission",('LookUp Ranges'!$H$12+'LookUp Ranges'!$F$12),IF(Welcome!$C$12="Power Generation",('LookUp Ranges'!$G$12+'LookUp Ranges'!$F$12),'LookUp Ranges'!$F$12)))</f>
        <v>0</v>
      </c>
      <c r="BK74" s="389">
        <f ca="1">(BK67+BK65)*IF(Welcome!$C$12="Distribution",('LookUp Ranges'!$F$12+'LookUp Ranges'!$I$12),IF(Welcome!$C$12="Transmission",('LookUp Ranges'!$H$12+'LookUp Ranges'!$F$12),IF(Welcome!$C$12="Power Generation",('LookUp Ranges'!$G$12+'LookUp Ranges'!$F$12),'LookUp Ranges'!$F$12)))</f>
        <v>0</v>
      </c>
      <c r="BL74" s="389">
        <f ca="1">(BL67+BL65)*IF(Welcome!$C$12="Distribution",('LookUp Ranges'!$F$12+'LookUp Ranges'!$I$12),IF(Welcome!$C$12="Transmission",('LookUp Ranges'!$H$12+'LookUp Ranges'!$F$12),IF(Welcome!$C$12="Power Generation",('LookUp Ranges'!$G$12+'LookUp Ranges'!$F$12),'LookUp Ranges'!$F$12)))</f>
        <v>0</v>
      </c>
      <c r="BM74" s="389">
        <f ca="1">(BM67+BM65)*IF(Welcome!$C$12="Distribution",('LookUp Ranges'!$F$12+'LookUp Ranges'!$I$12),IF(Welcome!$C$12="Transmission",('LookUp Ranges'!$H$12+'LookUp Ranges'!$F$12),IF(Welcome!$C$12="Power Generation",('LookUp Ranges'!$G$12+'LookUp Ranges'!$F$12),'LookUp Ranges'!$F$12)))</f>
        <v>0</v>
      </c>
      <c r="BN74" s="389">
        <f ca="1">(BN67+BN65)*IF(Welcome!$C$12="Distribution",('LookUp Ranges'!$F$12+'LookUp Ranges'!$I$12),IF(Welcome!$C$12="Transmission",('LookUp Ranges'!$H$12+'LookUp Ranges'!$F$12),IF(Welcome!$C$12="Power Generation",('LookUp Ranges'!$G$12+'LookUp Ranges'!$F$12),'LookUp Ranges'!$F$12)))</f>
        <v>0</v>
      </c>
      <c r="BO74" s="389">
        <f ca="1">(BO67+BO65)*IF(Welcome!$C$12="Distribution",('LookUp Ranges'!$F$12+'LookUp Ranges'!$I$12),IF(Welcome!$C$12="Transmission",('LookUp Ranges'!$H$12+'LookUp Ranges'!$F$12),IF(Welcome!$C$12="Power Generation",('LookUp Ranges'!$G$12+'LookUp Ranges'!$F$12),'LookUp Ranges'!$F$12)))</f>
        <v>0</v>
      </c>
      <c r="BP74" s="389">
        <f ca="1">(BP67+BP65)*IF(Welcome!$C$12="Distribution",('LookUp Ranges'!$F$12+'LookUp Ranges'!$I$12),IF(Welcome!$C$12="Transmission",('LookUp Ranges'!$H$12+'LookUp Ranges'!$F$12),IF(Welcome!$C$12="Power Generation",('LookUp Ranges'!$G$12+'LookUp Ranges'!$F$12),'LookUp Ranges'!$F$12)))</f>
        <v>0</v>
      </c>
      <c r="BQ74" s="389">
        <f ca="1">(BQ67+BQ65)*IF(Welcome!$C$12="Distribution",('LookUp Ranges'!$F$12+'LookUp Ranges'!$I$12),IF(Welcome!$C$12="Transmission",('LookUp Ranges'!$H$12+'LookUp Ranges'!$F$12),IF(Welcome!$C$12="Power Generation",('LookUp Ranges'!$G$12+'LookUp Ranges'!$F$12),'LookUp Ranges'!$F$12)))</f>
        <v>0</v>
      </c>
      <c r="BR74" s="389">
        <f ca="1">(BR67+BR65)*IF(Welcome!$C$12="Distribution",('LookUp Ranges'!$F$12+'LookUp Ranges'!$I$12),IF(Welcome!$C$12="Transmission",('LookUp Ranges'!$H$12+'LookUp Ranges'!$F$12),IF(Welcome!$C$12="Power Generation",('LookUp Ranges'!$G$12+'LookUp Ranges'!$F$12),'LookUp Ranges'!$F$12)))</f>
        <v>0</v>
      </c>
      <c r="BS74" s="389">
        <f ca="1">(BS67+BS65)*IF(Welcome!$C$12="Distribution",('LookUp Ranges'!$F$12+'LookUp Ranges'!$I$12),IF(Welcome!$C$12="Transmission",('LookUp Ranges'!$H$12+'LookUp Ranges'!$F$12),IF(Welcome!$C$12="Power Generation",('LookUp Ranges'!$G$12+'LookUp Ranges'!$F$12),'LookUp Ranges'!$F$12)))</f>
        <v>0</v>
      </c>
      <c r="BT74" s="389">
        <f ca="1">(BT67+BT65)*IF(Welcome!$C$12="Distribution",('LookUp Ranges'!$F$12+'LookUp Ranges'!$I$12),IF(Welcome!$C$12="Transmission",('LookUp Ranges'!$H$12+'LookUp Ranges'!$F$12),IF(Welcome!$C$12="Power Generation",('LookUp Ranges'!$G$12+'LookUp Ranges'!$F$12),'LookUp Ranges'!$F$12)))</f>
        <v>0</v>
      </c>
      <c r="BU74" s="389">
        <f ca="1">(BU67+BU65)*IF(Welcome!$C$12="Distribution",('LookUp Ranges'!$F$12+'LookUp Ranges'!$I$12),IF(Welcome!$C$12="Transmission",('LookUp Ranges'!$H$12+'LookUp Ranges'!$F$12),IF(Welcome!$C$12="Power Generation",('LookUp Ranges'!$G$12+'LookUp Ranges'!$F$12),'LookUp Ranges'!$F$12)))</f>
        <v>0</v>
      </c>
      <c r="BV74" s="389">
        <f ca="1">(BV67+BV65)*IF(Welcome!$C$12="Distribution",('LookUp Ranges'!$F$12+'LookUp Ranges'!$I$12),IF(Welcome!$C$12="Transmission",('LookUp Ranges'!$H$12+'LookUp Ranges'!$F$12),IF(Welcome!$C$12="Power Generation",('LookUp Ranges'!$G$12+'LookUp Ranges'!$F$12),'LookUp Ranges'!$F$12)))</f>
        <v>0</v>
      </c>
      <c r="BW74" s="389">
        <f ca="1">(BW67+BW65)*IF(Welcome!$C$12="Distribution",('LookUp Ranges'!$F$12+'LookUp Ranges'!$I$12),IF(Welcome!$C$12="Transmission",('LookUp Ranges'!$H$12+'LookUp Ranges'!$F$12),IF(Welcome!$C$12="Power Generation",('LookUp Ranges'!$G$12+'LookUp Ranges'!$F$12),'LookUp Ranges'!$F$12)))</f>
        <v>0</v>
      </c>
      <c r="BX74" s="389">
        <f ca="1">(BX67+BX65)*IF(Welcome!$C$12="Distribution",('LookUp Ranges'!$F$12+'LookUp Ranges'!$I$12),IF(Welcome!$C$12="Transmission",('LookUp Ranges'!$H$12+'LookUp Ranges'!$F$12),IF(Welcome!$C$12="Power Generation",('LookUp Ranges'!$G$12+'LookUp Ranges'!$F$12),'LookUp Ranges'!$F$12)))</f>
        <v>0</v>
      </c>
      <c r="BY74" s="389">
        <f ca="1">(BY67+BY65)*IF(Welcome!$C$12="Distribution",('LookUp Ranges'!$F$12+'LookUp Ranges'!$I$12),IF(Welcome!$C$12="Transmission",('LookUp Ranges'!$H$12+'LookUp Ranges'!$F$12),IF(Welcome!$C$12="Power Generation",('LookUp Ranges'!$G$12+'LookUp Ranges'!$F$12),'LookUp Ranges'!$F$12)))</f>
        <v>0</v>
      </c>
      <c r="BZ74" s="389">
        <f ca="1">(BZ67+BZ65)*IF(Welcome!$C$12="Distribution",('LookUp Ranges'!$F$12+'LookUp Ranges'!$I$12),IF(Welcome!$C$12="Transmission",('LookUp Ranges'!$H$12+'LookUp Ranges'!$F$12),IF(Welcome!$C$12="Power Generation",('LookUp Ranges'!$G$12+'LookUp Ranges'!$F$12),'LookUp Ranges'!$F$12)))</f>
        <v>0</v>
      </c>
      <c r="CA74" s="389">
        <f ca="1">(CA67+CA65)*IF(Welcome!$C$12="Distribution",('LookUp Ranges'!$F$12+'LookUp Ranges'!$I$12),IF(Welcome!$C$12="Transmission",('LookUp Ranges'!$H$12+'LookUp Ranges'!$F$12),IF(Welcome!$C$12="Power Generation",('LookUp Ranges'!$G$12+'LookUp Ranges'!$F$12),'LookUp Ranges'!$F$12)))</f>
        <v>0</v>
      </c>
      <c r="CB74" s="389">
        <f ca="1">(CB67+CB65)*IF(Welcome!$C$12="Distribution",('LookUp Ranges'!$F$12+'LookUp Ranges'!$I$12),IF(Welcome!$C$12="Transmission",('LookUp Ranges'!$H$12+'LookUp Ranges'!$F$12),IF(Welcome!$C$12="Power Generation",('LookUp Ranges'!$G$12+'LookUp Ranges'!$F$12),'LookUp Ranges'!$F$12)))</f>
        <v>0</v>
      </c>
      <c r="CC74" s="389">
        <f ca="1">(CC67+CC65)*IF(Welcome!$C$12="Distribution",('LookUp Ranges'!$F$12+'LookUp Ranges'!$I$12),IF(Welcome!$C$12="Transmission",('LookUp Ranges'!$H$12+'LookUp Ranges'!$F$12),IF(Welcome!$C$12="Power Generation",('LookUp Ranges'!$G$12+'LookUp Ranges'!$F$12),'LookUp Ranges'!$F$12)))</f>
        <v>0</v>
      </c>
      <c r="CD74" s="225"/>
    </row>
    <row r="75" spans="1:82">
      <c r="A75" s="219" t="s">
        <v>679</v>
      </c>
      <c r="B75" s="389">
        <f ca="1">B68*IF(Welcome!$C$12="Distribution",('LookUp Ranges'!$F$12+'LookUp Ranges'!$I$12),IF(Welcome!$C$12="Transmission",('LookUp Ranges'!$H$12+'LookUp Ranges'!$F$12),IF(Welcome!$C$12="Power Generation",('LookUp Ranges'!$G$12+'LookUp Ranges'!$F$12),'LookUp Ranges'!$F$12)))</f>
        <v>-12.43125</v>
      </c>
      <c r="C75" s="389">
        <f ca="1">C68*IF(Welcome!$C$12="Distribution",('LookUp Ranges'!$F$12+'LookUp Ranges'!$I$12),IF(Welcome!$C$12="Transmission",('LookUp Ranges'!$H$12+'LookUp Ranges'!$F$12),IF(Welcome!$C$12="Power Generation",('LookUp Ranges'!$G$12+'LookUp Ranges'!$F$12),'LookUp Ranges'!$F$12)))</f>
        <v>0</v>
      </c>
      <c r="D75" s="389">
        <f ca="1">D68*IF(Welcome!$C$12="Distribution",('LookUp Ranges'!$F$12+'LookUp Ranges'!$I$12),IF(Welcome!$C$12="Transmission",('LookUp Ranges'!$H$12+'LookUp Ranges'!$F$12),IF(Welcome!$C$12="Power Generation",('LookUp Ranges'!$G$12+'LookUp Ranges'!$F$12),'LookUp Ranges'!$F$12)))</f>
        <v>0</v>
      </c>
      <c r="E75" s="389">
        <f ca="1">E68*IF(Welcome!$C$12="Distribution",('LookUp Ranges'!$F$12+'LookUp Ranges'!$I$12),IF(Welcome!$C$12="Transmission",('LookUp Ranges'!$H$12+'LookUp Ranges'!$F$12),IF(Welcome!$C$12="Power Generation",('LookUp Ranges'!$G$12+'LookUp Ranges'!$F$12),'LookUp Ranges'!$F$12)))</f>
        <v>0</v>
      </c>
      <c r="F75" s="389">
        <f ca="1">F68*IF(Welcome!$C$12="Distribution",('LookUp Ranges'!$F$12+'LookUp Ranges'!$I$12),IF(Welcome!$C$12="Transmission",('LookUp Ranges'!$H$12+'LookUp Ranges'!$F$12),IF(Welcome!$C$12="Power Generation",('LookUp Ranges'!$G$12+'LookUp Ranges'!$F$12),'LookUp Ranges'!$F$12)))</f>
        <v>0</v>
      </c>
      <c r="G75" s="389">
        <f ca="1">G68*IF(Welcome!$C$12="Distribution",('LookUp Ranges'!$F$12+'LookUp Ranges'!$I$12),IF(Welcome!$C$12="Transmission",('LookUp Ranges'!$H$12+'LookUp Ranges'!$F$12),IF(Welcome!$C$12="Power Generation",('LookUp Ranges'!$G$12+'LookUp Ranges'!$F$12),'LookUp Ranges'!$F$12)))</f>
        <v>0</v>
      </c>
      <c r="H75" s="389">
        <f ca="1">H68*IF(Welcome!$C$12="Distribution",('LookUp Ranges'!$F$12+'LookUp Ranges'!$I$12),IF(Welcome!$C$12="Transmission",('LookUp Ranges'!$H$12+'LookUp Ranges'!$F$12),IF(Welcome!$C$12="Power Generation",('LookUp Ranges'!$G$12+'LookUp Ranges'!$F$12),'LookUp Ranges'!$F$12)))</f>
        <v>0</v>
      </c>
      <c r="I75" s="389">
        <f ca="1">I68*IF(Welcome!$C$12="Distribution",('LookUp Ranges'!$F$12+'LookUp Ranges'!$I$12),IF(Welcome!$C$12="Transmission",('LookUp Ranges'!$H$12+'LookUp Ranges'!$F$12),IF(Welcome!$C$12="Power Generation",('LookUp Ranges'!$G$12+'LookUp Ranges'!$F$12),'LookUp Ranges'!$F$12)))</f>
        <v>0</v>
      </c>
      <c r="J75" s="389">
        <f ca="1">J68*IF(Welcome!$C$12="Distribution",('LookUp Ranges'!$F$12+'LookUp Ranges'!$I$12),IF(Welcome!$C$12="Transmission",('LookUp Ranges'!$H$12+'LookUp Ranges'!$F$12),IF(Welcome!$C$12="Power Generation",('LookUp Ranges'!$G$12+'LookUp Ranges'!$F$12),'LookUp Ranges'!$F$12)))</f>
        <v>0</v>
      </c>
      <c r="K75" s="389">
        <f ca="1">K68*IF(Welcome!$C$12="Distribution",('LookUp Ranges'!$F$12+'LookUp Ranges'!$I$12),IF(Welcome!$C$12="Transmission",('LookUp Ranges'!$H$12+'LookUp Ranges'!$F$12),IF(Welcome!$C$12="Power Generation",('LookUp Ranges'!$G$12+'LookUp Ranges'!$F$12),'LookUp Ranges'!$F$12)))</f>
        <v>0</v>
      </c>
      <c r="L75" s="389">
        <f ca="1">L68*IF(Welcome!$C$12="Distribution",('LookUp Ranges'!$F$12+'LookUp Ranges'!$I$12),IF(Welcome!$C$12="Transmission",('LookUp Ranges'!$H$12+'LookUp Ranges'!$F$12),IF(Welcome!$C$12="Power Generation",('LookUp Ranges'!$G$12+'LookUp Ranges'!$F$12),'LookUp Ranges'!$F$12)))</f>
        <v>0</v>
      </c>
      <c r="M75" s="389">
        <f ca="1">M68*IF(Welcome!$C$12="Distribution",('LookUp Ranges'!$F$12+'LookUp Ranges'!$I$12),IF(Welcome!$C$12="Transmission",('LookUp Ranges'!$H$12+'LookUp Ranges'!$F$12),IF(Welcome!$C$12="Power Generation",('LookUp Ranges'!$G$12+'LookUp Ranges'!$F$12),'LookUp Ranges'!$F$12)))</f>
        <v>0</v>
      </c>
      <c r="N75" s="389">
        <f ca="1">N68*IF(Welcome!$C$12="Distribution",('LookUp Ranges'!$F$12+'LookUp Ranges'!$I$12),IF(Welcome!$C$12="Transmission",('LookUp Ranges'!$H$12+'LookUp Ranges'!$F$12),IF(Welcome!$C$12="Power Generation",('LookUp Ranges'!$G$12+'LookUp Ranges'!$F$12),'LookUp Ranges'!$F$12)))</f>
        <v>0</v>
      </c>
      <c r="O75" s="389">
        <f ca="1">O68*IF(Welcome!$C$12="Distribution",('LookUp Ranges'!$F$12+'LookUp Ranges'!$I$12),IF(Welcome!$C$12="Transmission",('LookUp Ranges'!$H$12+'LookUp Ranges'!$F$12),IF(Welcome!$C$12="Power Generation",('LookUp Ranges'!$G$12+'LookUp Ranges'!$F$12),'LookUp Ranges'!$F$12)))</f>
        <v>0</v>
      </c>
      <c r="P75" s="389">
        <f ca="1">P68*IF(Welcome!$C$12="Distribution",('LookUp Ranges'!$F$12+'LookUp Ranges'!$I$12),IF(Welcome!$C$12="Transmission",('LookUp Ranges'!$H$12+'LookUp Ranges'!$F$12),IF(Welcome!$C$12="Power Generation",('LookUp Ranges'!$G$12+'LookUp Ranges'!$F$12),'LookUp Ranges'!$F$12)))</f>
        <v>0</v>
      </c>
      <c r="Q75" s="389">
        <f ca="1">Q68*IF(Welcome!$C$12="Distribution",('LookUp Ranges'!$F$12+'LookUp Ranges'!$I$12),IF(Welcome!$C$12="Transmission",('LookUp Ranges'!$H$12+'LookUp Ranges'!$F$12),IF(Welcome!$C$12="Power Generation",('LookUp Ranges'!$G$12+'LookUp Ranges'!$F$12),'LookUp Ranges'!$F$12)))</f>
        <v>0</v>
      </c>
      <c r="R75" s="389">
        <f ca="1">R68*IF(Welcome!$C$12="Distribution",('LookUp Ranges'!$F$12+'LookUp Ranges'!$I$12),IF(Welcome!$C$12="Transmission",('LookUp Ranges'!$H$12+'LookUp Ranges'!$F$12),IF(Welcome!$C$12="Power Generation",('LookUp Ranges'!$G$12+'LookUp Ranges'!$F$12),'LookUp Ranges'!$F$12)))</f>
        <v>0</v>
      </c>
      <c r="S75" s="389">
        <f ca="1">S68*IF(Welcome!$C$12="Distribution",('LookUp Ranges'!$F$12+'LookUp Ranges'!$I$12),IF(Welcome!$C$12="Transmission",('LookUp Ranges'!$H$12+'LookUp Ranges'!$F$12),IF(Welcome!$C$12="Power Generation",('LookUp Ranges'!$G$12+'LookUp Ranges'!$F$12),'LookUp Ranges'!$F$12)))</f>
        <v>0</v>
      </c>
      <c r="T75" s="389">
        <f ca="1">T68*IF(Welcome!$C$12="Distribution",('LookUp Ranges'!$F$12+'LookUp Ranges'!$I$12),IF(Welcome!$C$12="Transmission",('LookUp Ranges'!$H$12+'LookUp Ranges'!$F$12),IF(Welcome!$C$12="Power Generation",('LookUp Ranges'!$G$12+'LookUp Ranges'!$F$12),'LookUp Ranges'!$F$12)))</f>
        <v>0</v>
      </c>
      <c r="U75" s="389">
        <f ca="1">U68*IF(Welcome!$C$12="Distribution",('LookUp Ranges'!$F$12+'LookUp Ranges'!$I$12),IF(Welcome!$C$12="Transmission",('LookUp Ranges'!$H$12+'LookUp Ranges'!$F$12),IF(Welcome!$C$12="Power Generation",('LookUp Ranges'!$G$12+'LookUp Ranges'!$F$12),'LookUp Ranges'!$F$12)))</f>
        <v>0</v>
      </c>
      <c r="V75" s="389">
        <f ca="1">V68*IF(Welcome!$C$12="Distribution",('LookUp Ranges'!$F$12+'LookUp Ranges'!$I$12),IF(Welcome!$C$12="Transmission",('LookUp Ranges'!$H$12+'LookUp Ranges'!$F$12),IF(Welcome!$C$12="Power Generation",('LookUp Ranges'!$G$12+'LookUp Ranges'!$F$12),'LookUp Ranges'!$F$12)))</f>
        <v>0</v>
      </c>
      <c r="W75" s="389">
        <f ca="1">W68*IF(Welcome!$C$12="Distribution",('LookUp Ranges'!$F$12+'LookUp Ranges'!$I$12),IF(Welcome!$C$12="Transmission",('LookUp Ranges'!$H$12+'LookUp Ranges'!$F$12),IF(Welcome!$C$12="Power Generation",('LookUp Ranges'!$G$12+'LookUp Ranges'!$F$12),'LookUp Ranges'!$F$12)))</f>
        <v>0</v>
      </c>
      <c r="X75" s="389">
        <f ca="1">X68*IF(Welcome!$C$12="Distribution",('LookUp Ranges'!$F$12+'LookUp Ranges'!$I$12),IF(Welcome!$C$12="Transmission",('LookUp Ranges'!$H$12+'LookUp Ranges'!$F$12),IF(Welcome!$C$12="Power Generation",('LookUp Ranges'!$G$12+'LookUp Ranges'!$F$12),'LookUp Ranges'!$F$12)))</f>
        <v>0</v>
      </c>
      <c r="Y75" s="389">
        <f ca="1">Y68*IF(Welcome!$C$12="Distribution",('LookUp Ranges'!$F$12+'LookUp Ranges'!$I$12),IF(Welcome!$C$12="Transmission",('LookUp Ranges'!$H$12+'LookUp Ranges'!$F$12),IF(Welcome!$C$12="Power Generation",('LookUp Ranges'!$G$12+'LookUp Ranges'!$F$12),'LookUp Ranges'!$F$12)))</f>
        <v>0</v>
      </c>
      <c r="Z75" s="389">
        <f ca="1">Z68*IF(Welcome!$C$12="Distribution",('LookUp Ranges'!$F$12+'LookUp Ranges'!$I$12),IF(Welcome!$C$12="Transmission",('LookUp Ranges'!$H$12+'LookUp Ranges'!$F$12),IF(Welcome!$C$12="Power Generation",('LookUp Ranges'!$G$12+'LookUp Ranges'!$F$12),'LookUp Ranges'!$F$12)))</f>
        <v>0</v>
      </c>
      <c r="AA75" s="389">
        <f ca="1">AA68*IF(Welcome!$C$12="Distribution",('LookUp Ranges'!$F$12+'LookUp Ranges'!$I$12),IF(Welcome!$C$12="Transmission",('LookUp Ranges'!$H$12+'LookUp Ranges'!$F$12),IF(Welcome!$C$12="Power Generation",('LookUp Ranges'!$G$12+'LookUp Ranges'!$F$12),'LookUp Ranges'!$F$12)))</f>
        <v>0</v>
      </c>
      <c r="AB75" s="389">
        <f ca="1">AB68*IF(Welcome!$C$12="Distribution",('LookUp Ranges'!$F$12+'LookUp Ranges'!$I$12),IF(Welcome!$C$12="Transmission",('LookUp Ranges'!$H$12+'LookUp Ranges'!$F$12),IF(Welcome!$C$12="Power Generation",('LookUp Ranges'!$G$12+'LookUp Ranges'!$F$12),'LookUp Ranges'!$F$12)))</f>
        <v>0</v>
      </c>
      <c r="AC75" s="389">
        <f ca="1">AC68*IF(Welcome!$C$12="Distribution",('LookUp Ranges'!$F$12+'LookUp Ranges'!$I$12),IF(Welcome!$C$12="Transmission",('LookUp Ranges'!$H$12+'LookUp Ranges'!$F$12),IF(Welcome!$C$12="Power Generation",('LookUp Ranges'!$G$12+'LookUp Ranges'!$F$12),'LookUp Ranges'!$F$12)))</f>
        <v>0</v>
      </c>
      <c r="AD75" s="389">
        <f ca="1">AD68*IF(Welcome!$C$12="Distribution",('LookUp Ranges'!$F$12+'LookUp Ranges'!$I$12),IF(Welcome!$C$12="Transmission",('LookUp Ranges'!$H$12+'LookUp Ranges'!$F$12),IF(Welcome!$C$12="Power Generation",('LookUp Ranges'!$G$12+'LookUp Ranges'!$F$12),'LookUp Ranges'!$F$12)))</f>
        <v>0</v>
      </c>
      <c r="AE75" s="389">
        <f ca="1">AE68*IF(Welcome!$C$12="Distribution",('LookUp Ranges'!$F$12+'LookUp Ranges'!$I$12),IF(Welcome!$C$12="Transmission",('LookUp Ranges'!$H$12+'LookUp Ranges'!$F$12),IF(Welcome!$C$12="Power Generation",('LookUp Ranges'!$G$12+'LookUp Ranges'!$F$12),'LookUp Ranges'!$F$12)))</f>
        <v>0</v>
      </c>
      <c r="AF75" s="389">
        <f ca="1">AF68*IF(Welcome!$C$12="Distribution",('LookUp Ranges'!$F$12+'LookUp Ranges'!$I$12),IF(Welcome!$C$12="Transmission",('LookUp Ranges'!$H$12+'LookUp Ranges'!$F$12),IF(Welcome!$C$12="Power Generation",('LookUp Ranges'!$G$12+'LookUp Ranges'!$F$12),'LookUp Ranges'!$F$12)))</f>
        <v>0</v>
      </c>
      <c r="AG75" s="389">
        <f ca="1">AG68*IF(Welcome!$C$12="Distribution",('LookUp Ranges'!$F$12+'LookUp Ranges'!$I$12),IF(Welcome!$C$12="Transmission",('LookUp Ranges'!$H$12+'LookUp Ranges'!$F$12),IF(Welcome!$C$12="Power Generation",('LookUp Ranges'!$G$12+'LookUp Ranges'!$F$12),'LookUp Ranges'!$F$12)))</f>
        <v>0</v>
      </c>
      <c r="AH75" s="389">
        <f ca="1">AH68*IF(Welcome!$C$12="Distribution",('LookUp Ranges'!$F$12+'LookUp Ranges'!$I$12),IF(Welcome!$C$12="Transmission",('LookUp Ranges'!$H$12+'LookUp Ranges'!$F$12),IF(Welcome!$C$12="Power Generation",('LookUp Ranges'!$G$12+'LookUp Ranges'!$F$12),'LookUp Ranges'!$F$12)))</f>
        <v>0</v>
      </c>
      <c r="AI75" s="389">
        <f ca="1">AI68*IF(Welcome!$C$12="Distribution",('LookUp Ranges'!$F$12+'LookUp Ranges'!$I$12),IF(Welcome!$C$12="Transmission",('LookUp Ranges'!$H$12+'LookUp Ranges'!$F$12),IF(Welcome!$C$12="Power Generation",('LookUp Ranges'!$G$12+'LookUp Ranges'!$F$12),'LookUp Ranges'!$F$12)))</f>
        <v>0</v>
      </c>
      <c r="AJ75" s="389">
        <f ca="1">AJ68*IF(Welcome!$C$12="Distribution",('LookUp Ranges'!$F$12+'LookUp Ranges'!$I$12),IF(Welcome!$C$12="Transmission",('LookUp Ranges'!$H$12+'LookUp Ranges'!$F$12),IF(Welcome!$C$12="Power Generation",('LookUp Ranges'!$G$12+'LookUp Ranges'!$F$12),'LookUp Ranges'!$F$12)))</f>
        <v>0</v>
      </c>
      <c r="AK75" s="389">
        <f ca="1">AK68*IF(Welcome!$C$12="Distribution",('LookUp Ranges'!$F$12+'LookUp Ranges'!$I$12),IF(Welcome!$C$12="Transmission",('LookUp Ranges'!$H$12+'LookUp Ranges'!$F$12),IF(Welcome!$C$12="Power Generation",('LookUp Ranges'!$G$12+'LookUp Ranges'!$F$12),'LookUp Ranges'!$F$12)))</f>
        <v>0</v>
      </c>
      <c r="AL75" s="389">
        <f ca="1">AL68*IF(Welcome!$C$12="Distribution",('LookUp Ranges'!$F$12+'LookUp Ranges'!$I$12),IF(Welcome!$C$12="Transmission",('LookUp Ranges'!$H$12+'LookUp Ranges'!$F$12),IF(Welcome!$C$12="Power Generation",('LookUp Ranges'!$G$12+'LookUp Ranges'!$F$12),'LookUp Ranges'!$F$12)))</f>
        <v>0</v>
      </c>
      <c r="AM75" s="389">
        <f ca="1">AM68*IF(Welcome!$C$12="Distribution",('LookUp Ranges'!$F$12+'LookUp Ranges'!$I$12),IF(Welcome!$C$12="Transmission",('LookUp Ranges'!$H$12+'LookUp Ranges'!$F$12),IF(Welcome!$C$12="Power Generation",('LookUp Ranges'!$G$12+'LookUp Ranges'!$F$12),'LookUp Ranges'!$F$12)))</f>
        <v>0</v>
      </c>
      <c r="AN75" s="389">
        <f ca="1">AN68*IF(Welcome!$C$12="Distribution",('LookUp Ranges'!$F$12+'LookUp Ranges'!$I$12),IF(Welcome!$C$12="Transmission",('LookUp Ranges'!$H$12+'LookUp Ranges'!$F$12),IF(Welcome!$C$12="Power Generation",('LookUp Ranges'!$G$12+'LookUp Ranges'!$F$12),'LookUp Ranges'!$F$12)))</f>
        <v>0</v>
      </c>
      <c r="AO75" s="389">
        <f ca="1">AO68*IF(Welcome!$C$12="Distribution",('LookUp Ranges'!$F$12+'LookUp Ranges'!$I$12),IF(Welcome!$C$12="Transmission",('LookUp Ranges'!$H$12+'LookUp Ranges'!$F$12),IF(Welcome!$C$12="Power Generation",('LookUp Ranges'!$G$12+'LookUp Ranges'!$F$12),'LookUp Ranges'!$F$12)))</f>
        <v>0</v>
      </c>
      <c r="AP75" s="389">
        <f ca="1">AP68*IF(Welcome!$C$12="Distribution",('LookUp Ranges'!$F$12+'LookUp Ranges'!$I$12),IF(Welcome!$C$12="Transmission",('LookUp Ranges'!$H$12+'LookUp Ranges'!$F$12),IF(Welcome!$C$12="Power Generation",('LookUp Ranges'!$G$12+'LookUp Ranges'!$F$12),'LookUp Ranges'!$F$12)))</f>
        <v>0</v>
      </c>
      <c r="AQ75" s="389">
        <f ca="1">AQ68*IF(Welcome!$C$12="Distribution",('LookUp Ranges'!$F$12+'LookUp Ranges'!$I$12),IF(Welcome!$C$12="Transmission",('LookUp Ranges'!$H$12+'LookUp Ranges'!$F$12),IF(Welcome!$C$12="Power Generation",('LookUp Ranges'!$G$12+'LookUp Ranges'!$F$12),'LookUp Ranges'!$F$12)))</f>
        <v>0</v>
      </c>
      <c r="AR75" s="389">
        <f ca="1">AR68*IF(Welcome!$C$12="Distribution",('LookUp Ranges'!$F$12+'LookUp Ranges'!$I$12),IF(Welcome!$C$12="Transmission",('LookUp Ranges'!$H$12+'LookUp Ranges'!$F$12),IF(Welcome!$C$12="Power Generation",('LookUp Ranges'!$G$12+'LookUp Ranges'!$F$12),'LookUp Ranges'!$F$12)))</f>
        <v>0</v>
      </c>
      <c r="AS75" s="389">
        <f ca="1">AS68*IF(Welcome!$C$12="Distribution",('LookUp Ranges'!$F$12+'LookUp Ranges'!$I$12),IF(Welcome!$C$12="Transmission",('LookUp Ranges'!$H$12+'LookUp Ranges'!$F$12),IF(Welcome!$C$12="Power Generation",('LookUp Ranges'!$G$12+'LookUp Ranges'!$F$12),'LookUp Ranges'!$F$12)))</f>
        <v>0</v>
      </c>
      <c r="AT75" s="389">
        <f ca="1">AT68*IF(Welcome!$C$12="Distribution",('LookUp Ranges'!$F$12+'LookUp Ranges'!$I$12),IF(Welcome!$C$12="Transmission",('LookUp Ranges'!$H$12+'LookUp Ranges'!$F$12),IF(Welcome!$C$12="Power Generation",('LookUp Ranges'!$G$12+'LookUp Ranges'!$F$12),'LookUp Ranges'!$F$12)))</f>
        <v>0</v>
      </c>
      <c r="AU75" s="389">
        <f ca="1">AU68*IF(Welcome!$C$12="Distribution",('LookUp Ranges'!$F$12+'LookUp Ranges'!$I$12),IF(Welcome!$C$12="Transmission",('LookUp Ranges'!$H$12+'LookUp Ranges'!$F$12),IF(Welcome!$C$12="Power Generation",('LookUp Ranges'!$G$12+'LookUp Ranges'!$F$12),'LookUp Ranges'!$F$12)))</f>
        <v>0</v>
      </c>
      <c r="AV75" s="389">
        <f ca="1">AV68*IF(Welcome!$C$12="Distribution",('LookUp Ranges'!$F$12+'LookUp Ranges'!$I$12),IF(Welcome!$C$12="Transmission",('LookUp Ranges'!$H$12+'LookUp Ranges'!$F$12),IF(Welcome!$C$12="Power Generation",('LookUp Ranges'!$G$12+'LookUp Ranges'!$F$12),'LookUp Ranges'!$F$12)))</f>
        <v>0</v>
      </c>
      <c r="AW75" s="389">
        <f ca="1">AW68*IF(Welcome!$C$12="Distribution",('LookUp Ranges'!$F$12+'LookUp Ranges'!$I$12),IF(Welcome!$C$12="Transmission",('LookUp Ranges'!$H$12+'LookUp Ranges'!$F$12),IF(Welcome!$C$12="Power Generation",('LookUp Ranges'!$G$12+'LookUp Ranges'!$F$12),'LookUp Ranges'!$F$12)))</f>
        <v>0</v>
      </c>
      <c r="AX75" s="389">
        <f ca="1">AX68*IF(Welcome!$C$12="Distribution",('LookUp Ranges'!$F$12+'LookUp Ranges'!$I$12),IF(Welcome!$C$12="Transmission",('LookUp Ranges'!$H$12+'LookUp Ranges'!$F$12),IF(Welcome!$C$12="Power Generation",('LookUp Ranges'!$G$12+'LookUp Ranges'!$F$12),'LookUp Ranges'!$F$12)))</f>
        <v>0</v>
      </c>
      <c r="AY75" s="389">
        <f ca="1">AY68*IF(Welcome!$C$12="Distribution",('LookUp Ranges'!$F$12+'LookUp Ranges'!$I$12),IF(Welcome!$C$12="Transmission",('LookUp Ranges'!$H$12+'LookUp Ranges'!$F$12),IF(Welcome!$C$12="Power Generation",('LookUp Ranges'!$G$12+'LookUp Ranges'!$F$12),'LookUp Ranges'!$F$12)))</f>
        <v>0</v>
      </c>
      <c r="AZ75" s="389">
        <f ca="1">AZ68*IF(Welcome!$C$12="Distribution",('LookUp Ranges'!$F$12+'LookUp Ranges'!$I$12),IF(Welcome!$C$12="Transmission",('LookUp Ranges'!$H$12+'LookUp Ranges'!$F$12),IF(Welcome!$C$12="Power Generation",('LookUp Ranges'!$G$12+'LookUp Ranges'!$F$12),'LookUp Ranges'!$F$12)))</f>
        <v>0</v>
      </c>
      <c r="BA75" s="389">
        <f ca="1">BA68*IF(Welcome!$C$12="Distribution",('LookUp Ranges'!$F$12+'LookUp Ranges'!$I$12),IF(Welcome!$C$12="Transmission",('LookUp Ranges'!$H$12+'LookUp Ranges'!$F$12),IF(Welcome!$C$12="Power Generation",('LookUp Ranges'!$G$12+'LookUp Ranges'!$F$12),'LookUp Ranges'!$F$12)))</f>
        <v>0</v>
      </c>
      <c r="BB75" s="389">
        <f ca="1">BB68*IF(Welcome!$C$12="Distribution",('LookUp Ranges'!$F$12+'LookUp Ranges'!$I$12),IF(Welcome!$C$12="Transmission",('LookUp Ranges'!$H$12+'LookUp Ranges'!$F$12),IF(Welcome!$C$12="Power Generation",('LookUp Ranges'!$G$12+'LookUp Ranges'!$F$12),'LookUp Ranges'!$F$12)))</f>
        <v>0</v>
      </c>
      <c r="BC75" s="389">
        <f ca="1">BC68*IF(Welcome!$C$12="Distribution",('LookUp Ranges'!$F$12+'LookUp Ranges'!$I$12),IF(Welcome!$C$12="Transmission",('LookUp Ranges'!$H$12+'LookUp Ranges'!$F$12),IF(Welcome!$C$12="Power Generation",('LookUp Ranges'!$G$12+'LookUp Ranges'!$F$12),'LookUp Ranges'!$F$12)))</f>
        <v>0</v>
      </c>
      <c r="BD75" s="389">
        <f ca="1">BD68*IF(Welcome!$C$12="Distribution",('LookUp Ranges'!$F$12+'LookUp Ranges'!$I$12),IF(Welcome!$C$12="Transmission",('LookUp Ranges'!$H$12+'LookUp Ranges'!$F$12),IF(Welcome!$C$12="Power Generation",('LookUp Ranges'!$G$12+'LookUp Ranges'!$F$12),'LookUp Ranges'!$F$12)))</f>
        <v>0</v>
      </c>
      <c r="BE75" s="389">
        <f ca="1">BE68*IF(Welcome!$C$12="Distribution",('LookUp Ranges'!$F$12+'LookUp Ranges'!$I$12),IF(Welcome!$C$12="Transmission",('LookUp Ranges'!$H$12+'LookUp Ranges'!$F$12),IF(Welcome!$C$12="Power Generation",('LookUp Ranges'!$G$12+'LookUp Ranges'!$F$12),'LookUp Ranges'!$F$12)))</f>
        <v>0</v>
      </c>
      <c r="BF75" s="389">
        <f ca="1">BF68*IF(Welcome!$C$12="Distribution",('LookUp Ranges'!$F$12+'LookUp Ranges'!$I$12),IF(Welcome!$C$12="Transmission",('LookUp Ranges'!$H$12+'LookUp Ranges'!$F$12),IF(Welcome!$C$12="Power Generation",('LookUp Ranges'!$G$12+'LookUp Ranges'!$F$12),'LookUp Ranges'!$F$12)))</f>
        <v>0</v>
      </c>
      <c r="BG75" s="389">
        <f ca="1">BG68*IF(Welcome!$C$12="Distribution",('LookUp Ranges'!$F$12+'LookUp Ranges'!$I$12),IF(Welcome!$C$12="Transmission",('LookUp Ranges'!$H$12+'LookUp Ranges'!$F$12),IF(Welcome!$C$12="Power Generation",('LookUp Ranges'!$G$12+'LookUp Ranges'!$F$12),'LookUp Ranges'!$F$12)))</f>
        <v>0</v>
      </c>
      <c r="BH75" s="389">
        <f ca="1">BH68*IF(Welcome!$C$12="Distribution",('LookUp Ranges'!$F$12+'LookUp Ranges'!$I$12),IF(Welcome!$C$12="Transmission",('LookUp Ranges'!$H$12+'LookUp Ranges'!$F$12),IF(Welcome!$C$12="Power Generation",('LookUp Ranges'!$G$12+'LookUp Ranges'!$F$12),'LookUp Ranges'!$F$12)))</f>
        <v>0</v>
      </c>
      <c r="BI75" s="389">
        <f ca="1">BI68*IF(Welcome!$C$12="Distribution",('LookUp Ranges'!$F$12+'LookUp Ranges'!$I$12),IF(Welcome!$C$12="Transmission",('LookUp Ranges'!$H$12+'LookUp Ranges'!$F$12),IF(Welcome!$C$12="Power Generation",('LookUp Ranges'!$G$12+'LookUp Ranges'!$F$12),'LookUp Ranges'!$F$12)))</f>
        <v>0</v>
      </c>
      <c r="BJ75" s="389">
        <f ca="1">BJ68*IF(Welcome!$C$12="Distribution",('LookUp Ranges'!$F$12+'LookUp Ranges'!$I$12),IF(Welcome!$C$12="Transmission",('LookUp Ranges'!$H$12+'LookUp Ranges'!$F$12),IF(Welcome!$C$12="Power Generation",('LookUp Ranges'!$G$12+'LookUp Ranges'!$F$12),'LookUp Ranges'!$F$12)))</f>
        <v>0</v>
      </c>
      <c r="BK75" s="389">
        <f ca="1">BK68*IF(Welcome!$C$12="Distribution",('LookUp Ranges'!$F$12+'LookUp Ranges'!$I$12),IF(Welcome!$C$12="Transmission",('LookUp Ranges'!$H$12+'LookUp Ranges'!$F$12),IF(Welcome!$C$12="Power Generation",('LookUp Ranges'!$G$12+'LookUp Ranges'!$F$12),'LookUp Ranges'!$F$12)))</f>
        <v>0</v>
      </c>
      <c r="BL75" s="389">
        <f ca="1">BL68*IF(Welcome!$C$12="Distribution",('LookUp Ranges'!$F$12+'LookUp Ranges'!$I$12),IF(Welcome!$C$12="Transmission",('LookUp Ranges'!$H$12+'LookUp Ranges'!$F$12),IF(Welcome!$C$12="Power Generation",('LookUp Ranges'!$G$12+'LookUp Ranges'!$F$12),'LookUp Ranges'!$F$12)))</f>
        <v>0</v>
      </c>
      <c r="BM75" s="389">
        <f ca="1">BM68*IF(Welcome!$C$12="Distribution",('LookUp Ranges'!$F$12+'LookUp Ranges'!$I$12),IF(Welcome!$C$12="Transmission",('LookUp Ranges'!$H$12+'LookUp Ranges'!$F$12),IF(Welcome!$C$12="Power Generation",('LookUp Ranges'!$G$12+'LookUp Ranges'!$F$12),'LookUp Ranges'!$F$12)))</f>
        <v>0</v>
      </c>
      <c r="BN75" s="389">
        <f ca="1">BN68*IF(Welcome!$C$12="Distribution",('LookUp Ranges'!$F$12+'LookUp Ranges'!$I$12),IF(Welcome!$C$12="Transmission",('LookUp Ranges'!$H$12+'LookUp Ranges'!$F$12),IF(Welcome!$C$12="Power Generation",('LookUp Ranges'!$G$12+'LookUp Ranges'!$F$12),'LookUp Ranges'!$F$12)))</f>
        <v>0</v>
      </c>
      <c r="BO75" s="389">
        <f ca="1">BO68*IF(Welcome!$C$12="Distribution",('LookUp Ranges'!$F$12+'LookUp Ranges'!$I$12),IF(Welcome!$C$12="Transmission",('LookUp Ranges'!$H$12+'LookUp Ranges'!$F$12),IF(Welcome!$C$12="Power Generation",('LookUp Ranges'!$G$12+'LookUp Ranges'!$F$12),'LookUp Ranges'!$F$12)))</f>
        <v>0</v>
      </c>
      <c r="BP75" s="389">
        <f ca="1">BP68*IF(Welcome!$C$12="Distribution",('LookUp Ranges'!$F$12+'LookUp Ranges'!$I$12),IF(Welcome!$C$12="Transmission",('LookUp Ranges'!$H$12+'LookUp Ranges'!$F$12),IF(Welcome!$C$12="Power Generation",('LookUp Ranges'!$G$12+'LookUp Ranges'!$F$12),'LookUp Ranges'!$F$12)))</f>
        <v>0</v>
      </c>
      <c r="BQ75" s="389">
        <f ca="1">BQ68*IF(Welcome!$C$12="Distribution",('LookUp Ranges'!$F$12+'LookUp Ranges'!$I$12),IF(Welcome!$C$12="Transmission",('LookUp Ranges'!$H$12+'LookUp Ranges'!$F$12),IF(Welcome!$C$12="Power Generation",('LookUp Ranges'!$G$12+'LookUp Ranges'!$F$12),'LookUp Ranges'!$F$12)))</f>
        <v>0</v>
      </c>
      <c r="BR75" s="389">
        <f ca="1">BR68*IF(Welcome!$C$12="Distribution",('LookUp Ranges'!$F$12+'LookUp Ranges'!$I$12),IF(Welcome!$C$12="Transmission",('LookUp Ranges'!$H$12+'LookUp Ranges'!$F$12),IF(Welcome!$C$12="Power Generation",('LookUp Ranges'!$G$12+'LookUp Ranges'!$F$12),'LookUp Ranges'!$F$12)))</f>
        <v>0</v>
      </c>
      <c r="BS75" s="389">
        <f ca="1">BS68*IF(Welcome!$C$12="Distribution",('LookUp Ranges'!$F$12+'LookUp Ranges'!$I$12),IF(Welcome!$C$12="Transmission",('LookUp Ranges'!$H$12+'LookUp Ranges'!$F$12),IF(Welcome!$C$12="Power Generation",('LookUp Ranges'!$G$12+'LookUp Ranges'!$F$12),'LookUp Ranges'!$F$12)))</f>
        <v>0</v>
      </c>
      <c r="BT75" s="389">
        <f ca="1">BT68*IF(Welcome!$C$12="Distribution",('LookUp Ranges'!$F$12+'LookUp Ranges'!$I$12),IF(Welcome!$C$12="Transmission",('LookUp Ranges'!$H$12+'LookUp Ranges'!$F$12),IF(Welcome!$C$12="Power Generation",('LookUp Ranges'!$G$12+'LookUp Ranges'!$F$12),'LookUp Ranges'!$F$12)))</f>
        <v>0</v>
      </c>
      <c r="BU75" s="389">
        <f ca="1">BU68*IF(Welcome!$C$12="Distribution",('LookUp Ranges'!$F$12+'LookUp Ranges'!$I$12),IF(Welcome!$C$12="Transmission",('LookUp Ranges'!$H$12+'LookUp Ranges'!$F$12),IF(Welcome!$C$12="Power Generation",('LookUp Ranges'!$G$12+'LookUp Ranges'!$F$12),'LookUp Ranges'!$F$12)))</f>
        <v>0</v>
      </c>
      <c r="BV75" s="389">
        <f ca="1">BV68*IF(Welcome!$C$12="Distribution",('LookUp Ranges'!$F$12+'LookUp Ranges'!$I$12),IF(Welcome!$C$12="Transmission",('LookUp Ranges'!$H$12+'LookUp Ranges'!$F$12),IF(Welcome!$C$12="Power Generation",('LookUp Ranges'!$G$12+'LookUp Ranges'!$F$12),'LookUp Ranges'!$F$12)))</f>
        <v>0</v>
      </c>
      <c r="BW75" s="389">
        <f ca="1">BW68*IF(Welcome!$C$12="Distribution",('LookUp Ranges'!$F$12+'LookUp Ranges'!$I$12),IF(Welcome!$C$12="Transmission",('LookUp Ranges'!$H$12+'LookUp Ranges'!$F$12),IF(Welcome!$C$12="Power Generation",('LookUp Ranges'!$G$12+'LookUp Ranges'!$F$12),'LookUp Ranges'!$F$12)))</f>
        <v>0</v>
      </c>
      <c r="BX75" s="389">
        <f ca="1">BX68*IF(Welcome!$C$12="Distribution",('LookUp Ranges'!$F$12+'LookUp Ranges'!$I$12),IF(Welcome!$C$12="Transmission",('LookUp Ranges'!$H$12+'LookUp Ranges'!$F$12),IF(Welcome!$C$12="Power Generation",('LookUp Ranges'!$G$12+'LookUp Ranges'!$F$12),'LookUp Ranges'!$F$12)))</f>
        <v>0</v>
      </c>
      <c r="BY75" s="389">
        <f ca="1">BY68*IF(Welcome!$C$12="Distribution",('LookUp Ranges'!$F$12+'LookUp Ranges'!$I$12),IF(Welcome!$C$12="Transmission",('LookUp Ranges'!$H$12+'LookUp Ranges'!$F$12),IF(Welcome!$C$12="Power Generation",('LookUp Ranges'!$G$12+'LookUp Ranges'!$F$12),'LookUp Ranges'!$F$12)))</f>
        <v>0</v>
      </c>
      <c r="BZ75" s="389">
        <f ca="1">BZ68*IF(Welcome!$C$12="Distribution",('LookUp Ranges'!$F$12+'LookUp Ranges'!$I$12),IF(Welcome!$C$12="Transmission",('LookUp Ranges'!$H$12+'LookUp Ranges'!$F$12),IF(Welcome!$C$12="Power Generation",('LookUp Ranges'!$G$12+'LookUp Ranges'!$F$12),'LookUp Ranges'!$F$12)))</f>
        <v>0</v>
      </c>
      <c r="CA75" s="389">
        <f ca="1">CA68*IF(Welcome!$C$12="Distribution",('LookUp Ranges'!$F$12+'LookUp Ranges'!$I$12),IF(Welcome!$C$12="Transmission",('LookUp Ranges'!$H$12+'LookUp Ranges'!$F$12),IF(Welcome!$C$12="Power Generation",('LookUp Ranges'!$G$12+'LookUp Ranges'!$F$12),'LookUp Ranges'!$F$12)))</f>
        <v>0</v>
      </c>
      <c r="CB75" s="389">
        <f ca="1">CB68*IF(Welcome!$C$12="Distribution",('LookUp Ranges'!$F$12+'LookUp Ranges'!$I$12),IF(Welcome!$C$12="Transmission",('LookUp Ranges'!$H$12+'LookUp Ranges'!$F$12),IF(Welcome!$C$12="Power Generation",('LookUp Ranges'!$G$12+'LookUp Ranges'!$F$12),'LookUp Ranges'!$F$12)))</f>
        <v>0</v>
      </c>
      <c r="CC75" s="389">
        <f ca="1">CC68*IF(Welcome!$C$12="Distribution",('LookUp Ranges'!$F$12+'LookUp Ranges'!$I$12),IF(Welcome!$C$12="Transmission",('LookUp Ranges'!$H$12+'LookUp Ranges'!$F$12),IF(Welcome!$C$12="Power Generation",('LookUp Ranges'!$G$12+'LookUp Ranges'!$F$12),'LookUp Ranges'!$F$12)))</f>
        <v>0</v>
      </c>
      <c r="CD75" s="225"/>
    </row>
    <row r="76" spans="1:82">
      <c r="A76" s="219" t="s">
        <v>440</v>
      </c>
      <c r="B76" s="389">
        <f ca="1">B69*IF(Welcome!$C$12="Distribution",('LookUp Ranges'!$F$12+'LookUp Ranges'!$I$12),IF(Welcome!$C$12="Transmission",('LookUp Ranges'!$H$12+'LookUp Ranges'!$F$12),IF(Welcome!$C$12="Power Generation",('LookUp Ranges'!$G$12+'LookUp Ranges'!$F$12),'LookUp Ranges'!$F$12)))</f>
        <v>0</v>
      </c>
      <c r="C76" s="389">
        <f ca="1">C69*IF(Welcome!$C$12="Distribution",('LookUp Ranges'!$F$12+'LookUp Ranges'!$I$12),IF(Welcome!$C$12="Transmission",('LookUp Ranges'!$H$12+'LookUp Ranges'!$F$12),IF(Welcome!$C$12="Power Generation",('LookUp Ranges'!$G$12+'LookUp Ranges'!$F$12),'LookUp Ranges'!$F$12)))</f>
        <v>0</v>
      </c>
      <c r="D76" s="389">
        <f ca="1">D69*IF(Welcome!$C$12="Distribution",('LookUp Ranges'!$F$12+'LookUp Ranges'!$I$12),IF(Welcome!$C$12="Transmission",('LookUp Ranges'!$H$12+'LookUp Ranges'!$F$12),IF(Welcome!$C$12="Power Generation",('LookUp Ranges'!$G$12+'LookUp Ranges'!$F$12),'LookUp Ranges'!$F$12)))</f>
        <v>0</v>
      </c>
      <c r="E76" s="389">
        <f ca="1">E69*IF(Welcome!$C$12="Distribution",('LookUp Ranges'!$F$12+'LookUp Ranges'!$I$12),IF(Welcome!$C$12="Transmission",('LookUp Ranges'!$H$12+'LookUp Ranges'!$F$12),IF(Welcome!$C$12="Power Generation",('LookUp Ranges'!$G$12+'LookUp Ranges'!$F$12),'LookUp Ranges'!$F$12)))</f>
        <v>0</v>
      </c>
      <c r="F76" s="389">
        <f ca="1">F69*IF(Welcome!$C$12="Distribution",('LookUp Ranges'!$F$12+'LookUp Ranges'!$I$12),IF(Welcome!$C$12="Transmission",('LookUp Ranges'!$H$12+'LookUp Ranges'!$F$12),IF(Welcome!$C$12="Power Generation",('LookUp Ranges'!$G$12+'LookUp Ranges'!$F$12),'LookUp Ranges'!$F$12)))</f>
        <v>0</v>
      </c>
      <c r="G76" s="389">
        <f ca="1">G69*IF(Welcome!$C$12="Distribution",('LookUp Ranges'!$F$12+'LookUp Ranges'!$I$12),IF(Welcome!$C$12="Transmission",('LookUp Ranges'!$H$12+'LookUp Ranges'!$F$12),IF(Welcome!$C$12="Power Generation",('LookUp Ranges'!$G$12+'LookUp Ranges'!$F$12),'LookUp Ranges'!$F$12)))</f>
        <v>0</v>
      </c>
      <c r="H76" s="389">
        <f ca="1">H69*IF(Welcome!$C$12="Distribution",('LookUp Ranges'!$F$12+'LookUp Ranges'!$I$12),IF(Welcome!$C$12="Transmission",('LookUp Ranges'!$H$12+'LookUp Ranges'!$F$12),IF(Welcome!$C$12="Power Generation",('LookUp Ranges'!$G$12+'LookUp Ranges'!$F$12),'LookUp Ranges'!$F$12)))</f>
        <v>0</v>
      </c>
      <c r="I76" s="389">
        <f ca="1">I69*IF(Welcome!$C$12="Distribution",('LookUp Ranges'!$F$12+'LookUp Ranges'!$I$12),IF(Welcome!$C$12="Transmission",('LookUp Ranges'!$H$12+'LookUp Ranges'!$F$12),IF(Welcome!$C$12="Power Generation",('LookUp Ranges'!$G$12+'LookUp Ranges'!$F$12),'LookUp Ranges'!$F$12)))</f>
        <v>0</v>
      </c>
      <c r="J76" s="389">
        <f ca="1">J69*IF(Welcome!$C$12="Distribution",('LookUp Ranges'!$F$12+'LookUp Ranges'!$I$12),IF(Welcome!$C$12="Transmission",('LookUp Ranges'!$H$12+'LookUp Ranges'!$F$12),IF(Welcome!$C$12="Power Generation",('LookUp Ranges'!$G$12+'LookUp Ranges'!$F$12),'LookUp Ranges'!$F$12)))</f>
        <v>0</v>
      </c>
      <c r="K76" s="389">
        <f ca="1">K69*IF(Welcome!$C$12="Distribution",('LookUp Ranges'!$F$12+'LookUp Ranges'!$I$12),IF(Welcome!$C$12="Transmission",('LookUp Ranges'!$H$12+'LookUp Ranges'!$F$12),IF(Welcome!$C$12="Power Generation",('LookUp Ranges'!$G$12+'LookUp Ranges'!$F$12),'LookUp Ranges'!$F$12)))</f>
        <v>0</v>
      </c>
      <c r="L76" s="389">
        <f ca="1">L69*IF(Welcome!$C$12="Distribution",('LookUp Ranges'!$F$12+'LookUp Ranges'!$I$12),IF(Welcome!$C$12="Transmission",('LookUp Ranges'!$H$12+'LookUp Ranges'!$F$12),IF(Welcome!$C$12="Power Generation",('LookUp Ranges'!$G$12+'LookUp Ranges'!$F$12),'LookUp Ranges'!$F$12)))</f>
        <v>0</v>
      </c>
      <c r="M76" s="389">
        <f ca="1">M69*IF(Welcome!$C$12="Distribution",('LookUp Ranges'!$F$12+'LookUp Ranges'!$I$12),IF(Welcome!$C$12="Transmission",('LookUp Ranges'!$H$12+'LookUp Ranges'!$F$12),IF(Welcome!$C$12="Power Generation",('LookUp Ranges'!$G$12+'LookUp Ranges'!$F$12),'LookUp Ranges'!$F$12)))</f>
        <v>0</v>
      </c>
      <c r="N76" s="389">
        <f ca="1">N69*IF(Welcome!$C$12="Distribution",('LookUp Ranges'!$F$12+'LookUp Ranges'!$I$12),IF(Welcome!$C$12="Transmission",('LookUp Ranges'!$H$12+'LookUp Ranges'!$F$12),IF(Welcome!$C$12="Power Generation",('LookUp Ranges'!$G$12+'LookUp Ranges'!$F$12),'LookUp Ranges'!$F$12)))</f>
        <v>0</v>
      </c>
      <c r="O76" s="389">
        <f ca="1">O69*IF(Welcome!$C$12="Distribution",('LookUp Ranges'!$F$12+'LookUp Ranges'!$I$12),IF(Welcome!$C$12="Transmission",('LookUp Ranges'!$H$12+'LookUp Ranges'!$F$12),IF(Welcome!$C$12="Power Generation",('LookUp Ranges'!$G$12+'LookUp Ranges'!$F$12),'LookUp Ranges'!$F$12)))</f>
        <v>0</v>
      </c>
      <c r="P76" s="389">
        <f ca="1">P69*IF(Welcome!$C$12="Distribution",('LookUp Ranges'!$F$12+'LookUp Ranges'!$I$12),IF(Welcome!$C$12="Transmission",('LookUp Ranges'!$H$12+'LookUp Ranges'!$F$12),IF(Welcome!$C$12="Power Generation",('LookUp Ranges'!$G$12+'LookUp Ranges'!$F$12),'LookUp Ranges'!$F$12)))</f>
        <v>0</v>
      </c>
      <c r="Q76" s="389">
        <f ca="1">Q69*IF(Welcome!$C$12="Distribution",('LookUp Ranges'!$F$12+'LookUp Ranges'!$I$12),IF(Welcome!$C$12="Transmission",('LookUp Ranges'!$H$12+'LookUp Ranges'!$F$12),IF(Welcome!$C$12="Power Generation",('LookUp Ranges'!$G$12+'LookUp Ranges'!$F$12),'LookUp Ranges'!$F$12)))</f>
        <v>0</v>
      </c>
      <c r="R76" s="389">
        <f ca="1">R69*IF(Welcome!$C$12="Distribution",('LookUp Ranges'!$F$12+'LookUp Ranges'!$I$12),IF(Welcome!$C$12="Transmission",('LookUp Ranges'!$H$12+'LookUp Ranges'!$F$12),IF(Welcome!$C$12="Power Generation",('LookUp Ranges'!$G$12+'LookUp Ranges'!$F$12),'LookUp Ranges'!$F$12)))</f>
        <v>0</v>
      </c>
      <c r="S76" s="389">
        <f ca="1">S69*IF(Welcome!$C$12="Distribution",('LookUp Ranges'!$F$12+'LookUp Ranges'!$I$12),IF(Welcome!$C$12="Transmission",('LookUp Ranges'!$H$12+'LookUp Ranges'!$F$12),IF(Welcome!$C$12="Power Generation",('LookUp Ranges'!$G$12+'LookUp Ranges'!$F$12),'LookUp Ranges'!$F$12)))</f>
        <v>0</v>
      </c>
      <c r="T76" s="389">
        <f ca="1">T69*IF(Welcome!$C$12="Distribution",('LookUp Ranges'!$F$12+'LookUp Ranges'!$I$12),IF(Welcome!$C$12="Transmission",('LookUp Ranges'!$H$12+'LookUp Ranges'!$F$12),IF(Welcome!$C$12="Power Generation",('LookUp Ranges'!$G$12+'LookUp Ranges'!$F$12),'LookUp Ranges'!$F$12)))</f>
        <v>0</v>
      </c>
      <c r="U76" s="389">
        <f ca="1">U69*IF(Welcome!$C$12="Distribution",('LookUp Ranges'!$F$12+'LookUp Ranges'!$I$12),IF(Welcome!$C$12="Transmission",('LookUp Ranges'!$H$12+'LookUp Ranges'!$F$12),IF(Welcome!$C$12="Power Generation",('LookUp Ranges'!$G$12+'LookUp Ranges'!$F$12),'LookUp Ranges'!$F$12)))</f>
        <v>0</v>
      </c>
      <c r="V76" s="389">
        <f ca="1">V69*IF(Welcome!$C$12="Distribution",('LookUp Ranges'!$F$12+'LookUp Ranges'!$I$12),IF(Welcome!$C$12="Transmission",('LookUp Ranges'!$H$12+'LookUp Ranges'!$F$12),IF(Welcome!$C$12="Power Generation",('LookUp Ranges'!$G$12+'LookUp Ranges'!$F$12),'LookUp Ranges'!$F$12)))</f>
        <v>0</v>
      </c>
      <c r="W76" s="389">
        <f ca="1">W69*IF(Welcome!$C$12="Distribution",('LookUp Ranges'!$F$12+'LookUp Ranges'!$I$12),IF(Welcome!$C$12="Transmission",('LookUp Ranges'!$H$12+'LookUp Ranges'!$F$12),IF(Welcome!$C$12="Power Generation",('LookUp Ranges'!$G$12+'LookUp Ranges'!$F$12),'LookUp Ranges'!$F$12)))</f>
        <v>0</v>
      </c>
      <c r="X76" s="389">
        <f ca="1">X69*IF(Welcome!$C$12="Distribution",('LookUp Ranges'!$F$12+'LookUp Ranges'!$I$12),IF(Welcome!$C$12="Transmission",('LookUp Ranges'!$H$12+'LookUp Ranges'!$F$12),IF(Welcome!$C$12="Power Generation",('LookUp Ranges'!$G$12+'LookUp Ranges'!$F$12),'LookUp Ranges'!$F$12)))</f>
        <v>0</v>
      </c>
      <c r="Y76" s="389">
        <f ca="1">Y69*IF(Welcome!$C$12="Distribution",('LookUp Ranges'!$F$12+'LookUp Ranges'!$I$12),IF(Welcome!$C$12="Transmission",('LookUp Ranges'!$H$12+'LookUp Ranges'!$F$12),IF(Welcome!$C$12="Power Generation",('LookUp Ranges'!$G$12+'LookUp Ranges'!$F$12),'LookUp Ranges'!$F$12)))</f>
        <v>0</v>
      </c>
      <c r="Z76" s="389">
        <f ca="1">Z69*IF(Welcome!$C$12="Distribution",('LookUp Ranges'!$F$12+'LookUp Ranges'!$I$12),IF(Welcome!$C$12="Transmission",('LookUp Ranges'!$H$12+'LookUp Ranges'!$F$12),IF(Welcome!$C$12="Power Generation",('LookUp Ranges'!$G$12+'LookUp Ranges'!$F$12),'LookUp Ranges'!$F$12)))</f>
        <v>0</v>
      </c>
      <c r="AA76" s="389">
        <f ca="1">AA69*IF(Welcome!$C$12="Distribution",('LookUp Ranges'!$F$12+'LookUp Ranges'!$I$12),IF(Welcome!$C$12="Transmission",('LookUp Ranges'!$H$12+'LookUp Ranges'!$F$12),IF(Welcome!$C$12="Power Generation",('LookUp Ranges'!$G$12+'LookUp Ranges'!$F$12),'LookUp Ranges'!$F$12)))</f>
        <v>0</v>
      </c>
      <c r="AB76" s="389">
        <f ca="1">AB69*IF(Welcome!$C$12="Distribution",('LookUp Ranges'!$F$12+'LookUp Ranges'!$I$12),IF(Welcome!$C$12="Transmission",('LookUp Ranges'!$H$12+'LookUp Ranges'!$F$12),IF(Welcome!$C$12="Power Generation",('LookUp Ranges'!$G$12+'LookUp Ranges'!$F$12),'LookUp Ranges'!$F$12)))</f>
        <v>0</v>
      </c>
      <c r="AC76" s="389">
        <f ca="1">AC69*IF(Welcome!$C$12="Distribution",('LookUp Ranges'!$F$12+'LookUp Ranges'!$I$12),IF(Welcome!$C$12="Transmission",('LookUp Ranges'!$H$12+'LookUp Ranges'!$F$12),IF(Welcome!$C$12="Power Generation",('LookUp Ranges'!$G$12+'LookUp Ranges'!$F$12),'LookUp Ranges'!$F$12)))</f>
        <v>0</v>
      </c>
      <c r="AD76" s="389">
        <f ca="1">AD69*IF(Welcome!$C$12="Distribution",('LookUp Ranges'!$F$12+'LookUp Ranges'!$I$12),IF(Welcome!$C$12="Transmission",('LookUp Ranges'!$H$12+'LookUp Ranges'!$F$12),IF(Welcome!$C$12="Power Generation",('LookUp Ranges'!$G$12+'LookUp Ranges'!$F$12),'LookUp Ranges'!$F$12)))</f>
        <v>0</v>
      </c>
      <c r="AE76" s="389">
        <f ca="1">AE69*IF(Welcome!$C$12="Distribution",('LookUp Ranges'!$F$12+'LookUp Ranges'!$I$12),IF(Welcome!$C$12="Transmission",('LookUp Ranges'!$H$12+'LookUp Ranges'!$F$12),IF(Welcome!$C$12="Power Generation",('LookUp Ranges'!$G$12+'LookUp Ranges'!$F$12),'LookUp Ranges'!$F$12)))</f>
        <v>0</v>
      </c>
      <c r="AF76" s="389">
        <f ca="1">AF69*IF(Welcome!$C$12="Distribution",('LookUp Ranges'!$F$12+'LookUp Ranges'!$I$12),IF(Welcome!$C$12="Transmission",('LookUp Ranges'!$H$12+'LookUp Ranges'!$F$12),IF(Welcome!$C$12="Power Generation",('LookUp Ranges'!$G$12+'LookUp Ranges'!$F$12),'LookUp Ranges'!$F$12)))</f>
        <v>0</v>
      </c>
      <c r="AG76" s="389">
        <f ca="1">AG69*IF(Welcome!$C$12="Distribution",('LookUp Ranges'!$F$12+'LookUp Ranges'!$I$12),IF(Welcome!$C$12="Transmission",('LookUp Ranges'!$H$12+'LookUp Ranges'!$F$12),IF(Welcome!$C$12="Power Generation",('LookUp Ranges'!$G$12+'LookUp Ranges'!$F$12),'LookUp Ranges'!$F$12)))</f>
        <v>0</v>
      </c>
      <c r="AH76" s="389">
        <f ca="1">AH69*IF(Welcome!$C$12="Distribution",('LookUp Ranges'!$F$12+'LookUp Ranges'!$I$12),IF(Welcome!$C$12="Transmission",('LookUp Ranges'!$H$12+'LookUp Ranges'!$F$12),IF(Welcome!$C$12="Power Generation",('LookUp Ranges'!$G$12+'LookUp Ranges'!$F$12),'LookUp Ranges'!$F$12)))</f>
        <v>0</v>
      </c>
      <c r="AI76" s="389">
        <f ca="1">AI69*IF(Welcome!$C$12="Distribution",('LookUp Ranges'!$F$12+'LookUp Ranges'!$I$12),IF(Welcome!$C$12="Transmission",('LookUp Ranges'!$H$12+'LookUp Ranges'!$F$12),IF(Welcome!$C$12="Power Generation",('LookUp Ranges'!$G$12+'LookUp Ranges'!$F$12),'LookUp Ranges'!$F$12)))</f>
        <v>0</v>
      </c>
      <c r="AJ76" s="389">
        <f ca="1">AJ69*IF(Welcome!$C$12="Distribution",('LookUp Ranges'!$F$12+'LookUp Ranges'!$I$12),IF(Welcome!$C$12="Transmission",('LookUp Ranges'!$H$12+'LookUp Ranges'!$F$12),IF(Welcome!$C$12="Power Generation",('LookUp Ranges'!$G$12+'LookUp Ranges'!$F$12),'LookUp Ranges'!$F$12)))</f>
        <v>0</v>
      </c>
      <c r="AK76" s="389">
        <f ca="1">AK69*IF(Welcome!$C$12="Distribution",('LookUp Ranges'!$F$12+'LookUp Ranges'!$I$12),IF(Welcome!$C$12="Transmission",('LookUp Ranges'!$H$12+'LookUp Ranges'!$F$12),IF(Welcome!$C$12="Power Generation",('LookUp Ranges'!$G$12+'LookUp Ranges'!$F$12),'LookUp Ranges'!$F$12)))</f>
        <v>0</v>
      </c>
      <c r="AL76" s="389">
        <f ca="1">AL69*IF(Welcome!$C$12="Distribution",('LookUp Ranges'!$F$12+'LookUp Ranges'!$I$12),IF(Welcome!$C$12="Transmission",('LookUp Ranges'!$H$12+'LookUp Ranges'!$F$12),IF(Welcome!$C$12="Power Generation",('LookUp Ranges'!$G$12+'LookUp Ranges'!$F$12),'LookUp Ranges'!$F$12)))</f>
        <v>0</v>
      </c>
      <c r="AM76" s="389">
        <f ca="1">AM69*IF(Welcome!$C$12="Distribution",('LookUp Ranges'!$F$12+'LookUp Ranges'!$I$12),IF(Welcome!$C$12="Transmission",('LookUp Ranges'!$H$12+'LookUp Ranges'!$F$12),IF(Welcome!$C$12="Power Generation",('LookUp Ranges'!$G$12+'LookUp Ranges'!$F$12),'LookUp Ranges'!$F$12)))</f>
        <v>0</v>
      </c>
      <c r="AN76" s="389">
        <f ca="1">AN69*IF(Welcome!$C$12="Distribution",('LookUp Ranges'!$F$12+'LookUp Ranges'!$I$12),IF(Welcome!$C$12="Transmission",('LookUp Ranges'!$H$12+'LookUp Ranges'!$F$12),IF(Welcome!$C$12="Power Generation",('LookUp Ranges'!$G$12+'LookUp Ranges'!$F$12),'LookUp Ranges'!$F$12)))</f>
        <v>0</v>
      </c>
      <c r="AO76" s="389">
        <f ca="1">AO69*IF(Welcome!$C$12="Distribution",('LookUp Ranges'!$F$12+'LookUp Ranges'!$I$12),IF(Welcome!$C$12="Transmission",('LookUp Ranges'!$H$12+'LookUp Ranges'!$F$12),IF(Welcome!$C$12="Power Generation",('LookUp Ranges'!$G$12+'LookUp Ranges'!$F$12),'LookUp Ranges'!$F$12)))</f>
        <v>0</v>
      </c>
      <c r="AP76" s="389">
        <f ca="1">AP69*IF(Welcome!$C$12="Distribution",('LookUp Ranges'!$F$12+'LookUp Ranges'!$I$12),IF(Welcome!$C$12="Transmission",('LookUp Ranges'!$H$12+'LookUp Ranges'!$F$12),IF(Welcome!$C$12="Power Generation",('LookUp Ranges'!$G$12+'LookUp Ranges'!$F$12),'LookUp Ranges'!$F$12)))</f>
        <v>0</v>
      </c>
      <c r="AQ76" s="389">
        <f ca="1">AQ69*IF(Welcome!$C$12="Distribution",('LookUp Ranges'!$F$12+'LookUp Ranges'!$I$12),IF(Welcome!$C$12="Transmission",('LookUp Ranges'!$H$12+'LookUp Ranges'!$F$12),IF(Welcome!$C$12="Power Generation",('LookUp Ranges'!$G$12+'LookUp Ranges'!$F$12),'LookUp Ranges'!$F$12)))</f>
        <v>0</v>
      </c>
      <c r="AR76" s="389">
        <f ca="1">AR69*IF(Welcome!$C$12="Distribution",('LookUp Ranges'!$F$12+'LookUp Ranges'!$I$12),IF(Welcome!$C$12="Transmission",('LookUp Ranges'!$H$12+'LookUp Ranges'!$F$12),IF(Welcome!$C$12="Power Generation",('LookUp Ranges'!$G$12+'LookUp Ranges'!$F$12),'LookUp Ranges'!$F$12)))</f>
        <v>0</v>
      </c>
      <c r="AS76" s="389">
        <f ca="1">AS69*IF(Welcome!$C$12="Distribution",('LookUp Ranges'!$F$12+'LookUp Ranges'!$I$12),IF(Welcome!$C$12="Transmission",('LookUp Ranges'!$H$12+'LookUp Ranges'!$F$12),IF(Welcome!$C$12="Power Generation",('LookUp Ranges'!$G$12+'LookUp Ranges'!$F$12),'LookUp Ranges'!$F$12)))</f>
        <v>0</v>
      </c>
      <c r="AT76" s="389">
        <f ca="1">AT69*IF(Welcome!$C$12="Distribution",('LookUp Ranges'!$F$12+'LookUp Ranges'!$I$12),IF(Welcome!$C$12="Transmission",('LookUp Ranges'!$H$12+'LookUp Ranges'!$F$12),IF(Welcome!$C$12="Power Generation",('LookUp Ranges'!$G$12+'LookUp Ranges'!$F$12),'LookUp Ranges'!$F$12)))</f>
        <v>0</v>
      </c>
      <c r="AU76" s="389">
        <f ca="1">AU69*IF(Welcome!$C$12="Distribution",('LookUp Ranges'!$F$12+'LookUp Ranges'!$I$12),IF(Welcome!$C$12="Transmission",('LookUp Ranges'!$H$12+'LookUp Ranges'!$F$12),IF(Welcome!$C$12="Power Generation",('LookUp Ranges'!$G$12+'LookUp Ranges'!$F$12),'LookUp Ranges'!$F$12)))</f>
        <v>0</v>
      </c>
      <c r="AV76" s="389">
        <f ca="1">AV69*IF(Welcome!$C$12="Distribution",('LookUp Ranges'!$F$12+'LookUp Ranges'!$I$12),IF(Welcome!$C$12="Transmission",('LookUp Ranges'!$H$12+'LookUp Ranges'!$F$12),IF(Welcome!$C$12="Power Generation",('LookUp Ranges'!$G$12+'LookUp Ranges'!$F$12),'LookUp Ranges'!$F$12)))</f>
        <v>0</v>
      </c>
      <c r="AW76" s="389">
        <f ca="1">AW69*IF(Welcome!$C$12="Distribution",('LookUp Ranges'!$F$12+'LookUp Ranges'!$I$12),IF(Welcome!$C$12="Transmission",('LookUp Ranges'!$H$12+'LookUp Ranges'!$F$12),IF(Welcome!$C$12="Power Generation",('LookUp Ranges'!$G$12+'LookUp Ranges'!$F$12),'LookUp Ranges'!$F$12)))</f>
        <v>0</v>
      </c>
      <c r="AX76" s="389">
        <f ca="1">AX69*IF(Welcome!$C$12="Distribution",('LookUp Ranges'!$F$12+'LookUp Ranges'!$I$12),IF(Welcome!$C$12="Transmission",('LookUp Ranges'!$H$12+'LookUp Ranges'!$F$12),IF(Welcome!$C$12="Power Generation",('LookUp Ranges'!$G$12+'LookUp Ranges'!$F$12),'LookUp Ranges'!$F$12)))</f>
        <v>0</v>
      </c>
      <c r="AY76" s="389">
        <f ca="1">AY69*IF(Welcome!$C$12="Distribution",('LookUp Ranges'!$F$12+'LookUp Ranges'!$I$12),IF(Welcome!$C$12="Transmission",('LookUp Ranges'!$H$12+'LookUp Ranges'!$F$12),IF(Welcome!$C$12="Power Generation",('LookUp Ranges'!$G$12+'LookUp Ranges'!$F$12),'LookUp Ranges'!$F$12)))</f>
        <v>0</v>
      </c>
      <c r="AZ76" s="389">
        <f ca="1">AZ69*IF(Welcome!$C$12="Distribution",('LookUp Ranges'!$F$12+'LookUp Ranges'!$I$12),IF(Welcome!$C$12="Transmission",('LookUp Ranges'!$H$12+'LookUp Ranges'!$F$12),IF(Welcome!$C$12="Power Generation",('LookUp Ranges'!$G$12+'LookUp Ranges'!$F$12),'LookUp Ranges'!$F$12)))</f>
        <v>0</v>
      </c>
      <c r="BA76" s="389">
        <f ca="1">BA69*IF(Welcome!$C$12="Distribution",('LookUp Ranges'!$F$12+'LookUp Ranges'!$I$12),IF(Welcome!$C$12="Transmission",('LookUp Ranges'!$H$12+'LookUp Ranges'!$F$12),IF(Welcome!$C$12="Power Generation",('LookUp Ranges'!$G$12+'LookUp Ranges'!$F$12),'LookUp Ranges'!$F$12)))</f>
        <v>0</v>
      </c>
      <c r="BB76" s="389">
        <f ca="1">BB69*IF(Welcome!$C$12="Distribution",('LookUp Ranges'!$F$12+'LookUp Ranges'!$I$12),IF(Welcome!$C$12="Transmission",('LookUp Ranges'!$H$12+'LookUp Ranges'!$F$12),IF(Welcome!$C$12="Power Generation",('LookUp Ranges'!$G$12+'LookUp Ranges'!$F$12),'LookUp Ranges'!$F$12)))</f>
        <v>0</v>
      </c>
      <c r="BC76" s="389">
        <f ca="1">BC69*IF(Welcome!$C$12="Distribution",('LookUp Ranges'!$F$12+'LookUp Ranges'!$I$12),IF(Welcome!$C$12="Transmission",('LookUp Ranges'!$H$12+'LookUp Ranges'!$F$12),IF(Welcome!$C$12="Power Generation",('LookUp Ranges'!$G$12+'LookUp Ranges'!$F$12),'LookUp Ranges'!$F$12)))</f>
        <v>0</v>
      </c>
      <c r="BD76" s="389">
        <f ca="1">BD69*IF(Welcome!$C$12="Distribution",('LookUp Ranges'!$F$12+'LookUp Ranges'!$I$12),IF(Welcome!$C$12="Transmission",('LookUp Ranges'!$H$12+'LookUp Ranges'!$F$12),IF(Welcome!$C$12="Power Generation",('LookUp Ranges'!$G$12+'LookUp Ranges'!$F$12),'LookUp Ranges'!$F$12)))</f>
        <v>0</v>
      </c>
      <c r="BE76" s="389">
        <f ca="1">BE69*IF(Welcome!$C$12="Distribution",('LookUp Ranges'!$F$12+'LookUp Ranges'!$I$12),IF(Welcome!$C$12="Transmission",('LookUp Ranges'!$H$12+'LookUp Ranges'!$F$12),IF(Welcome!$C$12="Power Generation",('LookUp Ranges'!$G$12+'LookUp Ranges'!$F$12),'LookUp Ranges'!$F$12)))</f>
        <v>0</v>
      </c>
      <c r="BF76" s="389">
        <f ca="1">BF69*IF(Welcome!$C$12="Distribution",('LookUp Ranges'!$F$12+'LookUp Ranges'!$I$12),IF(Welcome!$C$12="Transmission",('LookUp Ranges'!$H$12+'LookUp Ranges'!$F$12),IF(Welcome!$C$12="Power Generation",('LookUp Ranges'!$G$12+'LookUp Ranges'!$F$12),'LookUp Ranges'!$F$12)))</f>
        <v>0</v>
      </c>
      <c r="BG76" s="389">
        <f ca="1">BG69*IF(Welcome!$C$12="Distribution",('LookUp Ranges'!$F$12+'LookUp Ranges'!$I$12),IF(Welcome!$C$12="Transmission",('LookUp Ranges'!$H$12+'LookUp Ranges'!$F$12),IF(Welcome!$C$12="Power Generation",('LookUp Ranges'!$G$12+'LookUp Ranges'!$F$12),'LookUp Ranges'!$F$12)))</f>
        <v>0</v>
      </c>
      <c r="BH76" s="389">
        <f ca="1">BH69*IF(Welcome!$C$12="Distribution",('LookUp Ranges'!$F$12+'LookUp Ranges'!$I$12),IF(Welcome!$C$12="Transmission",('LookUp Ranges'!$H$12+'LookUp Ranges'!$F$12),IF(Welcome!$C$12="Power Generation",('LookUp Ranges'!$G$12+'LookUp Ranges'!$F$12),'LookUp Ranges'!$F$12)))</f>
        <v>0</v>
      </c>
      <c r="BI76" s="389">
        <f ca="1">BI69*IF(Welcome!$C$12="Distribution",('LookUp Ranges'!$F$12+'LookUp Ranges'!$I$12),IF(Welcome!$C$12="Transmission",('LookUp Ranges'!$H$12+'LookUp Ranges'!$F$12),IF(Welcome!$C$12="Power Generation",('LookUp Ranges'!$G$12+'LookUp Ranges'!$F$12),'LookUp Ranges'!$F$12)))</f>
        <v>0</v>
      </c>
      <c r="BJ76" s="389">
        <f ca="1">BJ69*IF(Welcome!$C$12="Distribution",('LookUp Ranges'!$F$12+'LookUp Ranges'!$I$12),IF(Welcome!$C$12="Transmission",('LookUp Ranges'!$H$12+'LookUp Ranges'!$F$12),IF(Welcome!$C$12="Power Generation",('LookUp Ranges'!$G$12+'LookUp Ranges'!$F$12),'LookUp Ranges'!$F$12)))</f>
        <v>0</v>
      </c>
      <c r="BK76" s="389">
        <f ca="1">BK69*IF(Welcome!$C$12="Distribution",('LookUp Ranges'!$F$12+'LookUp Ranges'!$I$12),IF(Welcome!$C$12="Transmission",('LookUp Ranges'!$H$12+'LookUp Ranges'!$F$12),IF(Welcome!$C$12="Power Generation",('LookUp Ranges'!$G$12+'LookUp Ranges'!$F$12),'LookUp Ranges'!$F$12)))</f>
        <v>0</v>
      </c>
      <c r="BL76" s="389">
        <f ca="1">BL69*IF(Welcome!$C$12="Distribution",('LookUp Ranges'!$F$12+'LookUp Ranges'!$I$12),IF(Welcome!$C$12="Transmission",('LookUp Ranges'!$H$12+'LookUp Ranges'!$F$12),IF(Welcome!$C$12="Power Generation",('LookUp Ranges'!$G$12+'LookUp Ranges'!$F$12),'LookUp Ranges'!$F$12)))</f>
        <v>0</v>
      </c>
      <c r="BM76" s="389">
        <f ca="1">BM69*IF(Welcome!$C$12="Distribution",('LookUp Ranges'!$F$12+'LookUp Ranges'!$I$12),IF(Welcome!$C$12="Transmission",('LookUp Ranges'!$H$12+'LookUp Ranges'!$F$12),IF(Welcome!$C$12="Power Generation",('LookUp Ranges'!$G$12+'LookUp Ranges'!$F$12),'LookUp Ranges'!$F$12)))</f>
        <v>0</v>
      </c>
      <c r="BN76" s="389">
        <f ca="1">BN69*IF(Welcome!$C$12="Distribution",('LookUp Ranges'!$F$12+'LookUp Ranges'!$I$12),IF(Welcome!$C$12="Transmission",('LookUp Ranges'!$H$12+'LookUp Ranges'!$F$12),IF(Welcome!$C$12="Power Generation",('LookUp Ranges'!$G$12+'LookUp Ranges'!$F$12),'LookUp Ranges'!$F$12)))</f>
        <v>0</v>
      </c>
      <c r="BO76" s="389">
        <f ca="1">BO69*IF(Welcome!$C$12="Distribution",('LookUp Ranges'!$F$12+'LookUp Ranges'!$I$12),IF(Welcome!$C$12="Transmission",('LookUp Ranges'!$H$12+'LookUp Ranges'!$F$12),IF(Welcome!$C$12="Power Generation",('LookUp Ranges'!$G$12+'LookUp Ranges'!$F$12),'LookUp Ranges'!$F$12)))</f>
        <v>0</v>
      </c>
      <c r="BP76" s="389">
        <f ca="1">BP69*IF(Welcome!$C$12="Distribution",('LookUp Ranges'!$F$12+'LookUp Ranges'!$I$12),IF(Welcome!$C$12="Transmission",('LookUp Ranges'!$H$12+'LookUp Ranges'!$F$12),IF(Welcome!$C$12="Power Generation",('LookUp Ranges'!$G$12+'LookUp Ranges'!$F$12),'LookUp Ranges'!$F$12)))</f>
        <v>0</v>
      </c>
      <c r="BQ76" s="389">
        <f ca="1">BQ69*IF(Welcome!$C$12="Distribution",('LookUp Ranges'!$F$12+'LookUp Ranges'!$I$12),IF(Welcome!$C$12="Transmission",('LookUp Ranges'!$H$12+'LookUp Ranges'!$F$12),IF(Welcome!$C$12="Power Generation",('LookUp Ranges'!$G$12+'LookUp Ranges'!$F$12),'LookUp Ranges'!$F$12)))</f>
        <v>0</v>
      </c>
      <c r="BR76" s="389">
        <f ca="1">BR69*IF(Welcome!$C$12="Distribution",('LookUp Ranges'!$F$12+'LookUp Ranges'!$I$12),IF(Welcome!$C$12="Transmission",('LookUp Ranges'!$H$12+'LookUp Ranges'!$F$12),IF(Welcome!$C$12="Power Generation",('LookUp Ranges'!$G$12+'LookUp Ranges'!$F$12),'LookUp Ranges'!$F$12)))</f>
        <v>0</v>
      </c>
      <c r="BS76" s="389">
        <f ca="1">BS69*IF(Welcome!$C$12="Distribution",('LookUp Ranges'!$F$12+'LookUp Ranges'!$I$12),IF(Welcome!$C$12="Transmission",('LookUp Ranges'!$H$12+'LookUp Ranges'!$F$12),IF(Welcome!$C$12="Power Generation",('LookUp Ranges'!$G$12+'LookUp Ranges'!$F$12),'LookUp Ranges'!$F$12)))</f>
        <v>0</v>
      </c>
      <c r="BT76" s="389">
        <f ca="1">BT69*IF(Welcome!$C$12="Distribution",('LookUp Ranges'!$F$12+'LookUp Ranges'!$I$12),IF(Welcome!$C$12="Transmission",('LookUp Ranges'!$H$12+'LookUp Ranges'!$F$12),IF(Welcome!$C$12="Power Generation",('LookUp Ranges'!$G$12+'LookUp Ranges'!$F$12),'LookUp Ranges'!$F$12)))</f>
        <v>0</v>
      </c>
      <c r="BU76" s="389">
        <f ca="1">BU69*IF(Welcome!$C$12="Distribution",('LookUp Ranges'!$F$12+'LookUp Ranges'!$I$12),IF(Welcome!$C$12="Transmission",('LookUp Ranges'!$H$12+'LookUp Ranges'!$F$12),IF(Welcome!$C$12="Power Generation",('LookUp Ranges'!$G$12+'LookUp Ranges'!$F$12),'LookUp Ranges'!$F$12)))</f>
        <v>0</v>
      </c>
      <c r="BV76" s="389">
        <f ca="1">BV69*IF(Welcome!$C$12="Distribution",('LookUp Ranges'!$F$12+'LookUp Ranges'!$I$12),IF(Welcome!$C$12="Transmission",('LookUp Ranges'!$H$12+'LookUp Ranges'!$F$12),IF(Welcome!$C$12="Power Generation",('LookUp Ranges'!$G$12+'LookUp Ranges'!$F$12),'LookUp Ranges'!$F$12)))</f>
        <v>0</v>
      </c>
      <c r="BW76" s="389">
        <f ca="1">BW69*IF(Welcome!$C$12="Distribution",('LookUp Ranges'!$F$12+'LookUp Ranges'!$I$12),IF(Welcome!$C$12="Transmission",('LookUp Ranges'!$H$12+'LookUp Ranges'!$F$12),IF(Welcome!$C$12="Power Generation",('LookUp Ranges'!$G$12+'LookUp Ranges'!$F$12),'LookUp Ranges'!$F$12)))</f>
        <v>0</v>
      </c>
      <c r="BX76" s="389">
        <f ca="1">BX69*IF(Welcome!$C$12="Distribution",('LookUp Ranges'!$F$12+'LookUp Ranges'!$I$12),IF(Welcome!$C$12="Transmission",('LookUp Ranges'!$H$12+'LookUp Ranges'!$F$12),IF(Welcome!$C$12="Power Generation",('LookUp Ranges'!$G$12+'LookUp Ranges'!$F$12),'LookUp Ranges'!$F$12)))</f>
        <v>0</v>
      </c>
      <c r="BY76" s="389">
        <f ca="1">BY69*IF(Welcome!$C$12="Distribution",('LookUp Ranges'!$F$12+'LookUp Ranges'!$I$12),IF(Welcome!$C$12="Transmission",('LookUp Ranges'!$H$12+'LookUp Ranges'!$F$12),IF(Welcome!$C$12="Power Generation",('LookUp Ranges'!$G$12+'LookUp Ranges'!$F$12),'LookUp Ranges'!$F$12)))</f>
        <v>0</v>
      </c>
      <c r="BZ76" s="389">
        <f ca="1">BZ69*IF(Welcome!$C$12="Distribution",('LookUp Ranges'!$F$12+'LookUp Ranges'!$I$12),IF(Welcome!$C$12="Transmission",('LookUp Ranges'!$H$12+'LookUp Ranges'!$F$12),IF(Welcome!$C$12="Power Generation",('LookUp Ranges'!$G$12+'LookUp Ranges'!$F$12),'LookUp Ranges'!$F$12)))</f>
        <v>0</v>
      </c>
      <c r="CA76" s="389">
        <f ca="1">CA69*IF(Welcome!$C$12="Distribution",('LookUp Ranges'!$F$12+'LookUp Ranges'!$I$12),IF(Welcome!$C$12="Transmission",('LookUp Ranges'!$H$12+'LookUp Ranges'!$F$12),IF(Welcome!$C$12="Power Generation",('LookUp Ranges'!$G$12+'LookUp Ranges'!$F$12),'LookUp Ranges'!$F$12)))</f>
        <v>0</v>
      </c>
      <c r="CB76" s="389">
        <f ca="1">CB69*IF(Welcome!$C$12="Distribution",('LookUp Ranges'!$F$12+'LookUp Ranges'!$I$12),IF(Welcome!$C$12="Transmission",('LookUp Ranges'!$H$12+'LookUp Ranges'!$F$12),IF(Welcome!$C$12="Power Generation",('LookUp Ranges'!$G$12+'LookUp Ranges'!$F$12),'LookUp Ranges'!$F$12)))</f>
        <v>0</v>
      </c>
      <c r="CC76" s="389">
        <f ca="1">CC69*IF(Welcome!$C$12="Distribution",('LookUp Ranges'!$F$12+'LookUp Ranges'!$I$12),IF(Welcome!$C$12="Transmission",('LookUp Ranges'!$H$12+'LookUp Ranges'!$F$12),IF(Welcome!$C$12="Power Generation",('LookUp Ranges'!$G$12+'LookUp Ranges'!$F$12),'LookUp Ranges'!$F$12)))</f>
        <v>0</v>
      </c>
      <c r="CD76" s="225"/>
    </row>
    <row r="77" spans="1:82">
      <c r="A77" s="223" t="s">
        <v>174</v>
      </c>
      <c r="B77" s="278">
        <f t="shared" ref="B77:C77" ca="1" si="48">SUM(B72:B76)</f>
        <v>-14.263</v>
      </c>
      <c r="C77" s="278">
        <f t="shared" ca="1" si="48"/>
        <v>0</v>
      </c>
      <c r="D77" s="278">
        <f t="shared" ref="D77:BO77" ca="1" si="49">SUM(D72:D76)</f>
        <v>0</v>
      </c>
      <c r="E77" s="278">
        <f t="shared" ca="1" si="49"/>
        <v>0</v>
      </c>
      <c r="F77" s="278">
        <f t="shared" ca="1" si="49"/>
        <v>0</v>
      </c>
      <c r="G77" s="278">
        <f t="shared" ca="1" si="49"/>
        <v>0</v>
      </c>
      <c r="H77" s="278">
        <f t="shared" ca="1" si="49"/>
        <v>0</v>
      </c>
      <c r="I77" s="278">
        <f t="shared" ca="1" si="49"/>
        <v>0</v>
      </c>
      <c r="J77" s="278">
        <f t="shared" ca="1" si="49"/>
        <v>0</v>
      </c>
      <c r="K77" s="278">
        <f t="shared" ca="1" si="49"/>
        <v>0</v>
      </c>
      <c r="L77" s="278">
        <f t="shared" ca="1" si="49"/>
        <v>0</v>
      </c>
      <c r="M77" s="278">
        <f t="shared" ca="1" si="49"/>
        <v>0</v>
      </c>
      <c r="N77" s="278">
        <f t="shared" ca="1" si="49"/>
        <v>0</v>
      </c>
      <c r="O77" s="278">
        <f t="shared" ca="1" si="49"/>
        <v>0</v>
      </c>
      <c r="P77" s="278">
        <f t="shared" ca="1" si="49"/>
        <v>0</v>
      </c>
      <c r="Q77" s="278">
        <f t="shared" ca="1" si="49"/>
        <v>0</v>
      </c>
      <c r="R77" s="278">
        <f t="shared" ca="1" si="49"/>
        <v>0</v>
      </c>
      <c r="S77" s="278">
        <f t="shared" ca="1" si="49"/>
        <v>0</v>
      </c>
      <c r="T77" s="278">
        <f t="shared" ca="1" si="49"/>
        <v>0</v>
      </c>
      <c r="U77" s="278">
        <f t="shared" ca="1" si="49"/>
        <v>0</v>
      </c>
      <c r="V77" s="278">
        <f t="shared" ca="1" si="49"/>
        <v>0</v>
      </c>
      <c r="W77" s="278">
        <f t="shared" ca="1" si="49"/>
        <v>0</v>
      </c>
      <c r="X77" s="278">
        <f t="shared" ca="1" si="49"/>
        <v>0</v>
      </c>
      <c r="Y77" s="278">
        <f t="shared" ca="1" si="49"/>
        <v>0</v>
      </c>
      <c r="Z77" s="278">
        <f t="shared" ca="1" si="49"/>
        <v>0</v>
      </c>
      <c r="AA77" s="278">
        <f t="shared" ca="1" si="49"/>
        <v>0</v>
      </c>
      <c r="AB77" s="278">
        <f t="shared" ca="1" si="49"/>
        <v>0</v>
      </c>
      <c r="AC77" s="278">
        <f t="shared" ca="1" si="49"/>
        <v>0</v>
      </c>
      <c r="AD77" s="278">
        <f t="shared" ca="1" si="49"/>
        <v>0</v>
      </c>
      <c r="AE77" s="278">
        <f t="shared" ca="1" si="49"/>
        <v>0</v>
      </c>
      <c r="AF77" s="278">
        <f t="shared" ca="1" si="49"/>
        <v>0</v>
      </c>
      <c r="AG77" s="278">
        <f t="shared" ca="1" si="49"/>
        <v>0</v>
      </c>
      <c r="AH77" s="278">
        <f t="shared" ca="1" si="49"/>
        <v>0</v>
      </c>
      <c r="AI77" s="278">
        <f t="shared" ca="1" si="49"/>
        <v>0</v>
      </c>
      <c r="AJ77" s="278">
        <f t="shared" ca="1" si="49"/>
        <v>0</v>
      </c>
      <c r="AK77" s="278">
        <f t="shared" ca="1" si="49"/>
        <v>0</v>
      </c>
      <c r="AL77" s="278">
        <f t="shared" ca="1" si="49"/>
        <v>0</v>
      </c>
      <c r="AM77" s="278">
        <f t="shared" ca="1" si="49"/>
        <v>0</v>
      </c>
      <c r="AN77" s="278">
        <f t="shared" ca="1" si="49"/>
        <v>0</v>
      </c>
      <c r="AO77" s="278">
        <f t="shared" ca="1" si="49"/>
        <v>0</v>
      </c>
      <c r="AP77" s="278">
        <f t="shared" ca="1" si="49"/>
        <v>0</v>
      </c>
      <c r="AQ77" s="278">
        <f t="shared" ca="1" si="49"/>
        <v>0</v>
      </c>
      <c r="AR77" s="278">
        <f t="shared" ca="1" si="49"/>
        <v>0</v>
      </c>
      <c r="AS77" s="278">
        <f t="shared" ca="1" si="49"/>
        <v>0</v>
      </c>
      <c r="AT77" s="278">
        <f t="shared" ca="1" si="49"/>
        <v>0</v>
      </c>
      <c r="AU77" s="278">
        <f t="shared" ca="1" si="49"/>
        <v>0</v>
      </c>
      <c r="AV77" s="278">
        <f t="shared" ca="1" si="49"/>
        <v>0</v>
      </c>
      <c r="AW77" s="278">
        <f t="shared" ca="1" si="49"/>
        <v>0</v>
      </c>
      <c r="AX77" s="278">
        <f t="shared" ca="1" si="49"/>
        <v>0</v>
      </c>
      <c r="AY77" s="278">
        <f t="shared" ca="1" si="49"/>
        <v>0</v>
      </c>
      <c r="AZ77" s="278">
        <f t="shared" ca="1" si="49"/>
        <v>0</v>
      </c>
      <c r="BA77" s="278">
        <f t="shared" ca="1" si="49"/>
        <v>0</v>
      </c>
      <c r="BB77" s="278">
        <f t="shared" ca="1" si="49"/>
        <v>0</v>
      </c>
      <c r="BC77" s="278">
        <f t="shared" ca="1" si="49"/>
        <v>0</v>
      </c>
      <c r="BD77" s="278">
        <f t="shared" ca="1" si="49"/>
        <v>0</v>
      </c>
      <c r="BE77" s="278">
        <f t="shared" ca="1" si="49"/>
        <v>0</v>
      </c>
      <c r="BF77" s="278">
        <f t="shared" ca="1" si="49"/>
        <v>0</v>
      </c>
      <c r="BG77" s="278">
        <f t="shared" ca="1" si="49"/>
        <v>0</v>
      </c>
      <c r="BH77" s="278">
        <f t="shared" ca="1" si="49"/>
        <v>0</v>
      </c>
      <c r="BI77" s="278">
        <f t="shared" ca="1" si="49"/>
        <v>0</v>
      </c>
      <c r="BJ77" s="278">
        <f t="shared" ca="1" si="49"/>
        <v>0</v>
      </c>
      <c r="BK77" s="278">
        <f t="shared" ca="1" si="49"/>
        <v>0</v>
      </c>
      <c r="BL77" s="278">
        <f t="shared" ca="1" si="49"/>
        <v>0</v>
      </c>
      <c r="BM77" s="278">
        <f t="shared" ca="1" si="49"/>
        <v>0</v>
      </c>
      <c r="BN77" s="278">
        <f t="shared" ca="1" si="49"/>
        <v>0</v>
      </c>
      <c r="BO77" s="278">
        <f t="shared" ca="1" si="49"/>
        <v>0</v>
      </c>
      <c r="BP77" s="278">
        <f t="shared" ref="BP77:CC77" ca="1" si="50">SUM(BP72:BP76)</f>
        <v>0</v>
      </c>
      <c r="BQ77" s="278">
        <f t="shared" ca="1" si="50"/>
        <v>0</v>
      </c>
      <c r="BR77" s="278">
        <f t="shared" ca="1" si="50"/>
        <v>0</v>
      </c>
      <c r="BS77" s="278">
        <f t="shared" ca="1" si="50"/>
        <v>0</v>
      </c>
      <c r="BT77" s="278">
        <f t="shared" ca="1" si="50"/>
        <v>0</v>
      </c>
      <c r="BU77" s="278">
        <f t="shared" ca="1" si="50"/>
        <v>0</v>
      </c>
      <c r="BV77" s="278">
        <f t="shared" ca="1" si="50"/>
        <v>0</v>
      </c>
      <c r="BW77" s="278">
        <f t="shared" ca="1" si="50"/>
        <v>0</v>
      </c>
      <c r="BX77" s="278">
        <f t="shared" ca="1" si="50"/>
        <v>0</v>
      </c>
      <c r="BY77" s="278">
        <f t="shared" ca="1" si="50"/>
        <v>0</v>
      </c>
      <c r="BZ77" s="278">
        <f t="shared" ca="1" si="50"/>
        <v>0</v>
      </c>
      <c r="CA77" s="278">
        <f t="shared" ca="1" si="50"/>
        <v>0</v>
      </c>
      <c r="CB77" s="278">
        <f t="shared" ca="1" si="50"/>
        <v>0</v>
      </c>
      <c r="CC77" s="278">
        <f t="shared" ca="1" si="50"/>
        <v>0</v>
      </c>
      <c r="CD77" s="228"/>
    </row>
    <row r="78" spans="1:82">
      <c r="A78" s="223"/>
      <c r="B78" s="462"/>
      <c r="C78" s="462"/>
      <c r="D78" s="462"/>
      <c r="E78" s="462"/>
      <c r="F78" s="462"/>
      <c r="G78" s="462"/>
      <c r="H78" s="462"/>
      <c r="I78" s="462"/>
      <c r="J78" s="462"/>
      <c r="K78" s="462"/>
      <c r="L78" s="462"/>
      <c r="M78" s="462"/>
      <c r="N78" s="462"/>
      <c r="O78" s="462"/>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462"/>
      <c r="BA78" s="462"/>
      <c r="BB78" s="462"/>
      <c r="BC78" s="462"/>
      <c r="BD78" s="462"/>
      <c r="BE78" s="462"/>
      <c r="BF78" s="462"/>
      <c r="BG78" s="462"/>
      <c r="BH78" s="462"/>
      <c r="BI78" s="462"/>
      <c r="BJ78" s="462"/>
      <c r="BK78" s="462"/>
      <c r="BL78" s="462"/>
      <c r="BM78" s="462"/>
      <c r="BN78" s="462"/>
      <c r="BO78" s="462"/>
      <c r="BP78" s="462"/>
      <c r="BQ78" s="462"/>
      <c r="BR78" s="462"/>
      <c r="BS78" s="462"/>
      <c r="BT78" s="462"/>
      <c r="BU78" s="462"/>
      <c r="BV78" s="462"/>
      <c r="BW78" s="462"/>
      <c r="BX78" s="462"/>
      <c r="BY78" s="462"/>
      <c r="BZ78" s="462"/>
      <c r="CA78" s="462"/>
      <c r="CB78" s="462"/>
      <c r="CC78" s="462"/>
      <c r="CD78" s="228"/>
    </row>
    <row r="79" spans="1:82">
      <c r="A79" s="223" t="s">
        <v>399</v>
      </c>
      <c r="B79" s="389">
        <f>Inputs!C26</f>
        <v>0</v>
      </c>
      <c r="C79" s="389">
        <f>Inputs!D26</f>
        <v>0</v>
      </c>
      <c r="D79" s="389">
        <f>Inputs!E26</f>
        <v>0</v>
      </c>
      <c r="E79" s="389">
        <f>Inputs!F26</f>
        <v>0</v>
      </c>
      <c r="F79" s="389">
        <f>Inputs!G26</f>
        <v>0</v>
      </c>
      <c r="G79" s="389">
        <f>Inputs!H26</f>
        <v>0</v>
      </c>
      <c r="H79" s="389">
        <f>Inputs!I26</f>
        <v>0</v>
      </c>
      <c r="I79" s="389">
        <f>Inputs!J26</f>
        <v>0</v>
      </c>
      <c r="J79" s="389">
        <f>Inputs!K26</f>
        <v>0</v>
      </c>
      <c r="K79" s="389">
        <f>Inputs!L26</f>
        <v>0</v>
      </c>
      <c r="L79" s="389">
        <f>Inputs!M26</f>
        <v>0</v>
      </c>
      <c r="M79" s="389">
        <f>Inputs!N26</f>
        <v>0</v>
      </c>
      <c r="N79" s="389">
        <f>Inputs!O26</f>
        <v>0</v>
      </c>
      <c r="O79" s="389">
        <f>Inputs!P26</f>
        <v>0</v>
      </c>
      <c r="P79" s="389">
        <f>Inputs!Q26</f>
        <v>0</v>
      </c>
      <c r="Q79" s="389">
        <f>Inputs!R26</f>
        <v>0</v>
      </c>
      <c r="R79" s="389">
        <f>Inputs!S26</f>
        <v>0</v>
      </c>
      <c r="S79" s="389">
        <f>Inputs!T26</f>
        <v>0</v>
      </c>
      <c r="T79" s="389">
        <f>Inputs!U26</f>
        <v>0</v>
      </c>
      <c r="U79" s="389">
        <f>Inputs!V26</f>
        <v>0</v>
      </c>
      <c r="V79" s="389">
        <f>Inputs!W26</f>
        <v>0</v>
      </c>
      <c r="W79" s="389">
        <f>Inputs!X26</f>
        <v>0</v>
      </c>
      <c r="X79" s="389">
        <f>Inputs!Y26</f>
        <v>0</v>
      </c>
      <c r="Y79" s="389">
        <f>Inputs!Z26</f>
        <v>0</v>
      </c>
      <c r="Z79" s="389">
        <f>Inputs!AA26</f>
        <v>0</v>
      </c>
      <c r="AA79" s="389">
        <f>Inputs!AB26</f>
        <v>0</v>
      </c>
      <c r="AB79" s="389">
        <f>Inputs!AC26</f>
        <v>0</v>
      </c>
      <c r="AC79" s="389">
        <f>Inputs!AD26</f>
        <v>0</v>
      </c>
      <c r="AD79" s="389">
        <f>Inputs!AE26</f>
        <v>0</v>
      </c>
      <c r="AE79" s="389">
        <f>Inputs!AF26</f>
        <v>0</v>
      </c>
      <c r="AF79" s="389">
        <f>Inputs!AG26</f>
        <v>0</v>
      </c>
      <c r="AG79" s="389">
        <f>Inputs!AH26</f>
        <v>0</v>
      </c>
      <c r="AH79" s="389">
        <f>Inputs!AI26</f>
        <v>0</v>
      </c>
      <c r="AI79" s="389">
        <f>Inputs!AJ26</f>
        <v>0</v>
      </c>
      <c r="AJ79" s="389">
        <f>Inputs!AK26</f>
        <v>0</v>
      </c>
      <c r="AK79" s="389">
        <f>Inputs!AL26</f>
        <v>0</v>
      </c>
      <c r="AL79" s="389">
        <f>Inputs!AM26</f>
        <v>0</v>
      </c>
      <c r="AM79" s="389">
        <f>Inputs!AN26</f>
        <v>0</v>
      </c>
      <c r="AN79" s="389">
        <f>Inputs!AO26</f>
        <v>0</v>
      </c>
      <c r="AO79" s="389">
        <f>Inputs!AP26</f>
        <v>0</v>
      </c>
      <c r="AP79" s="389">
        <f>Inputs!AQ26</f>
        <v>0</v>
      </c>
      <c r="AQ79" s="389">
        <f>Inputs!AR26</f>
        <v>0</v>
      </c>
      <c r="AR79" s="389">
        <f>Inputs!AS26</f>
        <v>0</v>
      </c>
      <c r="AS79" s="389">
        <f>Inputs!AT26</f>
        <v>0</v>
      </c>
      <c r="AT79" s="389">
        <f>Inputs!AU26</f>
        <v>0</v>
      </c>
      <c r="AU79" s="389">
        <f>Inputs!AV26</f>
        <v>0</v>
      </c>
      <c r="AV79" s="389">
        <f>Inputs!AW26</f>
        <v>0</v>
      </c>
      <c r="AW79" s="389">
        <f>Inputs!AX26</f>
        <v>0</v>
      </c>
      <c r="AX79" s="389">
        <f>Inputs!AY26</f>
        <v>0</v>
      </c>
      <c r="AY79" s="389">
        <f>Inputs!AZ26</f>
        <v>0</v>
      </c>
      <c r="AZ79" s="389">
        <f>Inputs!BA26</f>
        <v>0</v>
      </c>
      <c r="BA79" s="389">
        <f>Inputs!BB26</f>
        <v>0</v>
      </c>
      <c r="BB79" s="389">
        <f>Inputs!BC26</f>
        <v>0</v>
      </c>
      <c r="BC79" s="389">
        <f>Inputs!BD26</f>
        <v>0</v>
      </c>
      <c r="BD79" s="389">
        <f>Inputs!BE26</f>
        <v>0</v>
      </c>
      <c r="BE79" s="389">
        <f>Inputs!BF26</f>
        <v>0</v>
      </c>
      <c r="BF79" s="389">
        <f>Inputs!BG26</f>
        <v>0</v>
      </c>
      <c r="BG79" s="389">
        <f>Inputs!BH26</f>
        <v>0</v>
      </c>
      <c r="BH79" s="389">
        <f>Inputs!BI26</f>
        <v>0</v>
      </c>
      <c r="BI79" s="389">
        <f>Inputs!BJ26</f>
        <v>0</v>
      </c>
      <c r="BJ79" s="389">
        <f>Inputs!BK26</f>
        <v>0</v>
      </c>
      <c r="BK79" s="389">
        <f>Inputs!BL26</f>
        <v>0</v>
      </c>
      <c r="BL79" s="389">
        <f>Inputs!BM26</f>
        <v>0</v>
      </c>
      <c r="BM79" s="389">
        <f>Inputs!BN26</f>
        <v>0</v>
      </c>
      <c r="BN79" s="389">
        <f>Inputs!BO26</f>
        <v>0</v>
      </c>
      <c r="BO79" s="389">
        <f>Inputs!BP26</f>
        <v>0</v>
      </c>
      <c r="BP79" s="389">
        <f>Inputs!BQ26</f>
        <v>0</v>
      </c>
      <c r="BQ79" s="389">
        <f>Inputs!BR26</f>
        <v>0</v>
      </c>
      <c r="BR79" s="389">
        <f>Inputs!BS26</f>
        <v>0</v>
      </c>
      <c r="BS79" s="389">
        <f>Inputs!BT26</f>
        <v>0</v>
      </c>
      <c r="BT79" s="389">
        <f>Inputs!BU26</f>
        <v>0</v>
      </c>
      <c r="BU79" s="389">
        <f>Inputs!BV26</f>
        <v>0</v>
      </c>
      <c r="BV79" s="389">
        <f>Inputs!BW26</f>
        <v>0</v>
      </c>
      <c r="BW79" s="389">
        <f>Inputs!BX26</f>
        <v>0</v>
      </c>
      <c r="BX79" s="389">
        <f>Inputs!BY26</f>
        <v>0</v>
      </c>
      <c r="BY79" s="389">
        <f>Inputs!BZ26</f>
        <v>0</v>
      </c>
      <c r="BZ79" s="389">
        <f>Inputs!CA26</f>
        <v>0</v>
      </c>
      <c r="CA79" s="389">
        <f>Inputs!CB26</f>
        <v>0</v>
      </c>
      <c r="CB79" s="389">
        <f>Inputs!CC26</f>
        <v>0</v>
      </c>
      <c r="CC79" s="389">
        <f>Inputs!CD26</f>
        <v>0</v>
      </c>
      <c r="CD79" s="225"/>
    </row>
    <row r="80" spans="1:82" s="220" customFormat="1">
      <c r="A80" s="498" t="s">
        <v>547</v>
      </c>
      <c r="B80" s="468">
        <f>IF($B$2="Sensitivity: Company Labor",(B63+B72)*$E$2,IF($B$2="Sensitivity: Warehouse Materials",(B64+B73)*$E$2,IF($B$2="Sensitivity: Total Project",(B70+B77+B83+B84+B85)*$E$2,IF($B$2="Sensitivity: Other Materials",(B67+B65+B74)*$E$2,IF($B$2="Sensitivity: Non-Company Labor",(B68+B75)*$E$2,0)))))</f>
        <v>0</v>
      </c>
      <c r="C80" s="468">
        <f t="shared" ref="C80" si="51">IF($B$2="Sensitivity: Company Labor",(C63+C72)*$E$2,IF($B$2="Sensitivity: Warehouse Materials",(C64+C73)*$E$2,IF($B$2="Sensitivity: Total Project",(C70+C77+C83+C84+C85)*$E$2,IF($B$2="Sensitivity: Other Materials",(C67+C65+C74)*$E$2,IF($B$2="Sensitivity: Non-Company Labor",(C68+C75)*$E$2,0)))))</f>
        <v>0</v>
      </c>
      <c r="D80" s="468">
        <f t="shared" ref="D80:BO80" si="52">IF($B$2="Sensitivity: Company Labor",(D63+D72)*$E$2,IF($B$2="Sensitivity: Warehouse Materials",(D64+D73)*$E$2,IF($B$2="Sensitivity: Total Project",(D70+D77+D83+D84+D85)*$E$2,IF($B$2="Sensitivity: Other Materials",(D67+D65+D74)*$E$2,IF($B$2="Sensitivity: Non-Company Labor",(D68+D75)*$E$2,0)))))</f>
        <v>0</v>
      </c>
      <c r="E80" s="468">
        <f t="shared" si="52"/>
        <v>0</v>
      </c>
      <c r="F80" s="468">
        <f t="shared" si="52"/>
        <v>0</v>
      </c>
      <c r="G80" s="468">
        <f t="shared" si="52"/>
        <v>0</v>
      </c>
      <c r="H80" s="468">
        <f t="shared" si="52"/>
        <v>0</v>
      </c>
      <c r="I80" s="468">
        <f t="shared" si="52"/>
        <v>0</v>
      </c>
      <c r="J80" s="468">
        <f t="shared" si="52"/>
        <v>0</v>
      </c>
      <c r="K80" s="468">
        <f t="shared" si="52"/>
        <v>0</v>
      </c>
      <c r="L80" s="468">
        <f t="shared" si="52"/>
        <v>0</v>
      </c>
      <c r="M80" s="468">
        <f t="shared" si="52"/>
        <v>0</v>
      </c>
      <c r="N80" s="468">
        <f t="shared" si="52"/>
        <v>0</v>
      </c>
      <c r="O80" s="468">
        <f t="shared" si="52"/>
        <v>0</v>
      </c>
      <c r="P80" s="468">
        <f t="shared" si="52"/>
        <v>0</v>
      </c>
      <c r="Q80" s="468">
        <f t="shared" si="52"/>
        <v>0</v>
      </c>
      <c r="R80" s="468">
        <f t="shared" si="52"/>
        <v>0</v>
      </c>
      <c r="S80" s="468">
        <f t="shared" si="52"/>
        <v>0</v>
      </c>
      <c r="T80" s="468">
        <f t="shared" si="52"/>
        <v>0</v>
      </c>
      <c r="U80" s="468">
        <f t="shared" si="52"/>
        <v>0</v>
      </c>
      <c r="V80" s="468">
        <f t="shared" si="52"/>
        <v>0</v>
      </c>
      <c r="W80" s="468">
        <f t="shared" si="52"/>
        <v>0</v>
      </c>
      <c r="X80" s="468">
        <f t="shared" si="52"/>
        <v>0</v>
      </c>
      <c r="Y80" s="468">
        <f t="shared" si="52"/>
        <v>0</v>
      </c>
      <c r="Z80" s="468">
        <f t="shared" si="52"/>
        <v>0</v>
      </c>
      <c r="AA80" s="468">
        <f t="shared" si="52"/>
        <v>0</v>
      </c>
      <c r="AB80" s="468">
        <f t="shared" si="52"/>
        <v>0</v>
      </c>
      <c r="AC80" s="468">
        <f t="shared" si="52"/>
        <v>0</v>
      </c>
      <c r="AD80" s="468">
        <f t="shared" si="52"/>
        <v>0</v>
      </c>
      <c r="AE80" s="468">
        <f t="shared" si="52"/>
        <v>0</v>
      </c>
      <c r="AF80" s="468">
        <f t="shared" si="52"/>
        <v>0</v>
      </c>
      <c r="AG80" s="468">
        <f t="shared" si="52"/>
        <v>0</v>
      </c>
      <c r="AH80" s="468">
        <f t="shared" si="52"/>
        <v>0</v>
      </c>
      <c r="AI80" s="468">
        <f t="shared" si="52"/>
        <v>0</v>
      </c>
      <c r="AJ80" s="468">
        <f t="shared" si="52"/>
        <v>0</v>
      </c>
      <c r="AK80" s="468">
        <f t="shared" si="52"/>
        <v>0</v>
      </c>
      <c r="AL80" s="468">
        <f t="shared" si="52"/>
        <v>0</v>
      </c>
      <c r="AM80" s="468">
        <f t="shared" si="52"/>
        <v>0</v>
      </c>
      <c r="AN80" s="468">
        <f t="shared" si="52"/>
        <v>0</v>
      </c>
      <c r="AO80" s="468">
        <f t="shared" si="52"/>
        <v>0</v>
      </c>
      <c r="AP80" s="468">
        <f t="shared" si="52"/>
        <v>0</v>
      </c>
      <c r="AQ80" s="468">
        <f t="shared" si="52"/>
        <v>0</v>
      </c>
      <c r="AR80" s="468">
        <f t="shared" si="52"/>
        <v>0</v>
      </c>
      <c r="AS80" s="468">
        <f t="shared" si="52"/>
        <v>0</v>
      </c>
      <c r="AT80" s="468">
        <f t="shared" si="52"/>
        <v>0</v>
      </c>
      <c r="AU80" s="468">
        <f t="shared" si="52"/>
        <v>0</v>
      </c>
      <c r="AV80" s="468">
        <f t="shared" si="52"/>
        <v>0</v>
      </c>
      <c r="AW80" s="468">
        <f t="shared" si="52"/>
        <v>0</v>
      </c>
      <c r="AX80" s="468">
        <f t="shared" si="52"/>
        <v>0</v>
      </c>
      <c r="AY80" s="468">
        <f t="shared" si="52"/>
        <v>0</v>
      </c>
      <c r="AZ80" s="468">
        <f t="shared" si="52"/>
        <v>0</v>
      </c>
      <c r="BA80" s="468">
        <f t="shared" si="52"/>
        <v>0</v>
      </c>
      <c r="BB80" s="468">
        <f t="shared" si="52"/>
        <v>0</v>
      </c>
      <c r="BC80" s="468">
        <f t="shared" si="52"/>
        <v>0</v>
      </c>
      <c r="BD80" s="468">
        <f t="shared" si="52"/>
        <v>0</v>
      </c>
      <c r="BE80" s="468">
        <f t="shared" si="52"/>
        <v>0</v>
      </c>
      <c r="BF80" s="468">
        <f t="shared" si="52"/>
        <v>0</v>
      </c>
      <c r="BG80" s="468">
        <f t="shared" si="52"/>
        <v>0</v>
      </c>
      <c r="BH80" s="468">
        <f t="shared" si="52"/>
        <v>0</v>
      </c>
      <c r="BI80" s="468">
        <f t="shared" si="52"/>
        <v>0</v>
      </c>
      <c r="BJ80" s="468">
        <f t="shared" si="52"/>
        <v>0</v>
      </c>
      <c r="BK80" s="468">
        <f t="shared" si="52"/>
        <v>0</v>
      </c>
      <c r="BL80" s="468">
        <f t="shared" si="52"/>
        <v>0</v>
      </c>
      <c r="BM80" s="468">
        <f t="shared" si="52"/>
        <v>0</v>
      </c>
      <c r="BN80" s="468">
        <f t="shared" si="52"/>
        <v>0</v>
      </c>
      <c r="BO80" s="468">
        <f t="shared" si="52"/>
        <v>0</v>
      </c>
      <c r="BP80" s="468">
        <f t="shared" ref="BP80:CC80" si="53">IF($B$2="Sensitivity: Company Labor",(BP63+BP72)*$E$2,IF($B$2="Sensitivity: Warehouse Materials",(BP64+BP73)*$E$2,IF($B$2="Sensitivity: Total Project",(BP70+BP77+BP83+BP84+BP85)*$E$2,IF($B$2="Sensitivity: Other Materials",(BP67+BP65+BP74)*$E$2,IF($B$2="Sensitivity: Non-Company Labor",(BP68+BP75)*$E$2,0)))))</f>
        <v>0</v>
      </c>
      <c r="BQ80" s="468">
        <f t="shared" si="53"/>
        <v>0</v>
      </c>
      <c r="BR80" s="468">
        <f t="shared" si="53"/>
        <v>0</v>
      </c>
      <c r="BS80" s="468">
        <f t="shared" si="53"/>
        <v>0</v>
      </c>
      <c r="BT80" s="468">
        <f t="shared" si="53"/>
        <v>0</v>
      </c>
      <c r="BU80" s="468">
        <f t="shared" si="53"/>
        <v>0</v>
      </c>
      <c r="BV80" s="468">
        <f t="shared" si="53"/>
        <v>0</v>
      </c>
      <c r="BW80" s="468">
        <f t="shared" si="53"/>
        <v>0</v>
      </c>
      <c r="BX80" s="468">
        <f t="shared" si="53"/>
        <v>0</v>
      </c>
      <c r="BY80" s="468">
        <f t="shared" si="53"/>
        <v>0</v>
      </c>
      <c r="BZ80" s="468">
        <f t="shared" si="53"/>
        <v>0</v>
      </c>
      <c r="CA80" s="468">
        <f t="shared" si="53"/>
        <v>0</v>
      </c>
      <c r="CB80" s="468">
        <f t="shared" si="53"/>
        <v>0</v>
      </c>
      <c r="CC80" s="468">
        <f t="shared" si="53"/>
        <v>0</v>
      </c>
      <c r="CD80" s="468"/>
    </row>
    <row r="81" spans="1:82" s="499" customFormat="1" ht="15.75">
      <c r="A81" s="221" t="s">
        <v>109</v>
      </c>
      <c r="B81" s="464">
        <f ca="1">IF(SUM(B70:V70,B77:V77,B79:V79)&lt;&gt;0,(B70+B77+B79+B80),0)</f>
        <v>-892.26300000000003</v>
      </c>
      <c r="C81" s="464">
        <f t="shared" ref="C81" ca="1" si="54">C70+C77+C79+C80</f>
        <v>0</v>
      </c>
      <c r="D81" s="464">
        <f t="shared" ref="D81:BO81" ca="1" si="55">D70+D77+D79+D80</f>
        <v>0</v>
      </c>
      <c r="E81" s="464">
        <f t="shared" ca="1" si="55"/>
        <v>0</v>
      </c>
      <c r="F81" s="464">
        <f t="shared" ca="1" si="55"/>
        <v>0</v>
      </c>
      <c r="G81" s="464">
        <f t="shared" ca="1" si="55"/>
        <v>0</v>
      </c>
      <c r="H81" s="464">
        <f t="shared" ca="1" si="55"/>
        <v>0</v>
      </c>
      <c r="I81" s="464">
        <f t="shared" ca="1" si="55"/>
        <v>0</v>
      </c>
      <c r="J81" s="464">
        <f t="shared" ca="1" si="55"/>
        <v>0</v>
      </c>
      <c r="K81" s="464">
        <f t="shared" ca="1" si="55"/>
        <v>0</v>
      </c>
      <c r="L81" s="464">
        <f t="shared" ca="1" si="55"/>
        <v>0</v>
      </c>
      <c r="M81" s="464">
        <f t="shared" ca="1" si="55"/>
        <v>0</v>
      </c>
      <c r="N81" s="464">
        <f t="shared" ca="1" si="55"/>
        <v>0</v>
      </c>
      <c r="O81" s="464">
        <f t="shared" ca="1" si="55"/>
        <v>0</v>
      </c>
      <c r="P81" s="464">
        <f t="shared" ca="1" si="55"/>
        <v>0</v>
      </c>
      <c r="Q81" s="464">
        <f t="shared" ca="1" si="55"/>
        <v>0</v>
      </c>
      <c r="R81" s="464">
        <f t="shared" ca="1" si="55"/>
        <v>0</v>
      </c>
      <c r="S81" s="464">
        <f t="shared" ca="1" si="55"/>
        <v>0</v>
      </c>
      <c r="T81" s="464">
        <f t="shared" ca="1" si="55"/>
        <v>0</v>
      </c>
      <c r="U81" s="464">
        <f t="shared" ca="1" si="55"/>
        <v>0</v>
      </c>
      <c r="V81" s="464">
        <f t="shared" ca="1" si="55"/>
        <v>0</v>
      </c>
      <c r="W81" s="464">
        <f t="shared" ca="1" si="55"/>
        <v>0</v>
      </c>
      <c r="X81" s="464">
        <f t="shared" ca="1" si="55"/>
        <v>0</v>
      </c>
      <c r="Y81" s="464">
        <f t="shared" ca="1" si="55"/>
        <v>0</v>
      </c>
      <c r="Z81" s="464">
        <f t="shared" ca="1" si="55"/>
        <v>0</v>
      </c>
      <c r="AA81" s="464">
        <f t="shared" ca="1" si="55"/>
        <v>0</v>
      </c>
      <c r="AB81" s="464">
        <f t="shared" ca="1" si="55"/>
        <v>0</v>
      </c>
      <c r="AC81" s="464">
        <f t="shared" ca="1" si="55"/>
        <v>0</v>
      </c>
      <c r="AD81" s="464">
        <f t="shared" ca="1" si="55"/>
        <v>0</v>
      </c>
      <c r="AE81" s="464">
        <f t="shared" ca="1" si="55"/>
        <v>0</v>
      </c>
      <c r="AF81" s="464">
        <f t="shared" ca="1" si="55"/>
        <v>0</v>
      </c>
      <c r="AG81" s="464">
        <f t="shared" ca="1" si="55"/>
        <v>0</v>
      </c>
      <c r="AH81" s="464">
        <f t="shared" ca="1" si="55"/>
        <v>0</v>
      </c>
      <c r="AI81" s="464">
        <f t="shared" ca="1" si="55"/>
        <v>0</v>
      </c>
      <c r="AJ81" s="464">
        <f t="shared" ca="1" si="55"/>
        <v>0</v>
      </c>
      <c r="AK81" s="464">
        <f t="shared" ca="1" si="55"/>
        <v>0</v>
      </c>
      <c r="AL81" s="464">
        <f t="shared" ca="1" si="55"/>
        <v>0</v>
      </c>
      <c r="AM81" s="464">
        <f t="shared" ca="1" si="55"/>
        <v>0</v>
      </c>
      <c r="AN81" s="464">
        <f t="shared" ca="1" si="55"/>
        <v>0</v>
      </c>
      <c r="AO81" s="464">
        <f t="shared" ca="1" si="55"/>
        <v>0</v>
      </c>
      <c r="AP81" s="464">
        <f t="shared" ca="1" si="55"/>
        <v>0</v>
      </c>
      <c r="AQ81" s="464">
        <f t="shared" ca="1" si="55"/>
        <v>0</v>
      </c>
      <c r="AR81" s="464">
        <f t="shared" ca="1" si="55"/>
        <v>0</v>
      </c>
      <c r="AS81" s="464">
        <f t="shared" ca="1" si="55"/>
        <v>0</v>
      </c>
      <c r="AT81" s="464">
        <f t="shared" ca="1" si="55"/>
        <v>0</v>
      </c>
      <c r="AU81" s="464">
        <f t="shared" ca="1" si="55"/>
        <v>0</v>
      </c>
      <c r="AV81" s="464">
        <f t="shared" ca="1" si="55"/>
        <v>0</v>
      </c>
      <c r="AW81" s="464">
        <f t="shared" ca="1" si="55"/>
        <v>0</v>
      </c>
      <c r="AX81" s="464">
        <f t="shared" ca="1" si="55"/>
        <v>0</v>
      </c>
      <c r="AY81" s="464">
        <f t="shared" ca="1" si="55"/>
        <v>0</v>
      </c>
      <c r="AZ81" s="464">
        <f t="shared" ca="1" si="55"/>
        <v>0</v>
      </c>
      <c r="BA81" s="464">
        <f t="shared" ca="1" si="55"/>
        <v>0</v>
      </c>
      <c r="BB81" s="464">
        <f t="shared" ca="1" si="55"/>
        <v>0</v>
      </c>
      <c r="BC81" s="464">
        <f t="shared" ca="1" si="55"/>
        <v>0</v>
      </c>
      <c r="BD81" s="464">
        <f t="shared" ca="1" si="55"/>
        <v>0</v>
      </c>
      <c r="BE81" s="464">
        <f t="shared" ca="1" si="55"/>
        <v>0</v>
      </c>
      <c r="BF81" s="464">
        <f t="shared" ca="1" si="55"/>
        <v>0</v>
      </c>
      <c r="BG81" s="464">
        <f t="shared" ca="1" si="55"/>
        <v>0</v>
      </c>
      <c r="BH81" s="464">
        <f t="shared" ca="1" si="55"/>
        <v>0</v>
      </c>
      <c r="BI81" s="464">
        <f t="shared" ca="1" si="55"/>
        <v>0</v>
      </c>
      <c r="BJ81" s="464">
        <f t="shared" ca="1" si="55"/>
        <v>0</v>
      </c>
      <c r="BK81" s="464">
        <f t="shared" ca="1" si="55"/>
        <v>0</v>
      </c>
      <c r="BL81" s="464">
        <f t="shared" ca="1" si="55"/>
        <v>0</v>
      </c>
      <c r="BM81" s="464">
        <f t="shared" ca="1" si="55"/>
        <v>0</v>
      </c>
      <c r="BN81" s="464">
        <f t="shared" ca="1" si="55"/>
        <v>0</v>
      </c>
      <c r="BO81" s="464">
        <f t="shared" ca="1" si="55"/>
        <v>0</v>
      </c>
      <c r="BP81" s="464">
        <f t="shared" ref="BP81:CC81" ca="1" si="56">BP70+BP77+BP79+BP80</f>
        <v>0</v>
      </c>
      <c r="BQ81" s="464">
        <f t="shared" ca="1" si="56"/>
        <v>0</v>
      </c>
      <c r="BR81" s="464">
        <f t="shared" ca="1" si="56"/>
        <v>0</v>
      </c>
      <c r="BS81" s="464">
        <f t="shared" ca="1" si="56"/>
        <v>0</v>
      </c>
      <c r="BT81" s="464">
        <f t="shared" ca="1" si="56"/>
        <v>0</v>
      </c>
      <c r="BU81" s="464">
        <f t="shared" ca="1" si="56"/>
        <v>0</v>
      </c>
      <c r="BV81" s="464">
        <f t="shared" ca="1" si="56"/>
        <v>0</v>
      </c>
      <c r="BW81" s="464">
        <f t="shared" ca="1" si="56"/>
        <v>0</v>
      </c>
      <c r="BX81" s="464">
        <f t="shared" ca="1" si="56"/>
        <v>0</v>
      </c>
      <c r="BY81" s="464">
        <f t="shared" ca="1" si="56"/>
        <v>0</v>
      </c>
      <c r="BZ81" s="464">
        <f t="shared" ca="1" si="56"/>
        <v>0</v>
      </c>
      <c r="CA81" s="464">
        <f t="shared" ca="1" si="56"/>
        <v>0</v>
      </c>
      <c r="CB81" s="464">
        <f t="shared" ca="1" si="56"/>
        <v>0</v>
      </c>
      <c r="CC81" s="464">
        <f t="shared" ca="1" si="56"/>
        <v>0</v>
      </c>
      <c r="CD81" s="228"/>
    </row>
    <row r="82" spans="1:82">
      <c r="A82" s="218"/>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5"/>
      <c r="AY82" s="465"/>
      <c r="AZ82" s="465"/>
      <c r="BA82" s="465"/>
      <c r="BB82" s="465"/>
      <c r="BC82" s="465"/>
      <c r="BD82" s="465"/>
      <c r="BE82" s="465"/>
      <c r="BF82" s="465"/>
      <c r="BG82" s="465"/>
      <c r="BH82" s="465"/>
      <c r="BI82" s="465"/>
      <c r="BJ82" s="465"/>
      <c r="BK82" s="465"/>
      <c r="BL82" s="465"/>
      <c r="BM82" s="465"/>
      <c r="BN82" s="465"/>
      <c r="BO82" s="465"/>
      <c r="BP82" s="465"/>
      <c r="BQ82" s="465"/>
      <c r="BR82" s="465"/>
      <c r="BS82" s="465"/>
      <c r="BT82" s="465"/>
      <c r="BU82" s="465"/>
      <c r="BV82" s="465"/>
      <c r="BW82" s="465"/>
      <c r="BX82" s="465"/>
      <c r="BY82" s="465"/>
      <c r="BZ82" s="465"/>
      <c r="CA82" s="465"/>
      <c r="CB82" s="465"/>
      <c r="CC82" s="465"/>
      <c r="CD82" s="227"/>
    </row>
    <row r="83" spans="1:82">
      <c r="A83" s="217" t="s">
        <v>110</v>
      </c>
      <c r="B83" s="389">
        <f>-Inputs!C28</f>
        <v>0</v>
      </c>
      <c r="C83" s="389">
        <f>-Inputs!D28</f>
        <v>0</v>
      </c>
      <c r="D83" s="389">
        <f>-Inputs!E28</f>
        <v>0</v>
      </c>
      <c r="E83" s="389">
        <f>-Inputs!F28</f>
        <v>0</v>
      </c>
      <c r="F83" s="389">
        <f>-Inputs!G28</f>
        <v>0</v>
      </c>
      <c r="G83" s="389">
        <f>-Inputs!H28</f>
        <v>0</v>
      </c>
      <c r="H83" s="389">
        <f>-Inputs!I28</f>
        <v>0</v>
      </c>
      <c r="I83" s="389">
        <f>-Inputs!J28</f>
        <v>0</v>
      </c>
      <c r="J83" s="389">
        <f>-Inputs!K28</f>
        <v>0</v>
      </c>
      <c r="K83" s="389">
        <f>-Inputs!L28</f>
        <v>0</v>
      </c>
      <c r="L83" s="389">
        <f>-Inputs!M28</f>
        <v>0</v>
      </c>
      <c r="M83" s="389">
        <f>-Inputs!N28</f>
        <v>0</v>
      </c>
      <c r="N83" s="389">
        <f>-Inputs!O28</f>
        <v>0</v>
      </c>
      <c r="O83" s="389">
        <f>-Inputs!P28</f>
        <v>0</v>
      </c>
      <c r="P83" s="389">
        <f>-Inputs!Q28</f>
        <v>0</v>
      </c>
      <c r="Q83" s="389">
        <f>-Inputs!R28</f>
        <v>0</v>
      </c>
      <c r="R83" s="389">
        <f>-Inputs!S28</f>
        <v>0</v>
      </c>
      <c r="S83" s="389">
        <f>-Inputs!T28</f>
        <v>0</v>
      </c>
      <c r="T83" s="389">
        <f>-Inputs!U28</f>
        <v>0</v>
      </c>
      <c r="U83" s="389">
        <f>-Inputs!V28</f>
        <v>0</v>
      </c>
      <c r="V83" s="389">
        <f>-Inputs!W28</f>
        <v>0</v>
      </c>
      <c r="W83" s="389">
        <f>-Inputs!X28</f>
        <v>0</v>
      </c>
      <c r="X83" s="389">
        <f>-Inputs!Y28</f>
        <v>0</v>
      </c>
      <c r="Y83" s="389">
        <f>-Inputs!Z28</f>
        <v>0</v>
      </c>
      <c r="Z83" s="389">
        <f>-Inputs!AA28</f>
        <v>0</v>
      </c>
      <c r="AA83" s="389">
        <f>-Inputs!AB28</f>
        <v>0</v>
      </c>
      <c r="AB83" s="389">
        <f>-Inputs!AC28</f>
        <v>0</v>
      </c>
      <c r="AC83" s="389">
        <f>-Inputs!AD28</f>
        <v>0</v>
      </c>
      <c r="AD83" s="389">
        <f>-Inputs!AE28</f>
        <v>0</v>
      </c>
      <c r="AE83" s="389">
        <f>-Inputs!AF28</f>
        <v>0</v>
      </c>
      <c r="AF83" s="389">
        <f>-Inputs!AG28</f>
        <v>0</v>
      </c>
      <c r="AG83" s="389">
        <f>-Inputs!AH28</f>
        <v>0</v>
      </c>
      <c r="AH83" s="389">
        <f>-Inputs!AI28</f>
        <v>0</v>
      </c>
      <c r="AI83" s="389">
        <f>-Inputs!AJ28</f>
        <v>0</v>
      </c>
      <c r="AJ83" s="389">
        <f>-Inputs!AK28</f>
        <v>0</v>
      </c>
      <c r="AK83" s="389">
        <f>-Inputs!AL28</f>
        <v>0</v>
      </c>
      <c r="AL83" s="389">
        <f>-Inputs!AM28</f>
        <v>0</v>
      </c>
      <c r="AM83" s="389">
        <f>-Inputs!AN28</f>
        <v>0</v>
      </c>
      <c r="AN83" s="389">
        <f>-Inputs!AO28</f>
        <v>0</v>
      </c>
      <c r="AO83" s="389">
        <f>-Inputs!AP28</f>
        <v>0</v>
      </c>
      <c r="AP83" s="389">
        <f>-Inputs!AQ28</f>
        <v>0</v>
      </c>
      <c r="AQ83" s="389">
        <f>-Inputs!AR28</f>
        <v>0</v>
      </c>
      <c r="AR83" s="389">
        <f>-Inputs!AS28</f>
        <v>0</v>
      </c>
      <c r="AS83" s="389">
        <f>-Inputs!AT28</f>
        <v>0</v>
      </c>
      <c r="AT83" s="389">
        <f>-Inputs!AU28</f>
        <v>0</v>
      </c>
      <c r="AU83" s="389">
        <f>-Inputs!AV28</f>
        <v>0</v>
      </c>
      <c r="AV83" s="389">
        <f>-Inputs!AW28</f>
        <v>0</v>
      </c>
      <c r="AW83" s="389">
        <f>-Inputs!AX28</f>
        <v>0</v>
      </c>
      <c r="AX83" s="389">
        <f>-Inputs!AY28</f>
        <v>0</v>
      </c>
      <c r="AY83" s="389">
        <f>-Inputs!AZ28</f>
        <v>0</v>
      </c>
      <c r="AZ83" s="389">
        <f>-Inputs!BA28</f>
        <v>0</v>
      </c>
      <c r="BA83" s="389">
        <f>-Inputs!BB28</f>
        <v>0</v>
      </c>
      <c r="BB83" s="389">
        <f>-Inputs!BC28</f>
        <v>0</v>
      </c>
      <c r="BC83" s="389">
        <f>-Inputs!BD28</f>
        <v>0</v>
      </c>
      <c r="BD83" s="389">
        <f>-Inputs!BE28</f>
        <v>0</v>
      </c>
      <c r="BE83" s="389">
        <f>-Inputs!BF28</f>
        <v>0</v>
      </c>
      <c r="BF83" s="389">
        <f>-Inputs!BG28</f>
        <v>0</v>
      </c>
      <c r="BG83" s="389">
        <f>-Inputs!BH28</f>
        <v>0</v>
      </c>
      <c r="BH83" s="389">
        <f>-Inputs!BI28</f>
        <v>0</v>
      </c>
      <c r="BI83" s="389">
        <f>-Inputs!BJ28</f>
        <v>0</v>
      </c>
      <c r="BJ83" s="389">
        <f>-Inputs!BK28</f>
        <v>0</v>
      </c>
      <c r="BK83" s="389">
        <f>-Inputs!BL28</f>
        <v>0</v>
      </c>
      <c r="BL83" s="389">
        <f>-Inputs!BM28</f>
        <v>0</v>
      </c>
      <c r="BM83" s="389">
        <f>-Inputs!BN28</f>
        <v>0</v>
      </c>
      <c r="BN83" s="389">
        <f>-Inputs!BO28</f>
        <v>0</v>
      </c>
      <c r="BO83" s="389">
        <f>-Inputs!BP28</f>
        <v>0</v>
      </c>
      <c r="BP83" s="389">
        <f>-Inputs!BQ28</f>
        <v>0</v>
      </c>
      <c r="BQ83" s="389">
        <f>-Inputs!BR28</f>
        <v>0</v>
      </c>
      <c r="BR83" s="389">
        <f>-Inputs!BS28</f>
        <v>0</v>
      </c>
      <c r="BS83" s="389">
        <f>-Inputs!BT28</f>
        <v>0</v>
      </c>
      <c r="BT83" s="389">
        <f>-Inputs!BU28</f>
        <v>0</v>
      </c>
      <c r="BU83" s="389">
        <f>-Inputs!BV28</f>
        <v>0</v>
      </c>
      <c r="BV83" s="389">
        <f>-Inputs!BW28</f>
        <v>0</v>
      </c>
      <c r="BW83" s="389">
        <f>-Inputs!BX28</f>
        <v>0</v>
      </c>
      <c r="BX83" s="389">
        <f>-Inputs!BY28</f>
        <v>0</v>
      </c>
      <c r="BY83" s="389">
        <f>-Inputs!BZ28</f>
        <v>0</v>
      </c>
      <c r="BZ83" s="389">
        <f>-Inputs!CA28</f>
        <v>0</v>
      </c>
      <c r="CA83" s="389">
        <f>-Inputs!CB28</f>
        <v>0</v>
      </c>
      <c r="CB83" s="389">
        <f>-Inputs!CC28</f>
        <v>0</v>
      </c>
      <c r="CC83" s="389">
        <f>-Inputs!CD28</f>
        <v>0</v>
      </c>
      <c r="CD83" s="225"/>
    </row>
    <row r="84" spans="1:82">
      <c r="A84" s="217" t="s">
        <v>400</v>
      </c>
      <c r="B84" s="389">
        <f>-Inputs!C27</f>
        <v>0</v>
      </c>
      <c r="C84" s="389">
        <f>-Inputs!D27</f>
        <v>0</v>
      </c>
      <c r="D84" s="389">
        <f>-Inputs!E27</f>
        <v>0</v>
      </c>
      <c r="E84" s="389">
        <f>-Inputs!F27</f>
        <v>0</v>
      </c>
      <c r="F84" s="389">
        <f>-Inputs!G27</f>
        <v>0</v>
      </c>
      <c r="G84" s="389">
        <f>-Inputs!H27</f>
        <v>0</v>
      </c>
      <c r="H84" s="389">
        <f>-Inputs!I27</f>
        <v>0</v>
      </c>
      <c r="I84" s="389">
        <f>-Inputs!J27</f>
        <v>0</v>
      </c>
      <c r="J84" s="389">
        <f>-Inputs!K27</f>
        <v>0</v>
      </c>
      <c r="K84" s="389">
        <f>-Inputs!L27</f>
        <v>0</v>
      </c>
      <c r="L84" s="389">
        <f>-Inputs!M27</f>
        <v>0</v>
      </c>
      <c r="M84" s="389">
        <f>-Inputs!N27</f>
        <v>0</v>
      </c>
      <c r="N84" s="389">
        <f>-Inputs!O27</f>
        <v>0</v>
      </c>
      <c r="O84" s="389">
        <f>-Inputs!P27</f>
        <v>0</v>
      </c>
      <c r="P84" s="389">
        <f>-Inputs!Q27</f>
        <v>0</v>
      </c>
      <c r="Q84" s="389">
        <f>-Inputs!R27</f>
        <v>0</v>
      </c>
      <c r="R84" s="389">
        <f>-Inputs!S27</f>
        <v>0</v>
      </c>
      <c r="S84" s="389">
        <f>-Inputs!T27</f>
        <v>0</v>
      </c>
      <c r="T84" s="389">
        <f>-Inputs!U27</f>
        <v>0</v>
      </c>
      <c r="U84" s="389">
        <f>-Inputs!V27</f>
        <v>0</v>
      </c>
      <c r="V84" s="389">
        <f>-Inputs!W27</f>
        <v>0</v>
      </c>
      <c r="W84" s="389">
        <f>-Inputs!X27</f>
        <v>0</v>
      </c>
      <c r="X84" s="389">
        <f>-Inputs!Y27</f>
        <v>0</v>
      </c>
      <c r="Y84" s="389">
        <f>-Inputs!Z27</f>
        <v>0</v>
      </c>
      <c r="Z84" s="389">
        <f>-Inputs!AA27</f>
        <v>0</v>
      </c>
      <c r="AA84" s="389">
        <f>-Inputs!AB27</f>
        <v>0</v>
      </c>
      <c r="AB84" s="389">
        <f>-Inputs!AC27</f>
        <v>0</v>
      </c>
      <c r="AC84" s="389">
        <f>-Inputs!AD27</f>
        <v>0</v>
      </c>
      <c r="AD84" s="389">
        <f>-Inputs!AE27</f>
        <v>0</v>
      </c>
      <c r="AE84" s="389">
        <f>-Inputs!AF27</f>
        <v>0</v>
      </c>
      <c r="AF84" s="389">
        <f>-Inputs!AG27</f>
        <v>0</v>
      </c>
      <c r="AG84" s="389">
        <f>-Inputs!AH27</f>
        <v>0</v>
      </c>
      <c r="AH84" s="389">
        <f>-Inputs!AI27</f>
        <v>0</v>
      </c>
      <c r="AI84" s="389">
        <f>-Inputs!AJ27</f>
        <v>0</v>
      </c>
      <c r="AJ84" s="389">
        <f>-Inputs!AK27</f>
        <v>0</v>
      </c>
      <c r="AK84" s="389">
        <f>-Inputs!AL27</f>
        <v>0</v>
      </c>
      <c r="AL84" s="389">
        <f>-Inputs!AM27</f>
        <v>0</v>
      </c>
      <c r="AM84" s="389">
        <f>-Inputs!AN27</f>
        <v>0</v>
      </c>
      <c r="AN84" s="389">
        <f>-Inputs!AO27</f>
        <v>0</v>
      </c>
      <c r="AO84" s="389">
        <f>-Inputs!AP27</f>
        <v>0</v>
      </c>
      <c r="AP84" s="389">
        <f>-Inputs!AQ27</f>
        <v>0</v>
      </c>
      <c r="AQ84" s="389">
        <f>-Inputs!AR27</f>
        <v>0</v>
      </c>
      <c r="AR84" s="389">
        <f>-Inputs!AS27</f>
        <v>0</v>
      </c>
      <c r="AS84" s="389">
        <f>-Inputs!AT27</f>
        <v>0</v>
      </c>
      <c r="AT84" s="389">
        <f>-Inputs!AU27</f>
        <v>0</v>
      </c>
      <c r="AU84" s="389">
        <f>-Inputs!AV27</f>
        <v>0</v>
      </c>
      <c r="AV84" s="389">
        <f>-Inputs!AW27</f>
        <v>0</v>
      </c>
      <c r="AW84" s="389">
        <f>-Inputs!AX27</f>
        <v>0</v>
      </c>
      <c r="AX84" s="389">
        <f>-Inputs!AY27</f>
        <v>0</v>
      </c>
      <c r="AY84" s="389">
        <f>-Inputs!AZ27</f>
        <v>0</v>
      </c>
      <c r="AZ84" s="389">
        <f>-Inputs!BA27</f>
        <v>0</v>
      </c>
      <c r="BA84" s="389">
        <f>-Inputs!BB27</f>
        <v>0</v>
      </c>
      <c r="BB84" s="389">
        <f>-Inputs!BC27</f>
        <v>0</v>
      </c>
      <c r="BC84" s="389">
        <f>-Inputs!BD27</f>
        <v>0</v>
      </c>
      <c r="BD84" s="389">
        <f>-Inputs!BE27</f>
        <v>0</v>
      </c>
      <c r="BE84" s="389">
        <f>-Inputs!BF27</f>
        <v>0</v>
      </c>
      <c r="BF84" s="389">
        <f>-Inputs!BG27</f>
        <v>0</v>
      </c>
      <c r="BG84" s="389">
        <f>-Inputs!BH27</f>
        <v>0</v>
      </c>
      <c r="BH84" s="389">
        <f>-Inputs!BI27</f>
        <v>0</v>
      </c>
      <c r="BI84" s="389">
        <f>-Inputs!BJ27</f>
        <v>0</v>
      </c>
      <c r="BJ84" s="389">
        <f>-Inputs!BK27</f>
        <v>0</v>
      </c>
      <c r="BK84" s="389">
        <f>-Inputs!BL27</f>
        <v>0</v>
      </c>
      <c r="BL84" s="389">
        <f>-Inputs!BM27</f>
        <v>0</v>
      </c>
      <c r="BM84" s="389">
        <f>-Inputs!BN27</f>
        <v>0</v>
      </c>
      <c r="BN84" s="389">
        <f>-Inputs!BO27</f>
        <v>0</v>
      </c>
      <c r="BO84" s="389">
        <f>-Inputs!BP27</f>
        <v>0</v>
      </c>
      <c r="BP84" s="389">
        <f>-Inputs!BQ27</f>
        <v>0</v>
      </c>
      <c r="BQ84" s="389">
        <f>-Inputs!BR27</f>
        <v>0</v>
      </c>
      <c r="BR84" s="389">
        <f>-Inputs!BS27</f>
        <v>0</v>
      </c>
      <c r="BS84" s="389">
        <f>-Inputs!BT27</f>
        <v>0</v>
      </c>
      <c r="BT84" s="389">
        <f>-Inputs!BU27</f>
        <v>0</v>
      </c>
      <c r="BU84" s="389">
        <f>-Inputs!BV27</f>
        <v>0</v>
      </c>
      <c r="BV84" s="389">
        <f>-Inputs!BW27</f>
        <v>0</v>
      </c>
      <c r="BW84" s="389">
        <f>-Inputs!BX27</f>
        <v>0</v>
      </c>
      <c r="BX84" s="389">
        <f>-Inputs!BY27</f>
        <v>0</v>
      </c>
      <c r="BY84" s="389">
        <f>-Inputs!BZ27</f>
        <v>0</v>
      </c>
      <c r="BZ84" s="389">
        <f>-Inputs!CA27</f>
        <v>0</v>
      </c>
      <c r="CA84" s="389">
        <f>-Inputs!CB27</f>
        <v>0</v>
      </c>
      <c r="CB84" s="389">
        <f>-Inputs!CC27</f>
        <v>0</v>
      </c>
      <c r="CC84" s="389">
        <f>-Inputs!CD27</f>
        <v>0</v>
      </c>
      <c r="CD84" s="225"/>
    </row>
    <row r="85" spans="1:82">
      <c r="A85" s="218" t="s">
        <v>111</v>
      </c>
      <c r="B85" s="459">
        <f t="shared" ref="B85:AG85" ca="1" si="57">IF(AND(B4&lt;&gt;"",C4=""),RetireValue,0)</f>
        <v>0</v>
      </c>
      <c r="C85" s="459">
        <f t="shared" ca="1" si="57"/>
        <v>0</v>
      </c>
      <c r="D85" s="459">
        <f t="shared" ca="1" si="57"/>
        <v>0</v>
      </c>
      <c r="E85" s="459">
        <f t="shared" ca="1" si="57"/>
        <v>0</v>
      </c>
      <c r="F85" s="459">
        <f t="shared" ca="1" si="57"/>
        <v>0</v>
      </c>
      <c r="G85" s="459">
        <f t="shared" ca="1" si="57"/>
        <v>0</v>
      </c>
      <c r="H85" s="459">
        <f t="shared" ca="1" si="57"/>
        <v>0</v>
      </c>
      <c r="I85" s="459">
        <f t="shared" ca="1" si="57"/>
        <v>0</v>
      </c>
      <c r="J85" s="459">
        <f t="shared" ca="1" si="57"/>
        <v>0</v>
      </c>
      <c r="K85" s="459">
        <f t="shared" ca="1" si="57"/>
        <v>0</v>
      </c>
      <c r="L85" s="459">
        <f t="shared" ca="1" si="57"/>
        <v>0</v>
      </c>
      <c r="M85" s="459">
        <f t="shared" ca="1" si="57"/>
        <v>0</v>
      </c>
      <c r="N85" s="459">
        <f t="shared" ca="1" si="57"/>
        <v>0</v>
      </c>
      <c r="O85" s="459">
        <f t="shared" ca="1" si="57"/>
        <v>0</v>
      </c>
      <c r="P85" s="459">
        <f t="shared" ca="1" si="57"/>
        <v>0</v>
      </c>
      <c r="Q85" s="459">
        <f t="shared" ca="1" si="57"/>
        <v>0</v>
      </c>
      <c r="R85" s="459">
        <f t="shared" ca="1" si="57"/>
        <v>0</v>
      </c>
      <c r="S85" s="459">
        <f t="shared" ca="1" si="57"/>
        <v>0</v>
      </c>
      <c r="T85" s="459">
        <f t="shared" ca="1" si="57"/>
        <v>0</v>
      </c>
      <c r="U85" s="459">
        <f t="shared" ca="1" si="57"/>
        <v>0</v>
      </c>
      <c r="V85" s="459">
        <f t="shared" ca="1" si="57"/>
        <v>0</v>
      </c>
      <c r="W85" s="459">
        <f t="shared" ca="1" si="57"/>
        <v>0</v>
      </c>
      <c r="X85" s="459">
        <f t="shared" ca="1" si="57"/>
        <v>0</v>
      </c>
      <c r="Y85" s="459">
        <f t="shared" ca="1" si="57"/>
        <v>0</v>
      </c>
      <c r="Z85" s="459">
        <f t="shared" ca="1" si="57"/>
        <v>0</v>
      </c>
      <c r="AA85" s="459">
        <f t="shared" ca="1" si="57"/>
        <v>0</v>
      </c>
      <c r="AB85" s="459">
        <f t="shared" ca="1" si="57"/>
        <v>0</v>
      </c>
      <c r="AC85" s="459">
        <f t="shared" ca="1" si="57"/>
        <v>0</v>
      </c>
      <c r="AD85" s="459">
        <f t="shared" ca="1" si="57"/>
        <v>0</v>
      </c>
      <c r="AE85" s="459">
        <f t="shared" ca="1" si="57"/>
        <v>0</v>
      </c>
      <c r="AF85" s="459">
        <f t="shared" ca="1" si="57"/>
        <v>0</v>
      </c>
      <c r="AG85" s="459">
        <f t="shared" ca="1" si="57"/>
        <v>0</v>
      </c>
      <c r="AH85" s="459">
        <f t="shared" ref="AH85:BM85" ca="1" si="58">IF(AND(AH4&lt;&gt;"",AI4=""),RetireValue,0)</f>
        <v>0</v>
      </c>
      <c r="AI85" s="459">
        <f t="shared" ca="1" si="58"/>
        <v>0</v>
      </c>
      <c r="AJ85" s="459">
        <f t="shared" ca="1" si="58"/>
        <v>0</v>
      </c>
      <c r="AK85" s="459">
        <f t="shared" ca="1" si="58"/>
        <v>0</v>
      </c>
      <c r="AL85" s="459">
        <f t="shared" ca="1" si="58"/>
        <v>0</v>
      </c>
      <c r="AM85" s="459">
        <f t="shared" ca="1" si="58"/>
        <v>0</v>
      </c>
      <c r="AN85" s="459">
        <f t="shared" ca="1" si="58"/>
        <v>0</v>
      </c>
      <c r="AO85" s="459">
        <f t="shared" ca="1" si="58"/>
        <v>0</v>
      </c>
      <c r="AP85" s="459">
        <f t="shared" ca="1" si="58"/>
        <v>0</v>
      </c>
      <c r="AQ85" s="459">
        <f t="shared" ca="1" si="58"/>
        <v>0</v>
      </c>
      <c r="AR85" s="459">
        <f t="shared" ca="1" si="58"/>
        <v>0</v>
      </c>
      <c r="AS85" s="459">
        <f t="shared" ca="1" si="58"/>
        <v>0</v>
      </c>
      <c r="AT85" s="459">
        <f t="shared" ca="1" si="58"/>
        <v>0</v>
      </c>
      <c r="AU85" s="459">
        <f t="shared" ca="1" si="58"/>
        <v>0</v>
      </c>
      <c r="AV85" s="459">
        <f t="shared" ca="1" si="58"/>
        <v>0</v>
      </c>
      <c r="AW85" s="459">
        <f t="shared" ca="1" si="58"/>
        <v>0</v>
      </c>
      <c r="AX85" s="459">
        <f t="shared" ca="1" si="58"/>
        <v>0</v>
      </c>
      <c r="AY85" s="459">
        <f t="shared" ca="1" si="58"/>
        <v>0</v>
      </c>
      <c r="AZ85" s="459">
        <f t="shared" ca="1" si="58"/>
        <v>0</v>
      </c>
      <c r="BA85" s="459">
        <f t="shared" ca="1" si="58"/>
        <v>0</v>
      </c>
      <c r="BB85" s="459">
        <f t="shared" ca="1" si="58"/>
        <v>0</v>
      </c>
      <c r="BC85" s="459">
        <f t="shared" ca="1" si="58"/>
        <v>0</v>
      </c>
      <c r="BD85" s="459">
        <f t="shared" ca="1" si="58"/>
        <v>0</v>
      </c>
      <c r="BE85" s="459">
        <f t="shared" ca="1" si="58"/>
        <v>0</v>
      </c>
      <c r="BF85" s="459">
        <f t="shared" ca="1" si="58"/>
        <v>0</v>
      </c>
      <c r="BG85" s="459">
        <f t="shared" ca="1" si="58"/>
        <v>0</v>
      </c>
      <c r="BH85" s="459">
        <f t="shared" ca="1" si="58"/>
        <v>0</v>
      </c>
      <c r="BI85" s="459">
        <f t="shared" ca="1" si="58"/>
        <v>0</v>
      </c>
      <c r="BJ85" s="459">
        <f t="shared" ca="1" si="58"/>
        <v>0</v>
      </c>
      <c r="BK85" s="459">
        <f t="shared" ca="1" si="58"/>
        <v>0</v>
      </c>
      <c r="BL85" s="459">
        <f t="shared" ca="1" si="58"/>
        <v>0</v>
      </c>
      <c r="BM85" s="459">
        <f t="shared" ca="1" si="58"/>
        <v>0</v>
      </c>
      <c r="BN85" s="459">
        <f t="shared" ref="BN85:CC85" ca="1" si="59">IF(AND(BN4&lt;&gt;"",BO4=""),RetireValue,0)</f>
        <v>0</v>
      </c>
      <c r="BO85" s="459">
        <f t="shared" ca="1" si="59"/>
        <v>0</v>
      </c>
      <c r="BP85" s="459">
        <f t="shared" ca="1" si="59"/>
        <v>0</v>
      </c>
      <c r="BQ85" s="459">
        <f t="shared" ca="1" si="59"/>
        <v>0</v>
      </c>
      <c r="BR85" s="459">
        <f t="shared" ca="1" si="59"/>
        <v>0</v>
      </c>
      <c r="BS85" s="459">
        <f t="shared" ca="1" si="59"/>
        <v>0</v>
      </c>
      <c r="BT85" s="459">
        <f t="shared" ca="1" si="59"/>
        <v>0</v>
      </c>
      <c r="BU85" s="459">
        <f t="shared" ca="1" si="59"/>
        <v>0</v>
      </c>
      <c r="BV85" s="459">
        <f t="shared" ca="1" si="59"/>
        <v>0</v>
      </c>
      <c r="BW85" s="459">
        <f t="shared" ca="1" si="59"/>
        <v>0</v>
      </c>
      <c r="BX85" s="459">
        <f t="shared" ca="1" si="59"/>
        <v>0</v>
      </c>
      <c r="BY85" s="459">
        <f t="shared" ca="1" si="59"/>
        <v>0</v>
      </c>
      <c r="BZ85" s="459">
        <f t="shared" ca="1" si="59"/>
        <v>0</v>
      </c>
      <c r="CA85" s="459">
        <f t="shared" ca="1" si="59"/>
        <v>0</v>
      </c>
      <c r="CB85" s="459">
        <f t="shared" ca="1" si="59"/>
        <v>0</v>
      </c>
      <c r="CC85" s="459">
        <f t="shared" ca="1" si="59"/>
        <v>0</v>
      </c>
      <c r="CD85" s="225"/>
    </row>
    <row r="86" spans="1:82">
      <c r="A86" s="218"/>
      <c r="B86" s="465"/>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c r="AA86" s="465"/>
      <c r="AB86" s="465"/>
      <c r="AC86" s="465"/>
      <c r="AD86" s="465"/>
      <c r="AE86" s="465"/>
      <c r="AF86" s="465"/>
      <c r="AG86" s="465"/>
      <c r="AH86" s="465"/>
      <c r="AI86" s="465"/>
      <c r="AJ86" s="465"/>
      <c r="AK86" s="465"/>
      <c r="AL86" s="465"/>
      <c r="AM86" s="465"/>
      <c r="AN86" s="465"/>
      <c r="AO86" s="465"/>
      <c r="AP86" s="465"/>
      <c r="AQ86" s="465"/>
      <c r="AR86" s="465"/>
      <c r="AS86" s="465"/>
      <c r="AT86" s="465"/>
      <c r="AU86" s="465"/>
      <c r="AV86" s="465"/>
      <c r="AW86" s="465"/>
      <c r="AX86" s="465"/>
      <c r="AY86" s="465"/>
      <c r="AZ86" s="465"/>
      <c r="BA86" s="465"/>
      <c r="BB86" s="465"/>
      <c r="BC86" s="465"/>
      <c r="BD86" s="465"/>
      <c r="BE86" s="465"/>
      <c r="BF86" s="465"/>
      <c r="BG86" s="465"/>
      <c r="BH86" s="465"/>
      <c r="BI86" s="465"/>
      <c r="BJ86" s="465"/>
      <c r="BK86" s="465"/>
      <c r="BL86" s="465"/>
      <c r="BM86" s="465"/>
      <c r="BN86" s="465"/>
      <c r="BO86" s="465"/>
      <c r="BP86" s="465"/>
      <c r="BQ86" s="465"/>
      <c r="BR86" s="465"/>
      <c r="BS86" s="465"/>
      <c r="BT86" s="465"/>
      <c r="BU86" s="465"/>
      <c r="BV86" s="465"/>
      <c r="BW86" s="465"/>
      <c r="BX86" s="465"/>
      <c r="BY86" s="465"/>
      <c r="BZ86" s="465"/>
      <c r="CA86" s="465"/>
      <c r="CB86" s="465"/>
      <c r="CC86" s="465"/>
      <c r="CD86" s="227"/>
    </row>
    <row r="87" spans="1:82">
      <c r="A87" s="216" t="s">
        <v>112</v>
      </c>
      <c r="B87" s="464">
        <f t="shared" ref="B87:C87" ca="1" si="60">B60+B81+SUM(B83:B85)</f>
        <v>-836.85576705982862</v>
      </c>
      <c r="C87" s="464">
        <f t="shared" ca="1" si="60"/>
        <v>71.790902553505035</v>
      </c>
      <c r="D87" s="464">
        <f t="shared" ref="D87:BO87" ca="1" si="61">D60+D81+SUM(D83:D85)</f>
        <v>74.252779953068611</v>
      </c>
      <c r="E87" s="464">
        <f t="shared" ca="1" si="61"/>
        <v>76.86043528157218</v>
      </c>
      <c r="F87" s="464">
        <f t="shared" ca="1" si="61"/>
        <v>79.593043120595752</v>
      </c>
      <c r="G87" s="464">
        <f t="shared" ca="1" si="61"/>
        <v>82.450603470139328</v>
      </c>
      <c r="H87" s="464">
        <f t="shared" ca="1" si="61"/>
        <v>85.415761814852928</v>
      </c>
      <c r="I87" s="464">
        <f t="shared" ca="1" si="61"/>
        <v>88.488518154736497</v>
      </c>
      <c r="J87" s="464">
        <f t="shared" ca="1" si="61"/>
        <v>92.62337083404006</v>
      </c>
      <c r="K87" s="464">
        <f t="shared" ca="1" si="61"/>
        <v>96.963006794473671</v>
      </c>
      <c r="L87" s="464">
        <f t="shared" ca="1" si="61"/>
        <v>101.30958456104723</v>
      </c>
      <c r="M87" s="464">
        <f t="shared" ca="1" si="61"/>
        <v>105.6492205214808</v>
      </c>
      <c r="N87" s="464">
        <f t="shared" ca="1" si="61"/>
        <v>109.99579828805437</v>
      </c>
      <c r="O87" s="464">
        <f t="shared" ca="1" si="61"/>
        <v>114.33543424848796</v>
      </c>
      <c r="P87" s="464">
        <f t="shared" ca="1" si="61"/>
        <v>118.68201201506153</v>
      </c>
      <c r="Q87" s="464">
        <f t="shared" ca="1" si="61"/>
        <v>123.02164797549514</v>
      </c>
      <c r="R87" s="464">
        <f t="shared" ca="1" si="61"/>
        <v>127.36822574206869</v>
      </c>
      <c r="S87" s="464">
        <f t="shared" ca="1" si="61"/>
        <v>131.70786170250227</v>
      </c>
      <c r="T87" s="464">
        <f t="shared" ca="1" si="61"/>
        <v>136.05443946907585</v>
      </c>
      <c r="U87" s="464">
        <f t="shared" ca="1" si="61"/>
        <v>140.3940754295094</v>
      </c>
      <c r="V87" s="464">
        <f t="shared" ca="1" si="61"/>
        <v>136.997068446913</v>
      </c>
      <c r="W87" s="464">
        <f t="shared" ca="1" si="61"/>
        <v>133.59659056124661</v>
      </c>
      <c r="X87" s="464">
        <f t="shared" ca="1" si="61"/>
        <v>137.93969742475019</v>
      </c>
      <c r="Y87" s="464">
        <f t="shared" ca="1" si="61"/>
        <v>142.28280428825374</v>
      </c>
      <c r="Z87" s="464">
        <f t="shared" ca="1" si="61"/>
        <v>146.62591115175729</v>
      </c>
      <c r="AA87" s="464">
        <f t="shared" ca="1" si="61"/>
        <v>150.96901801526093</v>
      </c>
      <c r="AB87" s="464">
        <f t="shared" ca="1" si="61"/>
        <v>155.31212487876445</v>
      </c>
      <c r="AC87" s="464">
        <f t="shared" ca="1" si="61"/>
        <v>159.65523174226809</v>
      </c>
      <c r="AD87" s="464">
        <f t="shared" ca="1" si="61"/>
        <v>163.99833860577161</v>
      </c>
      <c r="AE87" s="464">
        <f t="shared" ca="1" si="61"/>
        <v>168.34144546927519</v>
      </c>
      <c r="AF87" s="464">
        <f t="shared" ca="1" si="61"/>
        <v>172.68455233277882</v>
      </c>
      <c r="AG87" s="464">
        <f t="shared" ca="1" si="61"/>
        <v>177.0276591962824</v>
      </c>
      <c r="AH87" s="464">
        <f t="shared" ca="1" si="61"/>
        <v>181.37076605978598</v>
      </c>
      <c r="AI87" s="464">
        <f t="shared" ca="1" si="61"/>
        <v>185.71387292328953</v>
      </c>
      <c r="AJ87" s="464">
        <f t="shared" ca="1" si="61"/>
        <v>190.05697978679314</v>
      </c>
      <c r="AK87" s="464">
        <f t="shared" ca="1" si="61"/>
        <v>-1.085354028873553E-15</v>
      </c>
      <c r="AL87" s="464">
        <f t="shared" ca="1" si="61"/>
        <v>-7.2935790740302766E-16</v>
      </c>
      <c r="AM87" s="464">
        <f t="shared" ca="1" si="61"/>
        <v>-7.2935790740302766E-16</v>
      </c>
      <c r="AN87" s="464">
        <f t="shared" ca="1" si="61"/>
        <v>-7.2935790740302766E-16</v>
      </c>
      <c r="AO87" s="464">
        <f t="shared" ca="1" si="61"/>
        <v>-7.2935790740302766E-16</v>
      </c>
      <c r="AP87" s="464">
        <f t="shared" ca="1" si="61"/>
        <v>-7.2935790740302766E-16</v>
      </c>
      <c r="AQ87" s="464">
        <f t="shared" ca="1" si="61"/>
        <v>-7.2935790740302766E-16</v>
      </c>
      <c r="AR87" s="464">
        <f t="shared" ca="1" si="61"/>
        <v>-7.2935790740302766E-16</v>
      </c>
      <c r="AS87" s="464">
        <f t="shared" ca="1" si="61"/>
        <v>-7.2935790740302766E-16</v>
      </c>
      <c r="AT87" s="464">
        <f t="shared" ca="1" si="61"/>
        <v>-7.2935790740302766E-16</v>
      </c>
      <c r="AU87" s="464">
        <f t="shared" ca="1" si="61"/>
        <v>-7.2935790740302766E-16</v>
      </c>
      <c r="AV87" s="464">
        <f t="shared" ca="1" si="61"/>
        <v>-7.2935790740302766E-16</v>
      </c>
      <c r="AW87" s="464">
        <f t="shared" ca="1" si="61"/>
        <v>-7.2935790740302766E-16</v>
      </c>
      <c r="AX87" s="464">
        <f t="shared" ca="1" si="61"/>
        <v>-7.2935790740302766E-16</v>
      </c>
      <c r="AY87" s="464">
        <f t="shared" ca="1" si="61"/>
        <v>-7.2935790740302766E-16</v>
      </c>
      <c r="AZ87" s="464">
        <f t="shared" ca="1" si="61"/>
        <v>-7.2935790740302766E-16</v>
      </c>
      <c r="BA87" s="464">
        <f t="shared" ca="1" si="61"/>
        <v>-7.2935790740302766E-16</v>
      </c>
      <c r="BB87" s="464">
        <f t="shared" ca="1" si="61"/>
        <v>-7.2935790740302766E-16</v>
      </c>
      <c r="BC87" s="464">
        <f t="shared" ca="1" si="61"/>
        <v>-7.2935790740302766E-16</v>
      </c>
      <c r="BD87" s="464">
        <f t="shared" ca="1" si="61"/>
        <v>-7.2935790740302766E-16</v>
      </c>
      <c r="BE87" s="464">
        <f t="shared" ca="1" si="61"/>
        <v>-7.2935790740302766E-16</v>
      </c>
      <c r="BF87" s="464">
        <f t="shared" ca="1" si="61"/>
        <v>-7.2935790740302766E-16</v>
      </c>
      <c r="BG87" s="464">
        <f t="shared" ca="1" si="61"/>
        <v>-7.2935790740302766E-16</v>
      </c>
      <c r="BH87" s="464">
        <f t="shared" ca="1" si="61"/>
        <v>-7.2935790740302766E-16</v>
      </c>
      <c r="BI87" s="464">
        <f t="shared" ca="1" si="61"/>
        <v>-7.2935790740302766E-16</v>
      </c>
      <c r="BJ87" s="464">
        <f t="shared" ca="1" si="61"/>
        <v>-7.2935790740302766E-16</v>
      </c>
      <c r="BK87" s="464">
        <f t="shared" ca="1" si="61"/>
        <v>-7.2935790740302766E-16</v>
      </c>
      <c r="BL87" s="464">
        <f t="shared" ca="1" si="61"/>
        <v>-7.2935790740302766E-16</v>
      </c>
      <c r="BM87" s="464">
        <f t="shared" ca="1" si="61"/>
        <v>-7.2935790740302766E-16</v>
      </c>
      <c r="BN87" s="464">
        <f t="shared" ca="1" si="61"/>
        <v>-7.2935790740302766E-16</v>
      </c>
      <c r="BO87" s="464">
        <f t="shared" ca="1" si="61"/>
        <v>-7.2935790740302766E-16</v>
      </c>
      <c r="BP87" s="464">
        <f t="shared" ref="BP87:CC87" ca="1" si="62">BP60+BP81+SUM(BP83:BP85)</f>
        <v>-7.2935790740302766E-16</v>
      </c>
      <c r="BQ87" s="464">
        <f t="shared" ca="1" si="62"/>
        <v>-7.2935790740302766E-16</v>
      </c>
      <c r="BR87" s="464">
        <f t="shared" ca="1" si="62"/>
        <v>-7.2935790740302766E-16</v>
      </c>
      <c r="BS87" s="464">
        <f t="shared" ca="1" si="62"/>
        <v>-7.2935790740302766E-16</v>
      </c>
      <c r="BT87" s="464">
        <f t="shared" ca="1" si="62"/>
        <v>-7.2935790740302766E-16</v>
      </c>
      <c r="BU87" s="464">
        <f t="shared" ca="1" si="62"/>
        <v>-7.2935790740302766E-16</v>
      </c>
      <c r="BV87" s="464">
        <f t="shared" ca="1" si="62"/>
        <v>-7.2935790740302766E-16</v>
      </c>
      <c r="BW87" s="464">
        <f t="shared" ca="1" si="62"/>
        <v>-7.2935790740302766E-16</v>
      </c>
      <c r="BX87" s="464">
        <f t="shared" ca="1" si="62"/>
        <v>-7.2935790740302766E-16</v>
      </c>
      <c r="BY87" s="464">
        <f t="shared" ca="1" si="62"/>
        <v>-7.2935790740302766E-16</v>
      </c>
      <c r="BZ87" s="464">
        <f t="shared" ca="1" si="62"/>
        <v>-7.2935790740302766E-16</v>
      </c>
      <c r="CA87" s="464">
        <f t="shared" ca="1" si="62"/>
        <v>-7.2935790740302766E-16</v>
      </c>
      <c r="CB87" s="464">
        <f t="shared" ca="1" si="62"/>
        <v>-7.2935790740302766E-16</v>
      </c>
      <c r="CC87" s="464">
        <f t="shared" ca="1" si="62"/>
        <v>-7.2935790740302766E-16</v>
      </c>
      <c r="CD87" s="228"/>
    </row>
    <row r="88" spans="1:82">
      <c r="A88" s="218"/>
      <c r="B88" s="466">
        <f ca="1">-B81-B83-B51</f>
        <v>879.51638571428578</v>
      </c>
      <c r="C88" s="466">
        <f t="shared" ref="C88" ca="1" si="63">B88-C81-C83-C51</f>
        <v>854.02315714285714</v>
      </c>
      <c r="D88" s="466">
        <f t="shared" ref="D88" ca="1" si="64">C88-D81-D83-D51</f>
        <v>828.52992857142863</v>
      </c>
      <c r="E88" s="466">
        <f t="shared" ref="E88" ca="1" si="65">D88-E81-E83-E51</f>
        <v>803.03670000000011</v>
      </c>
      <c r="F88" s="466">
        <f t="shared" ref="F88" ca="1" si="66">E88-F81-F83-F51</f>
        <v>777.54347142857159</v>
      </c>
      <c r="G88" s="466">
        <f t="shared" ref="G88" ca="1" si="67">F88-G81-G83-G51</f>
        <v>752.05024285714308</v>
      </c>
      <c r="H88" s="466">
        <f t="shared" ref="H88" ca="1" si="68">G88-H81-H83-H51</f>
        <v>726.55701428571456</v>
      </c>
      <c r="I88" s="466">
        <f t="shared" ref="I88" ca="1" si="69">H88-I81-I83-I51</f>
        <v>701.06378571428604</v>
      </c>
      <c r="J88" s="466">
        <f t="shared" ref="J88" ca="1" si="70">I88-J81-J83-J51</f>
        <v>675.57055714285752</v>
      </c>
      <c r="K88" s="466">
        <f t="shared" ref="K88" ca="1" si="71">J88-K81-K83-K51</f>
        <v>650.07732857142901</v>
      </c>
      <c r="L88" s="466">
        <f t="shared" ref="L88" ca="1" si="72">K88-L81-L83-L51</f>
        <v>624.58410000000049</v>
      </c>
      <c r="M88" s="466">
        <f t="shared" ref="M88" ca="1" si="73">L88-M81-M83-M51</f>
        <v>599.09087142857197</v>
      </c>
      <c r="N88" s="466">
        <f t="shared" ref="N88" ca="1" si="74">M88-N81-N83-N51</f>
        <v>573.59764285714346</v>
      </c>
      <c r="O88" s="466">
        <f t="shared" ref="O88" ca="1" si="75">N88-O81-O83-O51</f>
        <v>548.10441428571494</v>
      </c>
      <c r="P88" s="466">
        <f t="shared" ref="P88" ca="1" si="76">O88-P81-P83-P51</f>
        <v>522.61118571428642</v>
      </c>
      <c r="Q88" s="466">
        <f t="shared" ref="Q88" ca="1" si="77">P88-Q81-Q83-Q51</f>
        <v>497.11795714285785</v>
      </c>
      <c r="R88" s="466">
        <f t="shared" ref="R88" ca="1" si="78">Q88-R81-R83-R51</f>
        <v>471.62472857142927</v>
      </c>
      <c r="S88" s="466">
        <f t="shared" ref="S88" ca="1" si="79">R88-S81-S83-S51</f>
        <v>446.1315000000007</v>
      </c>
      <c r="T88" s="466">
        <f t="shared" ref="T88" ca="1" si="80">S88-T81-T83-T51</f>
        <v>420.63827142857212</v>
      </c>
      <c r="U88" s="466">
        <f t="shared" ref="U88" ca="1" si="81">T88-U81-U83-U51</f>
        <v>395.14504285714355</v>
      </c>
      <c r="V88" s="466">
        <f t="shared" ref="V88" ca="1" si="82">U88-V81-V83-V51</f>
        <v>369.65181428571498</v>
      </c>
      <c r="W88" s="466">
        <f t="shared" ref="W88" ca="1" si="83">V88-W81-W83-W51</f>
        <v>344.1585857142864</v>
      </c>
      <c r="X88" s="466">
        <f t="shared" ref="X88" ca="1" si="84">W88-X81-X83-X51</f>
        <v>318.66535714285783</v>
      </c>
      <c r="Y88" s="466">
        <f t="shared" ref="Y88" ca="1" si="85">X88-Y81-Y83-Y51</f>
        <v>293.17212857142925</v>
      </c>
      <c r="Z88" s="466">
        <f t="shared" ref="Z88" ca="1" si="86">Y88-Z81-Z83-Z51</f>
        <v>267.67890000000068</v>
      </c>
      <c r="AA88" s="466">
        <f t="shared" ref="AA88" ca="1" si="87">Z88-AA81-AA83-AA51</f>
        <v>242.18567142857211</v>
      </c>
      <c r="AB88" s="466">
        <f t="shared" ref="AB88" ca="1" si="88">AA88-AB81-AB83-AB51</f>
        <v>216.69244285714353</v>
      </c>
      <c r="AC88" s="466">
        <f t="shared" ref="AC88" ca="1" si="89">AB88-AC81-AC83-AC51</f>
        <v>191.19921428571496</v>
      </c>
      <c r="AD88" s="466">
        <f t="shared" ref="AD88" ca="1" si="90">AC88-AD81-AD83-AD51</f>
        <v>165.70598571428638</v>
      </c>
      <c r="AE88" s="466">
        <f t="shared" ref="AE88" ca="1" si="91">AD88-AE81-AE83-AE51</f>
        <v>140.21275714285781</v>
      </c>
      <c r="AF88" s="466">
        <f t="shared" ref="AF88" ca="1" si="92">AE88-AF81-AF83-AF51</f>
        <v>114.71952857142924</v>
      </c>
      <c r="AG88" s="466">
        <f t="shared" ref="AG88" ca="1" si="93">AF88-AG81-AG83-AG51</f>
        <v>89.226300000000663</v>
      </c>
      <c r="AH88" s="466">
        <f t="shared" ref="AH88" ca="1" si="94">AG88-AH81-AH83-AH51</f>
        <v>63.733071428572089</v>
      </c>
      <c r="AI88" s="466">
        <f t="shared" ref="AI88" ca="1" si="95">AH88-AI81-AI83-AI51</f>
        <v>38.239842857143515</v>
      </c>
      <c r="AJ88" s="466">
        <f t="shared" ref="AJ88" ca="1" si="96">AI88-AJ81-AJ83-AJ51</f>
        <v>12.746614285714941</v>
      </c>
      <c r="AK88" s="466">
        <f t="shared" ref="AK88" ca="1" si="97">AJ88-AK81-AK83-AK51</f>
        <v>6.5369931689929217E-13</v>
      </c>
      <c r="AL88" s="466">
        <f t="shared" ref="AL88" ca="1" si="98">AK88-AL81-AL83-AL51</f>
        <v>6.5369931689929217E-13</v>
      </c>
      <c r="AM88" s="466">
        <f t="shared" ref="AM88" ca="1" si="99">AL88-AM81-AM83-AM51</f>
        <v>6.5369931689929217E-13</v>
      </c>
      <c r="AN88" s="466">
        <f t="shared" ref="AN88" ca="1" si="100">AM88-AN81-AN83-AN51</f>
        <v>6.5369931689929217E-13</v>
      </c>
      <c r="AO88" s="466">
        <f t="shared" ref="AO88" ca="1" si="101">AN88-AO81-AO83-AO51</f>
        <v>6.5369931689929217E-13</v>
      </c>
      <c r="AP88" s="466">
        <f t="shared" ref="AP88" ca="1" si="102">AO88-AP81-AP83-AP51</f>
        <v>6.5369931689929217E-13</v>
      </c>
      <c r="AQ88" s="466">
        <f t="shared" ref="AQ88" ca="1" si="103">AP88-AQ81-AQ83-AQ51</f>
        <v>6.5369931689929217E-13</v>
      </c>
      <c r="AR88" s="466">
        <f t="shared" ref="AR88" ca="1" si="104">AQ88-AR81-AR83-AR51</f>
        <v>6.5369931689929217E-13</v>
      </c>
      <c r="AS88" s="466">
        <f t="shared" ref="AS88" ca="1" si="105">AR88-AS81-AS83-AS51</f>
        <v>6.5369931689929217E-13</v>
      </c>
      <c r="AT88" s="466">
        <f t="shared" ref="AT88" ca="1" si="106">AS88-AT81-AT83-AT51</f>
        <v>6.5369931689929217E-13</v>
      </c>
      <c r="AU88" s="466">
        <f t="shared" ref="AU88" ca="1" si="107">AT88-AU81-AU83-AU51</f>
        <v>6.5369931689929217E-13</v>
      </c>
      <c r="AV88" s="466">
        <f t="shared" ref="AV88" ca="1" si="108">AU88-AV81-AV83-AV51</f>
        <v>6.5369931689929217E-13</v>
      </c>
      <c r="AW88" s="466">
        <f t="shared" ref="AW88" ca="1" si="109">AV88-AW81-AW83-AW51</f>
        <v>6.5369931689929217E-13</v>
      </c>
      <c r="AX88" s="466">
        <f t="shared" ref="AX88" ca="1" si="110">AW88-AX81-AX83-AX51</f>
        <v>6.5369931689929217E-13</v>
      </c>
      <c r="AY88" s="466">
        <f t="shared" ref="AY88" ca="1" si="111">AX88-AY81-AY83-AY51</f>
        <v>6.5369931689929217E-13</v>
      </c>
      <c r="AZ88" s="466">
        <f t="shared" ref="AZ88" ca="1" si="112">AY88-AZ81-AZ83-AZ51</f>
        <v>6.5369931689929217E-13</v>
      </c>
      <c r="BA88" s="466">
        <f t="shared" ref="BA88" ca="1" si="113">AZ88-BA81-BA83-BA51</f>
        <v>6.5369931689929217E-13</v>
      </c>
      <c r="BB88" s="466">
        <f t="shared" ref="BB88" ca="1" si="114">BA88-BB81-BB83-BB51</f>
        <v>6.5369931689929217E-13</v>
      </c>
      <c r="BC88" s="466">
        <f t="shared" ref="BC88" ca="1" si="115">BB88-BC81-BC83-BC51</f>
        <v>6.5369931689929217E-13</v>
      </c>
      <c r="BD88" s="466">
        <f t="shared" ref="BD88" ca="1" si="116">BC88-BD81-BD83-BD51</f>
        <v>6.5369931689929217E-13</v>
      </c>
      <c r="BE88" s="466">
        <f t="shared" ref="BE88" ca="1" si="117">BD88-BE81-BE83-BE51</f>
        <v>6.5369931689929217E-13</v>
      </c>
      <c r="BF88" s="466">
        <f t="shared" ref="BF88" ca="1" si="118">BE88-BF81-BF83-BF51</f>
        <v>6.5369931689929217E-13</v>
      </c>
      <c r="BG88" s="466">
        <f t="shared" ref="BG88" ca="1" si="119">BF88-BG81-BG83-BG51</f>
        <v>6.5369931689929217E-13</v>
      </c>
      <c r="BH88" s="466">
        <f t="shared" ref="BH88" ca="1" si="120">BG88-BH81-BH83-BH51</f>
        <v>6.5369931689929217E-13</v>
      </c>
      <c r="BI88" s="466">
        <f t="shared" ref="BI88" ca="1" si="121">BH88-BI81-BI83-BI51</f>
        <v>6.5369931689929217E-13</v>
      </c>
      <c r="BJ88" s="466">
        <f t="shared" ref="BJ88" ca="1" si="122">BI88-BJ81-BJ83-BJ51</f>
        <v>6.5369931689929217E-13</v>
      </c>
      <c r="BK88" s="466">
        <f t="shared" ref="BK88" ca="1" si="123">BJ88-BK81-BK83-BK51</f>
        <v>6.5369931689929217E-13</v>
      </c>
      <c r="BL88" s="466">
        <f t="shared" ref="BL88" ca="1" si="124">BK88-BL81-BL83-BL51</f>
        <v>6.5369931689929217E-13</v>
      </c>
      <c r="BM88" s="466">
        <f t="shared" ref="BM88" ca="1" si="125">BL88-BM81-BM83-BM51</f>
        <v>6.5369931689929217E-13</v>
      </c>
      <c r="BN88" s="466">
        <f t="shared" ref="BN88" ca="1" si="126">BM88-BN81-BN83-BN51</f>
        <v>6.5369931689929217E-13</v>
      </c>
      <c r="BO88" s="466">
        <f t="shared" ref="BO88" ca="1" si="127">BN88-BO81-BO83-BO51</f>
        <v>6.5369931689929217E-13</v>
      </c>
      <c r="BP88" s="466">
        <f t="shared" ref="BP88" ca="1" si="128">BO88-BP81-BP83-BP51</f>
        <v>6.5369931689929217E-13</v>
      </c>
      <c r="BQ88" s="466">
        <f t="shared" ref="BQ88" ca="1" si="129">BP88-BQ81-BQ83-BQ51</f>
        <v>6.5369931689929217E-13</v>
      </c>
      <c r="BR88" s="466">
        <f t="shared" ref="BR88" ca="1" si="130">BQ88-BR81-BR83-BR51</f>
        <v>6.5369931689929217E-13</v>
      </c>
      <c r="BS88" s="466">
        <f t="shared" ref="BS88" ca="1" si="131">BR88-BS81-BS83-BS51</f>
        <v>6.5369931689929217E-13</v>
      </c>
      <c r="BT88" s="466">
        <f t="shared" ref="BT88" ca="1" si="132">BS88-BT81-BT83-BT51</f>
        <v>6.5369931689929217E-13</v>
      </c>
      <c r="BU88" s="466">
        <f t="shared" ref="BU88" ca="1" si="133">BT88-BU81-BU83-BU51</f>
        <v>6.5369931689929217E-13</v>
      </c>
      <c r="BV88" s="466">
        <f t="shared" ref="BV88" ca="1" si="134">BU88-BV81-BV83-BV51</f>
        <v>6.5369931689929217E-13</v>
      </c>
      <c r="BW88" s="466">
        <f t="shared" ref="BW88" ca="1" si="135">BV88-BW81-BW83-BW51</f>
        <v>6.5369931689929217E-13</v>
      </c>
      <c r="BX88" s="466">
        <f t="shared" ref="BX88" ca="1" si="136">BW88-BX81-BX83-BX51</f>
        <v>6.5369931689929217E-13</v>
      </c>
      <c r="BY88" s="466">
        <f t="shared" ref="BY88" ca="1" si="137">BX88-BY81-BY83-BY51</f>
        <v>6.5369931689929217E-13</v>
      </c>
      <c r="BZ88" s="466">
        <f t="shared" ref="BZ88" ca="1" si="138">BY88-BZ81-BZ83-BZ51</f>
        <v>6.5369931689929217E-13</v>
      </c>
      <c r="CA88" s="466">
        <f t="shared" ref="CA88" ca="1" si="139">BZ88-CA81-CA83-CA51</f>
        <v>6.5369931689929217E-13</v>
      </c>
      <c r="CB88" s="466">
        <f t="shared" ref="CB88" ca="1" si="140">CA88-CB81-CB83-CB51</f>
        <v>6.5369931689929217E-13</v>
      </c>
      <c r="CC88" s="466">
        <f t="shared" ref="CC88" ca="1" si="141">CB88-CC81-CC83-CC51</f>
        <v>6.5369931689929217E-13</v>
      </c>
      <c r="CD88" s="470"/>
    </row>
    <row r="89" spans="1:82">
      <c r="A89" s="222" t="s">
        <v>450</v>
      </c>
      <c r="B89" s="467">
        <f ca="1">-B81-B83-B51</f>
        <v>879.51638571428578</v>
      </c>
      <c r="C89" s="467">
        <f t="shared" ref="C89" ca="1" si="142">(B88+C88)/2</f>
        <v>866.7697714285714</v>
      </c>
      <c r="D89" s="467">
        <f t="shared" ref="D89" ca="1" si="143">(C88+D88)/2</f>
        <v>841.27654285714289</v>
      </c>
      <c r="E89" s="467">
        <f t="shared" ref="E89" ca="1" si="144">(D88+E88)/2</f>
        <v>815.78331428571437</v>
      </c>
      <c r="F89" s="467">
        <f t="shared" ref="F89" ca="1" si="145">(E88+F88)/2</f>
        <v>790.29008571428585</v>
      </c>
      <c r="G89" s="467">
        <f t="shared" ref="G89" ca="1" si="146">(F88+G88)/2</f>
        <v>764.79685714285733</v>
      </c>
      <c r="H89" s="467">
        <f t="shared" ref="H89" ca="1" si="147">(G88+H88)/2</f>
        <v>739.30362857142882</v>
      </c>
      <c r="I89" s="467">
        <f t="shared" ref="I89" ca="1" si="148">(H88+I88)/2</f>
        <v>713.8104000000003</v>
      </c>
      <c r="J89" s="467">
        <f t="shared" ref="J89" ca="1" si="149">(I88+J88)/2</f>
        <v>688.31717142857178</v>
      </c>
      <c r="K89" s="467">
        <f t="shared" ref="K89" ca="1" si="150">(J88+K88)/2</f>
        <v>662.82394285714327</v>
      </c>
      <c r="L89" s="467">
        <f t="shared" ref="L89" ca="1" si="151">(K88+L88)/2</f>
        <v>637.33071428571475</v>
      </c>
      <c r="M89" s="467">
        <f t="shared" ref="M89" ca="1" si="152">(L88+M88)/2</f>
        <v>611.83748571428623</v>
      </c>
      <c r="N89" s="467">
        <f t="shared" ref="N89" ca="1" si="153">(M88+N88)/2</f>
        <v>586.34425714285771</v>
      </c>
      <c r="O89" s="467">
        <f t="shared" ref="O89" ca="1" si="154">(N88+O88)/2</f>
        <v>560.8510285714292</v>
      </c>
      <c r="P89" s="467">
        <f t="shared" ref="P89" ca="1" si="155">(O88+P88)/2</f>
        <v>535.35780000000068</v>
      </c>
      <c r="Q89" s="467">
        <f t="shared" ref="Q89" ca="1" si="156">(P88+Q88)/2</f>
        <v>509.86457142857216</v>
      </c>
      <c r="R89" s="467">
        <f t="shared" ref="R89" ca="1" si="157">(Q88+R88)/2</f>
        <v>484.37134285714353</v>
      </c>
      <c r="S89" s="467">
        <f t="shared" ref="S89" ca="1" si="158">(R88+S88)/2</f>
        <v>458.87811428571501</v>
      </c>
      <c r="T89" s="467">
        <f t="shared" ref="T89" ca="1" si="159">(S88+T88)/2</f>
        <v>433.38488571428638</v>
      </c>
      <c r="U89" s="467">
        <f t="shared" ref="U89" ca="1" si="160">(T88+U88)/2</f>
        <v>407.89165714285787</v>
      </c>
      <c r="V89" s="467">
        <f t="shared" ref="V89" ca="1" si="161">(U88+V88)/2</f>
        <v>382.39842857142924</v>
      </c>
      <c r="W89" s="467">
        <f t="shared" ref="W89" ca="1" si="162">(V88+W88)/2</f>
        <v>356.90520000000072</v>
      </c>
      <c r="X89" s="467">
        <f t="shared" ref="X89" ca="1" si="163">(W88+X88)/2</f>
        <v>331.41197142857209</v>
      </c>
      <c r="Y89" s="467">
        <f t="shared" ref="Y89" ca="1" si="164">(X88+Y88)/2</f>
        <v>305.91874285714357</v>
      </c>
      <c r="Z89" s="467">
        <f t="shared" ref="Z89" ca="1" si="165">(Y88+Z88)/2</f>
        <v>280.42551428571494</v>
      </c>
      <c r="AA89" s="467">
        <f t="shared" ref="AA89" ca="1" si="166">(Z88+AA88)/2</f>
        <v>254.93228571428639</v>
      </c>
      <c r="AB89" s="467">
        <f t="shared" ref="AB89" ca="1" si="167">(AA88+AB88)/2</f>
        <v>229.43905714285782</v>
      </c>
      <c r="AC89" s="467">
        <f t="shared" ref="AC89" ca="1" si="168">(AB88+AC88)/2</f>
        <v>203.94582857142925</v>
      </c>
      <c r="AD89" s="467">
        <f t="shared" ref="AD89" ca="1" si="169">(AC88+AD88)/2</f>
        <v>178.45260000000067</v>
      </c>
      <c r="AE89" s="467">
        <f t="shared" ref="AE89" ca="1" si="170">(AD88+AE88)/2</f>
        <v>152.9593714285721</v>
      </c>
      <c r="AF89" s="467">
        <f t="shared" ref="AF89" ca="1" si="171">(AE88+AF88)/2</f>
        <v>127.46614285714352</v>
      </c>
      <c r="AG89" s="467">
        <f t="shared" ref="AG89" ca="1" si="172">(AF88+AG88)/2</f>
        <v>101.97291428571495</v>
      </c>
      <c r="AH89" s="467">
        <f t="shared" ref="AH89" ca="1" si="173">(AG88+AH88)/2</f>
        <v>76.479685714286376</v>
      </c>
      <c r="AI89" s="467">
        <f t="shared" ref="AI89" ca="1" si="174">(AH88+AI88)/2</f>
        <v>50.986457142857802</v>
      </c>
      <c r="AJ89" s="467">
        <f t="shared" ref="AJ89" ca="1" si="175">(AI88+AJ88)/2</f>
        <v>25.493228571429228</v>
      </c>
      <c r="AK89" s="467">
        <f t="shared" ref="AK89" ca="1" si="176">(AJ88+AK88)/2</f>
        <v>6.3733071428577972</v>
      </c>
      <c r="AL89" s="467">
        <f t="shared" ref="AL89" ca="1" si="177">(AK88+AL88)/2</f>
        <v>6.5369931689929217E-13</v>
      </c>
      <c r="AM89" s="467">
        <f t="shared" ref="AM89" ca="1" si="178">(AL88+AM88)/2</f>
        <v>6.5369931689929217E-13</v>
      </c>
      <c r="AN89" s="467">
        <f t="shared" ref="AN89" ca="1" si="179">(AM88+AN88)/2</f>
        <v>6.5369931689929217E-13</v>
      </c>
      <c r="AO89" s="467">
        <f t="shared" ref="AO89" ca="1" si="180">(AN88+AO88)/2</f>
        <v>6.5369931689929217E-13</v>
      </c>
      <c r="AP89" s="467">
        <f t="shared" ref="AP89" ca="1" si="181">(AO88+AP88)/2</f>
        <v>6.5369931689929217E-13</v>
      </c>
      <c r="AQ89" s="467">
        <f t="shared" ref="AQ89" ca="1" si="182">(AP88+AQ88)/2</f>
        <v>6.5369931689929217E-13</v>
      </c>
      <c r="AR89" s="467">
        <f t="shared" ref="AR89" ca="1" si="183">(AQ88+AR88)/2</f>
        <v>6.5369931689929217E-13</v>
      </c>
      <c r="AS89" s="467">
        <f t="shared" ref="AS89" ca="1" si="184">(AR88+AS88)/2</f>
        <v>6.5369931689929217E-13</v>
      </c>
      <c r="AT89" s="467">
        <f t="shared" ref="AT89" ca="1" si="185">(AS88+AT88)/2</f>
        <v>6.5369931689929217E-13</v>
      </c>
      <c r="AU89" s="467">
        <f t="shared" ref="AU89" ca="1" si="186">(AT88+AU88)/2</f>
        <v>6.5369931689929217E-13</v>
      </c>
      <c r="AV89" s="467">
        <f t="shared" ref="AV89" ca="1" si="187">(AU88+AV88)/2</f>
        <v>6.5369931689929217E-13</v>
      </c>
      <c r="AW89" s="467">
        <f t="shared" ref="AW89" ca="1" si="188">(AV88+AW88)/2</f>
        <v>6.5369931689929217E-13</v>
      </c>
      <c r="AX89" s="467">
        <f t="shared" ref="AX89" ca="1" si="189">(AW88+AX88)/2</f>
        <v>6.5369931689929217E-13</v>
      </c>
      <c r="AY89" s="467">
        <f t="shared" ref="AY89" ca="1" si="190">(AX88+AY88)/2</f>
        <v>6.5369931689929217E-13</v>
      </c>
      <c r="AZ89" s="467">
        <f t="shared" ref="AZ89" ca="1" si="191">(AY88+AZ88)/2</f>
        <v>6.5369931689929217E-13</v>
      </c>
      <c r="BA89" s="467">
        <f t="shared" ref="BA89" ca="1" si="192">(AZ88+BA88)/2</f>
        <v>6.5369931689929217E-13</v>
      </c>
      <c r="BB89" s="467">
        <f t="shared" ref="BB89" ca="1" si="193">(BA88+BB88)/2</f>
        <v>6.5369931689929217E-13</v>
      </c>
      <c r="BC89" s="467">
        <f t="shared" ref="BC89" ca="1" si="194">(BB88+BC88)/2</f>
        <v>6.5369931689929217E-13</v>
      </c>
      <c r="BD89" s="467">
        <f t="shared" ref="BD89" ca="1" si="195">(BC88+BD88)/2</f>
        <v>6.5369931689929217E-13</v>
      </c>
      <c r="BE89" s="467">
        <f t="shared" ref="BE89" ca="1" si="196">(BD88+BE88)/2</f>
        <v>6.5369931689929217E-13</v>
      </c>
      <c r="BF89" s="467">
        <f t="shared" ref="BF89" ca="1" si="197">(BE88+BF88)/2</f>
        <v>6.5369931689929217E-13</v>
      </c>
      <c r="BG89" s="467">
        <f t="shared" ref="BG89" ca="1" si="198">(BF88+BG88)/2</f>
        <v>6.5369931689929217E-13</v>
      </c>
      <c r="BH89" s="467">
        <f t="shared" ref="BH89" ca="1" si="199">(BG88+BH88)/2</f>
        <v>6.5369931689929217E-13</v>
      </c>
      <c r="BI89" s="467">
        <f t="shared" ref="BI89" ca="1" si="200">(BH88+BI88)/2</f>
        <v>6.5369931689929217E-13</v>
      </c>
      <c r="BJ89" s="467">
        <f t="shared" ref="BJ89" ca="1" si="201">(BI88+BJ88)/2</f>
        <v>6.5369931689929217E-13</v>
      </c>
      <c r="BK89" s="467">
        <f t="shared" ref="BK89" ca="1" si="202">(BJ88+BK88)/2</f>
        <v>6.5369931689929217E-13</v>
      </c>
      <c r="BL89" s="467">
        <f t="shared" ref="BL89" ca="1" si="203">(BK88+BL88)/2</f>
        <v>6.5369931689929217E-13</v>
      </c>
      <c r="BM89" s="467">
        <f t="shared" ref="BM89" ca="1" si="204">(BL88+BM88)/2</f>
        <v>6.5369931689929217E-13</v>
      </c>
      <c r="BN89" s="467">
        <f t="shared" ref="BN89" ca="1" si="205">(BM88+BN88)/2</f>
        <v>6.5369931689929217E-13</v>
      </c>
      <c r="BO89" s="467">
        <f t="shared" ref="BO89" ca="1" si="206">(BN88+BO88)/2</f>
        <v>6.5369931689929217E-13</v>
      </c>
      <c r="BP89" s="467">
        <f t="shared" ref="BP89" ca="1" si="207">(BO88+BP88)/2</f>
        <v>6.5369931689929217E-13</v>
      </c>
      <c r="BQ89" s="467">
        <f t="shared" ref="BQ89" ca="1" si="208">(BP88+BQ88)/2</f>
        <v>6.5369931689929217E-13</v>
      </c>
      <c r="BR89" s="467">
        <f t="shared" ref="BR89" ca="1" si="209">(BQ88+BR88)/2</f>
        <v>6.5369931689929217E-13</v>
      </c>
      <c r="BS89" s="467">
        <f t="shared" ref="BS89" ca="1" si="210">(BR88+BS88)/2</f>
        <v>6.5369931689929217E-13</v>
      </c>
      <c r="BT89" s="467">
        <f t="shared" ref="BT89" ca="1" si="211">(BS88+BT88)/2</f>
        <v>6.5369931689929217E-13</v>
      </c>
      <c r="BU89" s="467">
        <f t="shared" ref="BU89" ca="1" si="212">(BT88+BU88)/2</f>
        <v>6.5369931689929217E-13</v>
      </c>
      <c r="BV89" s="467">
        <f t="shared" ref="BV89" ca="1" si="213">(BU88+BV88)/2</f>
        <v>6.5369931689929217E-13</v>
      </c>
      <c r="BW89" s="467">
        <f t="shared" ref="BW89" ca="1" si="214">(BV88+BW88)/2</f>
        <v>6.5369931689929217E-13</v>
      </c>
      <c r="BX89" s="467">
        <f t="shared" ref="BX89" ca="1" si="215">(BW88+BX88)/2</f>
        <v>6.5369931689929217E-13</v>
      </c>
      <c r="BY89" s="467">
        <f t="shared" ref="BY89" ca="1" si="216">(BX88+BY88)/2</f>
        <v>6.5369931689929217E-13</v>
      </c>
      <c r="BZ89" s="467">
        <f t="shared" ref="BZ89" ca="1" si="217">(BY88+BZ88)/2</f>
        <v>6.5369931689929217E-13</v>
      </c>
      <c r="CA89" s="467">
        <f t="shared" ref="CA89" ca="1" si="218">(BZ88+CA88)/2</f>
        <v>6.5369931689929217E-13</v>
      </c>
      <c r="CB89" s="467">
        <f t="shared" ref="CB89" ca="1" si="219">(CA88+CB88)/2</f>
        <v>6.5369931689929217E-13</v>
      </c>
      <c r="CC89" s="467">
        <f t="shared" ref="CC89" ca="1" si="220">(CB88+CC88)/2</f>
        <v>6.5369931689929217E-13</v>
      </c>
      <c r="CD89" s="470"/>
    </row>
    <row r="109" spans="1:1">
      <c r="A109" s="557" t="s">
        <v>681</v>
      </c>
    </row>
    <row r="110" spans="1:1">
      <c r="A110" s="583" t="s">
        <v>680</v>
      </c>
    </row>
    <row r="111" spans="1:1">
      <c r="A111" s="557" t="s">
        <v>682</v>
      </c>
    </row>
    <row r="112" spans="1:1">
      <c r="A112" s="557" t="s">
        <v>683</v>
      </c>
    </row>
    <row r="113" spans="1:1">
      <c r="A113" s="215" t="s">
        <v>652</v>
      </c>
    </row>
    <row r="114" spans="1:1">
      <c r="A114" s="557" t="s">
        <v>654</v>
      </c>
    </row>
  </sheetData>
  <sheetProtection sheet="1" objects="1" scenarios="1"/>
  <mergeCells count="1">
    <mergeCell ref="B2:D2"/>
  </mergeCells>
  <phoneticPr fontId="0" type="noConversion"/>
  <conditionalFormatting sqref="C4:CC89">
    <cfRule type="expression" dxfId="236" priority="310">
      <formula>$C$4=""</formula>
    </cfRule>
  </conditionalFormatting>
  <conditionalFormatting sqref="D4:CC89">
    <cfRule type="expression" dxfId="235" priority="309">
      <formula>$D$4=""</formula>
    </cfRule>
  </conditionalFormatting>
  <conditionalFormatting sqref="E4:CC89">
    <cfRule type="expression" dxfId="234" priority="308">
      <formula>$E$4=""</formula>
    </cfRule>
  </conditionalFormatting>
  <conditionalFormatting sqref="F4:CC89">
    <cfRule type="expression" dxfId="233" priority="307">
      <formula>$F$4=""</formula>
    </cfRule>
  </conditionalFormatting>
  <conditionalFormatting sqref="AZ4:CC89">
    <cfRule type="expression" dxfId="232" priority="261">
      <formula>$AZ$4=""</formula>
    </cfRule>
  </conditionalFormatting>
  <conditionalFormatting sqref="AY4:CC89">
    <cfRule type="expression" dxfId="231" priority="262">
      <formula>$AY$4=""</formula>
    </cfRule>
  </conditionalFormatting>
  <conditionalFormatting sqref="AX4:CC89">
    <cfRule type="expression" dxfId="230" priority="263">
      <formula>$AX$4=""</formula>
    </cfRule>
  </conditionalFormatting>
  <conditionalFormatting sqref="BZ4:CC89">
    <cfRule type="expression" dxfId="229" priority="235">
      <formula>$BZ$4=""</formula>
    </cfRule>
  </conditionalFormatting>
  <conditionalFormatting sqref="BA4:CC89">
    <cfRule type="expression" dxfId="228" priority="260">
      <formula>$BA$4=""</formula>
    </cfRule>
  </conditionalFormatting>
  <conditionalFormatting sqref="BY4:CC89">
    <cfRule type="expression" dxfId="227" priority="236">
      <formula>$BY$4=""</formula>
    </cfRule>
  </conditionalFormatting>
  <conditionalFormatting sqref="BX4:CC89">
    <cfRule type="expression" dxfId="226" priority="237">
      <formula>$BX$4=""</formula>
    </cfRule>
  </conditionalFormatting>
  <conditionalFormatting sqref="BW4:CC89">
    <cfRule type="expression" dxfId="225" priority="238">
      <formula>$BW$4=""</formula>
    </cfRule>
  </conditionalFormatting>
  <conditionalFormatting sqref="BV4:CC89">
    <cfRule type="expression" dxfId="224" priority="239">
      <formula>$BV$4=""</formula>
    </cfRule>
  </conditionalFormatting>
  <conditionalFormatting sqref="BU4:CC89">
    <cfRule type="expression" dxfId="223" priority="240">
      <formula>$BU$4=""</formula>
    </cfRule>
  </conditionalFormatting>
  <conditionalFormatting sqref="BT4:CC89">
    <cfRule type="expression" dxfId="222" priority="241">
      <formula>$BT$4=""</formula>
    </cfRule>
  </conditionalFormatting>
  <conditionalFormatting sqref="BS4:CC89">
    <cfRule type="expression" dxfId="221" priority="242">
      <formula>$BS$4=""</formula>
    </cfRule>
  </conditionalFormatting>
  <conditionalFormatting sqref="BR4:CC89">
    <cfRule type="expression" dxfId="220" priority="243">
      <formula>$BR$4=""</formula>
    </cfRule>
  </conditionalFormatting>
  <conditionalFormatting sqref="BQ4:CC89">
    <cfRule type="expression" dxfId="219" priority="244">
      <formula>$BQ$4=""</formula>
    </cfRule>
  </conditionalFormatting>
  <conditionalFormatting sqref="BP4:CC89">
    <cfRule type="expression" dxfId="218" priority="245">
      <formula>$BP$4=""</formula>
    </cfRule>
  </conditionalFormatting>
  <conditionalFormatting sqref="BO4:CC89">
    <cfRule type="expression" dxfId="217" priority="246">
      <formula>$BO$4=""</formula>
    </cfRule>
  </conditionalFormatting>
  <conditionalFormatting sqref="BN4:CC89">
    <cfRule type="expression" dxfId="216" priority="247">
      <formula>$BN$4=""</formula>
    </cfRule>
  </conditionalFormatting>
  <conditionalFormatting sqref="BM4:CC89">
    <cfRule type="expression" dxfId="215" priority="248">
      <formula>$BM$4=""</formula>
    </cfRule>
  </conditionalFormatting>
  <conditionalFormatting sqref="BL4:CC89">
    <cfRule type="expression" dxfId="214" priority="249">
      <formula>$BL$4=""</formula>
    </cfRule>
  </conditionalFormatting>
  <conditionalFormatting sqref="BK4:CC89">
    <cfRule type="expression" dxfId="213" priority="250">
      <formula>$BK$4=""</formula>
    </cfRule>
  </conditionalFormatting>
  <conditionalFormatting sqref="BJ4:CC89">
    <cfRule type="expression" dxfId="212" priority="251">
      <formula>$BJ$4=""</formula>
    </cfRule>
  </conditionalFormatting>
  <conditionalFormatting sqref="BI4:CC89">
    <cfRule type="expression" dxfId="211" priority="252">
      <formula>$BI$4=""</formula>
    </cfRule>
  </conditionalFormatting>
  <conditionalFormatting sqref="BH4:CC89">
    <cfRule type="expression" dxfId="210" priority="253">
      <formula>$BH$4=""</formula>
    </cfRule>
  </conditionalFormatting>
  <conditionalFormatting sqref="BG4:CC89">
    <cfRule type="expression" dxfId="209" priority="254">
      <formula>$BG$4=""</formula>
    </cfRule>
  </conditionalFormatting>
  <conditionalFormatting sqref="BF4:CC89">
    <cfRule type="expression" dxfId="208" priority="255">
      <formula>$BF$4=""</formula>
    </cfRule>
  </conditionalFormatting>
  <conditionalFormatting sqref="BE4:CC89">
    <cfRule type="expression" dxfId="207" priority="256">
      <formula>$BE$4=""</formula>
    </cfRule>
  </conditionalFormatting>
  <conditionalFormatting sqref="BD4:CC89">
    <cfRule type="expression" dxfId="206" priority="257">
      <formula>$BD$4=""</formula>
    </cfRule>
  </conditionalFormatting>
  <conditionalFormatting sqref="BC4:CC89">
    <cfRule type="expression" dxfId="205" priority="258">
      <formula>$BC$4=""</formula>
    </cfRule>
  </conditionalFormatting>
  <conditionalFormatting sqref="BB4:CC89">
    <cfRule type="expression" dxfId="204" priority="259">
      <formula>$BB$4=""</formula>
    </cfRule>
  </conditionalFormatting>
  <conditionalFormatting sqref="CA4:CC89">
    <cfRule type="expression" dxfId="203" priority="233">
      <formula>$CA$4=""</formula>
    </cfRule>
  </conditionalFormatting>
  <conditionalFormatting sqref="CB4:CC89">
    <cfRule type="expression" dxfId="202" priority="232">
      <formula>$CB$4=""</formula>
    </cfRule>
  </conditionalFormatting>
  <conditionalFormatting sqref="CC4:CC89">
    <cfRule type="expression" dxfId="201" priority="231">
      <formula>$CC$4=""</formula>
    </cfRule>
  </conditionalFormatting>
  <conditionalFormatting sqref="G4:CC89">
    <cfRule type="expression" dxfId="200" priority="306">
      <formula>$G$4=""</formula>
    </cfRule>
  </conditionalFormatting>
  <conditionalFormatting sqref="H4:CC89">
    <cfRule type="expression" dxfId="199" priority="305">
      <formula>$H$4=""</formula>
    </cfRule>
  </conditionalFormatting>
  <conditionalFormatting sqref="I4:CC89">
    <cfRule type="expression" dxfId="198" priority="304">
      <formula>$I$4=""</formula>
    </cfRule>
  </conditionalFormatting>
  <conditionalFormatting sqref="J4:CC89">
    <cfRule type="expression" dxfId="197" priority="303">
      <formula>$J$4=""</formula>
    </cfRule>
  </conditionalFormatting>
  <conditionalFormatting sqref="K4:CC89">
    <cfRule type="expression" dxfId="196" priority="302">
      <formula>$K$4=""</formula>
    </cfRule>
  </conditionalFormatting>
  <conditionalFormatting sqref="L4:CC89">
    <cfRule type="expression" dxfId="195" priority="301">
      <formula>$L$4=""</formula>
    </cfRule>
  </conditionalFormatting>
  <conditionalFormatting sqref="M4:CC89">
    <cfRule type="expression" dxfId="194" priority="300">
      <formula>$M$4=""</formula>
    </cfRule>
  </conditionalFormatting>
  <conditionalFormatting sqref="N4:CC89">
    <cfRule type="expression" dxfId="193" priority="299">
      <formula>$N$4=""</formula>
    </cfRule>
  </conditionalFormatting>
  <conditionalFormatting sqref="O4:CC89">
    <cfRule type="expression" dxfId="192" priority="298">
      <formula>$O$4=""</formula>
    </cfRule>
  </conditionalFormatting>
  <conditionalFormatting sqref="P4:CC89">
    <cfRule type="expression" dxfId="191" priority="297">
      <formula>$P$4=""</formula>
    </cfRule>
  </conditionalFormatting>
  <conditionalFormatting sqref="Q4:CC89">
    <cfRule type="expression" dxfId="190" priority="296">
      <formula>$Q$4=""</formula>
    </cfRule>
  </conditionalFormatting>
  <conditionalFormatting sqref="R4:CC89">
    <cfRule type="expression" dxfId="189" priority="295">
      <formula>$R$4=""</formula>
    </cfRule>
  </conditionalFormatting>
  <conditionalFormatting sqref="S4:CC89">
    <cfRule type="expression" dxfId="188" priority="294">
      <formula>$S$4=""</formula>
    </cfRule>
  </conditionalFormatting>
  <conditionalFormatting sqref="T4:CC89">
    <cfRule type="expression" dxfId="187" priority="293">
      <formula>$T$4=""</formula>
    </cfRule>
  </conditionalFormatting>
  <conditionalFormatting sqref="U4:CC89">
    <cfRule type="expression" dxfId="186" priority="292">
      <formula>$U$4=""</formula>
    </cfRule>
  </conditionalFormatting>
  <conditionalFormatting sqref="V4:CC89">
    <cfRule type="expression" dxfId="185" priority="291">
      <formula>$V$4=""</formula>
    </cfRule>
  </conditionalFormatting>
  <conditionalFormatting sqref="W4:CC89">
    <cfRule type="expression" dxfId="184" priority="290">
      <formula>$W$4=""</formula>
    </cfRule>
  </conditionalFormatting>
  <conditionalFormatting sqref="X4:CC89">
    <cfRule type="expression" dxfId="183" priority="289">
      <formula>$X$4=""</formula>
    </cfRule>
  </conditionalFormatting>
  <conditionalFormatting sqref="Y4:CC89">
    <cfRule type="expression" dxfId="182" priority="288">
      <formula>$Y$4=""</formula>
    </cfRule>
  </conditionalFormatting>
  <conditionalFormatting sqref="Z4:CC89">
    <cfRule type="expression" dxfId="181" priority="287">
      <formula>$Z$4=""</formula>
    </cfRule>
  </conditionalFormatting>
  <conditionalFormatting sqref="AA4:CC89">
    <cfRule type="expression" dxfId="180" priority="286">
      <formula>$AA$4=""</formula>
    </cfRule>
  </conditionalFormatting>
  <conditionalFormatting sqref="AB4:CC89">
    <cfRule type="expression" dxfId="179" priority="285">
      <formula>$AB$4=""</formula>
    </cfRule>
  </conditionalFormatting>
  <conditionalFormatting sqref="AC4:CC89">
    <cfRule type="expression" dxfId="178" priority="284">
      <formula>$AC$4=""</formula>
    </cfRule>
  </conditionalFormatting>
  <conditionalFormatting sqref="AD4:CC89">
    <cfRule type="expression" dxfId="177" priority="283">
      <formula>$AD$4=""</formula>
    </cfRule>
  </conditionalFormatting>
  <conditionalFormatting sqref="AE4:CC89">
    <cfRule type="expression" dxfId="176" priority="282">
      <formula>$AE$4=""</formula>
    </cfRule>
  </conditionalFormatting>
  <conditionalFormatting sqref="AF4:CC89">
    <cfRule type="expression" dxfId="175" priority="281">
      <formula>$AF$4=""</formula>
    </cfRule>
  </conditionalFormatting>
  <conditionalFormatting sqref="AG4:CC89">
    <cfRule type="expression" dxfId="174" priority="280">
      <formula>$AG$4=""</formula>
    </cfRule>
  </conditionalFormatting>
  <conditionalFormatting sqref="AH4:CC89">
    <cfRule type="expression" dxfId="173" priority="279">
      <formula>$AH$4=""</formula>
    </cfRule>
  </conditionalFormatting>
  <conditionalFormatting sqref="AI4:CC89">
    <cfRule type="expression" dxfId="172" priority="278">
      <formula>$AI$4=""</formula>
    </cfRule>
  </conditionalFormatting>
  <conditionalFormatting sqref="AJ4:CC89">
    <cfRule type="expression" dxfId="171" priority="277">
      <formula>$AJ$4=""</formula>
    </cfRule>
  </conditionalFormatting>
  <conditionalFormatting sqref="AK4:CC89">
    <cfRule type="expression" dxfId="170" priority="276">
      <formula>$AK$4=""</formula>
    </cfRule>
  </conditionalFormatting>
  <conditionalFormatting sqref="AL4:CC89">
    <cfRule type="expression" dxfId="169" priority="275">
      <formula>$AL$4=""</formula>
    </cfRule>
  </conditionalFormatting>
  <conditionalFormatting sqref="AM4:CC89">
    <cfRule type="expression" dxfId="168" priority="274">
      <formula>$AM$4=""</formula>
    </cfRule>
  </conditionalFormatting>
  <conditionalFormatting sqref="AN4:CC89">
    <cfRule type="expression" dxfId="167" priority="273">
      <formula>$AN$4=""</formula>
    </cfRule>
  </conditionalFormatting>
  <conditionalFormatting sqref="AO4:CC89">
    <cfRule type="expression" dxfId="166" priority="272">
      <formula>$AO$4=""</formula>
    </cfRule>
  </conditionalFormatting>
  <conditionalFormatting sqref="AP4:CC89">
    <cfRule type="expression" dxfId="165" priority="271">
      <formula>$AP$4=""</formula>
    </cfRule>
  </conditionalFormatting>
  <conditionalFormatting sqref="AQ4:CC89">
    <cfRule type="expression" dxfId="164" priority="270">
      <formula>$AQ$4=""</formula>
    </cfRule>
  </conditionalFormatting>
  <conditionalFormatting sqref="AR4:CC89">
    <cfRule type="expression" dxfId="163" priority="269">
      <formula>$AR$4=""</formula>
    </cfRule>
  </conditionalFormatting>
  <conditionalFormatting sqref="AS4:CC89">
    <cfRule type="expression" dxfId="162" priority="268">
      <formula>$AS$4=""</formula>
    </cfRule>
  </conditionalFormatting>
  <conditionalFormatting sqref="AT4:CC89">
    <cfRule type="expression" dxfId="161" priority="267">
      <formula>$AT$4=""</formula>
    </cfRule>
  </conditionalFormatting>
  <conditionalFormatting sqref="AU4:CC89">
    <cfRule type="expression" dxfId="160" priority="266">
      <formula>$AU$4=""</formula>
    </cfRule>
  </conditionalFormatting>
  <conditionalFormatting sqref="AV4:CC89">
    <cfRule type="expression" dxfId="159" priority="265">
      <formula>$AV$4=""</formula>
    </cfRule>
  </conditionalFormatting>
  <conditionalFormatting sqref="AW4:CC89">
    <cfRule type="expression" dxfId="158" priority="264">
      <formula>$AW$4=""</formula>
    </cfRule>
  </conditionalFormatting>
  <dataValidations count="1">
    <dataValidation type="list" allowBlank="1" showInputMessage="1" showErrorMessage="1" sqref="B2">
      <formula1>$A$109:$A$114</formula1>
    </dataValidation>
  </dataValidations>
  <pageMargins left="0.75" right="0.75" top="0.5" bottom="0.5" header="0" footer="0.25"/>
  <pageSetup scale="60" orientation="landscape" r:id="rId1"/>
  <headerFooter alignWithMargins="0">
    <oddFooter>Page &amp;P&amp;R&amp;Z&amp;F</oddFooter>
  </headerFooter>
  <rowBreaks count="1" manualBreakCount="1">
    <brk id="46" max="16383"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8" r:id="rId4" name="Button 4">
              <controlPr defaultSize="0" print="0" autoFill="0" autoPict="0" macro="[0]!Show_Print_Menu">
                <anchor moveWithCells="1" sizeWithCells="1">
                  <from>
                    <xdr:col>0</xdr:col>
                    <xdr:colOff>333375</xdr:colOff>
                    <xdr:row>2</xdr:row>
                    <xdr:rowOff>57150</xdr:rowOff>
                  </from>
                  <to>
                    <xdr:col>0</xdr:col>
                    <xdr:colOff>2190750</xdr:colOff>
                    <xdr:row>3</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E52"/>
  <sheetViews>
    <sheetView zoomScale="80" zoomScaleNormal="80" workbookViewId="0">
      <pane xSplit="2" ySplit="4" topLeftCell="C5" activePane="bottomRight" state="frozen"/>
      <selection activeCell="A58" sqref="A58"/>
      <selection pane="topRight" activeCell="A58" sqref="A58"/>
      <selection pane="bottomLeft" activeCell="A58" sqref="A58"/>
      <selection pane="bottomRight" activeCell="C5" sqref="C5"/>
    </sheetView>
  </sheetViews>
  <sheetFormatPr defaultColWidth="9" defaultRowHeight="15.75"/>
  <cols>
    <col min="1" max="1" width="40" style="392" customWidth="1"/>
    <col min="2" max="2" width="9.375" style="392" customWidth="1"/>
    <col min="3" max="42" width="11.25" style="392" customWidth="1"/>
    <col min="43" max="82" width="9" style="392" customWidth="1"/>
    <col min="83" max="83" width="2.875" style="392" customWidth="1"/>
    <col min="84" max="16384" width="9" style="392"/>
  </cols>
  <sheetData>
    <row r="1" spans="1:83">
      <c r="A1" s="388" t="s">
        <v>531</v>
      </c>
      <c r="B1" s="388"/>
      <c r="C1" s="388"/>
      <c r="D1" s="388"/>
      <c r="E1" s="388"/>
      <c r="F1" s="388"/>
      <c r="G1" s="388"/>
      <c r="H1" s="388"/>
    </row>
    <row r="2" spans="1:83" ht="18.75">
      <c r="A2" s="682" t="s">
        <v>600</v>
      </c>
      <c r="B2" s="682"/>
    </row>
    <row r="3" spans="1:83">
      <c r="A3" s="683" t="s">
        <v>495</v>
      </c>
      <c r="B3" s="683"/>
    </row>
    <row r="4" spans="1:83">
      <c r="B4" s="394"/>
      <c r="C4" s="429">
        <f>Inputs!C7</f>
        <v>2014</v>
      </c>
      <c r="D4" s="429">
        <f ca="1">IF(COUNT($C$4:C4)&gt;=(Inservice-FirstYear+Depreciation!$C$1),"",C$4+1)</f>
        <v>2015</v>
      </c>
      <c r="E4" s="429">
        <f ca="1">IF(COUNT($C$4:D4)&gt;=(Inservice-FirstYear+Depreciation!$C$1),"",D$4+1)</f>
        <v>2016</v>
      </c>
      <c r="F4" s="429">
        <f ca="1">IF(COUNT($C$4:E4)&gt;=(Inservice-FirstYear+Depreciation!$C$1),"",E$4+1)</f>
        <v>2017</v>
      </c>
      <c r="G4" s="429">
        <f ca="1">IF(COUNT($C$4:F4)&gt;=(Inservice-FirstYear+Depreciation!$C$1),"",F$4+1)</f>
        <v>2018</v>
      </c>
      <c r="H4" s="429">
        <f ca="1">IF(COUNT($C$4:G4)&gt;=(Inservice-FirstYear+Depreciation!$C$1),"",G$4+1)</f>
        <v>2019</v>
      </c>
      <c r="I4" s="429">
        <f ca="1">IF(COUNT($C$4:H4)&gt;=(Inservice-FirstYear+Depreciation!$C$1),"",H$4+1)</f>
        <v>2020</v>
      </c>
      <c r="J4" s="429">
        <f ca="1">IF(COUNT($C$4:I4)&gt;=(Inservice-FirstYear+Depreciation!$C$1),"",I$4+1)</f>
        <v>2021</v>
      </c>
      <c r="K4" s="429">
        <f ca="1">IF(COUNT($C$4:J4)&gt;=(Inservice-FirstYear+Depreciation!$C$1),"",J$4+1)</f>
        <v>2022</v>
      </c>
      <c r="L4" s="429">
        <f ca="1">IF(COUNT($C$4:K4)&gt;=(Inservice-FirstYear+Depreciation!$C$1),"",K$4+1)</f>
        <v>2023</v>
      </c>
      <c r="M4" s="429">
        <f ca="1">IF(COUNT($C$4:L4)&gt;=(Inservice-FirstYear+Depreciation!$C$1),"",L$4+1)</f>
        <v>2024</v>
      </c>
      <c r="N4" s="429">
        <f ca="1">IF(COUNT($C$4:M4)&gt;=(Inservice-FirstYear+Depreciation!$C$1),"",M$4+1)</f>
        <v>2025</v>
      </c>
      <c r="O4" s="429">
        <f ca="1">IF(COUNT($C$4:N4)&gt;=(Inservice-FirstYear+Depreciation!$C$1),"",N$4+1)</f>
        <v>2026</v>
      </c>
      <c r="P4" s="429">
        <f ca="1">IF(COUNT($C$4:O4)&gt;=(Inservice-FirstYear+Depreciation!$C$1),"",O$4+1)</f>
        <v>2027</v>
      </c>
      <c r="Q4" s="429">
        <f ca="1">IF(COUNT($C$4:P4)&gt;=(Inservice-FirstYear+Depreciation!$C$1),"",P$4+1)</f>
        <v>2028</v>
      </c>
      <c r="R4" s="429">
        <f ca="1">IF(COUNT($C$4:Q4)&gt;=(Inservice-FirstYear+Depreciation!$C$1),"",Q$4+1)</f>
        <v>2029</v>
      </c>
      <c r="S4" s="429">
        <f ca="1">IF(COUNT($C$4:R4)&gt;=(Inservice-FirstYear+Depreciation!$C$1),"",R$4+1)</f>
        <v>2030</v>
      </c>
      <c r="T4" s="429">
        <f ca="1">IF(COUNT($C$4:S4)&gt;=(Inservice-FirstYear+Depreciation!$C$1),"",S$4+1)</f>
        <v>2031</v>
      </c>
      <c r="U4" s="429">
        <f ca="1">IF(COUNT($C$4:T4)&gt;=(Inservice-FirstYear+Depreciation!$C$1),"",T$4+1)</f>
        <v>2032</v>
      </c>
      <c r="V4" s="429">
        <f ca="1">IF(COUNT($C$4:U4)&gt;=(Inservice-FirstYear+Depreciation!$C$1),"",U$4+1)</f>
        <v>2033</v>
      </c>
      <c r="W4" s="429">
        <f ca="1">IF(COUNT($C$4:V4)&gt;=(Inservice-FirstYear+Depreciation!$C$1),"",V$4+1)</f>
        <v>2034</v>
      </c>
      <c r="X4" s="429">
        <f ca="1">IF(COUNT($C$4:W4)&gt;=(Inservice-FirstYear+Depreciation!$C$1),"",W$4+1)</f>
        <v>2035</v>
      </c>
      <c r="Y4" s="429">
        <f ca="1">IF(COUNT($C$4:X4)&gt;=(Inservice-FirstYear+Depreciation!$C$1),"",X$4+1)</f>
        <v>2036</v>
      </c>
      <c r="Z4" s="429">
        <f ca="1">IF(COUNT($C$4:Y4)&gt;=(Inservice-FirstYear+Depreciation!$C$1),"",Y$4+1)</f>
        <v>2037</v>
      </c>
      <c r="AA4" s="429">
        <f ca="1">IF(COUNT($C$4:Z4)&gt;=(Inservice-FirstYear+Depreciation!$C$1),"",Z$4+1)</f>
        <v>2038</v>
      </c>
      <c r="AB4" s="429">
        <f ca="1">IF(COUNT($C$4:AA4)&gt;=(Inservice-FirstYear+Depreciation!$C$1),"",AA$4+1)</f>
        <v>2039</v>
      </c>
      <c r="AC4" s="429">
        <f ca="1">IF(COUNT($C$4:AB4)&gt;=(Inservice-FirstYear+Depreciation!$C$1),"",AB$4+1)</f>
        <v>2040</v>
      </c>
      <c r="AD4" s="429">
        <f ca="1">IF(COUNT($C$4:AC4)&gt;=(Inservice-FirstYear+Depreciation!$C$1),"",AC$4+1)</f>
        <v>2041</v>
      </c>
      <c r="AE4" s="429">
        <f ca="1">IF(COUNT($C$4:AD4)&gt;=(Inservice-FirstYear+Depreciation!$C$1),"",AD$4+1)</f>
        <v>2042</v>
      </c>
      <c r="AF4" s="429">
        <f ca="1">IF(COUNT($C$4:AE4)&gt;=(Inservice-FirstYear+Depreciation!$C$1),"",AE$4+1)</f>
        <v>2043</v>
      </c>
      <c r="AG4" s="429">
        <f ca="1">IF(COUNT($C$4:AF4)&gt;=(Inservice-FirstYear+Depreciation!$C$1),"",AF$4+1)</f>
        <v>2044</v>
      </c>
      <c r="AH4" s="429">
        <f ca="1">IF(COUNT($C$4:AG4)&gt;=(Inservice-FirstYear+Depreciation!$C$1),"",AG$4+1)</f>
        <v>2045</v>
      </c>
      <c r="AI4" s="429">
        <f ca="1">IF(COUNT($C$4:AH4)&gt;=(Inservice-FirstYear+Depreciation!$C$1),"",AH$4+1)</f>
        <v>2046</v>
      </c>
      <c r="AJ4" s="429">
        <f ca="1">IF(COUNT($C$4:AI4)&gt;=(Inservice-FirstYear+Depreciation!$C$1),"",AI$4+1)</f>
        <v>2047</v>
      </c>
      <c r="AK4" s="429">
        <f ca="1">IF(COUNT($C$4:AJ4)&gt;=(Inservice-FirstYear+Depreciation!$C$1),"",AJ$4+1)</f>
        <v>2048</v>
      </c>
      <c r="AL4" s="429" t="str">
        <f ca="1">IF(COUNT($C$4:AK4)&gt;=(Inservice-FirstYear+Depreciation!$C$1),"",AK$4+1)</f>
        <v/>
      </c>
      <c r="AM4" s="429" t="str">
        <f ca="1">IF(COUNT($C$4:AL4)&gt;=(Inservice-FirstYear+Depreciation!$C$1),"",AL$4+1)</f>
        <v/>
      </c>
      <c r="AN4" s="429" t="str">
        <f ca="1">IF(COUNT($C$4:AM4)&gt;=(Inservice-FirstYear+Depreciation!$C$1),"",AM$4+1)</f>
        <v/>
      </c>
      <c r="AO4" s="429" t="str">
        <f ca="1">IF(COUNT($C$4:AN4)&gt;=(Inservice-FirstYear+Depreciation!$C$1),"",AN$4+1)</f>
        <v/>
      </c>
      <c r="AP4" s="429" t="str">
        <f ca="1">IF(COUNT($C$4:AO4)&gt;=(Inservice-FirstYear+Depreciation!$C$1),"",AO$4+1)</f>
        <v/>
      </c>
      <c r="AQ4" s="429" t="str">
        <f ca="1">IF(COUNT($C$4:AP4)&gt;=(Inservice-FirstYear+Depreciation!$C$1),"",AP$4+1)</f>
        <v/>
      </c>
      <c r="AR4" s="429" t="str">
        <f ca="1">IF(COUNT($C$4:AQ4)&gt;=(Inservice-FirstYear+Depreciation!$C$1),"",AQ$4+1)</f>
        <v/>
      </c>
      <c r="AS4" s="429" t="str">
        <f ca="1">IF(COUNT($C$4:AR4)&gt;=(Inservice-FirstYear+Depreciation!$C$1),"",AR$4+1)</f>
        <v/>
      </c>
      <c r="AT4" s="429" t="str">
        <f ca="1">IF(COUNT($C$4:AS4)&gt;=(Inservice-FirstYear+Depreciation!$C$1),"",AS$4+1)</f>
        <v/>
      </c>
      <c r="AU4" s="429" t="str">
        <f ca="1">IF(COUNT($C$4:AT4)&gt;=(Inservice-FirstYear+Depreciation!$C$1),"",AT$4+1)</f>
        <v/>
      </c>
      <c r="AV4" s="429" t="str">
        <f ca="1">IF(COUNT($C$4:AU4)&gt;=(Inservice-FirstYear+Depreciation!$C$1),"",AU$4+1)</f>
        <v/>
      </c>
      <c r="AW4" s="429" t="str">
        <f ca="1">IF(COUNT($C$4:AV4)&gt;=(Inservice-FirstYear+Depreciation!$C$1),"",AV$4+1)</f>
        <v/>
      </c>
      <c r="AX4" s="429" t="str">
        <f ca="1">IF(COUNT($C$4:AW4)&gt;=(Inservice-FirstYear+Depreciation!$C$1),"",AW$4+1)</f>
        <v/>
      </c>
      <c r="AY4" s="429" t="str">
        <f ca="1">IF(COUNT($C$4:AX4)&gt;=(Inservice-FirstYear+Depreciation!$C$1),"",AX$4+1)</f>
        <v/>
      </c>
      <c r="AZ4" s="429" t="str">
        <f ca="1">IF(COUNT($C$4:AY4)&gt;=(Inservice-FirstYear+Depreciation!$C$1),"",AY$4+1)</f>
        <v/>
      </c>
      <c r="BA4" s="429" t="str">
        <f ca="1">IF(COUNT($C$4:AZ4)&gt;=(Inservice-FirstYear+Depreciation!$C$1),"",AZ$4+1)</f>
        <v/>
      </c>
      <c r="BB4" s="429" t="str">
        <f ca="1">IF(COUNT($C$4:BA4)&gt;=(Inservice-FirstYear+Depreciation!$C$1),"",BA$4+1)</f>
        <v/>
      </c>
      <c r="BC4" s="429" t="str">
        <f ca="1">IF(COUNT($C$4:BB4)&gt;=(Inservice-FirstYear+Depreciation!$C$1),"",BB$4+1)</f>
        <v/>
      </c>
      <c r="BD4" s="429" t="str">
        <f ca="1">IF(COUNT($C$4:BC4)&gt;=(Inservice-FirstYear+Depreciation!$C$1),"",BC$4+1)</f>
        <v/>
      </c>
      <c r="BE4" s="429" t="str">
        <f ca="1">IF(COUNT($C$4:BD4)&gt;=(Inservice-FirstYear+Depreciation!$C$1),"",BD$4+1)</f>
        <v/>
      </c>
      <c r="BF4" s="429" t="str">
        <f ca="1">IF(COUNT($C$4:BE4)&gt;=(Inservice-FirstYear+Depreciation!$C$1),"",BE$4+1)</f>
        <v/>
      </c>
      <c r="BG4" s="429" t="str">
        <f ca="1">IF(COUNT($C$4:BF4)&gt;=(Inservice-FirstYear+Depreciation!$C$1),"",BF$4+1)</f>
        <v/>
      </c>
      <c r="BH4" s="429" t="str">
        <f ca="1">IF(COUNT($C$4:BG4)&gt;=(Inservice-FirstYear+Depreciation!$C$1),"",BG$4+1)</f>
        <v/>
      </c>
      <c r="BI4" s="429" t="str">
        <f ca="1">IF(COUNT($C$4:BH4)&gt;=(Inservice-FirstYear+Depreciation!$C$1),"",BH$4+1)</f>
        <v/>
      </c>
      <c r="BJ4" s="429" t="str">
        <f ca="1">IF(COUNT($C$4:BI4)&gt;=(Inservice-FirstYear+Depreciation!$C$1),"",BI$4+1)</f>
        <v/>
      </c>
      <c r="BK4" s="429" t="str">
        <f ca="1">IF(COUNT($C$4:BJ4)&gt;=(Inservice-FirstYear+Depreciation!$C$1),"",BJ$4+1)</f>
        <v/>
      </c>
      <c r="BL4" s="429" t="str">
        <f ca="1">IF(COUNT($C$4:BK4)&gt;=(Inservice-FirstYear+Depreciation!$C$1),"",BK$4+1)</f>
        <v/>
      </c>
      <c r="BM4" s="429" t="str">
        <f ca="1">IF(COUNT($C$4:BL4)&gt;=(Inservice-FirstYear+Depreciation!$C$1),"",BL$4+1)</f>
        <v/>
      </c>
      <c r="BN4" s="429" t="str">
        <f ca="1">IF(COUNT($C$4:BM4)&gt;=(Inservice-FirstYear+Depreciation!$C$1),"",BM$4+1)</f>
        <v/>
      </c>
      <c r="BO4" s="429" t="str">
        <f ca="1">IF(COUNT($C$4:BN4)&gt;=(Inservice-FirstYear+Depreciation!$C$1),"",BN$4+1)</f>
        <v/>
      </c>
      <c r="BP4" s="429" t="str">
        <f ca="1">IF(COUNT($C$4:BO4)&gt;=(Inservice-FirstYear+Depreciation!$C$1),"",BO$4+1)</f>
        <v/>
      </c>
      <c r="BQ4" s="429" t="str">
        <f ca="1">IF(COUNT($C$4:BP4)&gt;=(Inservice-FirstYear+Depreciation!$C$1),"",BP$4+1)</f>
        <v/>
      </c>
      <c r="BR4" s="429" t="str">
        <f ca="1">IF(COUNT($C$4:BQ4)&gt;=(Inservice-FirstYear+Depreciation!$C$1),"",BQ$4+1)</f>
        <v/>
      </c>
      <c r="BS4" s="429" t="str">
        <f ca="1">IF(COUNT($C$4:BR4)&gt;=(Inservice-FirstYear+Depreciation!$C$1),"",BR$4+1)</f>
        <v/>
      </c>
      <c r="BT4" s="429" t="str">
        <f ca="1">IF(COUNT($C$4:BS4)&gt;=(Inservice-FirstYear+Depreciation!$C$1),"",BS$4+1)</f>
        <v/>
      </c>
      <c r="BU4" s="429" t="str">
        <f ca="1">IF(COUNT($C$4:BT4)&gt;=(Inservice-FirstYear+Depreciation!$C$1),"",BT$4+1)</f>
        <v/>
      </c>
      <c r="BV4" s="429" t="str">
        <f ca="1">IF(COUNT($C$4:BU4)&gt;=(Inservice-FirstYear+Depreciation!$C$1),"",BU$4+1)</f>
        <v/>
      </c>
      <c r="BW4" s="429" t="str">
        <f ca="1">IF(COUNT($C$4:BV4)&gt;=(Inservice-FirstYear+Depreciation!$C$1),"",BV$4+1)</f>
        <v/>
      </c>
      <c r="BX4" s="429" t="str">
        <f ca="1">IF(COUNT($C$4:BW4)&gt;=(Inservice-FirstYear+Depreciation!$C$1),"",BW$4+1)</f>
        <v/>
      </c>
      <c r="BY4" s="429" t="str">
        <f ca="1">IF(COUNT($C$4:BX4)&gt;=(Inservice-FirstYear+Depreciation!$C$1),"",BX$4+1)</f>
        <v/>
      </c>
      <c r="BZ4" s="429" t="str">
        <f ca="1">IF(COUNT($C$4:BY4)&gt;=(Inservice-FirstYear+Depreciation!$C$1),"",BY$4+1)</f>
        <v/>
      </c>
      <c r="CA4" s="429" t="str">
        <f ca="1">IF(COUNT($C$4:BZ4)&gt;=(Inservice-FirstYear+Depreciation!$C$1),"",BZ$4+1)</f>
        <v/>
      </c>
      <c r="CB4" s="429" t="str">
        <f ca="1">IF(COUNT($C$4:CA4)&gt;=(Inservice-FirstYear+Depreciation!$C$1),"",CA$4+1)</f>
        <v/>
      </c>
      <c r="CC4" s="429" t="str">
        <f ca="1">IF(COUNT($C$4:CB4)&gt;=(Inservice-FirstYear+Depreciation!$C$1),"",CB$4+1)</f>
        <v/>
      </c>
      <c r="CD4" s="429" t="str">
        <f ca="1">IF(COUNT($C$4:CC4)&gt;=(Inservice-FirstYear+Depreciation!$C$1),"",CC$4+1)</f>
        <v/>
      </c>
      <c r="CE4" s="474"/>
    </row>
    <row r="5" spans="1:83" s="399" customFormat="1">
      <c r="A5" s="395" t="s">
        <v>542</v>
      </c>
      <c r="B5" s="396"/>
      <c r="C5" s="397"/>
      <c r="D5" s="397"/>
      <c r="E5" s="397"/>
      <c r="F5" s="397"/>
      <c r="G5" s="397"/>
      <c r="H5" s="397"/>
      <c r="I5" s="397"/>
      <c r="J5" s="397"/>
      <c r="K5" s="397"/>
      <c r="L5" s="397"/>
      <c r="M5" s="397"/>
      <c r="N5" s="397"/>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row>
    <row r="6" spans="1:83">
      <c r="A6" s="401" t="s">
        <v>496</v>
      </c>
      <c r="C6" s="389">
        <f ca="1">IF(C4&gt;=Inservice,-SUM('PL and CF details'!$B81:B85),0)</f>
        <v>892.26300000000003</v>
      </c>
      <c r="D6" s="389">
        <f ca="1">IF(D4&gt;=Inservice,-SUM('PL and CF details'!$B81:C85),0)</f>
        <v>892.26300000000003</v>
      </c>
      <c r="E6" s="389">
        <f ca="1">IF(E4&gt;=Inservice,-SUM('PL and CF details'!$B81:D85),0)</f>
        <v>892.26300000000003</v>
      </c>
      <c r="F6" s="389">
        <f ca="1">IF(F4&gt;=Inservice,-SUM('PL and CF details'!$B81:E85),0)</f>
        <v>892.26300000000003</v>
      </c>
      <c r="G6" s="389">
        <f ca="1">IF(G4&gt;=Inservice,-SUM('PL and CF details'!$B81:F85),0)</f>
        <v>892.26300000000003</v>
      </c>
      <c r="H6" s="389">
        <f ca="1">IF(H4&gt;=Inservice,-SUM('PL and CF details'!$B81:G85),0)</f>
        <v>892.26300000000003</v>
      </c>
      <c r="I6" s="389">
        <f ca="1">IF(I4&gt;=Inservice,-SUM('PL and CF details'!$B81:H85),0)</f>
        <v>892.26300000000003</v>
      </c>
      <c r="J6" s="389">
        <f ca="1">IF(J4&gt;=Inservice,-SUM('PL and CF details'!$B81:I85),0)</f>
        <v>892.26300000000003</v>
      </c>
      <c r="K6" s="389">
        <f ca="1">IF(K4&gt;=Inservice,-SUM('PL and CF details'!$B81:J85),0)</f>
        <v>892.26300000000003</v>
      </c>
      <c r="L6" s="389">
        <f ca="1">IF(L4&gt;=Inservice,-SUM('PL and CF details'!$B81:K85),0)</f>
        <v>892.26300000000003</v>
      </c>
      <c r="M6" s="389">
        <f ca="1">IF(M4&gt;=Inservice,-SUM('PL and CF details'!$B81:L85),0)</f>
        <v>892.26300000000003</v>
      </c>
      <c r="N6" s="389">
        <f ca="1">IF(N4&gt;=Inservice,-SUM('PL and CF details'!$B81:M85),0)</f>
        <v>892.26300000000003</v>
      </c>
      <c r="O6" s="389">
        <f ca="1">IF(O4&gt;=Inservice,-SUM('PL and CF details'!$B81:N85),0)</f>
        <v>892.26300000000003</v>
      </c>
      <c r="P6" s="389">
        <f ca="1">IF(P4&gt;=Inservice,-SUM('PL and CF details'!$B81:O85),0)</f>
        <v>892.26300000000003</v>
      </c>
      <c r="Q6" s="389">
        <f ca="1">IF(Q4&gt;=Inservice,-SUM('PL and CF details'!$B81:P85),0)</f>
        <v>892.26300000000003</v>
      </c>
      <c r="R6" s="389">
        <f ca="1">IF(R4&gt;=Inservice,-SUM('PL and CF details'!$B81:Q85),0)</f>
        <v>892.26300000000003</v>
      </c>
      <c r="S6" s="389">
        <f ca="1">IF(S4&gt;=Inservice,-SUM('PL and CF details'!$B81:R85),0)</f>
        <v>892.26300000000003</v>
      </c>
      <c r="T6" s="389">
        <f ca="1">IF(T4&gt;=Inservice,-SUM('PL and CF details'!$B81:S85),0)</f>
        <v>892.26300000000003</v>
      </c>
      <c r="U6" s="389">
        <f ca="1">IF(U4&gt;=Inservice,-SUM('PL and CF details'!$B81:T85),0)</f>
        <v>892.26300000000003</v>
      </c>
      <c r="V6" s="389">
        <f ca="1">IF(V4&gt;=Inservice,-SUM('PL and CF details'!$B81:U85),0)</f>
        <v>892.26300000000003</v>
      </c>
      <c r="W6" s="389">
        <f ca="1">IF(W4&gt;=Inservice,-SUM('PL and CF details'!$B81:V85),0)</f>
        <v>892.26300000000003</v>
      </c>
      <c r="X6" s="389">
        <f ca="1">IF(X4&gt;=Inservice,-SUM('PL and CF details'!$B81:W85),0)</f>
        <v>892.26300000000003</v>
      </c>
      <c r="Y6" s="389">
        <f ca="1">IF(Y4&gt;=Inservice,-SUM('PL and CF details'!$B81:X85),0)</f>
        <v>892.26300000000003</v>
      </c>
      <c r="Z6" s="389">
        <f ca="1">IF(Z4&gt;=Inservice,-SUM('PL and CF details'!$B81:Y85),0)</f>
        <v>892.26300000000003</v>
      </c>
      <c r="AA6" s="389">
        <f ca="1">IF(AA4&gt;=Inservice,-SUM('PL and CF details'!$B81:Z85),0)</f>
        <v>892.26300000000003</v>
      </c>
      <c r="AB6" s="389">
        <f ca="1">IF(AB4&gt;=Inservice,-SUM('PL and CF details'!$B81:AA85),0)</f>
        <v>892.26300000000003</v>
      </c>
      <c r="AC6" s="389">
        <f ca="1">IF(AC4&gt;=Inservice,-SUM('PL and CF details'!$B81:AB85),0)</f>
        <v>892.26300000000003</v>
      </c>
      <c r="AD6" s="389">
        <f ca="1">IF(AD4&gt;=Inservice,-SUM('PL and CF details'!$B81:AC85),0)</f>
        <v>892.26300000000003</v>
      </c>
      <c r="AE6" s="389">
        <f ca="1">IF(AE4&gt;=Inservice,-SUM('PL and CF details'!$B81:AD85),0)</f>
        <v>892.26300000000003</v>
      </c>
      <c r="AF6" s="389">
        <f ca="1">IF(AF4&gt;=Inservice,-SUM('PL and CF details'!$B81:AE85),0)</f>
        <v>892.26300000000003</v>
      </c>
      <c r="AG6" s="389">
        <f ca="1">IF(AG4&gt;=Inservice,-SUM('PL and CF details'!$B81:AF85),0)</f>
        <v>892.26300000000003</v>
      </c>
      <c r="AH6" s="389">
        <f ca="1">IF(AH4&gt;=Inservice,-SUM('PL and CF details'!$B81:AG85),0)</f>
        <v>892.26300000000003</v>
      </c>
      <c r="AI6" s="389">
        <f ca="1">IF(AI4&gt;=Inservice,-SUM('PL and CF details'!$B81:AH85),0)</f>
        <v>892.26300000000003</v>
      </c>
      <c r="AJ6" s="389">
        <f ca="1">IF(AJ4&gt;=Inservice,-SUM('PL and CF details'!$B81:AI85),0)</f>
        <v>892.26300000000003</v>
      </c>
      <c r="AK6" s="389">
        <f ca="1">IF(AK4&gt;=Inservice,-SUM('PL and CF details'!$B81:AJ85),0)</f>
        <v>892.26300000000003</v>
      </c>
      <c r="AL6" s="389">
        <f ca="1">IF(AL4&gt;=Inservice,-SUM('PL and CF details'!$B81:AK85),0)</f>
        <v>892.26300000000003</v>
      </c>
      <c r="AM6" s="389">
        <f ca="1">IF(AM4&gt;=Inservice,-SUM('PL and CF details'!$B81:AL85),0)</f>
        <v>892.26300000000003</v>
      </c>
      <c r="AN6" s="389">
        <f ca="1">IF(AN4&gt;=Inservice,-SUM('PL and CF details'!$B81:AM85),0)</f>
        <v>892.26300000000003</v>
      </c>
      <c r="AO6" s="389">
        <f ca="1">IF(AO4&gt;=Inservice,-SUM('PL and CF details'!$B81:AN85),0)</f>
        <v>892.26300000000003</v>
      </c>
      <c r="AP6" s="389">
        <f ca="1">IF(AP4&gt;=Inservice,-SUM('PL and CF details'!$B81:AO85),0)</f>
        <v>892.26300000000003</v>
      </c>
      <c r="AQ6" s="389">
        <f ca="1">IF(AQ4&gt;=Inservice,-SUM('PL and CF details'!$B81:AP85),0)</f>
        <v>892.26300000000003</v>
      </c>
      <c r="AR6" s="389">
        <f ca="1">IF(AR4&gt;=Inservice,-SUM('PL and CF details'!$B81:AQ85),0)</f>
        <v>892.26300000000003</v>
      </c>
      <c r="AS6" s="389">
        <f ca="1">IF(AS4&gt;=Inservice,-SUM('PL and CF details'!$B81:AR85),0)</f>
        <v>892.26300000000003</v>
      </c>
      <c r="AT6" s="389">
        <f ca="1">IF(AT4&gt;=Inservice,-SUM('PL and CF details'!$B81:AS85),0)</f>
        <v>892.26300000000003</v>
      </c>
      <c r="AU6" s="389">
        <f ca="1">IF(AU4&gt;=Inservice,-SUM('PL and CF details'!$B81:AT85),0)</f>
        <v>892.26300000000003</v>
      </c>
      <c r="AV6" s="389">
        <f ca="1">IF(AV4&gt;=Inservice,-SUM('PL and CF details'!$B81:AU85),0)</f>
        <v>892.26300000000003</v>
      </c>
      <c r="AW6" s="389">
        <f ca="1">IF(AW4&gt;=Inservice,-SUM('PL and CF details'!$B81:AV85),0)</f>
        <v>892.26300000000003</v>
      </c>
      <c r="AX6" s="389">
        <f ca="1">IF(AX4&gt;=Inservice,-SUM('PL and CF details'!$B81:AW85),0)</f>
        <v>892.26300000000003</v>
      </c>
      <c r="AY6" s="389">
        <f ca="1">IF(AY4&gt;=Inservice,-SUM('PL and CF details'!$B81:AX85),0)</f>
        <v>892.26300000000003</v>
      </c>
      <c r="AZ6" s="389">
        <f ca="1">IF(AZ4&gt;=Inservice,-SUM('PL and CF details'!$B81:AY85),0)</f>
        <v>892.26300000000003</v>
      </c>
      <c r="BA6" s="389">
        <f ca="1">IF(BA4&gt;=Inservice,-SUM('PL and CF details'!$B81:AZ85),0)</f>
        <v>892.26300000000003</v>
      </c>
      <c r="BB6" s="389">
        <f ca="1">IF(BB4&gt;=Inservice,-SUM('PL and CF details'!$B81:BA85),0)</f>
        <v>892.26300000000003</v>
      </c>
      <c r="BC6" s="389">
        <f ca="1">IF(BC4&gt;=Inservice,-SUM('PL and CF details'!$B81:BB85),0)</f>
        <v>892.26300000000003</v>
      </c>
      <c r="BD6" s="389">
        <f ca="1">IF(BD4&gt;=Inservice,-SUM('PL and CF details'!$B81:BC85),0)</f>
        <v>892.26300000000003</v>
      </c>
      <c r="BE6" s="389">
        <f ca="1">IF(BE4&gt;=Inservice,-SUM('PL and CF details'!$B81:BD85),0)</f>
        <v>892.26300000000003</v>
      </c>
      <c r="BF6" s="389">
        <f ca="1">IF(BF4&gt;=Inservice,-SUM('PL and CF details'!$B81:BE85),0)</f>
        <v>892.26300000000003</v>
      </c>
      <c r="BG6" s="389">
        <f ca="1">IF(BG4&gt;=Inservice,-SUM('PL and CF details'!$B81:BF85),0)</f>
        <v>892.26300000000003</v>
      </c>
      <c r="BH6" s="389">
        <f ca="1">IF(BH4&gt;=Inservice,-SUM('PL and CF details'!$B81:BG85),0)</f>
        <v>892.26300000000003</v>
      </c>
      <c r="BI6" s="389">
        <f ca="1">IF(BI4&gt;=Inservice,-SUM('PL and CF details'!$B81:BH85),0)</f>
        <v>892.26300000000003</v>
      </c>
      <c r="BJ6" s="389">
        <f ca="1">IF(BJ4&gt;=Inservice,-SUM('PL and CF details'!$B81:BI85),0)</f>
        <v>892.26300000000003</v>
      </c>
      <c r="BK6" s="389">
        <f ca="1">IF(BK4&gt;=Inservice,-SUM('PL and CF details'!$B81:BJ85),0)</f>
        <v>892.26300000000003</v>
      </c>
      <c r="BL6" s="389">
        <f ca="1">IF(BL4&gt;=Inservice,-SUM('PL and CF details'!$B81:BK85),0)</f>
        <v>892.26300000000003</v>
      </c>
      <c r="BM6" s="389">
        <f ca="1">IF(BM4&gt;=Inservice,-SUM('PL and CF details'!$B81:BL85),0)</f>
        <v>892.26300000000003</v>
      </c>
      <c r="BN6" s="389">
        <f ca="1">IF(BN4&gt;=Inservice,-SUM('PL and CF details'!$B81:BM85),0)</f>
        <v>892.26300000000003</v>
      </c>
      <c r="BO6" s="389">
        <f ca="1">IF(BO4&gt;=Inservice,-SUM('PL and CF details'!$B81:BN85),0)</f>
        <v>892.26300000000003</v>
      </c>
      <c r="BP6" s="389">
        <f ca="1">IF(BP4&gt;=Inservice,-SUM('PL and CF details'!$B81:BO85),0)</f>
        <v>892.26300000000003</v>
      </c>
      <c r="BQ6" s="389">
        <f ca="1">IF(BQ4&gt;=Inservice,-SUM('PL and CF details'!$B81:BP85),0)</f>
        <v>892.26300000000003</v>
      </c>
      <c r="BR6" s="389">
        <f ca="1">IF(BR4&gt;=Inservice,-SUM('PL and CF details'!$B81:BQ85),0)</f>
        <v>892.26300000000003</v>
      </c>
      <c r="BS6" s="389">
        <f ca="1">IF(BS4&gt;=Inservice,-SUM('PL and CF details'!$B81:BR85),0)</f>
        <v>892.26300000000003</v>
      </c>
      <c r="BT6" s="389">
        <f ca="1">IF(BT4&gt;=Inservice,-SUM('PL and CF details'!$B81:BS85),0)</f>
        <v>892.26300000000003</v>
      </c>
      <c r="BU6" s="389">
        <f ca="1">IF(BU4&gt;=Inservice,-SUM('PL and CF details'!$B81:BT85),0)</f>
        <v>892.26300000000003</v>
      </c>
      <c r="BV6" s="389">
        <f ca="1">IF(BV4&gt;=Inservice,-SUM('PL and CF details'!$B81:BU85),0)</f>
        <v>892.26300000000003</v>
      </c>
      <c r="BW6" s="389">
        <f ca="1">IF(BW4&gt;=Inservice,-SUM('PL and CF details'!$B81:BV85),0)</f>
        <v>892.26300000000003</v>
      </c>
      <c r="BX6" s="389">
        <f ca="1">IF(BX4&gt;=Inservice,-SUM('PL and CF details'!$B81:BW85),0)</f>
        <v>892.26300000000003</v>
      </c>
      <c r="BY6" s="389">
        <f ca="1">IF(BY4&gt;=Inservice,-SUM('PL and CF details'!$B81:BX85),0)</f>
        <v>892.26300000000003</v>
      </c>
      <c r="BZ6" s="389">
        <f ca="1">IF(BZ4&gt;=Inservice,-SUM('PL and CF details'!$B81:BY85),0)</f>
        <v>892.26300000000003</v>
      </c>
      <c r="CA6" s="389">
        <f ca="1">IF(CA4&gt;=Inservice,-SUM('PL and CF details'!$B81:BZ85),0)</f>
        <v>892.26300000000003</v>
      </c>
      <c r="CB6" s="389">
        <f ca="1">IF(CB4&gt;=Inservice,-SUM('PL and CF details'!$B81:CA85),0)</f>
        <v>892.26300000000003</v>
      </c>
      <c r="CC6" s="389">
        <f ca="1">IF(CC4&gt;=Inservice,-SUM('PL and CF details'!$B81:CB85),0)</f>
        <v>892.26300000000003</v>
      </c>
      <c r="CD6" s="389">
        <f ca="1">IF(CD4&gt;=Inservice,-SUM('PL and CF details'!$B81:CC85),0)</f>
        <v>892.26300000000003</v>
      </c>
      <c r="CE6" s="389">
        <v>0</v>
      </c>
    </row>
    <row r="7" spans="1:83">
      <c r="A7" s="401" t="s">
        <v>497</v>
      </c>
      <c r="C7" s="389">
        <f>IF(Inservice&lt;=C4,0,-SUM('PL and CF details'!B81:B85))</f>
        <v>0</v>
      </c>
      <c r="D7" s="389">
        <f ca="1">IF(Inservice&lt;=D4,0,-SUM('PL and CF details'!$B81:C85))</f>
        <v>0</v>
      </c>
      <c r="E7" s="389">
        <f ca="1">IF(Inservice&lt;=E4,0,-SUM('PL and CF details'!$B81:D85))</f>
        <v>0</v>
      </c>
      <c r="F7" s="389">
        <f ca="1">IF(Inservice&lt;=F4,0,-SUM('PL and CF details'!$B81:E85))</f>
        <v>0</v>
      </c>
      <c r="G7" s="389">
        <f ca="1">IF(Inservice&lt;=G4,0,-SUM('PL and CF details'!$B81:F85))</f>
        <v>0</v>
      </c>
      <c r="H7" s="389">
        <f ca="1">IF(Inservice&lt;=H4,0,-SUM('PL and CF details'!$B81:G85))</f>
        <v>0</v>
      </c>
      <c r="I7" s="389">
        <f ca="1">IF(Inservice&lt;=I4,0,-SUM('PL and CF details'!$B81:H85))</f>
        <v>0</v>
      </c>
      <c r="J7" s="389">
        <f ca="1">IF(Inservice&lt;=J4,0,-SUM('PL and CF details'!$B81:I85))</f>
        <v>0</v>
      </c>
      <c r="K7" s="389">
        <f ca="1">IF(Inservice&lt;=K4,0,-SUM('PL and CF details'!$B81:J85))</f>
        <v>0</v>
      </c>
      <c r="L7" s="389">
        <f ca="1">IF(Inservice&lt;=L4,0,-SUM('PL and CF details'!$B81:K85))</f>
        <v>0</v>
      </c>
      <c r="M7" s="389">
        <f ca="1">IF(Inservice&lt;=M4,0,-SUM('PL and CF details'!$B81:L85))</f>
        <v>0</v>
      </c>
      <c r="N7" s="389">
        <f ca="1">IF(Inservice&lt;=N4,0,-SUM('PL and CF details'!$B81:M85))</f>
        <v>0</v>
      </c>
      <c r="O7" s="389">
        <f ca="1">IF(Inservice&lt;=O4,0,-SUM('PL and CF details'!$B81:N85))</f>
        <v>0</v>
      </c>
      <c r="P7" s="389">
        <f ca="1">IF(Inservice&lt;=P4,0,-SUM('PL and CF details'!$B81:O85))</f>
        <v>0</v>
      </c>
      <c r="Q7" s="389">
        <f ca="1">IF(Inservice&lt;=Q4,0,-SUM('PL and CF details'!$B81:P85))</f>
        <v>0</v>
      </c>
      <c r="R7" s="389">
        <f ca="1">IF(Inservice&lt;=R4,0,-SUM('PL and CF details'!$B81:Q85))</f>
        <v>0</v>
      </c>
      <c r="S7" s="389">
        <f ca="1">IF(Inservice&lt;=S4,0,-SUM('PL and CF details'!$B81:R85))</f>
        <v>0</v>
      </c>
      <c r="T7" s="389">
        <f ca="1">IF(Inservice&lt;=T4,0,-SUM('PL and CF details'!$B81:S85))</f>
        <v>0</v>
      </c>
      <c r="U7" s="389">
        <f ca="1">IF(Inservice&lt;=U4,0,-SUM('PL and CF details'!$B81:T85))</f>
        <v>0</v>
      </c>
      <c r="V7" s="389">
        <f ca="1">IF(Inservice&lt;=V4,0,-SUM('PL and CF details'!$B81:U85))</f>
        <v>0</v>
      </c>
      <c r="W7" s="389">
        <f ca="1">IF(Inservice&lt;=W4,0,-SUM('PL and CF details'!$B81:V85))</f>
        <v>0</v>
      </c>
      <c r="X7" s="389">
        <f ca="1">IF(Inservice&lt;=X4,0,-SUM('PL and CF details'!$B81:W85))</f>
        <v>0</v>
      </c>
      <c r="Y7" s="389">
        <f ca="1">IF(Inservice&lt;=Y4,0,-SUM('PL and CF details'!$B81:X85))</f>
        <v>0</v>
      </c>
      <c r="Z7" s="389">
        <f ca="1">IF(Inservice&lt;=Z4,0,-SUM('PL and CF details'!$B81:Y85))</f>
        <v>0</v>
      </c>
      <c r="AA7" s="389">
        <f ca="1">IF(Inservice&lt;=AA4,0,-SUM('PL and CF details'!$B81:Z85))</f>
        <v>0</v>
      </c>
      <c r="AB7" s="389">
        <f ca="1">IF(Inservice&lt;=AB4,0,-SUM('PL and CF details'!$B81:AA85))</f>
        <v>0</v>
      </c>
      <c r="AC7" s="389">
        <f ca="1">IF(Inservice&lt;=AC4,0,-SUM('PL and CF details'!$B81:AB85))</f>
        <v>0</v>
      </c>
      <c r="AD7" s="389">
        <f ca="1">IF(Inservice&lt;=AD4,0,-SUM('PL and CF details'!$B81:AC85))</f>
        <v>0</v>
      </c>
      <c r="AE7" s="389">
        <f ca="1">IF(Inservice&lt;=AE4,0,-SUM('PL and CF details'!$B81:AD85))</f>
        <v>0</v>
      </c>
      <c r="AF7" s="389">
        <f ca="1">IF(Inservice&lt;=AF4,0,-SUM('PL and CF details'!$B81:AE85))</f>
        <v>0</v>
      </c>
      <c r="AG7" s="389">
        <f ca="1">IF(Inservice&lt;=AG4,0,-SUM('PL and CF details'!$B81:AF85))</f>
        <v>0</v>
      </c>
      <c r="AH7" s="389">
        <f ca="1">IF(Inservice&lt;=AH4,0,-SUM('PL and CF details'!$B81:AG85))</f>
        <v>0</v>
      </c>
      <c r="AI7" s="389">
        <f ca="1">IF(Inservice&lt;=AI4,0,-SUM('PL and CF details'!$B81:AH85))</f>
        <v>0</v>
      </c>
      <c r="AJ7" s="389">
        <f ca="1">IF(Inservice&lt;=AJ4,0,-SUM('PL and CF details'!$B81:AI85))</f>
        <v>0</v>
      </c>
      <c r="AK7" s="389">
        <f ca="1">IF(Inservice&lt;=AK4,0,-SUM('PL and CF details'!$B81:AJ85))</f>
        <v>0</v>
      </c>
      <c r="AL7" s="389">
        <f ca="1">IF(Inservice&lt;=AL4,0,-SUM('PL and CF details'!$B81:AK85))</f>
        <v>0</v>
      </c>
      <c r="AM7" s="389">
        <f ca="1">IF(Inservice&lt;=AM4,0,-SUM('PL and CF details'!$B81:AL85))</f>
        <v>0</v>
      </c>
      <c r="AN7" s="389">
        <f ca="1">IF(Inservice&lt;=AN4,0,-SUM('PL and CF details'!$B81:AM85))</f>
        <v>0</v>
      </c>
      <c r="AO7" s="389">
        <f ca="1">IF(Inservice&lt;=AO4,0,-SUM('PL and CF details'!$B81:AN85))</f>
        <v>0</v>
      </c>
      <c r="AP7" s="389">
        <f ca="1">IF(Inservice&lt;=AP4,0,-SUM('PL and CF details'!$B81:AO85))</f>
        <v>0</v>
      </c>
      <c r="AQ7" s="389">
        <f ca="1">IF(Inservice&lt;=AQ4,0,-SUM('PL and CF details'!$B81:AP85))</f>
        <v>0</v>
      </c>
      <c r="AR7" s="389">
        <f ca="1">IF(Inservice&lt;=AR4,0,-SUM('PL and CF details'!$B81:AQ85))</f>
        <v>0</v>
      </c>
      <c r="AS7" s="389">
        <f ca="1">IF(Inservice&lt;=AS4,0,-SUM('PL and CF details'!$B81:AR85))</f>
        <v>0</v>
      </c>
      <c r="AT7" s="389">
        <f ca="1">IF(Inservice&lt;=AT4,0,-SUM('PL and CF details'!$B81:AS85))</f>
        <v>0</v>
      </c>
      <c r="AU7" s="389">
        <f ca="1">IF(Inservice&lt;=AU4,0,-SUM('PL and CF details'!$B81:AT85))</f>
        <v>0</v>
      </c>
      <c r="AV7" s="389">
        <f ca="1">IF(Inservice&lt;=AV4,0,-SUM('PL and CF details'!$B81:AU85))</f>
        <v>0</v>
      </c>
      <c r="AW7" s="389">
        <f ca="1">IF(Inservice&lt;=AW4,0,-SUM('PL and CF details'!$B81:AV85))</f>
        <v>0</v>
      </c>
      <c r="AX7" s="389">
        <f ca="1">IF(Inservice&lt;=AX4,0,-SUM('PL and CF details'!$B81:AW85))</f>
        <v>0</v>
      </c>
      <c r="AY7" s="389">
        <f ca="1">IF(Inservice&lt;=AY4,0,-SUM('PL and CF details'!$B81:AX85))</f>
        <v>0</v>
      </c>
      <c r="AZ7" s="389">
        <f ca="1">IF(Inservice&lt;=AZ4,0,-SUM('PL and CF details'!$B81:AY85))</f>
        <v>0</v>
      </c>
      <c r="BA7" s="389">
        <f ca="1">IF(Inservice&lt;=BA4,0,-SUM('PL and CF details'!$B81:AZ85))</f>
        <v>0</v>
      </c>
      <c r="BB7" s="389">
        <f ca="1">IF(Inservice&lt;=BB4,0,-SUM('PL and CF details'!$B81:BA85))</f>
        <v>0</v>
      </c>
      <c r="BC7" s="389">
        <f ca="1">IF(Inservice&lt;=BC4,0,-SUM('PL and CF details'!$B81:BB85))</f>
        <v>0</v>
      </c>
      <c r="BD7" s="389">
        <f ca="1">IF(Inservice&lt;=BD4,0,-SUM('PL and CF details'!$B81:BC85))</f>
        <v>0</v>
      </c>
      <c r="BE7" s="389">
        <f ca="1">IF(Inservice&lt;=BE4,0,-SUM('PL and CF details'!$B81:BD85))</f>
        <v>0</v>
      </c>
      <c r="BF7" s="389">
        <f ca="1">IF(Inservice&lt;=BF4,0,-SUM('PL and CF details'!$B81:BE85))</f>
        <v>0</v>
      </c>
      <c r="BG7" s="389">
        <f ca="1">IF(Inservice&lt;=BG4,0,-SUM('PL and CF details'!$B81:BF85))</f>
        <v>0</v>
      </c>
      <c r="BH7" s="389">
        <f ca="1">IF(Inservice&lt;=BH4,0,-SUM('PL and CF details'!$B81:BG85))</f>
        <v>0</v>
      </c>
      <c r="BI7" s="389">
        <f ca="1">IF(Inservice&lt;=BI4,0,-SUM('PL and CF details'!$B81:BH85))</f>
        <v>0</v>
      </c>
      <c r="BJ7" s="389">
        <f ca="1">IF(Inservice&lt;=BJ4,0,-SUM('PL and CF details'!$B81:BI85))</f>
        <v>0</v>
      </c>
      <c r="BK7" s="389">
        <f ca="1">IF(Inservice&lt;=BK4,0,-SUM('PL and CF details'!$B81:BJ85))</f>
        <v>0</v>
      </c>
      <c r="BL7" s="389">
        <f ca="1">IF(Inservice&lt;=BL4,0,-SUM('PL and CF details'!$B81:BK85))</f>
        <v>0</v>
      </c>
      <c r="BM7" s="389">
        <f ca="1">IF(Inservice&lt;=BM4,0,-SUM('PL and CF details'!$B81:BL85))</f>
        <v>0</v>
      </c>
      <c r="BN7" s="389">
        <f ca="1">IF(Inservice&lt;=BN4,0,-SUM('PL and CF details'!$B81:BM85))</f>
        <v>0</v>
      </c>
      <c r="BO7" s="389">
        <f ca="1">IF(Inservice&lt;=BO4,0,-SUM('PL and CF details'!$B81:BN85))</f>
        <v>0</v>
      </c>
      <c r="BP7" s="389">
        <f ca="1">IF(Inservice&lt;=BP4,0,-SUM('PL and CF details'!$B81:BO85))</f>
        <v>0</v>
      </c>
      <c r="BQ7" s="389">
        <f ca="1">IF(Inservice&lt;=BQ4,0,-SUM('PL and CF details'!$B81:BP85))</f>
        <v>0</v>
      </c>
      <c r="BR7" s="389">
        <f ca="1">IF(Inservice&lt;=BR4,0,-SUM('PL and CF details'!$B81:BQ85))</f>
        <v>0</v>
      </c>
      <c r="BS7" s="389">
        <f ca="1">IF(Inservice&lt;=BS4,0,-SUM('PL and CF details'!$B81:BR85))</f>
        <v>0</v>
      </c>
      <c r="BT7" s="389">
        <f ca="1">IF(Inservice&lt;=BT4,0,-SUM('PL and CF details'!$B81:BS85))</f>
        <v>0</v>
      </c>
      <c r="BU7" s="389">
        <f ca="1">IF(Inservice&lt;=BU4,0,-SUM('PL and CF details'!$B81:BT85))</f>
        <v>0</v>
      </c>
      <c r="BV7" s="389">
        <f ca="1">IF(Inservice&lt;=BV4,0,-SUM('PL and CF details'!$B81:BU85))</f>
        <v>0</v>
      </c>
      <c r="BW7" s="389">
        <f ca="1">IF(Inservice&lt;=BW4,0,-SUM('PL and CF details'!$B81:BV85))</f>
        <v>0</v>
      </c>
      <c r="BX7" s="389">
        <f ca="1">IF(Inservice&lt;=BX4,0,-SUM('PL and CF details'!$B81:BW85))</f>
        <v>0</v>
      </c>
      <c r="BY7" s="389">
        <f ca="1">IF(Inservice&lt;=BY4,0,-SUM('PL and CF details'!$B81:BX85))</f>
        <v>0</v>
      </c>
      <c r="BZ7" s="389">
        <f ca="1">IF(Inservice&lt;=BZ4,0,-SUM('PL and CF details'!$B81:BY85))</f>
        <v>0</v>
      </c>
      <c r="CA7" s="389">
        <f ca="1">IF(Inservice&lt;=CA4,0,-SUM('PL and CF details'!$B81:BZ85))</f>
        <v>0</v>
      </c>
      <c r="CB7" s="389">
        <f ca="1">IF(Inservice&lt;=CB4,0,-SUM('PL and CF details'!$B81:CA85))</f>
        <v>0</v>
      </c>
      <c r="CC7" s="389">
        <f ca="1">IF(Inservice&lt;=CC4,0,-SUM('PL and CF details'!$B81:CB85))</f>
        <v>0</v>
      </c>
      <c r="CD7" s="389">
        <f ca="1">IF(Inservice&lt;=CD4,0,-SUM('PL and CF details'!$B81:CC85))</f>
        <v>0</v>
      </c>
      <c r="CE7" s="389"/>
    </row>
    <row r="8" spans="1:83">
      <c r="A8" s="402" t="s">
        <v>498</v>
      </c>
      <c r="C8" s="389">
        <f ca="1">-'PL and CF details'!B37</f>
        <v>12.746614285714287</v>
      </c>
      <c r="D8" s="389">
        <f ca="1">-'PL and CF details'!C37+C8</f>
        <v>38.239842857142861</v>
      </c>
      <c r="E8" s="389">
        <f ca="1">-'PL and CF details'!D37+D8</f>
        <v>63.733071428571435</v>
      </c>
      <c r="F8" s="389">
        <f ca="1">-'PL and CF details'!E37+E8</f>
        <v>89.226300000000009</v>
      </c>
      <c r="G8" s="389">
        <f ca="1">-'PL and CF details'!F37+F8</f>
        <v>114.71952857142858</v>
      </c>
      <c r="H8" s="389">
        <f ca="1">-'PL and CF details'!G37+G8</f>
        <v>140.21275714285716</v>
      </c>
      <c r="I8" s="389">
        <f ca="1">-'PL and CF details'!H37+H8</f>
        <v>165.70598571428573</v>
      </c>
      <c r="J8" s="389">
        <f ca="1">-'PL and CF details'!I37+I8</f>
        <v>191.19921428571431</v>
      </c>
      <c r="K8" s="389">
        <f ca="1">-'PL and CF details'!J37+J8</f>
        <v>216.69244285714288</v>
      </c>
      <c r="L8" s="389">
        <f ca="1">-'PL and CF details'!K37+K8</f>
        <v>242.18567142857145</v>
      </c>
      <c r="M8" s="389">
        <f ca="1">-'PL and CF details'!L37+L8</f>
        <v>267.6789</v>
      </c>
      <c r="N8" s="389">
        <f ca="1">-'PL and CF details'!M37+M8</f>
        <v>293.17212857142857</v>
      </c>
      <c r="O8" s="389">
        <f ca="1">-'PL and CF details'!N37+N8</f>
        <v>318.66535714285715</v>
      </c>
      <c r="P8" s="389">
        <f ca="1">-'PL and CF details'!O37+O8</f>
        <v>344.15858571428572</v>
      </c>
      <c r="Q8" s="389">
        <f ca="1">-'PL and CF details'!P37+P8</f>
        <v>369.65181428571429</v>
      </c>
      <c r="R8" s="389">
        <f ca="1">-'PL and CF details'!Q37+Q8</f>
        <v>395.14504285714287</v>
      </c>
      <c r="S8" s="389">
        <f ca="1">-'PL and CF details'!R37+R8</f>
        <v>420.63827142857144</v>
      </c>
      <c r="T8" s="389">
        <f ca="1">-'PL and CF details'!S37+S8</f>
        <v>446.13150000000002</v>
      </c>
      <c r="U8" s="389">
        <f ca="1">-'PL and CF details'!T37+T8</f>
        <v>471.62472857142859</v>
      </c>
      <c r="V8" s="389">
        <f ca="1">-'PL and CF details'!U37+U8</f>
        <v>497.11795714285716</v>
      </c>
      <c r="W8" s="389">
        <f ca="1">-'PL and CF details'!V37+V8</f>
        <v>522.61118571428574</v>
      </c>
      <c r="X8" s="389">
        <f ca="1">-'PL and CF details'!W37+W8</f>
        <v>548.10441428571426</v>
      </c>
      <c r="Y8" s="389">
        <f ca="1">-'PL and CF details'!X37+X8</f>
        <v>573.59764285714277</v>
      </c>
      <c r="Z8" s="389">
        <f ca="1">-'PL and CF details'!Y37+Y8</f>
        <v>599.09087142857129</v>
      </c>
      <c r="AA8" s="389">
        <f ca="1">-'PL and CF details'!Z37+Z8</f>
        <v>624.58409999999981</v>
      </c>
      <c r="AB8" s="389">
        <f ca="1">-'PL and CF details'!AA37+AA8</f>
        <v>650.07732857142832</v>
      </c>
      <c r="AC8" s="389">
        <f ca="1">-'PL and CF details'!AB37+AB8</f>
        <v>675.57055714285684</v>
      </c>
      <c r="AD8" s="389">
        <f ca="1">-'PL and CF details'!AC37+AC8</f>
        <v>701.06378571428536</v>
      </c>
      <c r="AE8" s="389">
        <f ca="1">-'PL and CF details'!AD37+AD8</f>
        <v>726.55701428571388</v>
      </c>
      <c r="AF8" s="389">
        <f ca="1">-'PL and CF details'!AE37+AE8</f>
        <v>752.05024285714239</v>
      </c>
      <c r="AG8" s="389">
        <f ca="1">-'PL and CF details'!AF37+AF8</f>
        <v>777.54347142857091</v>
      </c>
      <c r="AH8" s="389">
        <f ca="1">-'PL and CF details'!AG37+AG8</f>
        <v>803.03669999999943</v>
      </c>
      <c r="AI8" s="389">
        <f ca="1">-'PL and CF details'!AH37+AH8</f>
        <v>828.52992857142794</v>
      </c>
      <c r="AJ8" s="389">
        <f ca="1">-'PL and CF details'!AI37+AI8</f>
        <v>854.02315714285646</v>
      </c>
      <c r="AK8" s="389">
        <f ca="1">-'PL and CF details'!AJ37+AJ8</f>
        <v>879.51638571428498</v>
      </c>
      <c r="AL8" s="389">
        <f ca="1">-'PL and CF details'!AK37+AK8</f>
        <v>892.26299999999924</v>
      </c>
      <c r="AM8" s="389">
        <f ca="1">-'PL and CF details'!AL37+AL8</f>
        <v>892.26299999999924</v>
      </c>
      <c r="AN8" s="389">
        <f ca="1">-'PL and CF details'!AM37+AM8</f>
        <v>892.26299999999924</v>
      </c>
      <c r="AO8" s="389">
        <f ca="1">-'PL and CF details'!AN37+AN8</f>
        <v>892.26299999999924</v>
      </c>
      <c r="AP8" s="389">
        <f ca="1">-'PL and CF details'!AO37+AO8</f>
        <v>892.26299999999924</v>
      </c>
      <c r="AQ8" s="389">
        <f ca="1">-'PL and CF details'!AP37+AP8</f>
        <v>892.26299999999924</v>
      </c>
      <c r="AR8" s="389">
        <f ca="1">-'PL and CF details'!AQ37+AQ8</f>
        <v>892.26299999999924</v>
      </c>
      <c r="AS8" s="389">
        <f ca="1">-'PL and CF details'!AR37+AR8</f>
        <v>892.26299999999924</v>
      </c>
      <c r="AT8" s="389">
        <f ca="1">-'PL and CF details'!AS37+AS8</f>
        <v>892.26299999999924</v>
      </c>
      <c r="AU8" s="389">
        <f ca="1">-'PL and CF details'!AT37+AT8</f>
        <v>892.26299999999924</v>
      </c>
      <c r="AV8" s="389">
        <f ca="1">-'PL and CF details'!AU37+AU8</f>
        <v>892.26299999999924</v>
      </c>
      <c r="AW8" s="389">
        <f ca="1">-'PL and CF details'!AV37+AV8</f>
        <v>892.26299999999924</v>
      </c>
      <c r="AX8" s="389">
        <f ca="1">-'PL and CF details'!AW37+AW8</f>
        <v>892.26299999999924</v>
      </c>
      <c r="AY8" s="389">
        <f ca="1">-'PL and CF details'!AX37+AX8</f>
        <v>892.26299999999924</v>
      </c>
      <c r="AZ8" s="389">
        <f ca="1">-'PL and CF details'!AY37+AY8</f>
        <v>892.26299999999924</v>
      </c>
      <c r="BA8" s="389">
        <f ca="1">-'PL and CF details'!AZ37+AZ8</f>
        <v>892.26299999999924</v>
      </c>
      <c r="BB8" s="389">
        <f ca="1">-'PL and CF details'!BA37+BA8</f>
        <v>892.26299999999924</v>
      </c>
      <c r="BC8" s="389">
        <f ca="1">-'PL and CF details'!BB37+BB8</f>
        <v>892.26299999999924</v>
      </c>
      <c r="BD8" s="389">
        <f ca="1">-'PL and CF details'!BC37+BC8</f>
        <v>892.26299999999924</v>
      </c>
      <c r="BE8" s="389">
        <f ca="1">-'PL and CF details'!BD37+BD8</f>
        <v>892.26299999999924</v>
      </c>
      <c r="BF8" s="389">
        <f ca="1">-'PL and CF details'!BE37+BE8</f>
        <v>892.26299999999924</v>
      </c>
      <c r="BG8" s="389">
        <f ca="1">-'PL and CF details'!BF37+BF8</f>
        <v>892.26299999999924</v>
      </c>
      <c r="BH8" s="389">
        <f ca="1">-'PL and CF details'!BG37+BG8</f>
        <v>892.26299999999924</v>
      </c>
      <c r="BI8" s="389">
        <f ca="1">-'PL and CF details'!BH37+BH8</f>
        <v>892.26299999999924</v>
      </c>
      <c r="BJ8" s="389">
        <f ca="1">-'PL and CF details'!BI37+BI8</f>
        <v>892.26299999999924</v>
      </c>
      <c r="BK8" s="389">
        <f ca="1">-'PL and CF details'!BJ37+BJ8</f>
        <v>892.26299999999924</v>
      </c>
      <c r="BL8" s="389">
        <f ca="1">-'PL and CF details'!BK37+BK8</f>
        <v>892.26299999999924</v>
      </c>
      <c r="BM8" s="389">
        <f ca="1">-'PL and CF details'!BL37+BL8</f>
        <v>892.26299999999924</v>
      </c>
      <c r="BN8" s="389">
        <f ca="1">-'PL and CF details'!BM37+BM8</f>
        <v>892.26299999999924</v>
      </c>
      <c r="BO8" s="389">
        <f ca="1">-'PL and CF details'!BN37+BN8</f>
        <v>892.26299999999924</v>
      </c>
      <c r="BP8" s="389">
        <f ca="1">-'PL and CF details'!BO37+BO8</f>
        <v>892.26299999999924</v>
      </c>
      <c r="BQ8" s="389">
        <f ca="1">-'PL and CF details'!BP37+BP8</f>
        <v>892.26299999999924</v>
      </c>
      <c r="BR8" s="389">
        <f ca="1">-'PL and CF details'!BQ37+BQ8</f>
        <v>892.26299999999924</v>
      </c>
      <c r="BS8" s="389">
        <f ca="1">-'PL and CF details'!BR37+BR8</f>
        <v>892.26299999999924</v>
      </c>
      <c r="BT8" s="389">
        <f ca="1">-'PL and CF details'!BS37+BS8</f>
        <v>892.26299999999924</v>
      </c>
      <c r="BU8" s="389">
        <f ca="1">-'PL and CF details'!BT37+BT8</f>
        <v>892.26299999999924</v>
      </c>
      <c r="BV8" s="389">
        <f ca="1">-'PL and CF details'!BU37+BU8</f>
        <v>892.26299999999924</v>
      </c>
      <c r="BW8" s="389">
        <f ca="1">-'PL and CF details'!BV37+BV8</f>
        <v>892.26299999999924</v>
      </c>
      <c r="BX8" s="389">
        <f ca="1">-'PL and CF details'!BW37+BW8</f>
        <v>892.26299999999924</v>
      </c>
      <c r="BY8" s="389">
        <f ca="1">-'PL and CF details'!BX37+BX8</f>
        <v>892.26299999999924</v>
      </c>
      <c r="BZ8" s="389">
        <f ca="1">-'PL and CF details'!BY37+BY8</f>
        <v>892.26299999999924</v>
      </c>
      <c r="CA8" s="389">
        <f ca="1">-'PL and CF details'!BZ37+BZ8</f>
        <v>892.26299999999924</v>
      </c>
      <c r="CB8" s="389">
        <f ca="1">-'PL and CF details'!CA37+CA8</f>
        <v>892.26299999999924</v>
      </c>
      <c r="CC8" s="389">
        <f ca="1">-'PL and CF details'!CB37+CB8</f>
        <v>892.26299999999924</v>
      </c>
      <c r="CD8" s="389">
        <f ca="1">-'PL and CF details'!CC37+CC8</f>
        <v>892.26299999999924</v>
      </c>
      <c r="CE8" s="389"/>
    </row>
    <row r="9" spans="1:83" s="399" customFormat="1">
      <c r="A9" s="403" t="s">
        <v>499</v>
      </c>
      <c r="C9" s="390">
        <f ca="1">-(Depreciation!C$60-Depreciation!C$34)*BookIncomeTax</f>
        <v>8.0574535553571422</v>
      </c>
      <c r="D9" s="390">
        <f ca="1">-((Depreciation!D$60-Depreciation!D$34)*BookIncomeTax)+C9</f>
        <v>23.197036903401425</v>
      </c>
      <c r="E9" s="390">
        <f ca="1">-((Depreciation!E$60-Depreciation!E$34)*BookIncomeTax)+D9</f>
        <v>36.455390787505706</v>
      </c>
      <c r="F9" s="390">
        <f ca="1">-((Depreciation!F$60-Depreciation!F$34)*BookIncomeTax)+E9</f>
        <v>47.978293136609992</v>
      </c>
      <c r="G9" s="390">
        <f ca="1">-((Depreciation!G$60-Depreciation!G$34)*BookIncomeTax)+F9</f>
        <v>57.890696461234278</v>
      </c>
      <c r="H9" s="390">
        <f ca="1">-((Depreciation!H$60-Depreciation!H$34)*BookIncomeTax)+G9</f>
        <v>66.317553271898561</v>
      </c>
      <c r="I9" s="390">
        <f ca="1">-((Depreciation!I$60-Depreciation!I$34)*BookIncomeTax)+H9</f>
        <v>73.366461563772845</v>
      </c>
      <c r="J9" s="390">
        <f ca="1">-((Depreciation!J$60-Depreciation!J$34)*BookIncomeTax)+I9</f>
        <v>79.145019332027132</v>
      </c>
      <c r="K9" s="390">
        <f ca="1">-((Depreciation!K$60-Depreciation!K$34)*BookIncomeTax)+J9</f>
        <v>84.715322916081419</v>
      </c>
      <c r="L9" s="390">
        <f ca="1">-((Depreciation!L$60-Depreciation!L$34)*BookIncomeTax)+K9</f>
        <v>90.28215559706571</v>
      </c>
      <c r="M9" s="390">
        <f ca="1">-((Depreciation!M$60-Depreciation!M$34)*BookIncomeTax)+L9</f>
        <v>95.852459181119997</v>
      </c>
      <c r="N9" s="390">
        <f ca="1">-((Depreciation!N$60-Depreciation!N$34)*BookIncomeTax)+M9</f>
        <v>101.41929186210429</v>
      </c>
      <c r="O9" s="390">
        <f ca="1">-((Depreciation!O$60-Depreciation!O$34)*BookIncomeTax)+N9</f>
        <v>106.98959544615857</v>
      </c>
      <c r="P9" s="390">
        <f ca="1">-((Depreciation!P$60-Depreciation!P$34)*BookIncomeTax)+O9</f>
        <v>112.55642812714287</v>
      </c>
      <c r="Q9" s="390">
        <f ca="1">-((Depreciation!Q$60-Depreciation!Q$34)*BookIncomeTax)+P9</f>
        <v>118.12673171119715</v>
      </c>
      <c r="R9" s="390">
        <f ca="1">-((Depreciation!R$60-Depreciation!R$34)*BookIncomeTax)+Q9</f>
        <v>123.69356439218144</v>
      </c>
      <c r="S9" s="390">
        <f ca="1">-((Depreciation!S$60-Depreciation!S$34)*BookIncomeTax)+R9</f>
        <v>129.26386797623573</v>
      </c>
      <c r="T9" s="390">
        <f ca="1">-((Depreciation!T$60-Depreciation!T$34)*BookIncomeTax)+S9</f>
        <v>134.83070065722001</v>
      </c>
      <c r="U9" s="390">
        <f ca="1">-((Depreciation!U$60-Depreciation!U$34)*BookIncomeTax)+T9</f>
        <v>140.40100424127428</v>
      </c>
      <c r="V9" s="390">
        <f ca="1">-((Depreciation!V$60-Depreciation!V$34)*BookIncomeTax)+U9</f>
        <v>145.96783692225856</v>
      </c>
      <c r="W9" s="390">
        <f ca="1">-((Depreciation!W$60-Depreciation!W$34)*BookIncomeTax)+V9</f>
        <v>143.79455575714283</v>
      </c>
      <c r="X9" s="390">
        <f ca="1">-((Depreciation!X$60-Depreciation!X$34)*BookIncomeTax)+W9</f>
        <v>133.87768984285711</v>
      </c>
      <c r="Y9" s="390">
        <f ca="1">-((Depreciation!Y$60-Depreciation!Y$34)*BookIncomeTax)+X9</f>
        <v>123.96082392857139</v>
      </c>
      <c r="Z9" s="390">
        <f ca="1">-((Depreciation!Z$60-Depreciation!Z$34)*BookIncomeTax)+Y9</f>
        <v>114.04395801428566</v>
      </c>
      <c r="AA9" s="390">
        <f ca="1">-((Depreciation!AA$60-Depreciation!AA$34)*BookIncomeTax)+Z9</f>
        <v>104.12709209999994</v>
      </c>
      <c r="AB9" s="390">
        <f ca="1">-((Depreciation!AB$60-Depreciation!AB$34)*BookIncomeTax)+AA9</f>
        <v>94.21022618571422</v>
      </c>
      <c r="AC9" s="390">
        <f ca="1">-((Depreciation!AC$60-Depreciation!AC$34)*BookIncomeTax)+AB9</f>
        <v>84.293360271428497</v>
      </c>
      <c r="AD9" s="390">
        <f ca="1">-((Depreciation!AD$60-Depreciation!AD$34)*BookIncomeTax)+AC9</f>
        <v>74.376494357142775</v>
      </c>
      <c r="AE9" s="390">
        <f ca="1">-((Depreciation!AE$60-Depreciation!AE$34)*BookIncomeTax)+AD9</f>
        <v>64.459628442857053</v>
      </c>
      <c r="AF9" s="390">
        <f ca="1">-((Depreciation!AF$60-Depreciation!AF$34)*BookIncomeTax)+AE9</f>
        <v>54.542762528571338</v>
      </c>
      <c r="AG9" s="390">
        <f ca="1">-((Depreciation!AG$60-Depreciation!AG$34)*BookIncomeTax)+AF9</f>
        <v>44.625896614285622</v>
      </c>
      <c r="AH9" s="390">
        <f ca="1">-((Depreciation!AH$60-Depreciation!AH$34)*BookIncomeTax)+AG9</f>
        <v>34.709030699999907</v>
      </c>
      <c r="AI9" s="390">
        <f ca="1">-((Depreciation!AI$60-Depreciation!AI$34)*BookIncomeTax)+AH9</f>
        <v>24.792164785714192</v>
      </c>
      <c r="AJ9" s="390">
        <f ca="1">-((Depreciation!AJ$60-Depreciation!AJ$34)*BookIncomeTax)+AI9</f>
        <v>14.875298871428477</v>
      </c>
      <c r="AK9" s="390">
        <f ca="1">-((Depreciation!AK$60-Depreciation!AK$34)*BookIncomeTax)+AJ9</f>
        <v>4.9584329571427617</v>
      </c>
      <c r="AL9" s="390">
        <f ca="1">-((Depreciation!AL$60-Depreciation!AL$34)*BookIncomeTax)+AK9</f>
        <v>-9.5923269327613525E-14</v>
      </c>
      <c r="AM9" s="390">
        <f ca="1">-((Depreciation!AM$60-Depreciation!AM$34)*BookIncomeTax)+AL9</f>
        <v>-9.5923269327613525E-14</v>
      </c>
      <c r="AN9" s="390">
        <f ca="1">-((Depreciation!AN$60-Depreciation!AN$34)*BookIncomeTax)+AM9</f>
        <v>-9.5923269327613525E-14</v>
      </c>
      <c r="AO9" s="390">
        <f ca="1">-((Depreciation!AO$60-Depreciation!AO$34)*BookIncomeTax)+AN9</f>
        <v>-9.5923269327613525E-14</v>
      </c>
      <c r="AP9" s="390">
        <f ca="1">-((Depreciation!AP$60-Depreciation!AP$34)*BookIncomeTax)+AO9</f>
        <v>-9.5923269327613525E-14</v>
      </c>
      <c r="AQ9" s="390">
        <f ca="1">-((Depreciation!AQ$60-Depreciation!AQ$34)*BookIncomeTax)+AP9</f>
        <v>-9.5923269327613525E-14</v>
      </c>
      <c r="AR9" s="390">
        <f ca="1">-((Depreciation!AR$60-Depreciation!AR$34)*BookIncomeTax)+AQ9</f>
        <v>-9.5923269327613525E-14</v>
      </c>
      <c r="AS9" s="390">
        <f ca="1">-((Depreciation!AS$60-Depreciation!AS$34)*BookIncomeTax)+AR9</f>
        <v>-9.5923269327613525E-14</v>
      </c>
      <c r="AT9" s="390">
        <f ca="1">-((Depreciation!AT$60-Depreciation!AT$34)*BookIncomeTax)+AS9</f>
        <v>-9.5923269327613525E-14</v>
      </c>
      <c r="AU9" s="390">
        <f ca="1">-((Depreciation!AU$60-Depreciation!AU$34)*BookIncomeTax)+AT9</f>
        <v>-9.5923269327613525E-14</v>
      </c>
      <c r="AV9" s="390">
        <f ca="1">-((Depreciation!AV$60-Depreciation!AV$34)*BookIncomeTax)+AU9</f>
        <v>-9.5923269327613525E-14</v>
      </c>
      <c r="AW9" s="390">
        <f ca="1">-((Depreciation!AW$60-Depreciation!AW$34)*BookIncomeTax)+AV9</f>
        <v>-9.5923269327613525E-14</v>
      </c>
      <c r="AX9" s="390">
        <f ca="1">-((Depreciation!AX$60-Depreciation!AX$34)*BookIncomeTax)+AW9</f>
        <v>-9.5923269327613525E-14</v>
      </c>
      <c r="AY9" s="390">
        <f ca="1">-((Depreciation!AY$60-Depreciation!AY$34)*BookIncomeTax)+AX9</f>
        <v>-9.5923269327613525E-14</v>
      </c>
      <c r="AZ9" s="390">
        <f ca="1">-((Depreciation!AZ$60-Depreciation!AZ$34)*BookIncomeTax)+AY9</f>
        <v>-9.5923269327613525E-14</v>
      </c>
      <c r="BA9" s="390">
        <f ca="1">-((Depreciation!BA$60-Depreciation!BA$34)*BookIncomeTax)+AZ9</f>
        <v>-9.5923269327613525E-14</v>
      </c>
      <c r="BB9" s="390">
        <f ca="1">-((Depreciation!BB$60-Depreciation!BB$34)*BookIncomeTax)+BA9</f>
        <v>-9.5923269327613525E-14</v>
      </c>
      <c r="BC9" s="390">
        <f ca="1">-((Depreciation!BC$60-Depreciation!BC$34)*BookIncomeTax)+BB9</f>
        <v>-9.5923269327613525E-14</v>
      </c>
      <c r="BD9" s="390">
        <f ca="1">-((Depreciation!BD$60-Depreciation!BD$34)*BookIncomeTax)+BC9</f>
        <v>-9.5923269327613525E-14</v>
      </c>
      <c r="BE9" s="390">
        <f ca="1">-((Depreciation!BE$60-Depreciation!BE$34)*BookIncomeTax)+BD9</f>
        <v>-9.5923269327613525E-14</v>
      </c>
      <c r="BF9" s="390">
        <f ca="1">-((Depreciation!BF$60-Depreciation!BF$34)*BookIncomeTax)+BE9</f>
        <v>-9.5923269327613525E-14</v>
      </c>
      <c r="BG9" s="390">
        <f ca="1">-((Depreciation!BG$60-Depreciation!BG$34)*BookIncomeTax)+BF9</f>
        <v>-9.5923269327613525E-14</v>
      </c>
      <c r="BH9" s="390">
        <f ca="1">-((Depreciation!BH$60-Depreciation!BH$34)*BookIncomeTax)+BG9</f>
        <v>-9.5923269327613525E-14</v>
      </c>
      <c r="BI9" s="390">
        <f ca="1">-((Depreciation!BI$60-Depreciation!BI$34)*BookIncomeTax)+BH9</f>
        <v>-9.5923269327613525E-14</v>
      </c>
      <c r="BJ9" s="390">
        <f ca="1">-((Depreciation!BJ$60-Depreciation!BJ$34)*BookIncomeTax)+BI9</f>
        <v>-9.5923269327613525E-14</v>
      </c>
      <c r="BK9" s="390">
        <f ca="1">-((Depreciation!BK$60-Depreciation!BK$34)*BookIncomeTax)+BJ9</f>
        <v>-9.5923269327613525E-14</v>
      </c>
      <c r="BL9" s="390">
        <f ca="1">-((Depreciation!BL$60-Depreciation!BL$34)*BookIncomeTax)+BK9</f>
        <v>-9.5923269327613525E-14</v>
      </c>
      <c r="BM9" s="390">
        <f ca="1">-((Depreciation!BM$60-Depreciation!BM$34)*BookIncomeTax)+BL9</f>
        <v>-9.5923269327613525E-14</v>
      </c>
      <c r="BN9" s="390">
        <f ca="1">-((Depreciation!BN$60-Depreciation!BN$34)*BookIncomeTax)+BM9</f>
        <v>-9.5923269327613525E-14</v>
      </c>
      <c r="BO9" s="390">
        <f ca="1">-((Depreciation!BO$60-Depreciation!BO$34)*BookIncomeTax)+BN9</f>
        <v>-9.5923269327613525E-14</v>
      </c>
      <c r="BP9" s="390">
        <f ca="1">-((Depreciation!BP$60-Depreciation!BP$34)*BookIncomeTax)+BO9</f>
        <v>-9.5923269327613525E-14</v>
      </c>
      <c r="BQ9" s="390">
        <f ca="1">-((Depreciation!BQ$60-Depreciation!BQ$34)*BookIncomeTax)+BP9</f>
        <v>-9.5923269327613525E-14</v>
      </c>
      <c r="BR9" s="390">
        <f ca="1">-((Depreciation!BR$60-Depreciation!BR$34)*BookIncomeTax)+BQ9</f>
        <v>-9.5923269327613525E-14</v>
      </c>
      <c r="BS9" s="390">
        <f ca="1">-((Depreciation!BS$60-Depreciation!BS$34)*BookIncomeTax)+BR9</f>
        <v>-9.5923269327613525E-14</v>
      </c>
      <c r="BT9" s="390">
        <f ca="1">-((Depreciation!BT$60-Depreciation!BT$34)*BookIncomeTax)+BS9</f>
        <v>-9.5923269327613525E-14</v>
      </c>
      <c r="BU9" s="390">
        <f ca="1">-((Depreciation!BU$60-Depreciation!BU$34)*BookIncomeTax)+BT9</f>
        <v>-9.5923269327613525E-14</v>
      </c>
      <c r="BV9" s="390">
        <f ca="1">-((Depreciation!BV$60-Depreciation!BV$34)*BookIncomeTax)+BU9</f>
        <v>-9.5923269327613525E-14</v>
      </c>
      <c r="BW9" s="390">
        <f ca="1">-((Depreciation!BW$60-Depreciation!BW$34)*BookIncomeTax)+BV9</f>
        <v>-9.5923269327613525E-14</v>
      </c>
      <c r="BX9" s="390">
        <f ca="1">-((Depreciation!BX$60-Depreciation!BX$34)*BookIncomeTax)+BW9</f>
        <v>-9.5923269327613525E-14</v>
      </c>
      <c r="BY9" s="390">
        <f ca="1">-((Depreciation!BY$60-Depreciation!BY$34)*BookIncomeTax)+BX9</f>
        <v>-9.5923269327613525E-14</v>
      </c>
      <c r="BZ9" s="390">
        <f ca="1">-((Depreciation!BZ$60-Depreciation!BZ$34)*BookIncomeTax)+BY9</f>
        <v>-9.5923269327613525E-14</v>
      </c>
      <c r="CA9" s="390">
        <f ca="1">-((Depreciation!CA$60-Depreciation!CA$34)*BookIncomeTax)+BZ9</f>
        <v>-9.5923269327613525E-14</v>
      </c>
      <c r="CB9" s="390">
        <f ca="1">-((Depreciation!CB$60-Depreciation!CB$34)*BookIncomeTax)+CA9</f>
        <v>-9.5923269327613525E-14</v>
      </c>
      <c r="CC9" s="390">
        <f ca="1">-((Depreciation!CC$60-Depreciation!CC$34)*BookIncomeTax)+CB9</f>
        <v>-9.5923269327613525E-14</v>
      </c>
      <c r="CD9" s="390">
        <f ca="1">-((Depreciation!CD$60-Depreciation!CD$34)*BookIncomeTax)+CC9</f>
        <v>-9.5923269327613525E-14</v>
      </c>
      <c r="CE9" s="389"/>
    </row>
    <row r="10" spans="1:83">
      <c r="A10" s="404" t="s">
        <v>500</v>
      </c>
      <c r="C10" s="389">
        <f ca="1">C6+C7-C8-C9</f>
        <v>871.45893215892863</v>
      </c>
      <c r="D10" s="389">
        <f t="shared" ref="D10:BO10" ca="1" si="0">D6+D7-D8-D9</f>
        <v>830.82612023945569</v>
      </c>
      <c r="E10" s="389">
        <f t="shared" ca="1" si="0"/>
        <v>792.07453778392289</v>
      </c>
      <c r="F10" s="389">
        <f t="shared" ca="1" si="0"/>
        <v>755.05840686339002</v>
      </c>
      <c r="G10" s="389">
        <f t="shared" ca="1" si="0"/>
        <v>719.65277496733722</v>
      </c>
      <c r="H10" s="389">
        <f t="shared" ca="1" si="0"/>
        <v>685.73268958524432</v>
      </c>
      <c r="I10" s="389">
        <f t="shared" ca="1" si="0"/>
        <v>653.19055272194146</v>
      </c>
      <c r="J10" s="389">
        <f t="shared" ca="1" si="0"/>
        <v>621.91876638225858</v>
      </c>
      <c r="K10" s="389">
        <f t="shared" ca="1" si="0"/>
        <v>590.85523422677579</v>
      </c>
      <c r="L10" s="389">
        <f t="shared" ca="1" si="0"/>
        <v>559.7951729743628</v>
      </c>
      <c r="M10" s="389">
        <f t="shared" ca="1" si="0"/>
        <v>528.73164081888001</v>
      </c>
      <c r="N10" s="389">
        <f t="shared" ca="1" si="0"/>
        <v>497.67157956646724</v>
      </c>
      <c r="O10" s="389">
        <f t="shared" ca="1" si="0"/>
        <v>466.60804741098434</v>
      </c>
      <c r="P10" s="389">
        <f t="shared" ca="1" si="0"/>
        <v>435.5479861585714</v>
      </c>
      <c r="Q10" s="389">
        <f t="shared" ca="1" si="0"/>
        <v>404.48445400308856</v>
      </c>
      <c r="R10" s="389">
        <f t="shared" ca="1" si="0"/>
        <v>373.42439275067574</v>
      </c>
      <c r="S10" s="389">
        <f t="shared" ca="1" si="0"/>
        <v>342.36086059519289</v>
      </c>
      <c r="T10" s="389">
        <f t="shared" ca="1" si="0"/>
        <v>311.30079934278001</v>
      </c>
      <c r="U10" s="389">
        <f t="shared" ca="1" si="0"/>
        <v>280.23726718729716</v>
      </c>
      <c r="V10" s="389">
        <f t="shared" ca="1" si="0"/>
        <v>249.17720593488431</v>
      </c>
      <c r="W10" s="389">
        <f t="shared" ca="1" si="0"/>
        <v>225.85725852857146</v>
      </c>
      <c r="X10" s="389">
        <f t="shared" ca="1" si="0"/>
        <v>210.28089587142867</v>
      </c>
      <c r="Y10" s="389">
        <f t="shared" ca="1" si="0"/>
        <v>194.70453321428587</v>
      </c>
      <c r="Z10" s="389">
        <f t="shared" ca="1" si="0"/>
        <v>179.12817055714308</v>
      </c>
      <c r="AA10" s="389">
        <f t="shared" ca="1" si="0"/>
        <v>163.55180790000028</v>
      </c>
      <c r="AB10" s="389">
        <f t="shared" ca="1" si="0"/>
        <v>147.97544524285749</v>
      </c>
      <c r="AC10" s="389">
        <f t="shared" ca="1" si="0"/>
        <v>132.39908258571469</v>
      </c>
      <c r="AD10" s="389">
        <f t="shared" ca="1" si="0"/>
        <v>116.8227199285719</v>
      </c>
      <c r="AE10" s="389">
        <f t="shared" ca="1" si="0"/>
        <v>101.2463572714291</v>
      </c>
      <c r="AF10" s="389">
        <f t="shared" ca="1" si="0"/>
        <v>85.66999461428631</v>
      </c>
      <c r="AG10" s="389">
        <f t="shared" ca="1" si="0"/>
        <v>70.093631957143501</v>
      </c>
      <c r="AH10" s="389">
        <f t="shared" ca="1" si="0"/>
        <v>54.517269300000699</v>
      </c>
      <c r="AI10" s="389">
        <f t="shared" ca="1" si="0"/>
        <v>38.940906642857897</v>
      </c>
      <c r="AJ10" s="389">
        <f t="shared" ca="1" si="0"/>
        <v>23.364543985715095</v>
      </c>
      <c r="AK10" s="389">
        <f t="shared" ca="1" si="0"/>
        <v>7.7881813285722927</v>
      </c>
      <c r="AL10" s="389">
        <f t="shared" ca="1" si="0"/>
        <v>8.9173113337892573E-13</v>
      </c>
      <c r="AM10" s="389">
        <f t="shared" ca="1" si="0"/>
        <v>8.9173113337892573E-13</v>
      </c>
      <c r="AN10" s="389">
        <f t="shared" ca="1" si="0"/>
        <v>8.9173113337892573E-13</v>
      </c>
      <c r="AO10" s="389">
        <f t="shared" ca="1" si="0"/>
        <v>8.9173113337892573E-13</v>
      </c>
      <c r="AP10" s="389">
        <f t="shared" ca="1" si="0"/>
        <v>8.9173113337892573E-13</v>
      </c>
      <c r="AQ10" s="389">
        <f t="shared" ca="1" si="0"/>
        <v>8.9173113337892573E-13</v>
      </c>
      <c r="AR10" s="389">
        <f t="shared" ca="1" si="0"/>
        <v>8.9173113337892573E-13</v>
      </c>
      <c r="AS10" s="389">
        <f t="shared" ca="1" si="0"/>
        <v>8.9173113337892573E-13</v>
      </c>
      <c r="AT10" s="389">
        <f t="shared" ca="1" si="0"/>
        <v>8.9173113337892573E-13</v>
      </c>
      <c r="AU10" s="389">
        <f t="shared" ca="1" si="0"/>
        <v>8.9173113337892573E-13</v>
      </c>
      <c r="AV10" s="389">
        <f t="shared" ca="1" si="0"/>
        <v>8.9173113337892573E-13</v>
      </c>
      <c r="AW10" s="389">
        <f t="shared" ca="1" si="0"/>
        <v>8.9173113337892573E-13</v>
      </c>
      <c r="AX10" s="389">
        <f t="shared" ca="1" si="0"/>
        <v>8.9173113337892573E-13</v>
      </c>
      <c r="AY10" s="389">
        <f t="shared" ca="1" si="0"/>
        <v>8.9173113337892573E-13</v>
      </c>
      <c r="AZ10" s="389">
        <f t="shared" ca="1" si="0"/>
        <v>8.9173113337892573E-13</v>
      </c>
      <c r="BA10" s="389">
        <f t="shared" ca="1" si="0"/>
        <v>8.9173113337892573E-13</v>
      </c>
      <c r="BB10" s="389">
        <f t="shared" ca="1" si="0"/>
        <v>8.9173113337892573E-13</v>
      </c>
      <c r="BC10" s="389">
        <f t="shared" ca="1" si="0"/>
        <v>8.9173113337892573E-13</v>
      </c>
      <c r="BD10" s="389">
        <f t="shared" ca="1" si="0"/>
        <v>8.9173113337892573E-13</v>
      </c>
      <c r="BE10" s="389">
        <f t="shared" ca="1" si="0"/>
        <v>8.9173113337892573E-13</v>
      </c>
      <c r="BF10" s="389">
        <f t="shared" ca="1" si="0"/>
        <v>8.9173113337892573E-13</v>
      </c>
      <c r="BG10" s="389">
        <f t="shared" ca="1" si="0"/>
        <v>8.9173113337892573E-13</v>
      </c>
      <c r="BH10" s="389">
        <f t="shared" ca="1" si="0"/>
        <v>8.9173113337892573E-13</v>
      </c>
      <c r="BI10" s="389">
        <f t="shared" ca="1" si="0"/>
        <v>8.9173113337892573E-13</v>
      </c>
      <c r="BJ10" s="389">
        <f t="shared" ca="1" si="0"/>
        <v>8.9173113337892573E-13</v>
      </c>
      <c r="BK10" s="389">
        <f t="shared" ca="1" si="0"/>
        <v>8.9173113337892573E-13</v>
      </c>
      <c r="BL10" s="389">
        <f t="shared" ca="1" si="0"/>
        <v>8.9173113337892573E-13</v>
      </c>
      <c r="BM10" s="389">
        <f t="shared" ca="1" si="0"/>
        <v>8.9173113337892573E-13</v>
      </c>
      <c r="BN10" s="389">
        <f t="shared" ca="1" si="0"/>
        <v>8.9173113337892573E-13</v>
      </c>
      <c r="BO10" s="389">
        <f t="shared" ca="1" si="0"/>
        <v>8.9173113337892573E-13</v>
      </c>
      <c r="BP10" s="389">
        <f t="shared" ref="BP10:CD10" ca="1" si="1">BP6+BP7-BP8-BP9</f>
        <v>8.9173113337892573E-13</v>
      </c>
      <c r="BQ10" s="389">
        <f t="shared" ca="1" si="1"/>
        <v>8.9173113337892573E-13</v>
      </c>
      <c r="BR10" s="389">
        <f t="shared" ca="1" si="1"/>
        <v>8.9173113337892573E-13</v>
      </c>
      <c r="BS10" s="389">
        <f t="shared" ca="1" si="1"/>
        <v>8.9173113337892573E-13</v>
      </c>
      <c r="BT10" s="389">
        <f t="shared" ca="1" si="1"/>
        <v>8.9173113337892573E-13</v>
      </c>
      <c r="BU10" s="389">
        <f t="shared" ca="1" si="1"/>
        <v>8.9173113337892573E-13</v>
      </c>
      <c r="BV10" s="389">
        <f t="shared" ca="1" si="1"/>
        <v>8.9173113337892573E-13</v>
      </c>
      <c r="BW10" s="389">
        <f t="shared" ca="1" si="1"/>
        <v>8.9173113337892573E-13</v>
      </c>
      <c r="BX10" s="389">
        <f t="shared" ca="1" si="1"/>
        <v>8.9173113337892573E-13</v>
      </c>
      <c r="BY10" s="389">
        <f t="shared" ca="1" si="1"/>
        <v>8.9173113337892573E-13</v>
      </c>
      <c r="BZ10" s="389">
        <f t="shared" ca="1" si="1"/>
        <v>8.9173113337892573E-13</v>
      </c>
      <c r="CA10" s="389">
        <f t="shared" ca="1" si="1"/>
        <v>8.9173113337892573E-13</v>
      </c>
      <c r="CB10" s="389">
        <f t="shared" ca="1" si="1"/>
        <v>8.9173113337892573E-13</v>
      </c>
      <c r="CC10" s="389">
        <f t="shared" ca="1" si="1"/>
        <v>8.9173113337892573E-13</v>
      </c>
      <c r="CD10" s="389">
        <f t="shared" ca="1" si="1"/>
        <v>8.9173113337892573E-13</v>
      </c>
      <c r="CE10" s="389"/>
    </row>
    <row r="11" spans="1:83">
      <c r="A11" s="404"/>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row>
    <row r="12" spans="1:83">
      <c r="A12" s="404" t="s">
        <v>501</v>
      </c>
      <c r="C12" s="390">
        <f ca="1">C10/2</f>
        <v>435.72946607946432</v>
      </c>
      <c r="D12" s="390">
        <f ca="1">(C10+D10)/2</f>
        <v>851.14252619919216</v>
      </c>
      <c r="E12" s="390">
        <f t="shared" ref="E12:AS12" ca="1" si="2">(D10+E10)/2</f>
        <v>811.45032901168929</v>
      </c>
      <c r="F12" s="390">
        <f t="shared" ca="1" si="2"/>
        <v>773.5664723236564</v>
      </c>
      <c r="G12" s="390">
        <f t="shared" ca="1" si="2"/>
        <v>737.35559091536356</v>
      </c>
      <c r="H12" s="390">
        <f t="shared" ca="1" si="2"/>
        <v>702.69273227629083</v>
      </c>
      <c r="I12" s="390">
        <f t="shared" ca="1" si="2"/>
        <v>669.46162115359289</v>
      </c>
      <c r="J12" s="390">
        <f t="shared" ca="1" si="2"/>
        <v>637.55465955210002</v>
      </c>
      <c r="K12" s="390">
        <f t="shared" ca="1" si="2"/>
        <v>606.38700030451719</v>
      </c>
      <c r="L12" s="390">
        <f t="shared" ca="1" si="2"/>
        <v>575.32520360056924</v>
      </c>
      <c r="M12" s="390">
        <f t="shared" ca="1" si="2"/>
        <v>544.2634068966214</v>
      </c>
      <c r="N12" s="390">
        <f t="shared" ca="1" si="2"/>
        <v>513.20161019267357</v>
      </c>
      <c r="O12" s="390">
        <f t="shared" ca="1" si="2"/>
        <v>482.13981348872579</v>
      </c>
      <c r="P12" s="390">
        <f t="shared" ca="1" si="2"/>
        <v>451.0780167847779</v>
      </c>
      <c r="Q12" s="390">
        <f t="shared" ca="1" si="2"/>
        <v>420.01622008082995</v>
      </c>
      <c r="R12" s="390">
        <f t="shared" ca="1" si="2"/>
        <v>388.95442337688212</v>
      </c>
      <c r="S12" s="390">
        <f t="shared" ca="1" si="2"/>
        <v>357.89262667293428</v>
      </c>
      <c r="T12" s="390">
        <f t="shared" ca="1" si="2"/>
        <v>326.83082996898645</v>
      </c>
      <c r="U12" s="390">
        <f t="shared" ca="1" si="2"/>
        <v>295.76903326503862</v>
      </c>
      <c r="V12" s="390">
        <f t="shared" ca="1" si="2"/>
        <v>264.70723656109072</v>
      </c>
      <c r="W12" s="390">
        <f t="shared" ca="1" si="2"/>
        <v>237.51723223172789</v>
      </c>
      <c r="X12" s="390">
        <f t="shared" ca="1" si="2"/>
        <v>218.06907720000007</v>
      </c>
      <c r="Y12" s="390">
        <f t="shared" ca="1" si="2"/>
        <v>202.49271454285727</v>
      </c>
      <c r="Z12" s="390">
        <f t="shared" ca="1" si="2"/>
        <v>186.91635188571448</v>
      </c>
      <c r="AA12" s="390">
        <f t="shared" ca="1" si="2"/>
        <v>171.33998922857168</v>
      </c>
      <c r="AB12" s="390">
        <f t="shared" ca="1" si="2"/>
        <v>155.76362657142889</v>
      </c>
      <c r="AC12" s="390">
        <f t="shared" ca="1" si="2"/>
        <v>140.18726391428609</v>
      </c>
      <c r="AD12" s="390">
        <f t="shared" ca="1" si="2"/>
        <v>124.6109012571433</v>
      </c>
      <c r="AE12" s="390">
        <f t="shared" ca="1" si="2"/>
        <v>109.0345386000005</v>
      </c>
      <c r="AF12" s="390">
        <f t="shared" ca="1" si="2"/>
        <v>93.458175942857707</v>
      </c>
      <c r="AG12" s="390">
        <f t="shared" ca="1" si="2"/>
        <v>77.881813285714912</v>
      </c>
      <c r="AH12" s="390">
        <f t="shared" ca="1" si="2"/>
        <v>62.305450628572103</v>
      </c>
      <c r="AI12" s="390">
        <f t="shared" ca="1" si="2"/>
        <v>46.729087971429294</v>
      </c>
      <c r="AJ12" s="390">
        <f t="shared" ca="1" si="2"/>
        <v>31.152725314286496</v>
      </c>
      <c r="AK12" s="390">
        <f t="shared" ca="1" si="2"/>
        <v>15.576362657143694</v>
      </c>
      <c r="AL12" s="390">
        <f t="shared" ca="1" si="2"/>
        <v>3.8940906642865922</v>
      </c>
      <c r="AM12" s="390">
        <f t="shared" ca="1" si="2"/>
        <v>8.9173113337892573E-13</v>
      </c>
      <c r="AN12" s="390">
        <f t="shared" ca="1" si="2"/>
        <v>8.9173113337892573E-13</v>
      </c>
      <c r="AO12" s="390">
        <f t="shared" ca="1" si="2"/>
        <v>8.9173113337892573E-13</v>
      </c>
      <c r="AP12" s="390">
        <f t="shared" ca="1" si="2"/>
        <v>8.9173113337892573E-13</v>
      </c>
      <c r="AQ12" s="390">
        <f t="shared" ca="1" si="2"/>
        <v>8.9173113337892573E-13</v>
      </c>
      <c r="AR12" s="390">
        <f t="shared" ca="1" si="2"/>
        <v>8.9173113337892573E-13</v>
      </c>
      <c r="AS12" s="390">
        <f t="shared" ca="1" si="2"/>
        <v>8.9173113337892573E-13</v>
      </c>
      <c r="AT12" s="390">
        <f t="shared" ref="AT12:BO12" ca="1" si="3">IF(ECR="no",AT10,(AS10+AT10)/2)</f>
        <v>8.9173113337892573E-13</v>
      </c>
      <c r="AU12" s="390">
        <f t="shared" ca="1" si="3"/>
        <v>8.9173113337892573E-13</v>
      </c>
      <c r="AV12" s="390">
        <f t="shared" ca="1" si="3"/>
        <v>8.9173113337892573E-13</v>
      </c>
      <c r="AW12" s="390">
        <f t="shared" ca="1" si="3"/>
        <v>8.9173113337892573E-13</v>
      </c>
      <c r="AX12" s="390">
        <f t="shared" ca="1" si="3"/>
        <v>8.9173113337892573E-13</v>
      </c>
      <c r="AY12" s="390">
        <f t="shared" ca="1" si="3"/>
        <v>8.9173113337892573E-13</v>
      </c>
      <c r="AZ12" s="390">
        <f t="shared" ca="1" si="3"/>
        <v>8.9173113337892573E-13</v>
      </c>
      <c r="BA12" s="390">
        <f t="shared" ca="1" si="3"/>
        <v>8.9173113337892573E-13</v>
      </c>
      <c r="BB12" s="390">
        <f t="shared" ca="1" si="3"/>
        <v>8.9173113337892573E-13</v>
      </c>
      <c r="BC12" s="390">
        <f t="shared" ca="1" si="3"/>
        <v>8.9173113337892573E-13</v>
      </c>
      <c r="BD12" s="390">
        <f t="shared" ca="1" si="3"/>
        <v>8.9173113337892573E-13</v>
      </c>
      <c r="BE12" s="390">
        <f t="shared" ca="1" si="3"/>
        <v>8.9173113337892573E-13</v>
      </c>
      <c r="BF12" s="390">
        <f t="shared" ca="1" si="3"/>
        <v>8.9173113337892573E-13</v>
      </c>
      <c r="BG12" s="390">
        <f t="shared" ca="1" si="3"/>
        <v>8.9173113337892573E-13</v>
      </c>
      <c r="BH12" s="390">
        <f t="shared" ca="1" si="3"/>
        <v>8.9173113337892573E-13</v>
      </c>
      <c r="BI12" s="390">
        <f t="shared" ca="1" si="3"/>
        <v>8.9173113337892573E-13</v>
      </c>
      <c r="BJ12" s="390">
        <f t="shared" ca="1" si="3"/>
        <v>8.9173113337892573E-13</v>
      </c>
      <c r="BK12" s="390">
        <f t="shared" ca="1" si="3"/>
        <v>8.9173113337892573E-13</v>
      </c>
      <c r="BL12" s="390">
        <f t="shared" ca="1" si="3"/>
        <v>8.9173113337892573E-13</v>
      </c>
      <c r="BM12" s="390">
        <f t="shared" ca="1" si="3"/>
        <v>8.9173113337892573E-13</v>
      </c>
      <c r="BN12" s="390">
        <f t="shared" ca="1" si="3"/>
        <v>8.9173113337892573E-13</v>
      </c>
      <c r="BO12" s="390">
        <f t="shared" ca="1" si="3"/>
        <v>8.9173113337892573E-13</v>
      </c>
      <c r="BP12" s="390">
        <f t="shared" ref="BP12:CD12" ca="1" si="4">IF(ECR="no",BP10,(BO10+BP10)/2)</f>
        <v>8.9173113337892573E-13</v>
      </c>
      <c r="BQ12" s="390">
        <f t="shared" ca="1" si="4"/>
        <v>8.9173113337892573E-13</v>
      </c>
      <c r="BR12" s="390">
        <f t="shared" ca="1" si="4"/>
        <v>8.9173113337892573E-13</v>
      </c>
      <c r="BS12" s="390">
        <f t="shared" ca="1" si="4"/>
        <v>8.9173113337892573E-13</v>
      </c>
      <c r="BT12" s="390">
        <f t="shared" ca="1" si="4"/>
        <v>8.9173113337892573E-13</v>
      </c>
      <c r="BU12" s="390">
        <f t="shared" ca="1" si="4"/>
        <v>8.9173113337892573E-13</v>
      </c>
      <c r="BV12" s="390">
        <f t="shared" ca="1" si="4"/>
        <v>8.9173113337892573E-13</v>
      </c>
      <c r="BW12" s="390">
        <f t="shared" ca="1" si="4"/>
        <v>8.9173113337892573E-13</v>
      </c>
      <c r="BX12" s="390">
        <f t="shared" ca="1" si="4"/>
        <v>8.9173113337892573E-13</v>
      </c>
      <c r="BY12" s="390">
        <f t="shared" ca="1" si="4"/>
        <v>8.9173113337892573E-13</v>
      </c>
      <c r="BZ12" s="390">
        <f t="shared" ca="1" si="4"/>
        <v>8.9173113337892573E-13</v>
      </c>
      <c r="CA12" s="390">
        <f t="shared" ca="1" si="4"/>
        <v>8.9173113337892573E-13</v>
      </c>
      <c r="CB12" s="390">
        <f t="shared" ca="1" si="4"/>
        <v>8.9173113337892573E-13</v>
      </c>
      <c r="CC12" s="390">
        <f t="shared" ca="1" si="4"/>
        <v>8.9173113337892573E-13</v>
      </c>
      <c r="CD12" s="390">
        <f t="shared" ca="1" si="4"/>
        <v>8.9173113337892573E-13</v>
      </c>
      <c r="CE12" s="389"/>
    </row>
    <row r="13" spans="1:83" s="399" customFormat="1">
      <c r="A13" s="405" t="s">
        <v>507</v>
      </c>
      <c r="C13" s="389">
        <f t="shared" ref="C13:BN13" ca="1" si="5">IF(ECR="yes",$B$44*C12*$B$47,$B$43*C12*$B$47)</f>
        <v>23.671003244766897</v>
      </c>
      <c r="D13" s="389">
        <f t="shared" ca="1" si="5"/>
        <v>46.238317735771112</v>
      </c>
      <c r="E13" s="389">
        <f t="shared" ca="1" si="5"/>
        <v>44.082039123560023</v>
      </c>
      <c r="F13" s="389">
        <f t="shared" ca="1" si="5"/>
        <v>42.023998608982637</v>
      </c>
      <c r="G13" s="389">
        <f t="shared" ca="1" si="5"/>
        <v>40.056842476477122</v>
      </c>
      <c r="H13" s="389">
        <f t="shared" ca="1" si="5"/>
        <v>38.173782680909504</v>
      </c>
      <c r="I13" s="389">
        <f t="shared" ca="1" si="5"/>
        <v>36.368502569168932</v>
      </c>
      <c r="J13" s="389">
        <f t="shared" ca="1" si="5"/>
        <v>34.635156880167827</v>
      </c>
      <c r="K13" s="389">
        <f t="shared" ca="1" si="5"/>
        <v>32.941973791542893</v>
      </c>
      <c r="L13" s="389">
        <f t="shared" ca="1" si="5"/>
        <v>31.254541685600923</v>
      </c>
      <c r="M13" s="389">
        <f t="shared" ca="1" si="5"/>
        <v>29.567109579658958</v>
      </c>
      <c r="N13" s="389">
        <f t="shared" ca="1" si="5"/>
        <v>27.879677473716992</v>
      </c>
      <c r="O13" s="389">
        <f t="shared" ca="1" si="5"/>
        <v>26.192245367775026</v>
      </c>
      <c r="P13" s="389">
        <f t="shared" ca="1" si="5"/>
        <v>24.504813261833061</v>
      </c>
      <c r="Q13" s="389">
        <f t="shared" ca="1" si="5"/>
        <v>22.817381155891088</v>
      </c>
      <c r="R13" s="389">
        <f t="shared" ca="1" si="5"/>
        <v>21.129949049949118</v>
      </c>
      <c r="S13" s="389">
        <f t="shared" ca="1" si="5"/>
        <v>19.442516944007153</v>
      </c>
      <c r="T13" s="389">
        <f t="shared" ca="1" si="5"/>
        <v>17.755084838065187</v>
      </c>
      <c r="U13" s="389">
        <f t="shared" ca="1" si="5"/>
        <v>16.067652732123221</v>
      </c>
      <c r="V13" s="389">
        <f t="shared" ca="1" si="5"/>
        <v>14.380220626181252</v>
      </c>
      <c r="W13" s="389">
        <f t="shared" ca="1" si="5"/>
        <v>12.903123640988618</v>
      </c>
      <c r="X13" s="389">
        <f t="shared" ca="1" si="5"/>
        <v>11.846602618890005</v>
      </c>
      <c r="Y13" s="389">
        <f t="shared" ca="1" si="5"/>
        <v>11.000416717540721</v>
      </c>
      <c r="Z13" s="389">
        <f t="shared" ca="1" si="5"/>
        <v>10.15423081619144</v>
      </c>
      <c r="AA13" s="389">
        <f t="shared" ca="1" si="5"/>
        <v>9.3080449148421565</v>
      </c>
      <c r="AB13" s="389">
        <f t="shared" ca="1" si="5"/>
        <v>8.4618590134928748</v>
      </c>
      <c r="AC13" s="389">
        <f t="shared" ca="1" si="5"/>
        <v>7.6156731121435923</v>
      </c>
      <c r="AD13" s="389">
        <f t="shared" ca="1" si="5"/>
        <v>6.7694872107943098</v>
      </c>
      <c r="AE13" s="389">
        <f t="shared" ca="1" si="5"/>
        <v>5.9233013094450273</v>
      </c>
      <c r="AF13" s="389">
        <f t="shared" ca="1" si="5"/>
        <v>5.0771154080957448</v>
      </c>
      <c r="AG13" s="389">
        <f t="shared" ca="1" si="5"/>
        <v>4.2309295067464623</v>
      </c>
      <c r="AH13" s="389">
        <f t="shared" ca="1" si="5"/>
        <v>3.3847436053971793</v>
      </c>
      <c r="AI13" s="389">
        <f t="shared" ca="1" si="5"/>
        <v>2.5385577040478964</v>
      </c>
      <c r="AJ13" s="389">
        <f t="shared" ca="1" si="5"/>
        <v>1.6923718026986139</v>
      </c>
      <c r="AK13" s="389">
        <f t="shared" ca="1" si="5"/>
        <v>0.84618590134933114</v>
      </c>
      <c r="AL13" s="389">
        <f t="shared" ca="1" si="5"/>
        <v>0.21154647533736912</v>
      </c>
      <c r="AM13" s="389">
        <f t="shared" ca="1" si="5"/>
        <v>4.8443293820810144E-14</v>
      </c>
      <c r="AN13" s="389">
        <f t="shared" ca="1" si="5"/>
        <v>4.8443293820810144E-14</v>
      </c>
      <c r="AO13" s="389">
        <f t="shared" ca="1" si="5"/>
        <v>4.8443293820810144E-14</v>
      </c>
      <c r="AP13" s="389">
        <f t="shared" ca="1" si="5"/>
        <v>4.8443293820810144E-14</v>
      </c>
      <c r="AQ13" s="389">
        <f t="shared" ca="1" si="5"/>
        <v>4.8443293820810144E-14</v>
      </c>
      <c r="AR13" s="389">
        <f t="shared" ca="1" si="5"/>
        <v>4.8443293820810144E-14</v>
      </c>
      <c r="AS13" s="389">
        <f t="shared" ca="1" si="5"/>
        <v>4.8443293820810144E-14</v>
      </c>
      <c r="AT13" s="389">
        <f t="shared" ca="1" si="5"/>
        <v>4.8443293820810144E-14</v>
      </c>
      <c r="AU13" s="389">
        <f t="shared" ca="1" si="5"/>
        <v>4.8443293820810144E-14</v>
      </c>
      <c r="AV13" s="389">
        <f t="shared" ca="1" si="5"/>
        <v>4.8443293820810144E-14</v>
      </c>
      <c r="AW13" s="389">
        <f t="shared" ca="1" si="5"/>
        <v>4.8443293820810144E-14</v>
      </c>
      <c r="AX13" s="389">
        <f t="shared" ca="1" si="5"/>
        <v>4.8443293820810144E-14</v>
      </c>
      <c r="AY13" s="389">
        <f t="shared" ca="1" si="5"/>
        <v>4.8443293820810144E-14</v>
      </c>
      <c r="AZ13" s="389">
        <f t="shared" ca="1" si="5"/>
        <v>4.8443293820810144E-14</v>
      </c>
      <c r="BA13" s="389">
        <f t="shared" ca="1" si="5"/>
        <v>4.8443293820810144E-14</v>
      </c>
      <c r="BB13" s="389">
        <f t="shared" ca="1" si="5"/>
        <v>4.8443293820810144E-14</v>
      </c>
      <c r="BC13" s="389">
        <f t="shared" ca="1" si="5"/>
        <v>4.8443293820810144E-14</v>
      </c>
      <c r="BD13" s="389">
        <f t="shared" ca="1" si="5"/>
        <v>4.8443293820810144E-14</v>
      </c>
      <c r="BE13" s="389">
        <f t="shared" ca="1" si="5"/>
        <v>4.8443293820810144E-14</v>
      </c>
      <c r="BF13" s="389">
        <f t="shared" ca="1" si="5"/>
        <v>4.8443293820810144E-14</v>
      </c>
      <c r="BG13" s="389">
        <f t="shared" ca="1" si="5"/>
        <v>4.8443293820810144E-14</v>
      </c>
      <c r="BH13" s="389">
        <f t="shared" ca="1" si="5"/>
        <v>4.8443293820810144E-14</v>
      </c>
      <c r="BI13" s="389">
        <f t="shared" ca="1" si="5"/>
        <v>4.8443293820810144E-14</v>
      </c>
      <c r="BJ13" s="389">
        <f t="shared" ca="1" si="5"/>
        <v>4.8443293820810144E-14</v>
      </c>
      <c r="BK13" s="389">
        <f t="shared" ca="1" si="5"/>
        <v>4.8443293820810144E-14</v>
      </c>
      <c r="BL13" s="389">
        <f t="shared" ca="1" si="5"/>
        <v>4.8443293820810144E-14</v>
      </c>
      <c r="BM13" s="389">
        <f t="shared" ca="1" si="5"/>
        <v>4.8443293820810144E-14</v>
      </c>
      <c r="BN13" s="389">
        <f t="shared" ca="1" si="5"/>
        <v>4.8443293820810144E-14</v>
      </c>
      <c r="BO13" s="389">
        <f t="shared" ref="BO13:CD13" ca="1" si="6">IF(ECR="yes",$B$44*BO12*$B$47,$B$43*BO12*$B$47)</f>
        <v>4.8443293820810144E-14</v>
      </c>
      <c r="BP13" s="389">
        <f t="shared" ca="1" si="6"/>
        <v>4.8443293820810144E-14</v>
      </c>
      <c r="BQ13" s="389">
        <f t="shared" ca="1" si="6"/>
        <v>4.8443293820810144E-14</v>
      </c>
      <c r="BR13" s="389">
        <f t="shared" ca="1" si="6"/>
        <v>4.8443293820810144E-14</v>
      </c>
      <c r="BS13" s="389">
        <f t="shared" ca="1" si="6"/>
        <v>4.8443293820810144E-14</v>
      </c>
      <c r="BT13" s="389">
        <f t="shared" ca="1" si="6"/>
        <v>4.8443293820810144E-14</v>
      </c>
      <c r="BU13" s="389">
        <f t="shared" ca="1" si="6"/>
        <v>4.8443293820810144E-14</v>
      </c>
      <c r="BV13" s="389">
        <f t="shared" ca="1" si="6"/>
        <v>4.8443293820810144E-14</v>
      </c>
      <c r="BW13" s="389">
        <f t="shared" ca="1" si="6"/>
        <v>4.8443293820810144E-14</v>
      </c>
      <c r="BX13" s="389">
        <f t="shared" ca="1" si="6"/>
        <v>4.8443293820810144E-14</v>
      </c>
      <c r="BY13" s="389">
        <f t="shared" ca="1" si="6"/>
        <v>4.8443293820810144E-14</v>
      </c>
      <c r="BZ13" s="389">
        <f t="shared" ca="1" si="6"/>
        <v>4.8443293820810144E-14</v>
      </c>
      <c r="CA13" s="389">
        <f t="shared" ca="1" si="6"/>
        <v>4.8443293820810144E-14</v>
      </c>
      <c r="CB13" s="389">
        <f t="shared" ca="1" si="6"/>
        <v>4.8443293820810144E-14</v>
      </c>
      <c r="CC13" s="389">
        <f t="shared" ca="1" si="6"/>
        <v>4.8443293820810144E-14</v>
      </c>
      <c r="CD13" s="389">
        <f t="shared" ca="1" si="6"/>
        <v>4.8443293820810144E-14</v>
      </c>
      <c r="CE13" s="389"/>
    </row>
    <row r="14" spans="1:83">
      <c r="A14" s="401"/>
      <c r="B14" s="400"/>
      <c r="C14" s="407"/>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c r="BP14" s="408"/>
      <c r="BQ14" s="408"/>
      <c r="BR14" s="408"/>
      <c r="BS14" s="408"/>
      <c r="BT14" s="408"/>
      <c r="BU14" s="408"/>
      <c r="BV14" s="408"/>
      <c r="BW14" s="408"/>
      <c r="BX14" s="408"/>
      <c r="BY14" s="408"/>
      <c r="BZ14" s="408"/>
      <c r="CA14" s="408"/>
      <c r="CB14" s="408"/>
      <c r="CC14" s="408"/>
      <c r="CD14" s="408"/>
      <c r="CE14" s="476"/>
    </row>
    <row r="15" spans="1:83">
      <c r="A15" s="409" t="s">
        <v>532</v>
      </c>
      <c r="B15" s="401"/>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c r="AY15" s="410"/>
      <c r="AZ15" s="410"/>
      <c r="BA15" s="410"/>
      <c r="BB15" s="410"/>
      <c r="BC15" s="410"/>
      <c r="BD15" s="410"/>
      <c r="BE15" s="410"/>
      <c r="BF15" s="410"/>
      <c r="BG15" s="410"/>
      <c r="BH15" s="410"/>
      <c r="BI15" s="410"/>
      <c r="BJ15" s="410"/>
      <c r="BK15" s="410"/>
      <c r="BL15" s="410"/>
      <c r="BM15" s="410"/>
      <c r="BN15" s="410"/>
      <c r="BO15" s="410"/>
      <c r="BP15" s="410"/>
      <c r="BQ15" s="410"/>
      <c r="BR15" s="410"/>
      <c r="BS15" s="410"/>
      <c r="BT15" s="410"/>
      <c r="BU15" s="410"/>
      <c r="BV15" s="410"/>
      <c r="BW15" s="410"/>
      <c r="BX15" s="410"/>
      <c r="BY15" s="410"/>
      <c r="BZ15" s="410"/>
      <c r="CA15" s="410"/>
      <c r="CB15" s="410"/>
      <c r="CC15" s="410"/>
      <c r="CD15" s="410"/>
      <c r="CE15" s="477"/>
    </row>
    <row r="16" spans="1:83" s="399" customFormat="1">
      <c r="A16" s="406" t="s">
        <v>513</v>
      </c>
      <c r="C16" s="389">
        <f>'PL and CF details'!B12</f>
        <v>70.699546964285773</v>
      </c>
      <c r="D16" s="389">
        <f>'PL and CF details'!C12</f>
        <v>77.76950166071434</v>
      </c>
      <c r="E16" s="389">
        <f>'PL and CF details'!D12</f>
        <v>84.839456357142922</v>
      </c>
      <c r="F16" s="389">
        <f>'PL and CF details'!E12</f>
        <v>91.909411053571489</v>
      </c>
      <c r="G16" s="389">
        <f>'PL and CF details'!F12</f>
        <v>98.979365750000071</v>
      </c>
      <c r="H16" s="389">
        <f>'PL and CF details'!G12</f>
        <v>106.04932044642867</v>
      </c>
      <c r="I16" s="389">
        <f>'PL and CF details'!H12</f>
        <v>113.11927514285725</v>
      </c>
      <c r="J16" s="389">
        <f>'PL and CF details'!I12</f>
        <v>120.18922983928583</v>
      </c>
      <c r="K16" s="389">
        <f>'PL and CF details'!J12</f>
        <v>127.25918453571441</v>
      </c>
      <c r="L16" s="389">
        <f>'PL and CF details'!K12</f>
        <v>134.32913923214301</v>
      </c>
      <c r="M16" s="389">
        <f>'PL and CF details'!L12</f>
        <v>141.39909392857157</v>
      </c>
      <c r="N16" s="389">
        <f>'PL and CF details'!M12</f>
        <v>148.46904862500014</v>
      </c>
      <c r="O16" s="389">
        <f>'PL and CF details'!N12</f>
        <v>155.53900332142874</v>
      </c>
      <c r="P16" s="389">
        <f>'PL and CF details'!O12</f>
        <v>162.60895801785733</v>
      </c>
      <c r="Q16" s="389">
        <f>'PL and CF details'!P12</f>
        <v>169.6789127142859</v>
      </c>
      <c r="R16" s="389">
        <f>'PL and CF details'!Q12</f>
        <v>176.7488674107145</v>
      </c>
      <c r="S16" s="389">
        <f>'PL and CF details'!R12</f>
        <v>183.81882210714306</v>
      </c>
      <c r="T16" s="389">
        <f>'PL and CF details'!S12</f>
        <v>190.88877680357166</v>
      </c>
      <c r="U16" s="389">
        <f>'PL and CF details'!T12</f>
        <v>197.95873150000023</v>
      </c>
      <c r="V16" s="389">
        <f>'PL and CF details'!U12</f>
        <v>205.02868619642879</v>
      </c>
      <c r="W16" s="389">
        <f>'PL and CF details'!V12</f>
        <v>212.09864089285742</v>
      </c>
      <c r="X16" s="389">
        <f>'PL and CF details'!W12</f>
        <v>219.16859558928599</v>
      </c>
      <c r="Y16" s="389">
        <f>'PL and CF details'!X12</f>
        <v>226.23855028571458</v>
      </c>
      <c r="Z16" s="389">
        <f>'PL and CF details'!Y12</f>
        <v>233.30850498214315</v>
      </c>
      <c r="AA16" s="389">
        <f>'PL and CF details'!Z12</f>
        <v>240.37845967857172</v>
      </c>
      <c r="AB16" s="389">
        <f>'PL and CF details'!AA12</f>
        <v>247.44841437500034</v>
      </c>
      <c r="AC16" s="389">
        <f>'PL and CF details'!AB12</f>
        <v>254.51836907142888</v>
      </c>
      <c r="AD16" s="389">
        <f>'PL and CF details'!AC12</f>
        <v>261.5883237678575</v>
      </c>
      <c r="AE16" s="389">
        <f>'PL and CF details'!AD12</f>
        <v>268.65827846428607</v>
      </c>
      <c r="AF16" s="389">
        <f>'PL and CF details'!AE12</f>
        <v>275.72823316071464</v>
      </c>
      <c r="AG16" s="389">
        <f>'PL and CF details'!AF12</f>
        <v>282.79818785714326</v>
      </c>
      <c r="AH16" s="389">
        <f>'PL and CF details'!AG12</f>
        <v>289.86814255357183</v>
      </c>
      <c r="AI16" s="389">
        <f>'PL and CF details'!AH12</f>
        <v>296.9380972500004</v>
      </c>
      <c r="AJ16" s="389">
        <f>'PL and CF details'!AI12</f>
        <v>304.00805194642896</v>
      </c>
      <c r="AK16" s="389">
        <f>'PL and CF details'!AJ12</f>
        <v>311.07800664285759</v>
      </c>
      <c r="AL16" s="389">
        <f>'PL and CF details'!AK12</f>
        <v>0</v>
      </c>
      <c r="AM16" s="389">
        <f>'PL and CF details'!AL12</f>
        <v>0</v>
      </c>
      <c r="AN16" s="389">
        <f>'PL and CF details'!AM12</f>
        <v>0</v>
      </c>
      <c r="AO16" s="389">
        <f>'PL and CF details'!AN12</f>
        <v>0</v>
      </c>
      <c r="AP16" s="389">
        <f>'PL and CF details'!AO12</f>
        <v>0</v>
      </c>
      <c r="AQ16" s="389">
        <f>'PL and CF details'!AP12</f>
        <v>0</v>
      </c>
      <c r="AR16" s="389">
        <f>'PL and CF details'!AQ12</f>
        <v>0</v>
      </c>
      <c r="AS16" s="389">
        <f>'PL and CF details'!AR12</f>
        <v>0</v>
      </c>
      <c r="AT16" s="389">
        <f>'PL and CF details'!AS12</f>
        <v>0</v>
      </c>
      <c r="AU16" s="389">
        <f>'PL and CF details'!AT12</f>
        <v>0</v>
      </c>
      <c r="AV16" s="389">
        <f>'PL and CF details'!AU12</f>
        <v>0</v>
      </c>
      <c r="AW16" s="389">
        <f>'PL and CF details'!AV12</f>
        <v>0</v>
      </c>
      <c r="AX16" s="389">
        <f>'PL and CF details'!AW12</f>
        <v>0</v>
      </c>
      <c r="AY16" s="389">
        <f>'PL and CF details'!AX12</f>
        <v>0</v>
      </c>
      <c r="AZ16" s="389">
        <f>'PL and CF details'!AY12</f>
        <v>0</v>
      </c>
      <c r="BA16" s="389">
        <f>'PL and CF details'!AZ12</f>
        <v>0</v>
      </c>
      <c r="BB16" s="389">
        <f>'PL and CF details'!BA12</f>
        <v>0</v>
      </c>
      <c r="BC16" s="389">
        <f>'PL and CF details'!BB12</f>
        <v>0</v>
      </c>
      <c r="BD16" s="389">
        <f>'PL and CF details'!BC12</f>
        <v>0</v>
      </c>
      <c r="BE16" s="389">
        <f>'PL and CF details'!BD12</f>
        <v>0</v>
      </c>
      <c r="BF16" s="389">
        <f>'PL and CF details'!BE12</f>
        <v>0</v>
      </c>
      <c r="BG16" s="389">
        <f>'PL and CF details'!BF12</f>
        <v>0</v>
      </c>
      <c r="BH16" s="389">
        <f>'PL and CF details'!BG12</f>
        <v>0</v>
      </c>
      <c r="BI16" s="389">
        <f>'PL and CF details'!BH12</f>
        <v>0</v>
      </c>
      <c r="BJ16" s="389">
        <f>'PL and CF details'!BI12</f>
        <v>0</v>
      </c>
      <c r="BK16" s="389">
        <f>'PL and CF details'!BJ12</f>
        <v>0</v>
      </c>
      <c r="BL16" s="389">
        <f>'PL and CF details'!BK12</f>
        <v>0</v>
      </c>
      <c r="BM16" s="389">
        <f>'PL and CF details'!BL12</f>
        <v>0</v>
      </c>
      <c r="BN16" s="389">
        <f>'PL and CF details'!BM12</f>
        <v>0</v>
      </c>
      <c r="BO16" s="389">
        <f>'PL and CF details'!BN12</f>
        <v>0</v>
      </c>
      <c r="BP16" s="389">
        <f>'PL and CF details'!BO12</f>
        <v>0</v>
      </c>
      <c r="BQ16" s="389">
        <f>'PL and CF details'!BP12</f>
        <v>0</v>
      </c>
      <c r="BR16" s="389">
        <f>'PL and CF details'!BQ12</f>
        <v>0</v>
      </c>
      <c r="BS16" s="389">
        <f>'PL and CF details'!BR12</f>
        <v>0</v>
      </c>
      <c r="BT16" s="389">
        <f>'PL and CF details'!BS12</f>
        <v>0</v>
      </c>
      <c r="BU16" s="389">
        <f>'PL and CF details'!BT12</f>
        <v>0</v>
      </c>
      <c r="BV16" s="389">
        <f>'PL and CF details'!BU12</f>
        <v>0</v>
      </c>
      <c r="BW16" s="389">
        <f>'PL and CF details'!BV12</f>
        <v>0</v>
      </c>
      <c r="BX16" s="389">
        <f>'PL and CF details'!BW12</f>
        <v>0</v>
      </c>
      <c r="BY16" s="389">
        <f>'PL and CF details'!BX12</f>
        <v>0</v>
      </c>
      <c r="BZ16" s="389">
        <f>'PL and CF details'!BY12</f>
        <v>0</v>
      </c>
      <c r="CA16" s="389">
        <f>'PL and CF details'!BZ12</f>
        <v>0</v>
      </c>
      <c r="CB16" s="389">
        <f>'PL and CF details'!CA12</f>
        <v>0</v>
      </c>
      <c r="CC16" s="389">
        <f>'PL and CF details'!CB12</f>
        <v>0</v>
      </c>
      <c r="CD16" s="389">
        <f>'PL and CF details'!CC12</f>
        <v>0</v>
      </c>
      <c r="CE16" s="389"/>
    </row>
    <row r="17" spans="1:83" s="399" customFormat="1">
      <c r="A17" s="406" t="s">
        <v>514</v>
      </c>
      <c r="C17" s="389">
        <f ca="1">'PL and CF details'!B24</f>
        <v>0</v>
      </c>
      <c r="D17" s="389">
        <f ca="1">'PL and CF details'!C24</f>
        <v>0</v>
      </c>
      <c r="E17" s="389">
        <f ca="1">'PL and CF details'!D24</f>
        <v>0</v>
      </c>
      <c r="F17" s="389">
        <f ca="1">'PL and CF details'!E24</f>
        <v>0</v>
      </c>
      <c r="G17" s="389">
        <f ca="1">'PL and CF details'!F24</f>
        <v>0</v>
      </c>
      <c r="H17" s="389">
        <f ca="1">'PL and CF details'!G24</f>
        <v>0</v>
      </c>
      <c r="I17" s="389">
        <f ca="1">'PL and CF details'!H24</f>
        <v>0</v>
      </c>
      <c r="J17" s="389">
        <f ca="1">'PL and CF details'!I24</f>
        <v>0</v>
      </c>
      <c r="K17" s="389">
        <f ca="1">'PL and CF details'!J24</f>
        <v>0</v>
      </c>
      <c r="L17" s="389">
        <f ca="1">'PL and CF details'!K24</f>
        <v>0</v>
      </c>
      <c r="M17" s="389">
        <f ca="1">'PL and CF details'!L24</f>
        <v>0</v>
      </c>
      <c r="N17" s="389">
        <f ca="1">'PL and CF details'!M24</f>
        <v>0</v>
      </c>
      <c r="O17" s="389">
        <f ca="1">'PL and CF details'!N24</f>
        <v>0</v>
      </c>
      <c r="P17" s="389">
        <f ca="1">'PL and CF details'!O24</f>
        <v>0</v>
      </c>
      <c r="Q17" s="389">
        <f ca="1">'PL and CF details'!P24</f>
        <v>0</v>
      </c>
      <c r="R17" s="389">
        <f ca="1">'PL and CF details'!Q24</f>
        <v>0</v>
      </c>
      <c r="S17" s="389">
        <f ca="1">'PL and CF details'!R24</f>
        <v>0</v>
      </c>
      <c r="T17" s="389">
        <f ca="1">'PL and CF details'!S24</f>
        <v>0</v>
      </c>
      <c r="U17" s="389">
        <f ca="1">'PL and CF details'!T24</f>
        <v>0</v>
      </c>
      <c r="V17" s="389">
        <f ca="1">'PL and CF details'!U24</f>
        <v>0</v>
      </c>
      <c r="W17" s="389">
        <f ca="1">'PL and CF details'!V24</f>
        <v>0</v>
      </c>
      <c r="X17" s="389">
        <f ca="1">'PL and CF details'!W24</f>
        <v>0</v>
      </c>
      <c r="Y17" s="389">
        <f ca="1">'PL and CF details'!X24</f>
        <v>0</v>
      </c>
      <c r="Z17" s="389">
        <f ca="1">'PL and CF details'!Y24</f>
        <v>0</v>
      </c>
      <c r="AA17" s="389">
        <f ca="1">'PL and CF details'!Z24</f>
        <v>0</v>
      </c>
      <c r="AB17" s="389">
        <f ca="1">'PL and CF details'!AA24</f>
        <v>0</v>
      </c>
      <c r="AC17" s="389">
        <f ca="1">'PL and CF details'!AB24</f>
        <v>0</v>
      </c>
      <c r="AD17" s="389">
        <f ca="1">'PL and CF details'!AC24</f>
        <v>0</v>
      </c>
      <c r="AE17" s="389">
        <f ca="1">'PL and CF details'!AD24</f>
        <v>0</v>
      </c>
      <c r="AF17" s="389">
        <f ca="1">'PL and CF details'!AE24</f>
        <v>0</v>
      </c>
      <c r="AG17" s="389">
        <f ca="1">'PL and CF details'!AF24</f>
        <v>0</v>
      </c>
      <c r="AH17" s="389">
        <f ca="1">'PL and CF details'!AG24</f>
        <v>0</v>
      </c>
      <c r="AI17" s="389">
        <f ca="1">'PL and CF details'!AH24</f>
        <v>0</v>
      </c>
      <c r="AJ17" s="389">
        <f ca="1">'PL and CF details'!AI24</f>
        <v>0</v>
      </c>
      <c r="AK17" s="389">
        <f ca="1">'PL and CF details'!AJ24</f>
        <v>0</v>
      </c>
      <c r="AL17" s="389">
        <f ca="1">'PL and CF details'!AK24</f>
        <v>0</v>
      </c>
      <c r="AM17" s="389">
        <f ca="1">'PL and CF details'!AL24</f>
        <v>0</v>
      </c>
      <c r="AN17" s="389">
        <f ca="1">'PL and CF details'!AM24</f>
        <v>0</v>
      </c>
      <c r="AO17" s="389">
        <f ca="1">'PL and CF details'!AN24</f>
        <v>0</v>
      </c>
      <c r="AP17" s="389">
        <f ca="1">'PL and CF details'!AO24</f>
        <v>0</v>
      </c>
      <c r="AQ17" s="389">
        <f ca="1">'PL and CF details'!AP24</f>
        <v>0</v>
      </c>
      <c r="AR17" s="389">
        <f ca="1">'PL and CF details'!AQ24</f>
        <v>0</v>
      </c>
      <c r="AS17" s="389">
        <f ca="1">'PL and CF details'!AR24</f>
        <v>0</v>
      </c>
      <c r="AT17" s="389">
        <f ca="1">'PL and CF details'!AS24</f>
        <v>0</v>
      </c>
      <c r="AU17" s="389">
        <f ca="1">'PL and CF details'!AT24</f>
        <v>0</v>
      </c>
      <c r="AV17" s="389">
        <f ca="1">'PL and CF details'!AU24</f>
        <v>0</v>
      </c>
      <c r="AW17" s="389">
        <f ca="1">'PL and CF details'!AV24</f>
        <v>0</v>
      </c>
      <c r="AX17" s="389">
        <f ca="1">'PL and CF details'!AW24</f>
        <v>0</v>
      </c>
      <c r="AY17" s="389">
        <f ca="1">'PL and CF details'!AX24</f>
        <v>0</v>
      </c>
      <c r="AZ17" s="389">
        <f ca="1">'PL and CF details'!AY24</f>
        <v>0</v>
      </c>
      <c r="BA17" s="389">
        <f ca="1">'PL and CF details'!AZ24</f>
        <v>0</v>
      </c>
      <c r="BB17" s="389">
        <f ca="1">'PL and CF details'!BA24</f>
        <v>0</v>
      </c>
      <c r="BC17" s="389">
        <f ca="1">'PL and CF details'!BB24</f>
        <v>0</v>
      </c>
      <c r="BD17" s="389">
        <f ca="1">'PL and CF details'!BC24</f>
        <v>0</v>
      </c>
      <c r="BE17" s="389">
        <f ca="1">'PL and CF details'!BD24</f>
        <v>0</v>
      </c>
      <c r="BF17" s="389">
        <f ca="1">'PL and CF details'!BE24</f>
        <v>0</v>
      </c>
      <c r="BG17" s="389">
        <f ca="1">'PL and CF details'!BF24</f>
        <v>0</v>
      </c>
      <c r="BH17" s="389">
        <f ca="1">'PL and CF details'!BG24</f>
        <v>0</v>
      </c>
      <c r="BI17" s="389">
        <f ca="1">'PL and CF details'!BH24</f>
        <v>0</v>
      </c>
      <c r="BJ17" s="389">
        <f ca="1">'PL and CF details'!BI24</f>
        <v>0</v>
      </c>
      <c r="BK17" s="389">
        <f ca="1">'PL and CF details'!BJ24</f>
        <v>0</v>
      </c>
      <c r="BL17" s="389">
        <f ca="1">'PL and CF details'!BK24</f>
        <v>0</v>
      </c>
      <c r="BM17" s="389">
        <f ca="1">'PL and CF details'!BL24</f>
        <v>0</v>
      </c>
      <c r="BN17" s="389">
        <f ca="1">'PL and CF details'!BM24</f>
        <v>0</v>
      </c>
      <c r="BO17" s="389">
        <f ca="1">'PL and CF details'!BN24</f>
        <v>0</v>
      </c>
      <c r="BP17" s="389">
        <f ca="1">'PL and CF details'!BO24</f>
        <v>0</v>
      </c>
      <c r="BQ17" s="389">
        <f ca="1">'PL and CF details'!BP24</f>
        <v>0</v>
      </c>
      <c r="BR17" s="389">
        <f ca="1">'PL and CF details'!BQ24</f>
        <v>0</v>
      </c>
      <c r="BS17" s="389">
        <f ca="1">'PL and CF details'!BR24</f>
        <v>0</v>
      </c>
      <c r="BT17" s="389">
        <f ca="1">'PL and CF details'!BS24</f>
        <v>0</v>
      </c>
      <c r="BU17" s="389">
        <f ca="1">'PL and CF details'!BT24</f>
        <v>0</v>
      </c>
      <c r="BV17" s="389">
        <f ca="1">'PL and CF details'!BU24</f>
        <v>0</v>
      </c>
      <c r="BW17" s="389">
        <f ca="1">'PL and CF details'!BV24</f>
        <v>0</v>
      </c>
      <c r="BX17" s="389">
        <f ca="1">'PL and CF details'!BW24</f>
        <v>0</v>
      </c>
      <c r="BY17" s="389">
        <f ca="1">'PL and CF details'!BX24</f>
        <v>0</v>
      </c>
      <c r="BZ17" s="389">
        <f ca="1">'PL and CF details'!BY24</f>
        <v>0</v>
      </c>
      <c r="CA17" s="389">
        <f ca="1">'PL and CF details'!BZ24</f>
        <v>0</v>
      </c>
      <c r="CB17" s="389">
        <f ca="1">'PL and CF details'!CA24</f>
        <v>0</v>
      </c>
      <c r="CC17" s="389">
        <f ca="1">'PL and CF details'!CB24</f>
        <v>0</v>
      </c>
      <c r="CD17" s="389">
        <f ca="1">'PL and CF details'!CC24</f>
        <v>0</v>
      </c>
      <c r="CE17" s="389"/>
    </row>
    <row r="18" spans="1:83" s="399" customFormat="1">
      <c r="A18" s="411" t="s">
        <v>515</v>
      </c>
      <c r="C18" s="389">
        <f ca="1">'PL and CF details'!B29+SUM('PL and CF details'!B31:B36, 'PL and CF details'!B38)</f>
        <v>-1.3192745785714286</v>
      </c>
      <c r="D18" s="389">
        <f ca="1">'PL and CF details'!C29+SUM('PL and CF details'!C31:C36, 'PL and CF details'!C38)</f>
        <v>-1.2810347357142857</v>
      </c>
      <c r="E18" s="389">
        <f ca="1">'PL and CF details'!D29+SUM('PL and CF details'!D31:D36, 'PL and CF details'!D38)</f>
        <v>-1.2427948928571431</v>
      </c>
      <c r="F18" s="389">
        <f ca="1">'PL and CF details'!E29+SUM('PL and CF details'!E31:E36, 'PL and CF details'!E38)</f>
        <v>-1.20455505</v>
      </c>
      <c r="G18" s="389">
        <f ca="1">'PL and CF details'!F29+SUM('PL and CF details'!F31:F36, 'PL and CF details'!F38)</f>
        <v>-1.1663152071428573</v>
      </c>
      <c r="H18" s="389">
        <f ca="1">'PL and CF details'!G29+SUM('PL and CF details'!G31:G36, 'PL and CF details'!G38)</f>
        <v>-1.1280753642857142</v>
      </c>
      <c r="I18" s="389">
        <f ca="1">'PL and CF details'!H29+SUM('PL and CF details'!H31:H36, 'PL and CF details'!H38)</f>
        <v>-1.0898355214285715</v>
      </c>
      <c r="J18" s="389">
        <f ca="1">'PL and CF details'!I29+SUM('PL and CF details'!I31:I36, 'PL and CF details'!I38)</f>
        <v>-1.0515956785714287</v>
      </c>
      <c r="K18" s="389">
        <f ca="1">'PL and CF details'!J29+SUM('PL and CF details'!J31:J36, 'PL and CF details'!J38)</f>
        <v>-1.0133558357142858</v>
      </c>
      <c r="L18" s="389">
        <f ca="1">'PL and CF details'!K29+SUM('PL and CF details'!K31:K36, 'PL and CF details'!K38)</f>
        <v>-0.9751159928571429</v>
      </c>
      <c r="M18" s="389">
        <f ca="1">'PL and CF details'!L29+SUM('PL and CF details'!L31:L36, 'PL and CF details'!L38)</f>
        <v>-0.93687615000000002</v>
      </c>
      <c r="N18" s="389">
        <f ca="1">'PL and CF details'!M29+SUM('PL and CF details'!M31:M36, 'PL and CF details'!M38)</f>
        <v>-0.89863630714285725</v>
      </c>
      <c r="O18" s="389">
        <f ca="1">'PL and CF details'!N29+SUM('PL and CF details'!N31:N36, 'PL and CF details'!N38)</f>
        <v>-0.86039646428571437</v>
      </c>
      <c r="P18" s="389">
        <f ca="1">'PL and CF details'!O29+SUM('PL and CF details'!O31:O36, 'PL and CF details'!O38)</f>
        <v>-0.82215662142857138</v>
      </c>
      <c r="Q18" s="389">
        <f ca="1">'PL and CF details'!P29+SUM('PL and CF details'!P31:P36, 'PL and CF details'!P38)</f>
        <v>-0.78391677857142861</v>
      </c>
      <c r="R18" s="389">
        <f ca="1">'PL and CF details'!Q29+SUM('PL and CF details'!Q31:Q36, 'PL and CF details'!Q38)</f>
        <v>-0.74567693571428573</v>
      </c>
      <c r="S18" s="389">
        <f ca="1">'PL and CF details'!R29+SUM('PL and CF details'!R31:R36, 'PL and CF details'!R38)</f>
        <v>-0.70743709285714285</v>
      </c>
      <c r="T18" s="389">
        <f ca="1">'PL and CF details'!S29+SUM('PL and CF details'!S31:S36, 'PL and CF details'!S38)</f>
        <v>-0.66919725000000008</v>
      </c>
      <c r="U18" s="389">
        <f ca="1">'PL and CF details'!T29+SUM('PL and CF details'!T31:T36, 'PL and CF details'!T38)</f>
        <v>-0.6309574071428572</v>
      </c>
      <c r="V18" s="389">
        <f ca="1">'PL and CF details'!U29+SUM('PL and CF details'!U31:U36, 'PL and CF details'!U38)</f>
        <v>-0.59271756428571432</v>
      </c>
      <c r="W18" s="389">
        <f ca="1">'PL and CF details'!V29+SUM('PL and CF details'!V31:V36, 'PL and CF details'!V38)</f>
        <v>-0.55447772142857144</v>
      </c>
      <c r="X18" s="389">
        <f ca="1">'PL and CF details'!W29+SUM('PL and CF details'!W31:W36, 'PL and CF details'!W38)</f>
        <v>-0.51623787857142867</v>
      </c>
      <c r="Y18" s="389">
        <f ca="1">'PL and CF details'!X29+SUM('PL and CF details'!X31:X36, 'PL and CF details'!X38)</f>
        <v>-0.4779980357142859</v>
      </c>
      <c r="Z18" s="389">
        <f ca="1">'PL and CF details'!Y29+SUM('PL and CF details'!Y31:Y36, 'PL and CF details'!Y38)</f>
        <v>-0.43975819285714313</v>
      </c>
      <c r="AA18" s="389">
        <f ca="1">'PL and CF details'!Z29+SUM('PL and CF details'!Z31:Z36, 'PL and CF details'!Z38)</f>
        <v>-0.40151835000000036</v>
      </c>
      <c r="AB18" s="389">
        <f ca="1">'PL and CF details'!AA29+SUM('PL and CF details'!AA31:AA36, 'PL and CF details'!AA38)</f>
        <v>-0.36327850714285759</v>
      </c>
      <c r="AC18" s="389">
        <f ca="1">'PL and CF details'!AB29+SUM('PL and CF details'!AB31:AB36, 'PL and CF details'!AB38)</f>
        <v>-0.32503866428571482</v>
      </c>
      <c r="AD18" s="389">
        <f ca="1">'PL and CF details'!AC29+SUM('PL and CF details'!AC31:AC36, 'PL and CF details'!AC38)</f>
        <v>-0.28679882142857199</v>
      </c>
      <c r="AE18" s="389">
        <f ca="1">'PL and CF details'!AD29+SUM('PL and CF details'!AD31:AD36, 'PL and CF details'!AD38)</f>
        <v>-0.24855897857142925</v>
      </c>
      <c r="AF18" s="389">
        <f ca="1">'PL and CF details'!AE29+SUM('PL and CF details'!AE31:AE36, 'PL and CF details'!AE38)</f>
        <v>-0.21031913571428645</v>
      </c>
      <c r="AG18" s="389">
        <f ca="1">'PL and CF details'!AF29+SUM('PL and CF details'!AF31:AF36, 'PL and CF details'!AF38)</f>
        <v>-0.17207929285714368</v>
      </c>
      <c r="AH18" s="389">
        <f ca="1">'PL and CF details'!AG29+SUM('PL and CF details'!AG31:AG36, 'PL and CF details'!AG38)</f>
        <v>-0.13383945000000091</v>
      </c>
      <c r="AI18" s="389">
        <f ca="1">'PL and CF details'!AH29+SUM('PL and CF details'!AH31:AH36, 'PL and CF details'!AH38)</f>
        <v>-9.5599607142858131E-2</v>
      </c>
      <c r="AJ18" s="389">
        <f ca="1">'PL and CF details'!AI29+SUM('PL and CF details'!AI31:AI36, 'PL and CF details'!AI38)</f>
        <v>-5.7359764285715362E-2</v>
      </c>
      <c r="AK18" s="389">
        <f ca="1">'PL and CF details'!AJ29+SUM('PL and CF details'!AJ31:AJ36, 'PL and CF details'!AJ38)</f>
        <v>-1.9119921428572582E-2</v>
      </c>
      <c r="AL18" s="389">
        <f ca="1">'PL and CF details'!AK29+SUM('PL and CF details'!AK31:AK36, 'PL and CF details'!AK38)</f>
        <v>-1.1937117960769684E-15</v>
      </c>
      <c r="AM18" s="389">
        <f ca="1">'PL and CF details'!AL29+SUM('PL and CF details'!AL31:AL36, 'PL and CF details'!AL38)</f>
        <v>-1.1937117960769684E-15</v>
      </c>
      <c r="AN18" s="389">
        <f ca="1">'PL and CF details'!AM29+SUM('PL and CF details'!AM31:AM36, 'PL and CF details'!AM38)</f>
        <v>-1.1937117960769684E-15</v>
      </c>
      <c r="AO18" s="389">
        <f ca="1">'PL and CF details'!AN29+SUM('PL and CF details'!AN31:AN36, 'PL and CF details'!AN38)</f>
        <v>-1.1937117960769684E-15</v>
      </c>
      <c r="AP18" s="389">
        <f ca="1">'PL and CF details'!AO29+SUM('PL and CF details'!AO31:AO36, 'PL and CF details'!AO38)</f>
        <v>-1.1937117960769684E-15</v>
      </c>
      <c r="AQ18" s="389">
        <f ca="1">'PL and CF details'!AP29+SUM('PL and CF details'!AP31:AP36, 'PL and CF details'!AP38)</f>
        <v>-1.1937117960769684E-15</v>
      </c>
      <c r="AR18" s="389">
        <f ca="1">'PL and CF details'!AQ29+SUM('PL and CF details'!AQ31:AQ36, 'PL and CF details'!AQ38)</f>
        <v>-1.1937117960769684E-15</v>
      </c>
      <c r="AS18" s="389">
        <f ca="1">'PL and CF details'!AR29+SUM('PL and CF details'!AR31:AR36, 'PL and CF details'!AR38)</f>
        <v>-1.1937117960769684E-15</v>
      </c>
      <c r="AT18" s="389">
        <f ca="1">'PL and CF details'!AS29+SUM('PL and CF details'!AS31:AS36, 'PL and CF details'!AS38)</f>
        <v>-1.1937117960769684E-15</v>
      </c>
      <c r="AU18" s="389">
        <f ca="1">'PL and CF details'!AT29+SUM('PL and CF details'!AT31:AT36, 'PL and CF details'!AT38)</f>
        <v>-1.1937117960769684E-15</v>
      </c>
      <c r="AV18" s="389">
        <f ca="1">'PL and CF details'!AU29+SUM('PL and CF details'!AU31:AU36, 'PL and CF details'!AU38)</f>
        <v>-1.1937117960769684E-15</v>
      </c>
      <c r="AW18" s="389">
        <f ca="1">'PL and CF details'!AV29+SUM('PL and CF details'!AV31:AV36, 'PL and CF details'!AV38)</f>
        <v>-1.1937117960769684E-15</v>
      </c>
      <c r="AX18" s="389">
        <f ca="1">'PL and CF details'!AW29+SUM('PL and CF details'!AW31:AW36, 'PL and CF details'!AW38)</f>
        <v>-1.1937117960769684E-15</v>
      </c>
      <c r="AY18" s="389">
        <f ca="1">'PL and CF details'!AX29+SUM('PL and CF details'!AX31:AX36, 'PL and CF details'!AX38)</f>
        <v>-1.1937117960769684E-15</v>
      </c>
      <c r="AZ18" s="389">
        <f ca="1">'PL and CF details'!AY29+SUM('PL and CF details'!AY31:AY36, 'PL and CF details'!AY38)</f>
        <v>-1.1937117960769684E-15</v>
      </c>
      <c r="BA18" s="389">
        <f ca="1">'PL and CF details'!AZ29+SUM('PL and CF details'!AZ31:AZ36, 'PL and CF details'!AZ38)</f>
        <v>-1.1937117960769684E-15</v>
      </c>
      <c r="BB18" s="389">
        <f ca="1">'PL and CF details'!BA29+SUM('PL and CF details'!BA31:BA36, 'PL and CF details'!BA38)</f>
        <v>-1.1937117960769684E-15</v>
      </c>
      <c r="BC18" s="389">
        <f ca="1">'PL and CF details'!BB29+SUM('PL and CF details'!BB31:BB36, 'PL and CF details'!BB38)</f>
        <v>-1.1937117960769684E-15</v>
      </c>
      <c r="BD18" s="389">
        <f ca="1">'PL and CF details'!BC29+SUM('PL and CF details'!BC31:BC36, 'PL and CF details'!BC38)</f>
        <v>-1.1937117960769684E-15</v>
      </c>
      <c r="BE18" s="389">
        <f ca="1">'PL and CF details'!BD29+SUM('PL and CF details'!BD31:BD36, 'PL and CF details'!BD38)</f>
        <v>-1.1937117960769684E-15</v>
      </c>
      <c r="BF18" s="389">
        <f ca="1">'PL and CF details'!BE29+SUM('PL and CF details'!BE31:BE36, 'PL and CF details'!BE38)</f>
        <v>-1.1937117960769684E-15</v>
      </c>
      <c r="BG18" s="389">
        <f ca="1">'PL and CF details'!BF29+SUM('PL and CF details'!BF31:BF36, 'PL and CF details'!BF38)</f>
        <v>-1.1937117960769684E-15</v>
      </c>
      <c r="BH18" s="389">
        <f ca="1">'PL and CF details'!BG29+SUM('PL and CF details'!BG31:BG36, 'PL and CF details'!BG38)</f>
        <v>-1.1937117960769684E-15</v>
      </c>
      <c r="BI18" s="389">
        <f ca="1">'PL and CF details'!BH29+SUM('PL and CF details'!BH31:BH36, 'PL and CF details'!BH38)</f>
        <v>-1.1937117960769684E-15</v>
      </c>
      <c r="BJ18" s="389">
        <f ca="1">'PL and CF details'!BI29+SUM('PL and CF details'!BI31:BI36, 'PL and CF details'!BI38)</f>
        <v>-1.1937117960769684E-15</v>
      </c>
      <c r="BK18" s="389">
        <f ca="1">'PL and CF details'!BJ29+SUM('PL and CF details'!BJ31:BJ36, 'PL and CF details'!BJ38)</f>
        <v>-1.1937117960769684E-15</v>
      </c>
      <c r="BL18" s="389">
        <f ca="1">'PL and CF details'!BK29+SUM('PL and CF details'!BK31:BK36, 'PL and CF details'!BK38)</f>
        <v>-1.1937117960769684E-15</v>
      </c>
      <c r="BM18" s="389">
        <f ca="1">'PL and CF details'!BL29+SUM('PL and CF details'!BL31:BL36, 'PL and CF details'!BL38)</f>
        <v>-1.1937117960769684E-15</v>
      </c>
      <c r="BN18" s="389">
        <f ca="1">'PL and CF details'!BM29+SUM('PL and CF details'!BM31:BM36, 'PL and CF details'!BM38)</f>
        <v>-1.1937117960769684E-15</v>
      </c>
      <c r="BO18" s="389">
        <f ca="1">'PL and CF details'!BN29+SUM('PL and CF details'!BN31:BN36, 'PL and CF details'!BN38)</f>
        <v>-1.1937117960769684E-15</v>
      </c>
      <c r="BP18" s="389">
        <f ca="1">'PL and CF details'!BO29+SUM('PL and CF details'!BO31:BO36, 'PL and CF details'!BO38)</f>
        <v>-1.1937117960769684E-15</v>
      </c>
      <c r="BQ18" s="389">
        <f ca="1">'PL and CF details'!BP29+SUM('PL and CF details'!BP31:BP36, 'PL and CF details'!BP38)</f>
        <v>-1.1937117960769684E-15</v>
      </c>
      <c r="BR18" s="389">
        <f ca="1">'PL and CF details'!BQ29+SUM('PL and CF details'!BQ31:BQ36, 'PL and CF details'!BQ38)</f>
        <v>-1.1937117960769684E-15</v>
      </c>
      <c r="BS18" s="389">
        <f ca="1">'PL and CF details'!BR29+SUM('PL and CF details'!BR31:BR36, 'PL and CF details'!BR38)</f>
        <v>-1.1937117960769684E-15</v>
      </c>
      <c r="BT18" s="389">
        <f ca="1">'PL and CF details'!BS29+SUM('PL and CF details'!BS31:BS36, 'PL and CF details'!BS38)</f>
        <v>-1.1937117960769684E-15</v>
      </c>
      <c r="BU18" s="389">
        <f ca="1">'PL and CF details'!BT29+SUM('PL and CF details'!BT31:BT36, 'PL and CF details'!BT38)</f>
        <v>-1.1937117960769684E-15</v>
      </c>
      <c r="BV18" s="389">
        <f ca="1">'PL and CF details'!BU29+SUM('PL and CF details'!BU31:BU36, 'PL and CF details'!BU38)</f>
        <v>-1.1937117960769684E-15</v>
      </c>
      <c r="BW18" s="389">
        <f ca="1">'PL and CF details'!BV29+SUM('PL and CF details'!BV31:BV36, 'PL and CF details'!BV38)</f>
        <v>-1.1937117960769684E-15</v>
      </c>
      <c r="BX18" s="389">
        <f ca="1">'PL and CF details'!BW29+SUM('PL and CF details'!BW31:BW36, 'PL and CF details'!BW38)</f>
        <v>-1.1937117960769684E-15</v>
      </c>
      <c r="BY18" s="389">
        <f ca="1">'PL and CF details'!BX29+SUM('PL and CF details'!BX31:BX36, 'PL and CF details'!BX38)</f>
        <v>-1.1937117960769684E-15</v>
      </c>
      <c r="BZ18" s="389">
        <f ca="1">'PL and CF details'!BY29+SUM('PL and CF details'!BY31:BY36, 'PL and CF details'!BY38)</f>
        <v>-1.1937117960769684E-15</v>
      </c>
      <c r="CA18" s="389">
        <f ca="1">'PL and CF details'!BZ29+SUM('PL and CF details'!BZ31:BZ36, 'PL and CF details'!BZ38)</f>
        <v>-1.1937117960769684E-15</v>
      </c>
      <c r="CB18" s="389">
        <f ca="1">'PL and CF details'!CA29+SUM('PL and CF details'!CA31:CA36, 'PL and CF details'!CA38)</f>
        <v>-1.1937117960769684E-15</v>
      </c>
      <c r="CC18" s="389">
        <f ca="1">'PL and CF details'!CB29+SUM('PL and CF details'!CB31:CB36, 'PL and CF details'!CB38)</f>
        <v>-1.1937117960769684E-15</v>
      </c>
      <c r="CD18" s="389">
        <f ca="1">'PL and CF details'!CC29+SUM('PL and CF details'!CC31:CC36, 'PL and CF details'!CC38)</f>
        <v>-1.1937117960769684E-15</v>
      </c>
      <c r="CE18" s="389"/>
    </row>
    <row r="19" spans="1:83" s="399" customFormat="1">
      <c r="A19" s="411" t="s">
        <v>419</v>
      </c>
      <c r="C19" s="389">
        <f ca="1">'PL and CF details'!B37</f>
        <v>-12.746614285714287</v>
      </c>
      <c r="D19" s="389">
        <f ca="1">'PL and CF details'!C37</f>
        <v>-25.493228571428574</v>
      </c>
      <c r="E19" s="389">
        <f ca="1">'PL and CF details'!D37</f>
        <v>-25.493228571428574</v>
      </c>
      <c r="F19" s="389">
        <f ca="1">'PL and CF details'!E37</f>
        <v>-25.493228571428574</v>
      </c>
      <c r="G19" s="389">
        <f ca="1">'PL and CF details'!F37</f>
        <v>-25.493228571428574</v>
      </c>
      <c r="H19" s="389">
        <f ca="1">'PL and CF details'!G37</f>
        <v>-25.493228571428574</v>
      </c>
      <c r="I19" s="389">
        <f ca="1">'PL and CF details'!H37</f>
        <v>-25.493228571428574</v>
      </c>
      <c r="J19" s="389">
        <f ca="1">'PL and CF details'!I37</f>
        <v>-25.493228571428574</v>
      </c>
      <c r="K19" s="389">
        <f ca="1">'PL and CF details'!J37</f>
        <v>-25.493228571428574</v>
      </c>
      <c r="L19" s="389">
        <f ca="1">'PL and CF details'!K37</f>
        <v>-25.493228571428574</v>
      </c>
      <c r="M19" s="389">
        <f ca="1">'PL and CF details'!L37</f>
        <v>-25.493228571428574</v>
      </c>
      <c r="N19" s="389">
        <f ca="1">'PL and CF details'!M37</f>
        <v>-25.493228571428574</v>
      </c>
      <c r="O19" s="389">
        <f ca="1">'PL and CF details'!N37</f>
        <v>-25.493228571428574</v>
      </c>
      <c r="P19" s="389">
        <f ca="1">'PL and CF details'!O37</f>
        <v>-25.493228571428574</v>
      </c>
      <c r="Q19" s="389">
        <f ca="1">'PL and CF details'!P37</f>
        <v>-25.493228571428574</v>
      </c>
      <c r="R19" s="389">
        <f ca="1">'PL and CF details'!Q37</f>
        <v>-25.493228571428574</v>
      </c>
      <c r="S19" s="389">
        <f ca="1">'PL and CF details'!R37</f>
        <v>-25.493228571428574</v>
      </c>
      <c r="T19" s="389">
        <f ca="1">'PL and CF details'!S37</f>
        <v>-25.493228571428574</v>
      </c>
      <c r="U19" s="389">
        <f ca="1">'PL and CF details'!T37</f>
        <v>-25.493228571428574</v>
      </c>
      <c r="V19" s="389">
        <f ca="1">'PL and CF details'!U37</f>
        <v>-25.493228571428574</v>
      </c>
      <c r="W19" s="389">
        <f ca="1">'PL and CF details'!V37</f>
        <v>-25.493228571428574</v>
      </c>
      <c r="X19" s="389">
        <f ca="1">'PL and CF details'!W37</f>
        <v>-25.493228571428574</v>
      </c>
      <c r="Y19" s="389">
        <f ca="1">'PL and CF details'!X37</f>
        <v>-25.493228571428574</v>
      </c>
      <c r="Z19" s="389">
        <f ca="1">'PL and CF details'!Y37</f>
        <v>-25.493228571428574</v>
      </c>
      <c r="AA19" s="389">
        <f ca="1">'PL and CF details'!Z37</f>
        <v>-25.493228571428574</v>
      </c>
      <c r="AB19" s="389">
        <f ca="1">'PL and CF details'!AA37</f>
        <v>-25.493228571428574</v>
      </c>
      <c r="AC19" s="389">
        <f ca="1">'PL and CF details'!AB37</f>
        <v>-25.493228571428574</v>
      </c>
      <c r="AD19" s="389">
        <f ca="1">'PL and CF details'!AC37</f>
        <v>-25.493228571428574</v>
      </c>
      <c r="AE19" s="389">
        <f ca="1">'PL and CF details'!AD37</f>
        <v>-25.493228571428574</v>
      </c>
      <c r="AF19" s="389">
        <f ca="1">'PL and CF details'!AE37</f>
        <v>-25.493228571428574</v>
      </c>
      <c r="AG19" s="389">
        <f ca="1">'PL and CF details'!AF37</f>
        <v>-25.493228571428574</v>
      </c>
      <c r="AH19" s="389">
        <f ca="1">'PL and CF details'!AG37</f>
        <v>-25.493228571428574</v>
      </c>
      <c r="AI19" s="389">
        <f ca="1">'PL and CF details'!AH37</f>
        <v>-25.493228571428574</v>
      </c>
      <c r="AJ19" s="389">
        <f ca="1">'PL and CF details'!AI37</f>
        <v>-25.493228571428574</v>
      </c>
      <c r="AK19" s="389">
        <f ca="1">'PL and CF details'!AJ37</f>
        <v>-25.493228571428574</v>
      </c>
      <c r="AL19" s="389">
        <f ca="1">'PL and CF details'!AK37</f>
        <v>-12.746614285714287</v>
      </c>
      <c r="AM19" s="389">
        <f ca="1">'PL and CF details'!AL37</f>
        <v>0</v>
      </c>
      <c r="AN19" s="389">
        <f ca="1">'PL and CF details'!AM37</f>
        <v>0</v>
      </c>
      <c r="AO19" s="389">
        <f ca="1">'PL and CF details'!AN37</f>
        <v>0</v>
      </c>
      <c r="AP19" s="389">
        <f ca="1">'PL and CF details'!AO37</f>
        <v>0</v>
      </c>
      <c r="AQ19" s="389">
        <f ca="1">'PL and CF details'!AP37</f>
        <v>0</v>
      </c>
      <c r="AR19" s="389">
        <f ca="1">'PL and CF details'!AQ37</f>
        <v>0</v>
      </c>
      <c r="AS19" s="389">
        <f ca="1">'PL and CF details'!AR37</f>
        <v>0</v>
      </c>
      <c r="AT19" s="389">
        <f ca="1">'PL and CF details'!AS37</f>
        <v>0</v>
      </c>
      <c r="AU19" s="389">
        <f ca="1">'PL and CF details'!AT37</f>
        <v>0</v>
      </c>
      <c r="AV19" s="389">
        <f ca="1">'PL and CF details'!AU37</f>
        <v>0</v>
      </c>
      <c r="AW19" s="389">
        <f ca="1">'PL and CF details'!AV37</f>
        <v>0</v>
      </c>
      <c r="AX19" s="389">
        <f ca="1">'PL and CF details'!AW37</f>
        <v>0</v>
      </c>
      <c r="AY19" s="389">
        <f ca="1">'PL and CF details'!AX37</f>
        <v>0</v>
      </c>
      <c r="AZ19" s="389">
        <f ca="1">'PL and CF details'!AY37</f>
        <v>0</v>
      </c>
      <c r="BA19" s="389">
        <f ca="1">'PL and CF details'!AZ37</f>
        <v>0</v>
      </c>
      <c r="BB19" s="389">
        <f ca="1">'PL and CF details'!BA37</f>
        <v>0</v>
      </c>
      <c r="BC19" s="389">
        <f ca="1">'PL and CF details'!BB37</f>
        <v>0</v>
      </c>
      <c r="BD19" s="389">
        <f ca="1">'PL and CF details'!BC37</f>
        <v>0</v>
      </c>
      <c r="BE19" s="389">
        <f ca="1">'PL and CF details'!BD37</f>
        <v>0</v>
      </c>
      <c r="BF19" s="389">
        <f ca="1">'PL and CF details'!BE37</f>
        <v>0</v>
      </c>
      <c r="BG19" s="389">
        <f ca="1">'PL and CF details'!BF37</f>
        <v>0</v>
      </c>
      <c r="BH19" s="389">
        <f ca="1">'PL and CF details'!BG37</f>
        <v>0</v>
      </c>
      <c r="BI19" s="389">
        <f ca="1">'PL and CF details'!BH37</f>
        <v>0</v>
      </c>
      <c r="BJ19" s="389">
        <f ca="1">'PL and CF details'!BI37</f>
        <v>0</v>
      </c>
      <c r="BK19" s="389">
        <f ca="1">'PL and CF details'!BJ37</f>
        <v>0</v>
      </c>
      <c r="BL19" s="389">
        <f ca="1">'PL and CF details'!BK37</f>
        <v>0</v>
      </c>
      <c r="BM19" s="389">
        <f ca="1">'PL and CF details'!BL37</f>
        <v>0</v>
      </c>
      <c r="BN19" s="389">
        <f ca="1">'PL and CF details'!BM37</f>
        <v>0</v>
      </c>
      <c r="BO19" s="389">
        <f ca="1">'PL and CF details'!BN37</f>
        <v>0</v>
      </c>
      <c r="BP19" s="389">
        <f ca="1">'PL and CF details'!BO37</f>
        <v>0</v>
      </c>
      <c r="BQ19" s="389">
        <f ca="1">'PL and CF details'!BP37</f>
        <v>0</v>
      </c>
      <c r="BR19" s="389">
        <f ca="1">'PL and CF details'!BQ37</f>
        <v>0</v>
      </c>
      <c r="BS19" s="389">
        <f ca="1">'PL and CF details'!BR37</f>
        <v>0</v>
      </c>
      <c r="BT19" s="389">
        <f ca="1">'PL and CF details'!BS37</f>
        <v>0</v>
      </c>
      <c r="BU19" s="389">
        <f ca="1">'PL and CF details'!BT37</f>
        <v>0</v>
      </c>
      <c r="BV19" s="389">
        <f ca="1">'PL and CF details'!BU37</f>
        <v>0</v>
      </c>
      <c r="BW19" s="389">
        <f ca="1">'PL and CF details'!BV37</f>
        <v>0</v>
      </c>
      <c r="BX19" s="389">
        <f ca="1">'PL and CF details'!BW37</f>
        <v>0</v>
      </c>
      <c r="BY19" s="389">
        <f ca="1">'PL and CF details'!BX37</f>
        <v>0</v>
      </c>
      <c r="BZ19" s="389">
        <f ca="1">'PL and CF details'!BY37</f>
        <v>0</v>
      </c>
      <c r="CA19" s="389">
        <f ca="1">'PL and CF details'!BZ37</f>
        <v>0</v>
      </c>
      <c r="CB19" s="389">
        <f ca="1">'PL and CF details'!CA37</f>
        <v>0</v>
      </c>
      <c r="CC19" s="389">
        <f ca="1">'PL and CF details'!CB37</f>
        <v>0</v>
      </c>
      <c r="CD19" s="389">
        <f ca="1">'PL and CF details'!CC37</f>
        <v>0</v>
      </c>
      <c r="CE19" s="389"/>
    </row>
    <row r="20" spans="1:83" s="399" customFormat="1">
      <c r="A20" s="406" t="s">
        <v>505</v>
      </c>
      <c r="C20" s="389">
        <f t="shared" ref="C20:AH20" ca="1" si="7">-($B$45*$B$48)*C12</f>
        <v>-7.6387732698390884</v>
      </c>
      <c r="D20" s="389">
        <f t="shared" ca="1" si="7"/>
        <v>-14.921379626798036</v>
      </c>
      <c r="E20" s="389">
        <f t="shared" ca="1" si="7"/>
        <v>-14.225535717903924</v>
      </c>
      <c r="F20" s="389">
        <f t="shared" ca="1" si="7"/>
        <v>-13.561393826306018</v>
      </c>
      <c r="G20" s="389">
        <f t="shared" ca="1" si="7"/>
        <v>-12.926580864337238</v>
      </c>
      <c r="H20" s="389">
        <f t="shared" ca="1" si="7"/>
        <v>-12.318906289535652</v>
      </c>
      <c r="I20" s="389">
        <f t="shared" ca="1" si="7"/>
        <v>-11.736331680443636</v>
      </c>
      <c r="J20" s="389">
        <f t="shared" ca="1" si="7"/>
        <v>-11.176970736607863</v>
      </c>
      <c r="K20" s="389">
        <f t="shared" ca="1" si="7"/>
        <v>-10.63057050233849</v>
      </c>
      <c r="L20" s="389">
        <f t="shared" ca="1" si="7"/>
        <v>-10.086026144321577</v>
      </c>
      <c r="M20" s="389">
        <f t="shared" ca="1" si="7"/>
        <v>-9.5414817863046686</v>
      </c>
      <c r="N20" s="389">
        <f t="shared" ca="1" si="7"/>
        <v>-8.9969374282877599</v>
      </c>
      <c r="O20" s="389">
        <f t="shared" ca="1" si="7"/>
        <v>-8.4523930702708512</v>
      </c>
      <c r="P20" s="389">
        <f t="shared" ca="1" si="7"/>
        <v>-7.9078487122539407</v>
      </c>
      <c r="Q20" s="389">
        <f t="shared" ca="1" si="7"/>
        <v>-7.3633043542370293</v>
      </c>
      <c r="R20" s="389">
        <f t="shared" ca="1" si="7"/>
        <v>-6.8187599962201197</v>
      </c>
      <c r="S20" s="389">
        <f t="shared" ca="1" si="7"/>
        <v>-6.2742156382032102</v>
      </c>
      <c r="T20" s="389">
        <f t="shared" ca="1" si="7"/>
        <v>-5.7296712801863006</v>
      </c>
      <c r="U20" s="389">
        <f t="shared" ca="1" si="7"/>
        <v>-5.185126922169391</v>
      </c>
      <c r="V20" s="389">
        <f t="shared" ca="1" si="7"/>
        <v>-4.6405825641524814</v>
      </c>
      <c r="W20" s="389">
        <f t="shared" ca="1" si="7"/>
        <v>-4.1639145982544212</v>
      </c>
      <c r="X20" s="389">
        <f t="shared" ca="1" si="7"/>
        <v>-3.8229689923932009</v>
      </c>
      <c r="Y20" s="389">
        <f t="shared" ca="1" si="7"/>
        <v>-3.5498997786508304</v>
      </c>
      <c r="Z20" s="389">
        <f t="shared" ca="1" si="7"/>
        <v>-3.2768305649084599</v>
      </c>
      <c r="AA20" s="389">
        <f t="shared" ca="1" si="7"/>
        <v>-3.0037613511660899</v>
      </c>
      <c r="AB20" s="389">
        <f t="shared" ca="1" si="7"/>
        <v>-2.7306921374237194</v>
      </c>
      <c r="AC20" s="389">
        <f t="shared" ca="1" si="7"/>
        <v>-2.4576229236813494</v>
      </c>
      <c r="AD20" s="389">
        <f t="shared" ca="1" si="7"/>
        <v>-2.1845537099389789</v>
      </c>
      <c r="AE20" s="389">
        <f t="shared" ca="1" si="7"/>
        <v>-1.9114844961966087</v>
      </c>
      <c r="AF20" s="389">
        <f t="shared" ca="1" si="7"/>
        <v>-1.6384152824542382</v>
      </c>
      <c r="AG20" s="389">
        <f t="shared" ca="1" si="7"/>
        <v>-1.3653460687118679</v>
      </c>
      <c r="AH20" s="389">
        <f t="shared" ca="1" si="7"/>
        <v>-1.0922768549694974</v>
      </c>
      <c r="AI20" s="389">
        <f t="shared" ref="AI20:BN20" ca="1" si="8">-($B$45*$B$48)*AI12</f>
        <v>-0.81920764122712686</v>
      </c>
      <c r="AJ20" s="389">
        <f t="shared" ca="1" si="8"/>
        <v>-0.54613842748475649</v>
      </c>
      <c r="AK20" s="389">
        <f t="shared" ca="1" si="8"/>
        <v>-0.27306921374238607</v>
      </c>
      <c r="AL20" s="389">
        <f t="shared" ca="1" si="8"/>
        <v>-6.8267303435608245E-2</v>
      </c>
      <c r="AM20" s="389">
        <f t="shared" ca="1" si="8"/>
        <v>-1.5632938499265946E-14</v>
      </c>
      <c r="AN20" s="389">
        <f t="shared" ca="1" si="8"/>
        <v>-1.5632938499265946E-14</v>
      </c>
      <c r="AO20" s="389">
        <f t="shared" ca="1" si="8"/>
        <v>-1.5632938499265946E-14</v>
      </c>
      <c r="AP20" s="389">
        <f t="shared" ca="1" si="8"/>
        <v>-1.5632938499265946E-14</v>
      </c>
      <c r="AQ20" s="389">
        <f t="shared" ca="1" si="8"/>
        <v>-1.5632938499265946E-14</v>
      </c>
      <c r="AR20" s="389">
        <f t="shared" ca="1" si="8"/>
        <v>-1.5632938499265946E-14</v>
      </c>
      <c r="AS20" s="389">
        <f t="shared" ca="1" si="8"/>
        <v>-1.5632938499265946E-14</v>
      </c>
      <c r="AT20" s="389">
        <f t="shared" ca="1" si="8"/>
        <v>-1.5632938499265946E-14</v>
      </c>
      <c r="AU20" s="389">
        <f t="shared" ca="1" si="8"/>
        <v>-1.5632938499265946E-14</v>
      </c>
      <c r="AV20" s="389">
        <f t="shared" ca="1" si="8"/>
        <v>-1.5632938499265946E-14</v>
      </c>
      <c r="AW20" s="389">
        <f t="shared" ca="1" si="8"/>
        <v>-1.5632938499265946E-14</v>
      </c>
      <c r="AX20" s="389">
        <f t="shared" ca="1" si="8"/>
        <v>-1.5632938499265946E-14</v>
      </c>
      <c r="AY20" s="389">
        <f t="shared" ca="1" si="8"/>
        <v>-1.5632938499265946E-14</v>
      </c>
      <c r="AZ20" s="389">
        <f t="shared" ca="1" si="8"/>
        <v>-1.5632938499265946E-14</v>
      </c>
      <c r="BA20" s="389">
        <f t="shared" ca="1" si="8"/>
        <v>-1.5632938499265946E-14</v>
      </c>
      <c r="BB20" s="389">
        <f t="shared" ca="1" si="8"/>
        <v>-1.5632938499265946E-14</v>
      </c>
      <c r="BC20" s="389">
        <f t="shared" ca="1" si="8"/>
        <v>-1.5632938499265946E-14</v>
      </c>
      <c r="BD20" s="389">
        <f t="shared" ca="1" si="8"/>
        <v>-1.5632938499265946E-14</v>
      </c>
      <c r="BE20" s="389">
        <f t="shared" ca="1" si="8"/>
        <v>-1.5632938499265946E-14</v>
      </c>
      <c r="BF20" s="389">
        <f t="shared" ca="1" si="8"/>
        <v>-1.5632938499265946E-14</v>
      </c>
      <c r="BG20" s="389">
        <f t="shared" ca="1" si="8"/>
        <v>-1.5632938499265946E-14</v>
      </c>
      <c r="BH20" s="389">
        <f t="shared" ca="1" si="8"/>
        <v>-1.5632938499265946E-14</v>
      </c>
      <c r="BI20" s="389">
        <f t="shared" ca="1" si="8"/>
        <v>-1.5632938499265946E-14</v>
      </c>
      <c r="BJ20" s="389">
        <f t="shared" ca="1" si="8"/>
        <v>-1.5632938499265946E-14</v>
      </c>
      <c r="BK20" s="389">
        <f t="shared" ca="1" si="8"/>
        <v>-1.5632938499265946E-14</v>
      </c>
      <c r="BL20" s="389">
        <f t="shared" ca="1" si="8"/>
        <v>-1.5632938499265946E-14</v>
      </c>
      <c r="BM20" s="389">
        <f t="shared" ca="1" si="8"/>
        <v>-1.5632938499265946E-14</v>
      </c>
      <c r="BN20" s="389">
        <f t="shared" ca="1" si="8"/>
        <v>-1.5632938499265946E-14</v>
      </c>
      <c r="BO20" s="389">
        <f t="shared" ref="BO20:CD20" ca="1" si="9">-($B$45*$B$48)*BO12</f>
        <v>-1.5632938499265946E-14</v>
      </c>
      <c r="BP20" s="389">
        <f t="shared" ca="1" si="9"/>
        <v>-1.5632938499265946E-14</v>
      </c>
      <c r="BQ20" s="389">
        <f t="shared" ca="1" si="9"/>
        <v>-1.5632938499265946E-14</v>
      </c>
      <c r="BR20" s="389">
        <f t="shared" ca="1" si="9"/>
        <v>-1.5632938499265946E-14</v>
      </c>
      <c r="BS20" s="389">
        <f t="shared" ca="1" si="9"/>
        <v>-1.5632938499265946E-14</v>
      </c>
      <c r="BT20" s="389">
        <f t="shared" ca="1" si="9"/>
        <v>-1.5632938499265946E-14</v>
      </c>
      <c r="BU20" s="389">
        <f t="shared" ca="1" si="9"/>
        <v>-1.5632938499265946E-14</v>
      </c>
      <c r="BV20" s="389">
        <f t="shared" ca="1" si="9"/>
        <v>-1.5632938499265946E-14</v>
      </c>
      <c r="BW20" s="389">
        <f t="shared" ca="1" si="9"/>
        <v>-1.5632938499265946E-14</v>
      </c>
      <c r="BX20" s="389">
        <f t="shared" ca="1" si="9"/>
        <v>-1.5632938499265946E-14</v>
      </c>
      <c r="BY20" s="389">
        <f t="shared" ca="1" si="9"/>
        <v>-1.5632938499265946E-14</v>
      </c>
      <c r="BZ20" s="389">
        <f t="shared" ca="1" si="9"/>
        <v>-1.5632938499265946E-14</v>
      </c>
      <c r="CA20" s="389">
        <f t="shared" ca="1" si="9"/>
        <v>-1.5632938499265946E-14</v>
      </c>
      <c r="CB20" s="389">
        <f t="shared" ca="1" si="9"/>
        <v>-1.5632938499265946E-14</v>
      </c>
      <c r="CC20" s="389">
        <f t="shared" ca="1" si="9"/>
        <v>-1.5632938499265946E-14</v>
      </c>
      <c r="CD20" s="389">
        <f t="shared" ca="1" si="9"/>
        <v>-1.5632938499265946E-14</v>
      </c>
      <c r="CE20" s="389"/>
    </row>
    <row r="21" spans="1:83" s="399" customFormat="1">
      <c r="A21" s="411" t="s">
        <v>123</v>
      </c>
      <c r="C21" s="390">
        <f t="shared" ref="C21:W21" ca="1" si="10">-SUM(C16:C20)*BookIncomeTax</f>
        <v>-19.059010198932619</v>
      </c>
      <c r="D21" s="390">
        <f t="shared" ca="1" si="10"/>
        <v>-14.03273104471487</v>
      </c>
      <c r="E21" s="390">
        <f t="shared" ca="1" si="10"/>
        <v>-17.068502001056824</v>
      </c>
      <c r="F21" s="390">
        <f t="shared" ca="1" si="10"/>
        <v>-20.091940872670556</v>
      </c>
      <c r="G21" s="390">
        <f t="shared" ca="1" si="10"/>
        <v>-23.103970790658554</v>
      </c>
      <c r="H21" s="390">
        <f t="shared" ca="1" si="10"/>
        <v>-26.105443876038525</v>
      </c>
      <c r="I21" s="390">
        <f t="shared" ca="1" si="10"/>
        <v>-29.097153074757465</v>
      </c>
      <c r="J21" s="390">
        <f t="shared" ca="1" si="10"/>
        <v>-32.079832157691733</v>
      </c>
      <c r="K21" s="390">
        <f t="shared" ca="1" si="10"/>
        <v>-35.057469524604663</v>
      </c>
      <c r="L21" s="390">
        <f t="shared" ca="1" si="10"/>
        <v>-38.034384955655391</v>
      </c>
      <c r="M21" s="390">
        <f t="shared" ca="1" si="10"/>
        <v>-41.011300386706118</v>
      </c>
      <c r="N21" s="390">
        <f t="shared" ca="1" si="10"/>
        <v>-43.988215817756831</v>
      </c>
      <c r="O21" s="390">
        <f t="shared" ca="1" si="10"/>
        <v>-46.965131248807559</v>
      </c>
      <c r="P21" s="390">
        <f t="shared" ca="1" si="10"/>
        <v>-49.942046679858286</v>
      </c>
      <c r="Q21" s="390">
        <f t="shared" ca="1" si="10"/>
        <v>-52.918962110909014</v>
      </c>
      <c r="R21" s="390">
        <f t="shared" ca="1" si="10"/>
        <v>-55.895877541959749</v>
      </c>
      <c r="S21" s="390">
        <f t="shared" ca="1" si="10"/>
        <v>-58.872792973010469</v>
      </c>
      <c r="T21" s="390">
        <f t="shared" ca="1" si="10"/>
        <v>-61.849708404061197</v>
      </c>
      <c r="U21" s="390">
        <f t="shared" ca="1" si="10"/>
        <v>-64.826623835111917</v>
      </c>
      <c r="V21" s="390">
        <f t="shared" ca="1" si="10"/>
        <v>-67.80353926616263</v>
      </c>
      <c r="W21" s="390">
        <f t="shared" ca="1" si="10"/>
        <v>-70.754050780679137</v>
      </c>
      <c r="X21" s="390">
        <f t="shared" ref="X21:CD21" ca="1" si="11">-SUM(X16:X20)*BookIncomeTax</f>
        <v>-73.651766297141293</v>
      </c>
      <c r="Y21" s="390">
        <f t="shared" ca="1" si="11"/>
        <v>-76.523077897069228</v>
      </c>
      <c r="Z21" s="390">
        <f t="shared" ca="1" si="11"/>
        <v>-79.39438949699715</v>
      </c>
      <c r="AA21" s="390">
        <f t="shared" ca="1" si="11"/>
        <v>-82.265701096925085</v>
      </c>
      <c r="AB21" s="390">
        <f t="shared" ca="1" si="11"/>
        <v>-85.13701269685302</v>
      </c>
      <c r="AC21" s="390">
        <f t="shared" ca="1" si="11"/>
        <v>-88.008324296780927</v>
      </c>
      <c r="AD21" s="390">
        <f t="shared" ca="1" si="11"/>
        <v>-90.879635896708876</v>
      </c>
      <c r="AE21" s="390">
        <f t="shared" ca="1" si="11"/>
        <v>-93.750947496636797</v>
      </c>
      <c r="AF21" s="390">
        <f t="shared" ca="1" si="11"/>
        <v>-96.622259096564704</v>
      </c>
      <c r="AG21" s="390">
        <f t="shared" ca="1" si="11"/>
        <v>-99.493570696492682</v>
      </c>
      <c r="AH21" s="390">
        <f t="shared" ca="1" si="11"/>
        <v>-102.3648822964206</v>
      </c>
      <c r="AI21" s="390">
        <f t="shared" ca="1" si="11"/>
        <v>-105.23619389634852</v>
      </c>
      <c r="AJ21" s="390">
        <f t="shared" ca="1" si="11"/>
        <v>-108.10750549627643</v>
      </c>
      <c r="AK21" s="390">
        <f t="shared" ca="1" si="11"/>
        <v>-110.97881709620439</v>
      </c>
      <c r="AL21" s="390">
        <f t="shared" ca="1" si="11"/>
        <v>4.9849889381793098</v>
      </c>
      <c r="AM21" s="390">
        <f t="shared" ca="1" si="11"/>
        <v>6.5455669648883945E-15</v>
      </c>
      <c r="AN21" s="390">
        <f t="shared" ca="1" si="11"/>
        <v>6.5455669648883945E-15</v>
      </c>
      <c r="AO21" s="390">
        <f t="shared" ca="1" si="11"/>
        <v>6.5455669648883945E-15</v>
      </c>
      <c r="AP21" s="390">
        <f t="shared" ca="1" si="11"/>
        <v>6.5455669648883945E-15</v>
      </c>
      <c r="AQ21" s="390">
        <f t="shared" ca="1" si="11"/>
        <v>6.5455669648883945E-15</v>
      </c>
      <c r="AR21" s="390">
        <f t="shared" ca="1" si="11"/>
        <v>6.5455669648883945E-15</v>
      </c>
      <c r="AS21" s="390">
        <f t="shared" ca="1" si="11"/>
        <v>6.5455669648883945E-15</v>
      </c>
      <c r="AT21" s="390">
        <f t="shared" ca="1" si="11"/>
        <v>6.5455669648883945E-15</v>
      </c>
      <c r="AU21" s="390">
        <f t="shared" ca="1" si="11"/>
        <v>6.5455669648883945E-15</v>
      </c>
      <c r="AV21" s="390">
        <f t="shared" ca="1" si="11"/>
        <v>6.5455669648883945E-15</v>
      </c>
      <c r="AW21" s="390">
        <f t="shared" ca="1" si="11"/>
        <v>6.5455669648883945E-15</v>
      </c>
      <c r="AX21" s="390">
        <f t="shared" ca="1" si="11"/>
        <v>6.5455669648883945E-15</v>
      </c>
      <c r="AY21" s="390">
        <f t="shared" ca="1" si="11"/>
        <v>6.5455669648883945E-15</v>
      </c>
      <c r="AZ21" s="390">
        <f t="shared" ca="1" si="11"/>
        <v>6.5455669648883945E-15</v>
      </c>
      <c r="BA21" s="390">
        <f t="shared" ca="1" si="11"/>
        <v>6.5455669648883945E-15</v>
      </c>
      <c r="BB21" s="390">
        <f t="shared" ca="1" si="11"/>
        <v>6.5455669648883945E-15</v>
      </c>
      <c r="BC21" s="390">
        <f t="shared" ca="1" si="11"/>
        <v>6.5455669648883945E-15</v>
      </c>
      <c r="BD21" s="390">
        <f t="shared" ca="1" si="11"/>
        <v>6.5455669648883945E-15</v>
      </c>
      <c r="BE21" s="390">
        <f t="shared" ca="1" si="11"/>
        <v>6.5455669648883945E-15</v>
      </c>
      <c r="BF21" s="390">
        <f t="shared" ca="1" si="11"/>
        <v>6.5455669648883945E-15</v>
      </c>
      <c r="BG21" s="390">
        <f t="shared" ca="1" si="11"/>
        <v>6.5455669648883945E-15</v>
      </c>
      <c r="BH21" s="390">
        <f t="shared" ca="1" si="11"/>
        <v>6.5455669648883945E-15</v>
      </c>
      <c r="BI21" s="390">
        <f t="shared" ca="1" si="11"/>
        <v>6.5455669648883945E-15</v>
      </c>
      <c r="BJ21" s="390">
        <f t="shared" ca="1" si="11"/>
        <v>6.5455669648883945E-15</v>
      </c>
      <c r="BK21" s="390">
        <f t="shared" ca="1" si="11"/>
        <v>6.5455669648883945E-15</v>
      </c>
      <c r="BL21" s="390">
        <f t="shared" ca="1" si="11"/>
        <v>6.5455669648883945E-15</v>
      </c>
      <c r="BM21" s="390">
        <f t="shared" ca="1" si="11"/>
        <v>6.5455669648883945E-15</v>
      </c>
      <c r="BN21" s="390">
        <f t="shared" ca="1" si="11"/>
        <v>6.5455669648883945E-15</v>
      </c>
      <c r="BO21" s="390">
        <f t="shared" ca="1" si="11"/>
        <v>6.5455669648883945E-15</v>
      </c>
      <c r="BP21" s="390">
        <f t="shared" ca="1" si="11"/>
        <v>6.5455669648883945E-15</v>
      </c>
      <c r="BQ21" s="390">
        <f t="shared" ca="1" si="11"/>
        <v>6.5455669648883945E-15</v>
      </c>
      <c r="BR21" s="390">
        <f t="shared" ca="1" si="11"/>
        <v>6.5455669648883945E-15</v>
      </c>
      <c r="BS21" s="390">
        <f t="shared" ca="1" si="11"/>
        <v>6.5455669648883945E-15</v>
      </c>
      <c r="BT21" s="390">
        <f t="shared" ca="1" si="11"/>
        <v>6.5455669648883945E-15</v>
      </c>
      <c r="BU21" s="390">
        <f t="shared" ca="1" si="11"/>
        <v>6.5455669648883945E-15</v>
      </c>
      <c r="BV21" s="390">
        <f t="shared" ca="1" si="11"/>
        <v>6.5455669648883945E-15</v>
      </c>
      <c r="BW21" s="390">
        <f t="shared" ca="1" si="11"/>
        <v>6.5455669648883945E-15</v>
      </c>
      <c r="BX21" s="390">
        <f t="shared" ca="1" si="11"/>
        <v>6.5455669648883945E-15</v>
      </c>
      <c r="BY21" s="390">
        <f t="shared" ca="1" si="11"/>
        <v>6.5455669648883945E-15</v>
      </c>
      <c r="BZ21" s="390">
        <f t="shared" ca="1" si="11"/>
        <v>6.5455669648883945E-15</v>
      </c>
      <c r="CA21" s="390">
        <f t="shared" ca="1" si="11"/>
        <v>6.5455669648883945E-15</v>
      </c>
      <c r="CB21" s="390">
        <f t="shared" ca="1" si="11"/>
        <v>6.5455669648883945E-15</v>
      </c>
      <c r="CC21" s="390">
        <f t="shared" ca="1" si="11"/>
        <v>6.5455669648883945E-15</v>
      </c>
      <c r="CD21" s="390">
        <f t="shared" ca="1" si="11"/>
        <v>6.5455669648883945E-15</v>
      </c>
      <c r="CE21" s="389"/>
    </row>
    <row r="22" spans="1:83">
      <c r="A22" s="405" t="s">
        <v>539</v>
      </c>
      <c r="C22" s="389">
        <f ca="1">SUM(C16:C21)</f>
        <v>29.935874631228351</v>
      </c>
      <c r="D22" s="389">
        <f t="shared" ref="D22:BO22" ca="1" si="12">SUM(D16:D21)</f>
        <v>22.041127682058573</v>
      </c>
      <c r="E22" s="389">
        <f t="shared" ca="1" si="12"/>
        <v>26.809395173896451</v>
      </c>
      <c r="F22" s="389">
        <f t="shared" ca="1" si="12"/>
        <v>31.558292733166347</v>
      </c>
      <c r="G22" s="389">
        <f t="shared" ca="1" si="12"/>
        <v>36.289270316432848</v>
      </c>
      <c r="H22" s="389">
        <f t="shared" ca="1" si="12"/>
        <v>41.003666345140203</v>
      </c>
      <c r="I22" s="389">
        <f t="shared" ca="1" si="12"/>
        <v>45.702726294799</v>
      </c>
      <c r="J22" s="389">
        <f t="shared" ca="1" si="12"/>
        <v>50.387602694986235</v>
      </c>
      <c r="K22" s="389">
        <f t="shared" ca="1" si="12"/>
        <v>55.064560101628409</v>
      </c>
      <c r="L22" s="389">
        <f t="shared" ca="1" si="12"/>
        <v>59.740383567880308</v>
      </c>
      <c r="M22" s="389">
        <f t="shared" ca="1" si="12"/>
        <v>64.416207034132213</v>
      </c>
      <c r="N22" s="389">
        <f t="shared" ca="1" si="12"/>
        <v>69.092030500384112</v>
      </c>
      <c r="O22" s="389">
        <f t="shared" ca="1" si="12"/>
        <v>73.767853966636039</v>
      </c>
      <c r="P22" s="389">
        <f t="shared" ca="1" si="12"/>
        <v>78.443677432887938</v>
      </c>
      <c r="Q22" s="389">
        <f t="shared" ca="1" si="12"/>
        <v>83.119500899139865</v>
      </c>
      <c r="R22" s="389">
        <f t="shared" ca="1" si="12"/>
        <v>87.795324365391792</v>
      </c>
      <c r="S22" s="389">
        <f t="shared" ca="1" si="12"/>
        <v>92.471147831643691</v>
      </c>
      <c r="T22" s="389">
        <f t="shared" ca="1" si="12"/>
        <v>97.14697129789559</v>
      </c>
      <c r="U22" s="389">
        <f t="shared" ca="1" si="12"/>
        <v>101.82279476414749</v>
      </c>
      <c r="V22" s="389">
        <f t="shared" ca="1" si="12"/>
        <v>106.49861823039939</v>
      </c>
      <c r="W22" s="389">
        <f t="shared" ca="1" si="12"/>
        <v>111.1329692210667</v>
      </c>
      <c r="X22" s="389">
        <f t="shared" ca="1" si="12"/>
        <v>115.68439384975149</v>
      </c>
      <c r="Y22" s="389">
        <f t="shared" ca="1" si="12"/>
        <v>120.19434600285167</v>
      </c>
      <c r="Z22" s="389">
        <f t="shared" ca="1" si="12"/>
        <v>124.70429815595182</v>
      </c>
      <c r="AA22" s="389">
        <f t="shared" ca="1" si="12"/>
        <v>129.21425030905198</v>
      </c>
      <c r="AB22" s="389">
        <f t="shared" ca="1" si="12"/>
        <v>133.72420246215216</v>
      </c>
      <c r="AC22" s="389">
        <f t="shared" ca="1" si="12"/>
        <v>138.23415461525229</v>
      </c>
      <c r="AD22" s="389">
        <f t="shared" ca="1" si="12"/>
        <v>142.74410676835248</v>
      </c>
      <c r="AE22" s="389">
        <f t="shared" ca="1" si="12"/>
        <v>147.25405892145264</v>
      </c>
      <c r="AF22" s="389">
        <f t="shared" ca="1" si="12"/>
        <v>151.7640110745528</v>
      </c>
      <c r="AG22" s="389">
        <f t="shared" ca="1" si="12"/>
        <v>156.27396322765304</v>
      </c>
      <c r="AH22" s="389">
        <f t="shared" ca="1" si="12"/>
        <v>160.78391538075317</v>
      </c>
      <c r="AI22" s="389">
        <f t="shared" ca="1" si="12"/>
        <v>165.2938675338533</v>
      </c>
      <c r="AJ22" s="389">
        <f t="shared" ca="1" si="12"/>
        <v>169.80381968695349</v>
      </c>
      <c r="AK22" s="389">
        <f t="shared" ca="1" si="12"/>
        <v>174.31377184005368</v>
      </c>
      <c r="AL22" s="389">
        <f t="shared" ca="1" si="12"/>
        <v>-7.8298926509705868</v>
      </c>
      <c r="AM22" s="389">
        <f t="shared" ca="1" si="12"/>
        <v>-1.028108333045452E-14</v>
      </c>
      <c r="AN22" s="389">
        <f t="shared" ca="1" si="12"/>
        <v>-1.028108333045452E-14</v>
      </c>
      <c r="AO22" s="389">
        <f t="shared" ca="1" si="12"/>
        <v>-1.028108333045452E-14</v>
      </c>
      <c r="AP22" s="389">
        <f t="shared" ca="1" si="12"/>
        <v>-1.028108333045452E-14</v>
      </c>
      <c r="AQ22" s="389">
        <f t="shared" ca="1" si="12"/>
        <v>-1.028108333045452E-14</v>
      </c>
      <c r="AR22" s="389">
        <f t="shared" ca="1" si="12"/>
        <v>-1.028108333045452E-14</v>
      </c>
      <c r="AS22" s="389">
        <f t="shared" ca="1" si="12"/>
        <v>-1.028108333045452E-14</v>
      </c>
      <c r="AT22" s="389">
        <f t="shared" ca="1" si="12"/>
        <v>-1.028108333045452E-14</v>
      </c>
      <c r="AU22" s="389">
        <f t="shared" ca="1" si="12"/>
        <v>-1.028108333045452E-14</v>
      </c>
      <c r="AV22" s="389">
        <f t="shared" ca="1" si="12"/>
        <v>-1.028108333045452E-14</v>
      </c>
      <c r="AW22" s="389">
        <f t="shared" ca="1" si="12"/>
        <v>-1.028108333045452E-14</v>
      </c>
      <c r="AX22" s="389">
        <f t="shared" ca="1" si="12"/>
        <v>-1.028108333045452E-14</v>
      </c>
      <c r="AY22" s="389">
        <f t="shared" ca="1" si="12"/>
        <v>-1.028108333045452E-14</v>
      </c>
      <c r="AZ22" s="389">
        <f t="shared" ca="1" si="12"/>
        <v>-1.028108333045452E-14</v>
      </c>
      <c r="BA22" s="389">
        <f t="shared" ca="1" si="12"/>
        <v>-1.028108333045452E-14</v>
      </c>
      <c r="BB22" s="389">
        <f t="shared" ca="1" si="12"/>
        <v>-1.028108333045452E-14</v>
      </c>
      <c r="BC22" s="389">
        <f t="shared" ca="1" si="12"/>
        <v>-1.028108333045452E-14</v>
      </c>
      <c r="BD22" s="389">
        <f t="shared" ca="1" si="12"/>
        <v>-1.028108333045452E-14</v>
      </c>
      <c r="BE22" s="389">
        <f t="shared" ca="1" si="12"/>
        <v>-1.028108333045452E-14</v>
      </c>
      <c r="BF22" s="389">
        <f t="shared" ca="1" si="12"/>
        <v>-1.028108333045452E-14</v>
      </c>
      <c r="BG22" s="389">
        <f t="shared" ca="1" si="12"/>
        <v>-1.028108333045452E-14</v>
      </c>
      <c r="BH22" s="389">
        <f t="shared" ca="1" si="12"/>
        <v>-1.028108333045452E-14</v>
      </c>
      <c r="BI22" s="389">
        <f t="shared" ca="1" si="12"/>
        <v>-1.028108333045452E-14</v>
      </c>
      <c r="BJ22" s="389">
        <f t="shared" ca="1" si="12"/>
        <v>-1.028108333045452E-14</v>
      </c>
      <c r="BK22" s="389">
        <f t="shared" ca="1" si="12"/>
        <v>-1.028108333045452E-14</v>
      </c>
      <c r="BL22" s="389">
        <f t="shared" ca="1" si="12"/>
        <v>-1.028108333045452E-14</v>
      </c>
      <c r="BM22" s="389">
        <f t="shared" ca="1" si="12"/>
        <v>-1.028108333045452E-14</v>
      </c>
      <c r="BN22" s="389">
        <f t="shared" ca="1" si="12"/>
        <v>-1.028108333045452E-14</v>
      </c>
      <c r="BO22" s="389">
        <f t="shared" ca="1" si="12"/>
        <v>-1.028108333045452E-14</v>
      </c>
      <c r="BP22" s="389">
        <f t="shared" ref="BP22:CD22" ca="1" si="13">SUM(BP16:BP21)</f>
        <v>-1.028108333045452E-14</v>
      </c>
      <c r="BQ22" s="389">
        <f t="shared" ca="1" si="13"/>
        <v>-1.028108333045452E-14</v>
      </c>
      <c r="BR22" s="389">
        <f t="shared" ca="1" si="13"/>
        <v>-1.028108333045452E-14</v>
      </c>
      <c r="BS22" s="389">
        <f t="shared" ca="1" si="13"/>
        <v>-1.028108333045452E-14</v>
      </c>
      <c r="BT22" s="389">
        <f t="shared" ca="1" si="13"/>
        <v>-1.028108333045452E-14</v>
      </c>
      <c r="BU22" s="389">
        <f t="shared" ca="1" si="13"/>
        <v>-1.028108333045452E-14</v>
      </c>
      <c r="BV22" s="389">
        <f t="shared" ca="1" si="13"/>
        <v>-1.028108333045452E-14</v>
      </c>
      <c r="BW22" s="389">
        <f t="shared" ca="1" si="13"/>
        <v>-1.028108333045452E-14</v>
      </c>
      <c r="BX22" s="389">
        <f t="shared" ca="1" si="13"/>
        <v>-1.028108333045452E-14</v>
      </c>
      <c r="BY22" s="389">
        <f t="shared" ca="1" si="13"/>
        <v>-1.028108333045452E-14</v>
      </c>
      <c r="BZ22" s="389">
        <f t="shared" ca="1" si="13"/>
        <v>-1.028108333045452E-14</v>
      </c>
      <c r="CA22" s="389">
        <f t="shared" ca="1" si="13"/>
        <v>-1.028108333045452E-14</v>
      </c>
      <c r="CB22" s="389">
        <f t="shared" ca="1" si="13"/>
        <v>-1.028108333045452E-14</v>
      </c>
      <c r="CC22" s="389">
        <f t="shared" ca="1" si="13"/>
        <v>-1.028108333045452E-14</v>
      </c>
      <c r="CD22" s="389">
        <f t="shared" ca="1" si="13"/>
        <v>-1.028108333045452E-14</v>
      </c>
      <c r="CE22" s="389"/>
    </row>
    <row r="23" spans="1:83">
      <c r="A23" s="401"/>
      <c r="B23" s="401"/>
      <c r="C23" s="407"/>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R23" s="408"/>
      <c r="BS23" s="408"/>
      <c r="BT23" s="408"/>
      <c r="BU23" s="408"/>
      <c r="BV23" s="408"/>
      <c r="BW23" s="408"/>
      <c r="BX23" s="408"/>
      <c r="BY23" s="408"/>
      <c r="BZ23" s="408"/>
      <c r="CA23" s="408"/>
      <c r="CB23" s="408"/>
      <c r="CC23" s="408"/>
      <c r="CD23" s="408"/>
      <c r="CE23" s="476"/>
    </row>
    <row r="24" spans="1:83">
      <c r="A24" s="409" t="s">
        <v>533</v>
      </c>
      <c r="B24" s="401"/>
      <c r="C24" s="440">
        <f ca="1">+C13-C22</f>
        <v>-6.2648713864614543</v>
      </c>
      <c r="D24" s="440">
        <f t="shared" ref="D24:BO24" ca="1" si="14">+D13-D22</f>
        <v>24.197190053712539</v>
      </c>
      <c r="E24" s="440">
        <f t="shared" ca="1" si="14"/>
        <v>17.272643949663571</v>
      </c>
      <c r="F24" s="440">
        <f t="shared" ca="1" si="14"/>
        <v>10.46570587581629</v>
      </c>
      <c r="G24" s="440">
        <f t="shared" ca="1" si="14"/>
        <v>3.7675721600442742</v>
      </c>
      <c r="H24" s="440">
        <f t="shared" ca="1" si="14"/>
        <v>-2.8298836642306995</v>
      </c>
      <c r="I24" s="440">
        <f t="shared" ca="1" si="14"/>
        <v>-9.3342237256300677</v>
      </c>
      <c r="J24" s="440">
        <f t="shared" ca="1" si="14"/>
        <v>-15.752445814818408</v>
      </c>
      <c r="K24" s="440">
        <f t="shared" ca="1" si="14"/>
        <v>-22.122586310085516</v>
      </c>
      <c r="L24" s="440">
        <f t="shared" ca="1" si="14"/>
        <v>-28.485841882279384</v>
      </c>
      <c r="M24" s="440">
        <f t="shared" ca="1" si="14"/>
        <v>-34.849097454473252</v>
      </c>
      <c r="N24" s="440">
        <f t="shared" ca="1" si="14"/>
        <v>-41.212353026667117</v>
      </c>
      <c r="O24" s="440">
        <f t="shared" ca="1" si="14"/>
        <v>-47.57560859886101</v>
      </c>
      <c r="P24" s="440">
        <f t="shared" ca="1" si="14"/>
        <v>-53.938864171054874</v>
      </c>
      <c r="Q24" s="440">
        <f t="shared" ca="1" si="14"/>
        <v>-60.302119743248781</v>
      </c>
      <c r="R24" s="440">
        <f t="shared" ca="1" si="14"/>
        <v>-66.665375315442674</v>
      </c>
      <c r="S24" s="440">
        <f t="shared" ca="1" si="14"/>
        <v>-73.028630887636538</v>
      </c>
      <c r="T24" s="440">
        <f t="shared" ca="1" si="14"/>
        <v>-79.391886459830403</v>
      </c>
      <c r="U24" s="440">
        <f t="shared" ca="1" si="14"/>
        <v>-85.755142032024267</v>
      </c>
      <c r="V24" s="440">
        <f t="shared" ca="1" si="14"/>
        <v>-92.118397604218131</v>
      </c>
      <c r="W24" s="440">
        <f t="shared" ca="1" si="14"/>
        <v>-98.229845580078091</v>
      </c>
      <c r="X24" s="440">
        <f t="shared" ca="1" si="14"/>
        <v>-103.83779123086148</v>
      </c>
      <c r="Y24" s="440">
        <f t="shared" ca="1" si="14"/>
        <v>-109.19392928531096</v>
      </c>
      <c r="Z24" s="440">
        <f t="shared" ca="1" si="14"/>
        <v>-114.55006733976037</v>
      </c>
      <c r="AA24" s="440">
        <f t="shared" ca="1" si="14"/>
        <v>-119.90620539420982</v>
      </c>
      <c r="AB24" s="440">
        <f t="shared" ca="1" si="14"/>
        <v>-125.26234344865929</v>
      </c>
      <c r="AC24" s="440">
        <f t="shared" ca="1" si="14"/>
        <v>-130.61848150310871</v>
      </c>
      <c r="AD24" s="440">
        <f t="shared" ca="1" si="14"/>
        <v>-135.97461955755819</v>
      </c>
      <c r="AE24" s="440">
        <f t="shared" ca="1" si="14"/>
        <v>-141.3307576120076</v>
      </c>
      <c r="AF24" s="440">
        <f t="shared" ca="1" si="14"/>
        <v>-146.68689566645705</v>
      </c>
      <c r="AG24" s="440">
        <f t="shared" ca="1" si="14"/>
        <v>-152.04303372090658</v>
      </c>
      <c r="AH24" s="440">
        <f t="shared" ca="1" si="14"/>
        <v>-157.399171775356</v>
      </c>
      <c r="AI24" s="440">
        <f t="shared" ca="1" si="14"/>
        <v>-162.75530982980541</v>
      </c>
      <c r="AJ24" s="440">
        <f t="shared" ca="1" si="14"/>
        <v>-168.11144788425489</v>
      </c>
      <c r="AK24" s="440">
        <f t="shared" ca="1" si="14"/>
        <v>-173.46758593870433</v>
      </c>
      <c r="AL24" s="440">
        <f t="shared" ca="1" si="14"/>
        <v>8.0414391263079565</v>
      </c>
      <c r="AM24" s="440">
        <f t="shared" ca="1" si="14"/>
        <v>5.8724377151264661E-14</v>
      </c>
      <c r="AN24" s="440">
        <f t="shared" ca="1" si="14"/>
        <v>5.8724377151264661E-14</v>
      </c>
      <c r="AO24" s="440">
        <f t="shared" ca="1" si="14"/>
        <v>5.8724377151264661E-14</v>
      </c>
      <c r="AP24" s="440">
        <f t="shared" ca="1" si="14"/>
        <v>5.8724377151264661E-14</v>
      </c>
      <c r="AQ24" s="440">
        <f t="shared" ca="1" si="14"/>
        <v>5.8724377151264661E-14</v>
      </c>
      <c r="AR24" s="440">
        <f t="shared" ca="1" si="14"/>
        <v>5.8724377151264661E-14</v>
      </c>
      <c r="AS24" s="440">
        <f t="shared" ca="1" si="14"/>
        <v>5.8724377151264661E-14</v>
      </c>
      <c r="AT24" s="440">
        <f t="shared" ca="1" si="14"/>
        <v>5.8724377151264661E-14</v>
      </c>
      <c r="AU24" s="440">
        <f t="shared" ca="1" si="14"/>
        <v>5.8724377151264661E-14</v>
      </c>
      <c r="AV24" s="440">
        <f t="shared" ca="1" si="14"/>
        <v>5.8724377151264661E-14</v>
      </c>
      <c r="AW24" s="440">
        <f t="shared" ca="1" si="14"/>
        <v>5.8724377151264661E-14</v>
      </c>
      <c r="AX24" s="440">
        <f t="shared" ca="1" si="14"/>
        <v>5.8724377151264661E-14</v>
      </c>
      <c r="AY24" s="440">
        <f t="shared" ca="1" si="14"/>
        <v>5.8724377151264661E-14</v>
      </c>
      <c r="AZ24" s="440">
        <f t="shared" ca="1" si="14"/>
        <v>5.8724377151264661E-14</v>
      </c>
      <c r="BA24" s="440">
        <f t="shared" ca="1" si="14"/>
        <v>5.8724377151264661E-14</v>
      </c>
      <c r="BB24" s="440">
        <f t="shared" ca="1" si="14"/>
        <v>5.8724377151264661E-14</v>
      </c>
      <c r="BC24" s="440">
        <f t="shared" ca="1" si="14"/>
        <v>5.8724377151264661E-14</v>
      </c>
      <c r="BD24" s="440">
        <f t="shared" ca="1" si="14"/>
        <v>5.8724377151264661E-14</v>
      </c>
      <c r="BE24" s="440">
        <f t="shared" ca="1" si="14"/>
        <v>5.8724377151264661E-14</v>
      </c>
      <c r="BF24" s="440">
        <f t="shared" ca="1" si="14"/>
        <v>5.8724377151264661E-14</v>
      </c>
      <c r="BG24" s="440">
        <f t="shared" ca="1" si="14"/>
        <v>5.8724377151264661E-14</v>
      </c>
      <c r="BH24" s="440">
        <f t="shared" ca="1" si="14"/>
        <v>5.8724377151264661E-14</v>
      </c>
      <c r="BI24" s="440">
        <f t="shared" ca="1" si="14"/>
        <v>5.8724377151264661E-14</v>
      </c>
      <c r="BJ24" s="440">
        <f t="shared" ca="1" si="14"/>
        <v>5.8724377151264661E-14</v>
      </c>
      <c r="BK24" s="440">
        <f t="shared" ca="1" si="14"/>
        <v>5.8724377151264661E-14</v>
      </c>
      <c r="BL24" s="440">
        <f t="shared" ca="1" si="14"/>
        <v>5.8724377151264661E-14</v>
      </c>
      <c r="BM24" s="440">
        <f t="shared" ca="1" si="14"/>
        <v>5.8724377151264661E-14</v>
      </c>
      <c r="BN24" s="440">
        <f t="shared" ca="1" si="14"/>
        <v>5.8724377151264661E-14</v>
      </c>
      <c r="BO24" s="440">
        <f t="shared" ca="1" si="14"/>
        <v>5.8724377151264661E-14</v>
      </c>
      <c r="BP24" s="440">
        <f t="shared" ref="BP24:CD24" ca="1" si="15">+BP13-BP22</f>
        <v>5.8724377151264661E-14</v>
      </c>
      <c r="BQ24" s="440">
        <f t="shared" ca="1" si="15"/>
        <v>5.8724377151264661E-14</v>
      </c>
      <c r="BR24" s="440">
        <f t="shared" ca="1" si="15"/>
        <v>5.8724377151264661E-14</v>
      </c>
      <c r="BS24" s="440">
        <f t="shared" ca="1" si="15"/>
        <v>5.8724377151264661E-14</v>
      </c>
      <c r="BT24" s="440">
        <f t="shared" ca="1" si="15"/>
        <v>5.8724377151264661E-14</v>
      </c>
      <c r="BU24" s="440">
        <f t="shared" ca="1" si="15"/>
        <v>5.8724377151264661E-14</v>
      </c>
      <c r="BV24" s="440">
        <f t="shared" ca="1" si="15"/>
        <v>5.8724377151264661E-14</v>
      </c>
      <c r="BW24" s="440">
        <f t="shared" ca="1" si="15"/>
        <v>5.8724377151264661E-14</v>
      </c>
      <c r="BX24" s="440">
        <f t="shared" ca="1" si="15"/>
        <v>5.8724377151264661E-14</v>
      </c>
      <c r="BY24" s="440">
        <f t="shared" ca="1" si="15"/>
        <v>5.8724377151264661E-14</v>
      </c>
      <c r="BZ24" s="440">
        <f t="shared" ca="1" si="15"/>
        <v>5.8724377151264661E-14</v>
      </c>
      <c r="CA24" s="440">
        <f t="shared" ca="1" si="15"/>
        <v>5.8724377151264661E-14</v>
      </c>
      <c r="CB24" s="440">
        <f t="shared" ca="1" si="15"/>
        <v>5.8724377151264661E-14</v>
      </c>
      <c r="CC24" s="440">
        <f t="shared" ca="1" si="15"/>
        <v>5.8724377151264661E-14</v>
      </c>
      <c r="CD24" s="440">
        <f t="shared" ca="1" si="15"/>
        <v>5.8724377151264661E-14</v>
      </c>
      <c r="CE24" s="389"/>
    </row>
    <row r="25" spans="1:83">
      <c r="A25" s="405"/>
      <c r="B25" s="401"/>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89"/>
      <c r="BC25" s="389"/>
      <c r="BD25" s="389"/>
      <c r="BE25" s="389"/>
      <c r="BF25" s="389"/>
      <c r="BG25" s="389"/>
      <c r="BH25" s="389"/>
      <c r="BI25" s="389"/>
      <c r="BJ25" s="389"/>
      <c r="BK25" s="389"/>
      <c r="BL25" s="389"/>
      <c r="BM25" s="389"/>
      <c r="BN25" s="389"/>
      <c r="BO25" s="389"/>
      <c r="BP25" s="389"/>
      <c r="BQ25" s="389"/>
      <c r="BR25" s="389"/>
      <c r="BS25" s="389"/>
      <c r="BT25" s="389"/>
      <c r="BU25" s="389"/>
      <c r="BV25" s="389"/>
      <c r="BW25" s="389"/>
      <c r="BX25" s="389"/>
      <c r="BY25" s="389"/>
      <c r="BZ25" s="389"/>
      <c r="CA25" s="389"/>
      <c r="CB25" s="389"/>
      <c r="CC25" s="389"/>
      <c r="CD25" s="389"/>
      <c r="CE25" s="389"/>
    </row>
    <row r="26" spans="1:83">
      <c r="A26" s="411" t="s">
        <v>538</v>
      </c>
      <c r="C26" s="389">
        <f t="shared" ref="C26:BN26" ca="1" si="16">C24/(1-BookIncomeTax)-C24</f>
        <v>-3.9886006044738238</v>
      </c>
      <c r="D26" s="389">
        <f t="shared" ca="1" si="16"/>
        <v>15.405412325522384</v>
      </c>
      <c r="E26" s="389">
        <f t="shared" ca="1" si="16"/>
        <v>10.996822416397922</v>
      </c>
      <c r="F26" s="389">
        <f t="shared" ca="1" si="16"/>
        <v>6.6631089782201904</v>
      </c>
      <c r="G26" s="389">
        <f t="shared" ca="1" si="16"/>
        <v>2.3986670544308062</v>
      </c>
      <c r="H26" s="389">
        <f t="shared" ca="1" si="16"/>
        <v>-1.801677161024128</v>
      </c>
      <c r="I26" s="389">
        <f t="shared" ca="1" si="16"/>
        <v>-5.9427381821114516</v>
      </c>
      <c r="J26" s="389">
        <f t="shared" ca="1" si="16"/>
        <v>-10.028971230710901</v>
      </c>
      <c r="K26" s="389">
        <f t="shared" ca="1" si="16"/>
        <v>-14.084592593491436</v>
      </c>
      <c r="L26" s="389">
        <f t="shared" ca="1" si="16"/>
        <v>-18.135830592809622</v>
      </c>
      <c r="M26" s="389">
        <f t="shared" ca="1" si="16"/>
        <v>-22.187068592127815</v>
      </c>
      <c r="N26" s="389">
        <f t="shared" ca="1" si="16"/>
        <v>-26.238306591446005</v>
      </c>
      <c r="O26" s="389">
        <f t="shared" ca="1" si="16"/>
        <v>-30.289544590764208</v>
      </c>
      <c r="P26" s="389">
        <f t="shared" ca="1" si="16"/>
        <v>-34.340782590082398</v>
      </c>
      <c r="Q26" s="389">
        <f t="shared" ca="1" si="16"/>
        <v>-38.392020589400616</v>
      </c>
      <c r="R26" s="389">
        <f t="shared" ca="1" si="16"/>
        <v>-42.44325858871882</v>
      </c>
      <c r="S26" s="389">
        <f t="shared" ca="1" si="16"/>
        <v>-46.494496588037009</v>
      </c>
      <c r="T26" s="389">
        <f t="shared" ca="1" si="16"/>
        <v>-50.545734587355213</v>
      </c>
      <c r="U26" s="389">
        <f t="shared" ca="1" si="16"/>
        <v>-54.596972586673402</v>
      </c>
      <c r="V26" s="389">
        <f t="shared" ca="1" si="16"/>
        <v>-58.648210585991592</v>
      </c>
      <c r="W26" s="389">
        <f t="shared" ca="1" si="16"/>
        <v>-62.539132456056279</v>
      </c>
      <c r="X26" s="389">
        <f t="shared" ca="1" si="16"/>
        <v>-66.109493926031291</v>
      </c>
      <c r="Y26" s="389">
        <f t="shared" ca="1" si="16"/>
        <v>-69.519539266752815</v>
      </c>
      <c r="Z26" s="389">
        <f t="shared" ca="1" si="16"/>
        <v>-72.929584607474283</v>
      </c>
      <c r="AA26" s="389">
        <f t="shared" ca="1" si="16"/>
        <v>-76.339629948195778</v>
      </c>
      <c r="AB26" s="389">
        <f t="shared" ca="1" si="16"/>
        <v>-79.749675288917302</v>
      </c>
      <c r="AC26" s="389">
        <f t="shared" ca="1" si="16"/>
        <v>-83.15972062963877</v>
      </c>
      <c r="AD26" s="389">
        <f t="shared" ca="1" si="16"/>
        <v>-86.569765970360294</v>
      </c>
      <c r="AE26" s="389">
        <f t="shared" ca="1" si="16"/>
        <v>-89.979811311081761</v>
      </c>
      <c r="AF26" s="389">
        <f t="shared" ca="1" si="16"/>
        <v>-93.389856651803257</v>
      </c>
      <c r="AG26" s="389">
        <f t="shared" ca="1" si="16"/>
        <v>-96.799901992524809</v>
      </c>
      <c r="AH26" s="389">
        <f t="shared" ca="1" si="16"/>
        <v>-100.20994733324628</v>
      </c>
      <c r="AI26" s="389">
        <f t="shared" ca="1" si="16"/>
        <v>-103.61999267396777</v>
      </c>
      <c r="AJ26" s="389">
        <f t="shared" ca="1" si="16"/>
        <v>-107.03003801468927</v>
      </c>
      <c r="AK26" s="389">
        <f t="shared" ca="1" si="16"/>
        <v>-110.44008335541079</v>
      </c>
      <c r="AL26" s="389">
        <f t="shared" ca="1" si="16"/>
        <v>5.1196723733777336</v>
      </c>
      <c r="AM26" s="389">
        <f t="shared" ca="1" si="16"/>
        <v>3.7387533079937738E-14</v>
      </c>
      <c r="AN26" s="389">
        <f t="shared" ca="1" si="16"/>
        <v>3.7387533079937738E-14</v>
      </c>
      <c r="AO26" s="389">
        <f t="shared" ca="1" si="16"/>
        <v>3.7387533079937738E-14</v>
      </c>
      <c r="AP26" s="389">
        <f t="shared" ca="1" si="16"/>
        <v>3.7387533079937738E-14</v>
      </c>
      <c r="AQ26" s="389">
        <f t="shared" ca="1" si="16"/>
        <v>3.7387533079937738E-14</v>
      </c>
      <c r="AR26" s="389">
        <f t="shared" ca="1" si="16"/>
        <v>3.7387533079937738E-14</v>
      </c>
      <c r="AS26" s="389">
        <f t="shared" ca="1" si="16"/>
        <v>3.7387533079937738E-14</v>
      </c>
      <c r="AT26" s="389">
        <f t="shared" ca="1" si="16"/>
        <v>3.7387533079937738E-14</v>
      </c>
      <c r="AU26" s="389">
        <f t="shared" ca="1" si="16"/>
        <v>3.7387533079937738E-14</v>
      </c>
      <c r="AV26" s="389">
        <f t="shared" ca="1" si="16"/>
        <v>3.7387533079937738E-14</v>
      </c>
      <c r="AW26" s="389">
        <f t="shared" ca="1" si="16"/>
        <v>3.7387533079937738E-14</v>
      </c>
      <c r="AX26" s="389">
        <f t="shared" ca="1" si="16"/>
        <v>3.7387533079937738E-14</v>
      </c>
      <c r="AY26" s="389">
        <f t="shared" ca="1" si="16"/>
        <v>3.7387533079937738E-14</v>
      </c>
      <c r="AZ26" s="389">
        <f t="shared" ca="1" si="16"/>
        <v>3.7387533079937738E-14</v>
      </c>
      <c r="BA26" s="389">
        <f t="shared" ca="1" si="16"/>
        <v>3.7387533079937738E-14</v>
      </c>
      <c r="BB26" s="389">
        <f t="shared" ca="1" si="16"/>
        <v>3.7387533079937738E-14</v>
      </c>
      <c r="BC26" s="389">
        <f t="shared" ca="1" si="16"/>
        <v>3.7387533079937738E-14</v>
      </c>
      <c r="BD26" s="389">
        <f t="shared" ca="1" si="16"/>
        <v>3.7387533079937738E-14</v>
      </c>
      <c r="BE26" s="389">
        <f t="shared" ca="1" si="16"/>
        <v>3.7387533079937738E-14</v>
      </c>
      <c r="BF26" s="389">
        <f t="shared" ca="1" si="16"/>
        <v>3.7387533079937738E-14</v>
      </c>
      <c r="BG26" s="389">
        <f t="shared" ca="1" si="16"/>
        <v>3.7387533079937738E-14</v>
      </c>
      <c r="BH26" s="389">
        <f t="shared" ca="1" si="16"/>
        <v>3.7387533079937738E-14</v>
      </c>
      <c r="BI26" s="389">
        <f t="shared" ca="1" si="16"/>
        <v>3.7387533079937738E-14</v>
      </c>
      <c r="BJ26" s="389">
        <f t="shared" ca="1" si="16"/>
        <v>3.7387533079937738E-14</v>
      </c>
      <c r="BK26" s="389">
        <f t="shared" ca="1" si="16"/>
        <v>3.7387533079937738E-14</v>
      </c>
      <c r="BL26" s="389">
        <f t="shared" ca="1" si="16"/>
        <v>3.7387533079937738E-14</v>
      </c>
      <c r="BM26" s="389">
        <f t="shared" ca="1" si="16"/>
        <v>3.7387533079937738E-14</v>
      </c>
      <c r="BN26" s="389">
        <f t="shared" ca="1" si="16"/>
        <v>3.7387533079937738E-14</v>
      </c>
      <c r="BO26" s="389">
        <f t="shared" ref="BO26:CD26" ca="1" si="17">BO24/(1-BookIncomeTax)-BO24</f>
        <v>3.7387533079937738E-14</v>
      </c>
      <c r="BP26" s="389">
        <f t="shared" ca="1" si="17"/>
        <v>3.7387533079937738E-14</v>
      </c>
      <c r="BQ26" s="389">
        <f t="shared" ca="1" si="17"/>
        <v>3.7387533079937738E-14</v>
      </c>
      <c r="BR26" s="389">
        <f t="shared" ca="1" si="17"/>
        <v>3.7387533079937738E-14</v>
      </c>
      <c r="BS26" s="389">
        <f t="shared" ca="1" si="17"/>
        <v>3.7387533079937738E-14</v>
      </c>
      <c r="BT26" s="389">
        <f t="shared" ca="1" si="17"/>
        <v>3.7387533079937738E-14</v>
      </c>
      <c r="BU26" s="389">
        <f t="shared" ca="1" si="17"/>
        <v>3.7387533079937738E-14</v>
      </c>
      <c r="BV26" s="389">
        <f t="shared" ca="1" si="17"/>
        <v>3.7387533079937738E-14</v>
      </c>
      <c r="BW26" s="389">
        <f t="shared" ca="1" si="17"/>
        <v>3.7387533079937738E-14</v>
      </c>
      <c r="BX26" s="389">
        <f t="shared" ca="1" si="17"/>
        <v>3.7387533079937738E-14</v>
      </c>
      <c r="BY26" s="389">
        <f t="shared" ca="1" si="17"/>
        <v>3.7387533079937738E-14</v>
      </c>
      <c r="BZ26" s="389">
        <f t="shared" ca="1" si="17"/>
        <v>3.7387533079937738E-14</v>
      </c>
      <c r="CA26" s="389">
        <f t="shared" ca="1" si="17"/>
        <v>3.7387533079937738E-14</v>
      </c>
      <c r="CB26" s="389">
        <f t="shared" ca="1" si="17"/>
        <v>3.7387533079937738E-14</v>
      </c>
      <c r="CC26" s="389">
        <f t="shared" ca="1" si="17"/>
        <v>3.7387533079937738E-14</v>
      </c>
      <c r="CD26" s="389">
        <f t="shared" ca="1" si="17"/>
        <v>3.7387533079937738E-14</v>
      </c>
      <c r="CE26" s="389"/>
    </row>
    <row r="27" spans="1:83">
      <c r="A27" s="400" t="s">
        <v>544</v>
      </c>
      <c r="B27" s="401"/>
      <c r="C27" s="440">
        <f t="shared" ref="C27:BN27" ca="1" si="18">C24/(1-BookIncomeTax)</f>
        <v>-10.253471990935278</v>
      </c>
      <c r="D27" s="440">
        <f t="shared" ca="1" si="18"/>
        <v>39.602602379234924</v>
      </c>
      <c r="E27" s="440">
        <f t="shared" ca="1" si="18"/>
        <v>28.269466366061494</v>
      </c>
      <c r="F27" s="440">
        <f t="shared" ca="1" si="18"/>
        <v>17.128814854036481</v>
      </c>
      <c r="G27" s="440">
        <f t="shared" ca="1" si="18"/>
        <v>6.1662392144750804</v>
      </c>
      <c r="H27" s="440">
        <f t="shared" ca="1" si="18"/>
        <v>-4.6315608252548275</v>
      </c>
      <c r="I27" s="440">
        <f t="shared" ca="1" si="18"/>
        <v>-15.276961907741519</v>
      </c>
      <c r="J27" s="440">
        <f t="shared" ca="1" si="18"/>
        <v>-25.781417045529309</v>
      </c>
      <c r="K27" s="440">
        <f t="shared" ca="1" si="18"/>
        <v>-36.207178903576953</v>
      </c>
      <c r="L27" s="440">
        <f t="shared" ca="1" si="18"/>
        <v>-46.621672475089007</v>
      </c>
      <c r="M27" s="440">
        <f t="shared" ca="1" si="18"/>
        <v>-57.036166046601068</v>
      </c>
      <c r="N27" s="440">
        <f t="shared" ca="1" si="18"/>
        <v>-67.450659618113121</v>
      </c>
      <c r="O27" s="440">
        <f t="shared" ca="1" si="18"/>
        <v>-77.865153189625218</v>
      </c>
      <c r="P27" s="440">
        <f t="shared" ca="1" si="18"/>
        <v>-88.279646761137272</v>
      </c>
      <c r="Q27" s="440">
        <f t="shared" ca="1" si="18"/>
        <v>-98.694140332649397</v>
      </c>
      <c r="R27" s="440">
        <f t="shared" ca="1" si="18"/>
        <v>-109.10863390416149</v>
      </c>
      <c r="S27" s="440">
        <f t="shared" ca="1" si="18"/>
        <v>-119.52312747567355</v>
      </c>
      <c r="T27" s="440">
        <f t="shared" ca="1" si="18"/>
        <v>-129.93762104718562</v>
      </c>
      <c r="U27" s="440">
        <f t="shared" ca="1" si="18"/>
        <v>-140.35211461869767</v>
      </c>
      <c r="V27" s="440">
        <f t="shared" ca="1" si="18"/>
        <v>-150.76660819020972</v>
      </c>
      <c r="W27" s="440">
        <f t="shared" ca="1" si="18"/>
        <v>-160.76897803613437</v>
      </c>
      <c r="X27" s="440">
        <f t="shared" ca="1" si="18"/>
        <v>-169.94728515689278</v>
      </c>
      <c r="Y27" s="440">
        <f t="shared" ca="1" si="18"/>
        <v>-178.71346855206377</v>
      </c>
      <c r="Z27" s="440">
        <f t="shared" ca="1" si="18"/>
        <v>-187.47965194723466</v>
      </c>
      <c r="AA27" s="440">
        <f t="shared" ca="1" si="18"/>
        <v>-196.2458353424056</v>
      </c>
      <c r="AB27" s="440">
        <f t="shared" ca="1" si="18"/>
        <v>-205.0120187375766</v>
      </c>
      <c r="AC27" s="440">
        <f t="shared" ca="1" si="18"/>
        <v>-213.77820213274748</v>
      </c>
      <c r="AD27" s="440">
        <f t="shared" ca="1" si="18"/>
        <v>-222.54438552791848</v>
      </c>
      <c r="AE27" s="440">
        <f t="shared" ca="1" si="18"/>
        <v>-231.31056892308936</v>
      </c>
      <c r="AF27" s="440">
        <f t="shared" ca="1" si="18"/>
        <v>-240.0767523182603</v>
      </c>
      <c r="AG27" s="440">
        <f t="shared" ca="1" si="18"/>
        <v>-248.84293571343139</v>
      </c>
      <c r="AH27" s="440">
        <f t="shared" ca="1" si="18"/>
        <v>-257.60911910860227</v>
      </c>
      <c r="AI27" s="440">
        <f t="shared" ca="1" si="18"/>
        <v>-266.37530250377318</v>
      </c>
      <c r="AJ27" s="440">
        <f t="shared" ca="1" si="18"/>
        <v>-275.14148589894415</v>
      </c>
      <c r="AK27" s="440">
        <f t="shared" ca="1" si="18"/>
        <v>-283.90766929411512</v>
      </c>
      <c r="AL27" s="440">
        <f t="shared" ca="1" si="18"/>
        <v>13.16111149968569</v>
      </c>
      <c r="AM27" s="440">
        <f t="shared" ca="1" si="18"/>
        <v>9.6111910231202399E-14</v>
      </c>
      <c r="AN27" s="440">
        <f t="shared" ca="1" si="18"/>
        <v>9.6111910231202399E-14</v>
      </c>
      <c r="AO27" s="440">
        <f t="shared" ca="1" si="18"/>
        <v>9.6111910231202399E-14</v>
      </c>
      <c r="AP27" s="440">
        <f t="shared" ca="1" si="18"/>
        <v>9.6111910231202399E-14</v>
      </c>
      <c r="AQ27" s="440">
        <f t="shared" ca="1" si="18"/>
        <v>9.6111910231202399E-14</v>
      </c>
      <c r="AR27" s="440">
        <f t="shared" ca="1" si="18"/>
        <v>9.6111910231202399E-14</v>
      </c>
      <c r="AS27" s="440">
        <f t="shared" ca="1" si="18"/>
        <v>9.6111910231202399E-14</v>
      </c>
      <c r="AT27" s="440">
        <f t="shared" ca="1" si="18"/>
        <v>9.6111910231202399E-14</v>
      </c>
      <c r="AU27" s="440">
        <f t="shared" ca="1" si="18"/>
        <v>9.6111910231202399E-14</v>
      </c>
      <c r="AV27" s="440">
        <f t="shared" ca="1" si="18"/>
        <v>9.6111910231202399E-14</v>
      </c>
      <c r="AW27" s="440">
        <f t="shared" ca="1" si="18"/>
        <v>9.6111910231202399E-14</v>
      </c>
      <c r="AX27" s="440">
        <f t="shared" ca="1" si="18"/>
        <v>9.6111910231202399E-14</v>
      </c>
      <c r="AY27" s="440">
        <f t="shared" ca="1" si="18"/>
        <v>9.6111910231202399E-14</v>
      </c>
      <c r="AZ27" s="440">
        <f t="shared" ca="1" si="18"/>
        <v>9.6111910231202399E-14</v>
      </c>
      <c r="BA27" s="440">
        <f t="shared" ca="1" si="18"/>
        <v>9.6111910231202399E-14</v>
      </c>
      <c r="BB27" s="440">
        <f t="shared" ca="1" si="18"/>
        <v>9.6111910231202399E-14</v>
      </c>
      <c r="BC27" s="440">
        <f t="shared" ca="1" si="18"/>
        <v>9.6111910231202399E-14</v>
      </c>
      <c r="BD27" s="440">
        <f t="shared" ca="1" si="18"/>
        <v>9.6111910231202399E-14</v>
      </c>
      <c r="BE27" s="440">
        <f t="shared" ca="1" si="18"/>
        <v>9.6111910231202399E-14</v>
      </c>
      <c r="BF27" s="440">
        <f t="shared" ca="1" si="18"/>
        <v>9.6111910231202399E-14</v>
      </c>
      <c r="BG27" s="440">
        <f t="shared" ca="1" si="18"/>
        <v>9.6111910231202399E-14</v>
      </c>
      <c r="BH27" s="440">
        <f t="shared" ca="1" si="18"/>
        <v>9.6111910231202399E-14</v>
      </c>
      <c r="BI27" s="440">
        <f t="shared" ca="1" si="18"/>
        <v>9.6111910231202399E-14</v>
      </c>
      <c r="BJ27" s="440">
        <f t="shared" ca="1" si="18"/>
        <v>9.6111910231202399E-14</v>
      </c>
      <c r="BK27" s="440">
        <f t="shared" ca="1" si="18"/>
        <v>9.6111910231202399E-14</v>
      </c>
      <c r="BL27" s="440">
        <f t="shared" ca="1" si="18"/>
        <v>9.6111910231202399E-14</v>
      </c>
      <c r="BM27" s="440">
        <f t="shared" ca="1" si="18"/>
        <v>9.6111910231202399E-14</v>
      </c>
      <c r="BN27" s="440">
        <f t="shared" ca="1" si="18"/>
        <v>9.6111910231202399E-14</v>
      </c>
      <c r="BO27" s="440">
        <f t="shared" ref="BO27:CD27" ca="1" si="19">BO24/(1-BookIncomeTax)</f>
        <v>9.6111910231202399E-14</v>
      </c>
      <c r="BP27" s="440">
        <f t="shared" ca="1" si="19"/>
        <v>9.6111910231202399E-14</v>
      </c>
      <c r="BQ27" s="440">
        <f t="shared" ca="1" si="19"/>
        <v>9.6111910231202399E-14</v>
      </c>
      <c r="BR27" s="440">
        <f t="shared" ca="1" si="19"/>
        <v>9.6111910231202399E-14</v>
      </c>
      <c r="BS27" s="440">
        <f t="shared" ca="1" si="19"/>
        <v>9.6111910231202399E-14</v>
      </c>
      <c r="BT27" s="440">
        <f t="shared" ca="1" si="19"/>
        <v>9.6111910231202399E-14</v>
      </c>
      <c r="BU27" s="440">
        <f t="shared" ca="1" si="19"/>
        <v>9.6111910231202399E-14</v>
      </c>
      <c r="BV27" s="440">
        <f t="shared" ca="1" si="19"/>
        <v>9.6111910231202399E-14</v>
      </c>
      <c r="BW27" s="440">
        <f t="shared" ca="1" si="19"/>
        <v>9.6111910231202399E-14</v>
      </c>
      <c r="BX27" s="440">
        <f t="shared" ca="1" si="19"/>
        <v>9.6111910231202399E-14</v>
      </c>
      <c r="BY27" s="440">
        <f t="shared" ca="1" si="19"/>
        <v>9.6111910231202399E-14</v>
      </c>
      <c r="BZ27" s="440">
        <f t="shared" ca="1" si="19"/>
        <v>9.6111910231202399E-14</v>
      </c>
      <c r="CA27" s="440">
        <f t="shared" ca="1" si="19"/>
        <v>9.6111910231202399E-14</v>
      </c>
      <c r="CB27" s="440">
        <f t="shared" ca="1" si="19"/>
        <v>9.6111910231202399E-14</v>
      </c>
      <c r="CC27" s="440">
        <f t="shared" ca="1" si="19"/>
        <v>9.6111910231202399E-14</v>
      </c>
      <c r="CD27" s="440">
        <f t="shared" ca="1" si="19"/>
        <v>9.6111910231202399E-14</v>
      </c>
      <c r="CE27" s="389"/>
    </row>
    <row r="28" spans="1:83">
      <c r="A28" s="412"/>
      <c r="B28" s="401"/>
      <c r="C28" s="401"/>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c r="BB28" s="408"/>
      <c r="BC28" s="408"/>
      <c r="BD28" s="408"/>
      <c r="BE28" s="408"/>
      <c r="BF28" s="408"/>
      <c r="BG28" s="408"/>
      <c r="BH28" s="408"/>
      <c r="BI28" s="408"/>
      <c r="BJ28" s="408"/>
      <c r="BK28" s="408"/>
      <c r="BL28" s="408"/>
      <c r="BM28" s="408"/>
      <c r="BN28" s="408"/>
      <c r="BO28" s="408"/>
      <c r="BP28" s="408"/>
      <c r="BQ28" s="408"/>
      <c r="BR28" s="408"/>
      <c r="BS28" s="408"/>
      <c r="BT28" s="408"/>
      <c r="BU28" s="408"/>
      <c r="BV28" s="408"/>
      <c r="BW28" s="408"/>
      <c r="BX28" s="408"/>
      <c r="BY28" s="408"/>
      <c r="BZ28" s="408"/>
      <c r="CA28" s="408"/>
      <c r="CB28" s="408"/>
      <c r="CC28" s="408"/>
      <c r="CD28" s="408"/>
      <c r="CE28" s="476"/>
    </row>
    <row r="29" spans="1:83">
      <c r="A29" s="442" t="s">
        <v>502</v>
      </c>
      <c r="B29" s="443"/>
      <c r="C29" s="444">
        <v>1</v>
      </c>
      <c r="D29" s="444">
        <v>1</v>
      </c>
      <c r="E29" s="444">
        <v>1</v>
      </c>
      <c r="F29" s="444">
        <v>1</v>
      </c>
      <c r="G29" s="444">
        <v>1</v>
      </c>
      <c r="H29" s="444">
        <v>1</v>
      </c>
      <c r="I29" s="444">
        <v>1</v>
      </c>
      <c r="J29" s="444">
        <v>1</v>
      </c>
      <c r="K29" s="444">
        <v>1</v>
      </c>
      <c r="L29" s="444">
        <v>1</v>
      </c>
      <c r="M29" s="444">
        <v>1</v>
      </c>
      <c r="N29" s="444">
        <v>1</v>
      </c>
      <c r="O29" s="444">
        <v>1</v>
      </c>
      <c r="P29" s="444">
        <v>1</v>
      </c>
      <c r="Q29" s="444">
        <v>1</v>
      </c>
      <c r="R29" s="444">
        <v>1</v>
      </c>
      <c r="S29" s="444">
        <v>1</v>
      </c>
      <c r="T29" s="444">
        <v>1</v>
      </c>
      <c r="U29" s="444">
        <v>1</v>
      </c>
      <c r="V29" s="444">
        <v>1</v>
      </c>
      <c r="W29" s="444">
        <v>1</v>
      </c>
      <c r="X29" s="444">
        <v>1</v>
      </c>
      <c r="Y29" s="444">
        <v>1</v>
      </c>
      <c r="Z29" s="444">
        <v>1</v>
      </c>
      <c r="AA29" s="444">
        <v>1</v>
      </c>
      <c r="AB29" s="444">
        <v>1</v>
      </c>
      <c r="AC29" s="444">
        <v>1</v>
      </c>
      <c r="AD29" s="444">
        <v>1</v>
      </c>
      <c r="AE29" s="444">
        <v>1</v>
      </c>
      <c r="AF29" s="444">
        <v>1</v>
      </c>
      <c r="AG29" s="444">
        <v>1</v>
      </c>
      <c r="AH29" s="444">
        <v>1</v>
      </c>
      <c r="AI29" s="444">
        <v>1</v>
      </c>
      <c r="AJ29" s="444">
        <v>1</v>
      </c>
      <c r="AK29" s="444">
        <v>1</v>
      </c>
      <c r="AL29" s="444">
        <v>1</v>
      </c>
      <c r="AM29" s="444">
        <v>1</v>
      </c>
      <c r="AN29" s="444">
        <v>1</v>
      </c>
      <c r="AO29" s="444">
        <v>1</v>
      </c>
      <c r="AP29" s="444">
        <v>1</v>
      </c>
      <c r="AQ29" s="444">
        <v>1</v>
      </c>
      <c r="AR29" s="444">
        <v>1</v>
      </c>
      <c r="AS29" s="444">
        <v>1</v>
      </c>
      <c r="AT29" s="444">
        <v>1</v>
      </c>
      <c r="AU29" s="444">
        <v>1</v>
      </c>
      <c r="AV29" s="444">
        <v>1</v>
      </c>
      <c r="AW29" s="444">
        <v>1</v>
      </c>
      <c r="AX29" s="444">
        <v>1</v>
      </c>
      <c r="AY29" s="444">
        <v>1</v>
      </c>
      <c r="AZ29" s="444">
        <v>1</v>
      </c>
      <c r="BA29" s="444">
        <v>1</v>
      </c>
      <c r="BB29" s="444">
        <v>1</v>
      </c>
      <c r="BC29" s="444">
        <v>1</v>
      </c>
      <c r="BD29" s="444">
        <v>1</v>
      </c>
      <c r="BE29" s="444">
        <v>1</v>
      </c>
      <c r="BF29" s="444">
        <v>1</v>
      </c>
      <c r="BG29" s="444">
        <v>1</v>
      </c>
      <c r="BH29" s="444">
        <v>1</v>
      </c>
      <c r="BI29" s="444">
        <v>1</v>
      </c>
      <c r="BJ29" s="444">
        <v>1</v>
      </c>
      <c r="BK29" s="444">
        <v>1</v>
      </c>
      <c r="BL29" s="444">
        <v>1</v>
      </c>
      <c r="BM29" s="444">
        <v>1</v>
      </c>
      <c r="BN29" s="444">
        <v>1</v>
      </c>
      <c r="BO29" s="444">
        <v>1</v>
      </c>
      <c r="BP29" s="444">
        <v>1</v>
      </c>
      <c r="BQ29" s="444">
        <v>1</v>
      </c>
      <c r="BR29" s="444">
        <v>1</v>
      </c>
      <c r="BS29" s="444">
        <v>1</v>
      </c>
      <c r="BT29" s="444">
        <v>1</v>
      </c>
      <c r="BU29" s="444">
        <v>1</v>
      </c>
      <c r="BV29" s="444">
        <v>1</v>
      </c>
      <c r="BW29" s="444">
        <v>1</v>
      </c>
      <c r="BX29" s="444">
        <v>1</v>
      </c>
      <c r="BY29" s="444">
        <v>1</v>
      </c>
      <c r="BZ29" s="444">
        <v>1</v>
      </c>
      <c r="CA29" s="444">
        <v>1</v>
      </c>
      <c r="CB29" s="444">
        <v>1</v>
      </c>
      <c r="CC29" s="444">
        <v>1</v>
      </c>
      <c r="CD29" s="444">
        <v>1</v>
      </c>
      <c r="CE29" s="443"/>
    </row>
    <row r="30" spans="1:83">
      <c r="A30" s="441" t="s">
        <v>540</v>
      </c>
      <c r="B30" s="401"/>
      <c r="C30" s="389">
        <f ca="1">+C27*C29</f>
        <v>-10.253471990935278</v>
      </c>
      <c r="D30" s="389">
        <f t="shared" ref="D30:BO30" ca="1" si="20">+D27*D29</f>
        <v>39.602602379234924</v>
      </c>
      <c r="E30" s="389">
        <f t="shared" ca="1" si="20"/>
        <v>28.269466366061494</v>
      </c>
      <c r="F30" s="389">
        <f t="shared" ca="1" si="20"/>
        <v>17.128814854036481</v>
      </c>
      <c r="G30" s="389">
        <f t="shared" ca="1" si="20"/>
        <v>6.1662392144750804</v>
      </c>
      <c r="H30" s="389">
        <f t="shared" ca="1" si="20"/>
        <v>-4.6315608252548275</v>
      </c>
      <c r="I30" s="389">
        <f t="shared" ca="1" si="20"/>
        <v>-15.276961907741519</v>
      </c>
      <c r="J30" s="389">
        <f t="shared" ca="1" si="20"/>
        <v>-25.781417045529309</v>
      </c>
      <c r="K30" s="389">
        <f t="shared" ca="1" si="20"/>
        <v>-36.207178903576953</v>
      </c>
      <c r="L30" s="389">
        <f t="shared" ca="1" si="20"/>
        <v>-46.621672475089007</v>
      </c>
      <c r="M30" s="389">
        <f t="shared" ca="1" si="20"/>
        <v>-57.036166046601068</v>
      </c>
      <c r="N30" s="389">
        <f t="shared" ca="1" si="20"/>
        <v>-67.450659618113121</v>
      </c>
      <c r="O30" s="389">
        <f t="shared" ca="1" si="20"/>
        <v>-77.865153189625218</v>
      </c>
      <c r="P30" s="389">
        <f t="shared" ca="1" si="20"/>
        <v>-88.279646761137272</v>
      </c>
      <c r="Q30" s="389">
        <f t="shared" ca="1" si="20"/>
        <v>-98.694140332649397</v>
      </c>
      <c r="R30" s="389">
        <f t="shared" ca="1" si="20"/>
        <v>-109.10863390416149</v>
      </c>
      <c r="S30" s="389">
        <f t="shared" ca="1" si="20"/>
        <v>-119.52312747567355</v>
      </c>
      <c r="T30" s="389">
        <f t="shared" ca="1" si="20"/>
        <v>-129.93762104718562</v>
      </c>
      <c r="U30" s="389">
        <f t="shared" ca="1" si="20"/>
        <v>-140.35211461869767</v>
      </c>
      <c r="V30" s="389">
        <f t="shared" ca="1" si="20"/>
        <v>-150.76660819020972</v>
      </c>
      <c r="W30" s="389">
        <f t="shared" ca="1" si="20"/>
        <v>-160.76897803613437</v>
      </c>
      <c r="X30" s="389">
        <f t="shared" ca="1" si="20"/>
        <v>-169.94728515689278</v>
      </c>
      <c r="Y30" s="389">
        <f t="shared" ca="1" si="20"/>
        <v>-178.71346855206377</v>
      </c>
      <c r="Z30" s="389">
        <f t="shared" ca="1" si="20"/>
        <v>-187.47965194723466</v>
      </c>
      <c r="AA30" s="389">
        <f t="shared" ca="1" si="20"/>
        <v>-196.2458353424056</v>
      </c>
      <c r="AB30" s="389">
        <f t="shared" ca="1" si="20"/>
        <v>-205.0120187375766</v>
      </c>
      <c r="AC30" s="389">
        <f t="shared" ca="1" si="20"/>
        <v>-213.77820213274748</v>
      </c>
      <c r="AD30" s="389">
        <f t="shared" ca="1" si="20"/>
        <v>-222.54438552791848</v>
      </c>
      <c r="AE30" s="389">
        <f t="shared" ca="1" si="20"/>
        <v>-231.31056892308936</v>
      </c>
      <c r="AF30" s="389">
        <f t="shared" ca="1" si="20"/>
        <v>-240.0767523182603</v>
      </c>
      <c r="AG30" s="389">
        <f t="shared" ca="1" si="20"/>
        <v>-248.84293571343139</v>
      </c>
      <c r="AH30" s="389">
        <f t="shared" ca="1" si="20"/>
        <v>-257.60911910860227</v>
      </c>
      <c r="AI30" s="389">
        <f t="shared" ca="1" si="20"/>
        <v>-266.37530250377318</v>
      </c>
      <c r="AJ30" s="389">
        <f t="shared" ca="1" si="20"/>
        <v>-275.14148589894415</v>
      </c>
      <c r="AK30" s="389">
        <f t="shared" ca="1" si="20"/>
        <v>-283.90766929411512</v>
      </c>
      <c r="AL30" s="389">
        <f t="shared" ca="1" si="20"/>
        <v>13.16111149968569</v>
      </c>
      <c r="AM30" s="389">
        <f t="shared" ca="1" si="20"/>
        <v>9.6111910231202399E-14</v>
      </c>
      <c r="AN30" s="389">
        <f t="shared" ca="1" si="20"/>
        <v>9.6111910231202399E-14</v>
      </c>
      <c r="AO30" s="389">
        <f t="shared" ca="1" si="20"/>
        <v>9.6111910231202399E-14</v>
      </c>
      <c r="AP30" s="389">
        <f t="shared" ca="1" si="20"/>
        <v>9.6111910231202399E-14</v>
      </c>
      <c r="AQ30" s="389">
        <f t="shared" ca="1" si="20"/>
        <v>9.6111910231202399E-14</v>
      </c>
      <c r="AR30" s="389">
        <f t="shared" ca="1" si="20"/>
        <v>9.6111910231202399E-14</v>
      </c>
      <c r="AS30" s="389">
        <f t="shared" ca="1" si="20"/>
        <v>9.6111910231202399E-14</v>
      </c>
      <c r="AT30" s="389">
        <f t="shared" ca="1" si="20"/>
        <v>9.6111910231202399E-14</v>
      </c>
      <c r="AU30" s="389">
        <f t="shared" ca="1" si="20"/>
        <v>9.6111910231202399E-14</v>
      </c>
      <c r="AV30" s="389">
        <f t="shared" ca="1" si="20"/>
        <v>9.6111910231202399E-14</v>
      </c>
      <c r="AW30" s="389">
        <f t="shared" ca="1" si="20"/>
        <v>9.6111910231202399E-14</v>
      </c>
      <c r="AX30" s="389">
        <f t="shared" ca="1" si="20"/>
        <v>9.6111910231202399E-14</v>
      </c>
      <c r="AY30" s="389">
        <f t="shared" ca="1" si="20"/>
        <v>9.6111910231202399E-14</v>
      </c>
      <c r="AZ30" s="389">
        <f t="shared" ca="1" si="20"/>
        <v>9.6111910231202399E-14</v>
      </c>
      <c r="BA30" s="389">
        <f t="shared" ca="1" si="20"/>
        <v>9.6111910231202399E-14</v>
      </c>
      <c r="BB30" s="389">
        <f t="shared" ca="1" si="20"/>
        <v>9.6111910231202399E-14</v>
      </c>
      <c r="BC30" s="389">
        <f t="shared" ca="1" si="20"/>
        <v>9.6111910231202399E-14</v>
      </c>
      <c r="BD30" s="389">
        <f t="shared" ca="1" si="20"/>
        <v>9.6111910231202399E-14</v>
      </c>
      <c r="BE30" s="389">
        <f t="shared" ca="1" si="20"/>
        <v>9.6111910231202399E-14</v>
      </c>
      <c r="BF30" s="389">
        <f t="shared" ca="1" si="20"/>
        <v>9.6111910231202399E-14</v>
      </c>
      <c r="BG30" s="389">
        <f t="shared" ca="1" si="20"/>
        <v>9.6111910231202399E-14</v>
      </c>
      <c r="BH30" s="389">
        <f t="shared" ca="1" si="20"/>
        <v>9.6111910231202399E-14</v>
      </c>
      <c r="BI30" s="389">
        <f t="shared" ca="1" si="20"/>
        <v>9.6111910231202399E-14</v>
      </c>
      <c r="BJ30" s="389">
        <f t="shared" ca="1" si="20"/>
        <v>9.6111910231202399E-14</v>
      </c>
      <c r="BK30" s="389">
        <f t="shared" ca="1" si="20"/>
        <v>9.6111910231202399E-14</v>
      </c>
      <c r="BL30" s="389">
        <f t="shared" ca="1" si="20"/>
        <v>9.6111910231202399E-14</v>
      </c>
      <c r="BM30" s="389">
        <f t="shared" ca="1" si="20"/>
        <v>9.6111910231202399E-14</v>
      </c>
      <c r="BN30" s="389">
        <f t="shared" ca="1" si="20"/>
        <v>9.6111910231202399E-14</v>
      </c>
      <c r="BO30" s="389">
        <f t="shared" ca="1" si="20"/>
        <v>9.6111910231202399E-14</v>
      </c>
      <c r="BP30" s="389">
        <f t="shared" ref="BP30:CD30" ca="1" si="21">+BP27*BP29</f>
        <v>9.6111910231202399E-14</v>
      </c>
      <c r="BQ30" s="389">
        <f t="shared" ca="1" si="21"/>
        <v>9.6111910231202399E-14</v>
      </c>
      <c r="BR30" s="389">
        <f t="shared" ca="1" si="21"/>
        <v>9.6111910231202399E-14</v>
      </c>
      <c r="BS30" s="389">
        <f t="shared" ca="1" si="21"/>
        <v>9.6111910231202399E-14</v>
      </c>
      <c r="BT30" s="389">
        <f t="shared" ca="1" si="21"/>
        <v>9.6111910231202399E-14</v>
      </c>
      <c r="BU30" s="389">
        <f t="shared" ca="1" si="21"/>
        <v>9.6111910231202399E-14</v>
      </c>
      <c r="BV30" s="389">
        <f t="shared" ca="1" si="21"/>
        <v>9.6111910231202399E-14</v>
      </c>
      <c r="BW30" s="389">
        <f t="shared" ca="1" si="21"/>
        <v>9.6111910231202399E-14</v>
      </c>
      <c r="BX30" s="389">
        <f t="shared" ca="1" si="21"/>
        <v>9.6111910231202399E-14</v>
      </c>
      <c r="BY30" s="389">
        <f t="shared" ca="1" si="21"/>
        <v>9.6111910231202399E-14</v>
      </c>
      <c r="BZ30" s="389">
        <f t="shared" ca="1" si="21"/>
        <v>9.6111910231202399E-14</v>
      </c>
      <c r="CA30" s="389">
        <f t="shared" ca="1" si="21"/>
        <v>9.6111910231202399E-14</v>
      </c>
      <c r="CB30" s="389">
        <f t="shared" ca="1" si="21"/>
        <v>9.6111910231202399E-14</v>
      </c>
      <c r="CC30" s="389">
        <f t="shared" ca="1" si="21"/>
        <v>9.6111910231202399E-14</v>
      </c>
      <c r="CD30" s="389">
        <f t="shared" ca="1" si="21"/>
        <v>9.6111910231202399E-14</v>
      </c>
      <c r="CE30" s="389"/>
    </row>
    <row r="31" spans="1:83">
      <c r="A31" s="401" t="s">
        <v>541</v>
      </c>
      <c r="C31" s="389">
        <f t="shared" ref="C31:BN31" ca="1" si="22">C30-C27</f>
        <v>0</v>
      </c>
      <c r="D31" s="389">
        <f t="shared" ca="1" si="22"/>
        <v>0</v>
      </c>
      <c r="E31" s="389">
        <f t="shared" ca="1" si="22"/>
        <v>0</v>
      </c>
      <c r="F31" s="389">
        <f t="shared" ca="1" si="22"/>
        <v>0</v>
      </c>
      <c r="G31" s="389">
        <f t="shared" ca="1" si="22"/>
        <v>0</v>
      </c>
      <c r="H31" s="389">
        <f t="shared" ca="1" si="22"/>
        <v>0</v>
      </c>
      <c r="I31" s="389">
        <f t="shared" ca="1" si="22"/>
        <v>0</v>
      </c>
      <c r="J31" s="389">
        <f t="shared" ca="1" si="22"/>
        <v>0</v>
      </c>
      <c r="K31" s="389">
        <f t="shared" ca="1" si="22"/>
        <v>0</v>
      </c>
      <c r="L31" s="389">
        <f t="shared" ca="1" si="22"/>
        <v>0</v>
      </c>
      <c r="M31" s="389">
        <f t="shared" ca="1" si="22"/>
        <v>0</v>
      </c>
      <c r="N31" s="389">
        <f t="shared" ca="1" si="22"/>
        <v>0</v>
      </c>
      <c r="O31" s="389">
        <f t="shared" ca="1" si="22"/>
        <v>0</v>
      </c>
      <c r="P31" s="389">
        <f t="shared" ca="1" si="22"/>
        <v>0</v>
      </c>
      <c r="Q31" s="389">
        <f t="shared" ca="1" si="22"/>
        <v>0</v>
      </c>
      <c r="R31" s="389">
        <f t="shared" ca="1" si="22"/>
        <v>0</v>
      </c>
      <c r="S31" s="389">
        <f t="shared" ca="1" si="22"/>
        <v>0</v>
      </c>
      <c r="T31" s="389">
        <f t="shared" ca="1" si="22"/>
        <v>0</v>
      </c>
      <c r="U31" s="389">
        <f t="shared" ca="1" si="22"/>
        <v>0</v>
      </c>
      <c r="V31" s="389">
        <f t="shared" ca="1" si="22"/>
        <v>0</v>
      </c>
      <c r="W31" s="389">
        <f t="shared" ca="1" si="22"/>
        <v>0</v>
      </c>
      <c r="X31" s="389">
        <f t="shared" ca="1" si="22"/>
        <v>0</v>
      </c>
      <c r="Y31" s="389">
        <f t="shared" ca="1" si="22"/>
        <v>0</v>
      </c>
      <c r="Z31" s="389">
        <f t="shared" ca="1" si="22"/>
        <v>0</v>
      </c>
      <c r="AA31" s="389">
        <f t="shared" ca="1" si="22"/>
        <v>0</v>
      </c>
      <c r="AB31" s="389">
        <f t="shared" ca="1" si="22"/>
        <v>0</v>
      </c>
      <c r="AC31" s="389">
        <f t="shared" ca="1" si="22"/>
        <v>0</v>
      </c>
      <c r="AD31" s="389">
        <f t="shared" ca="1" si="22"/>
        <v>0</v>
      </c>
      <c r="AE31" s="389">
        <f t="shared" ca="1" si="22"/>
        <v>0</v>
      </c>
      <c r="AF31" s="389">
        <f t="shared" ca="1" si="22"/>
        <v>0</v>
      </c>
      <c r="AG31" s="389">
        <f t="shared" ca="1" si="22"/>
        <v>0</v>
      </c>
      <c r="AH31" s="389">
        <f t="shared" ca="1" si="22"/>
        <v>0</v>
      </c>
      <c r="AI31" s="389">
        <f t="shared" ca="1" si="22"/>
        <v>0</v>
      </c>
      <c r="AJ31" s="389">
        <f t="shared" ca="1" si="22"/>
        <v>0</v>
      </c>
      <c r="AK31" s="389">
        <f t="shared" ca="1" si="22"/>
        <v>0</v>
      </c>
      <c r="AL31" s="389">
        <f t="shared" ca="1" si="22"/>
        <v>0</v>
      </c>
      <c r="AM31" s="389">
        <f t="shared" ca="1" si="22"/>
        <v>0</v>
      </c>
      <c r="AN31" s="389">
        <f t="shared" ca="1" si="22"/>
        <v>0</v>
      </c>
      <c r="AO31" s="389">
        <f t="shared" ca="1" si="22"/>
        <v>0</v>
      </c>
      <c r="AP31" s="389">
        <f t="shared" ca="1" si="22"/>
        <v>0</v>
      </c>
      <c r="AQ31" s="389">
        <f t="shared" ca="1" si="22"/>
        <v>0</v>
      </c>
      <c r="AR31" s="389">
        <f t="shared" ca="1" si="22"/>
        <v>0</v>
      </c>
      <c r="AS31" s="389">
        <f t="shared" ca="1" si="22"/>
        <v>0</v>
      </c>
      <c r="AT31" s="389">
        <f t="shared" ca="1" si="22"/>
        <v>0</v>
      </c>
      <c r="AU31" s="389">
        <f t="shared" ca="1" si="22"/>
        <v>0</v>
      </c>
      <c r="AV31" s="389">
        <f t="shared" ca="1" si="22"/>
        <v>0</v>
      </c>
      <c r="AW31" s="389">
        <f t="shared" ca="1" si="22"/>
        <v>0</v>
      </c>
      <c r="AX31" s="389">
        <f t="shared" ca="1" si="22"/>
        <v>0</v>
      </c>
      <c r="AY31" s="389">
        <f t="shared" ca="1" si="22"/>
        <v>0</v>
      </c>
      <c r="AZ31" s="389">
        <f t="shared" ca="1" si="22"/>
        <v>0</v>
      </c>
      <c r="BA31" s="389">
        <f t="shared" ca="1" si="22"/>
        <v>0</v>
      </c>
      <c r="BB31" s="389">
        <f t="shared" ca="1" si="22"/>
        <v>0</v>
      </c>
      <c r="BC31" s="389">
        <f t="shared" ca="1" si="22"/>
        <v>0</v>
      </c>
      <c r="BD31" s="389">
        <f t="shared" ca="1" si="22"/>
        <v>0</v>
      </c>
      <c r="BE31" s="389">
        <f t="shared" ca="1" si="22"/>
        <v>0</v>
      </c>
      <c r="BF31" s="389">
        <f t="shared" ca="1" si="22"/>
        <v>0</v>
      </c>
      <c r="BG31" s="389">
        <f t="shared" ca="1" si="22"/>
        <v>0</v>
      </c>
      <c r="BH31" s="389">
        <f t="shared" ca="1" si="22"/>
        <v>0</v>
      </c>
      <c r="BI31" s="389">
        <f t="shared" ca="1" si="22"/>
        <v>0</v>
      </c>
      <c r="BJ31" s="389">
        <f t="shared" ca="1" si="22"/>
        <v>0</v>
      </c>
      <c r="BK31" s="389">
        <f t="shared" ca="1" si="22"/>
        <v>0</v>
      </c>
      <c r="BL31" s="389">
        <f t="shared" ca="1" si="22"/>
        <v>0</v>
      </c>
      <c r="BM31" s="389">
        <f t="shared" ca="1" si="22"/>
        <v>0</v>
      </c>
      <c r="BN31" s="389">
        <f t="shared" ca="1" si="22"/>
        <v>0</v>
      </c>
      <c r="BO31" s="389">
        <f t="shared" ref="BO31:CD31" ca="1" si="23">BO30-BO27</f>
        <v>0</v>
      </c>
      <c r="BP31" s="389">
        <f t="shared" ca="1" si="23"/>
        <v>0</v>
      </c>
      <c r="BQ31" s="389">
        <f t="shared" ca="1" si="23"/>
        <v>0</v>
      </c>
      <c r="BR31" s="389">
        <f t="shared" ca="1" si="23"/>
        <v>0</v>
      </c>
      <c r="BS31" s="389">
        <f t="shared" ca="1" si="23"/>
        <v>0</v>
      </c>
      <c r="BT31" s="389">
        <f t="shared" ca="1" si="23"/>
        <v>0</v>
      </c>
      <c r="BU31" s="389">
        <f t="shared" ca="1" si="23"/>
        <v>0</v>
      </c>
      <c r="BV31" s="389">
        <f t="shared" ca="1" si="23"/>
        <v>0</v>
      </c>
      <c r="BW31" s="389">
        <f t="shared" ca="1" si="23"/>
        <v>0</v>
      </c>
      <c r="BX31" s="389">
        <f t="shared" ca="1" si="23"/>
        <v>0</v>
      </c>
      <c r="BY31" s="389">
        <f t="shared" ca="1" si="23"/>
        <v>0</v>
      </c>
      <c r="BZ31" s="389">
        <f t="shared" ca="1" si="23"/>
        <v>0</v>
      </c>
      <c r="CA31" s="389">
        <f t="shared" ca="1" si="23"/>
        <v>0</v>
      </c>
      <c r="CB31" s="389">
        <f t="shared" ca="1" si="23"/>
        <v>0</v>
      </c>
      <c r="CC31" s="389">
        <f t="shared" ca="1" si="23"/>
        <v>0</v>
      </c>
      <c r="CD31" s="389">
        <f t="shared" ca="1" si="23"/>
        <v>0</v>
      </c>
      <c r="CE31" s="389"/>
    </row>
    <row r="32" spans="1:83">
      <c r="F32" s="413"/>
      <c r="G32" s="413"/>
      <c r="H32" s="413"/>
      <c r="CE32" s="475"/>
    </row>
    <row r="33" spans="1:83">
      <c r="A33" s="414" t="s">
        <v>534</v>
      </c>
      <c r="B33" s="415"/>
      <c r="CE33" s="475"/>
    </row>
    <row r="34" spans="1:83">
      <c r="A34" s="415" t="s">
        <v>508</v>
      </c>
      <c r="C34" s="389">
        <f ca="1">C13-C19+C9</f>
        <v>44.475071085838323</v>
      </c>
      <c r="D34" s="389">
        <f t="shared" ref="D34:AI34" ca="1" si="24">D13-D19+D9-C9</f>
        <v>86.871129655243976</v>
      </c>
      <c r="E34" s="389">
        <f t="shared" ca="1" si="24"/>
        <v>82.833621579092878</v>
      </c>
      <c r="F34" s="389">
        <f ca="1">F13-F19+F9-E9</f>
        <v>79.040129529515497</v>
      </c>
      <c r="G34" s="389">
        <f t="shared" ca="1" si="24"/>
        <v>75.462474372529996</v>
      </c>
      <c r="H34" s="389">
        <f t="shared" ca="1" si="24"/>
        <v>72.093868063002361</v>
      </c>
      <c r="I34" s="389">
        <f t="shared" ca="1" si="24"/>
        <v>68.910639432471783</v>
      </c>
      <c r="J34" s="389">
        <f t="shared" ca="1" si="24"/>
        <v>65.906943219850689</v>
      </c>
      <c r="K34" s="389">
        <f t="shared" ca="1" si="24"/>
        <v>64.005505947025753</v>
      </c>
      <c r="L34" s="389">
        <f t="shared" ca="1" si="24"/>
        <v>62.314602938013792</v>
      </c>
      <c r="M34" s="389">
        <f t="shared" ca="1" si="24"/>
        <v>60.630641735141822</v>
      </c>
      <c r="N34" s="389">
        <f t="shared" ca="1" si="24"/>
        <v>58.93973872612986</v>
      </c>
      <c r="O34" s="389">
        <f t="shared" ca="1" si="24"/>
        <v>57.25577752325789</v>
      </c>
      <c r="P34" s="389">
        <f t="shared" ca="1" si="24"/>
        <v>55.564874514245929</v>
      </c>
      <c r="Q34" s="389">
        <f t="shared" ca="1" si="24"/>
        <v>53.880913311373931</v>
      </c>
      <c r="R34" s="389">
        <f t="shared" ca="1" si="24"/>
        <v>52.190010302361969</v>
      </c>
      <c r="S34" s="389">
        <f t="shared" ca="1" si="24"/>
        <v>50.506049099490028</v>
      </c>
      <c r="T34" s="389">
        <f t="shared" ca="1" si="24"/>
        <v>48.815146090478038</v>
      </c>
      <c r="U34" s="389">
        <f t="shared" ca="1" si="24"/>
        <v>47.131184887606082</v>
      </c>
      <c r="V34" s="389">
        <f t="shared" ca="1" si="24"/>
        <v>45.440281878594107</v>
      </c>
      <c r="W34" s="389">
        <f t="shared" ca="1" si="24"/>
        <v>36.22307104730146</v>
      </c>
      <c r="X34" s="389">
        <f t="shared" ca="1" si="24"/>
        <v>27.422965276032841</v>
      </c>
      <c r="Y34" s="389">
        <f t="shared" ca="1" si="24"/>
        <v>26.576779374683582</v>
      </c>
      <c r="Z34" s="389">
        <f t="shared" ca="1" si="24"/>
        <v>25.730593473334295</v>
      </c>
      <c r="AA34" s="389">
        <f t="shared" ca="1" si="24"/>
        <v>24.884407571985008</v>
      </c>
      <c r="AB34" s="389">
        <f t="shared" ca="1" si="24"/>
        <v>24.038221670635721</v>
      </c>
      <c r="AC34" s="389">
        <f t="shared" ca="1" si="24"/>
        <v>23.192035769286434</v>
      </c>
      <c r="AD34" s="389">
        <f t="shared" ca="1" si="24"/>
        <v>22.345849867937162</v>
      </c>
      <c r="AE34" s="389">
        <f t="shared" ca="1" si="24"/>
        <v>21.499663966587875</v>
      </c>
      <c r="AF34" s="389">
        <f t="shared" ca="1" si="24"/>
        <v>20.653478065238602</v>
      </c>
      <c r="AG34" s="389">
        <f t="shared" ca="1" si="24"/>
        <v>19.807292163889322</v>
      </c>
      <c r="AH34" s="389">
        <f t="shared" ca="1" si="24"/>
        <v>18.961106262540042</v>
      </c>
      <c r="AI34" s="389">
        <f t="shared" ca="1" si="24"/>
        <v>18.114920361190755</v>
      </c>
      <c r="AJ34" s="389">
        <f t="shared" ref="AJ34:BO34" ca="1" si="25">AJ13-AJ19+AJ9-AI9</f>
        <v>17.268734459841468</v>
      </c>
      <c r="AK34" s="389">
        <f t="shared" ca="1" si="25"/>
        <v>16.422548558492188</v>
      </c>
      <c r="AL34" s="389">
        <f t="shared" ca="1" si="25"/>
        <v>7.9997278039087991</v>
      </c>
      <c r="AM34" s="389">
        <f t="shared" ca="1" si="25"/>
        <v>4.8443293820810144E-14</v>
      </c>
      <c r="AN34" s="389">
        <f t="shared" ca="1" si="25"/>
        <v>4.8443293820810144E-14</v>
      </c>
      <c r="AO34" s="389">
        <f t="shared" ca="1" si="25"/>
        <v>4.8443293820810144E-14</v>
      </c>
      <c r="AP34" s="389">
        <f t="shared" ca="1" si="25"/>
        <v>4.8443293820810144E-14</v>
      </c>
      <c r="AQ34" s="389">
        <f t="shared" ca="1" si="25"/>
        <v>4.8443293820810144E-14</v>
      </c>
      <c r="AR34" s="389">
        <f t="shared" ca="1" si="25"/>
        <v>4.8443293820810144E-14</v>
      </c>
      <c r="AS34" s="389">
        <f t="shared" ca="1" si="25"/>
        <v>4.8443293820810144E-14</v>
      </c>
      <c r="AT34" s="389">
        <f t="shared" ca="1" si="25"/>
        <v>4.8443293820810144E-14</v>
      </c>
      <c r="AU34" s="389">
        <f t="shared" ca="1" si="25"/>
        <v>4.8443293820810144E-14</v>
      </c>
      <c r="AV34" s="389">
        <f t="shared" ca="1" si="25"/>
        <v>4.8443293820810144E-14</v>
      </c>
      <c r="AW34" s="389">
        <f t="shared" ca="1" si="25"/>
        <v>4.8443293820810144E-14</v>
      </c>
      <c r="AX34" s="389">
        <f t="shared" ca="1" si="25"/>
        <v>4.8443293820810144E-14</v>
      </c>
      <c r="AY34" s="389">
        <f t="shared" ca="1" si="25"/>
        <v>4.8443293820810144E-14</v>
      </c>
      <c r="AZ34" s="389">
        <f t="shared" ca="1" si="25"/>
        <v>4.8443293820810144E-14</v>
      </c>
      <c r="BA34" s="389">
        <f t="shared" ca="1" si="25"/>
        <v>4.8443293820810144E-14</v>
      </c>
      <c r="BB34" s="389">
        <f t="shared" ca="1" si="25"/>
        <v>4.8443293820810144E-14</v>
      </c>
      <c r="BC34" s="389">
        <f t="shared" ca="1" si="25"/>
        <v>4.8443293820810144E-14</v>
      </c>
      <c r="BD34" s="389">
        <f t="shared" ca="1" si="25"/>
        <v>4.8443293820810144E-14</v>
      </c>
      <c r="BE34" s="389">
        <f t="shared" ca="1" si="25"/>
        <v>4.8443293820810144E-14</v>
      </c>
      <c r="BF34" s="389">
        <f t="shared" ca="1" si="25"/>
        <v>4.8443293820810144E-14</v>
      </c>
      <c r="BG34" s="389">
        <f t="shared" ca="1" si="25"/>
        <v>4.8443293820810144E-14</v>
      </c>
      <c r="BH34" s="389">
        <f t="shared" ca="1" si="25"/>
        <v>4.8443293820810144E-14</v>
      </c>
      <c r="BI34" s="389">
        <f t="shared" ca="1" si="25"/>
        <v>4.8443293820810144E-14</v>
      </c>
      <c r="BJ34" s="389">
        <f t="shared" ca="1" si="25"/>
        <v>4.8443293820810144E-14</v>
      </c>
      <c r="BK34" s="389">
        <f t="shared" ca="1" si="25"/>
        <v>4.8443293820810144E-14</v>
      </c>
      <c r="BL34" s="389">
        <f t="shared" ca="1" si="25"/>
        <v>4.8443293820810144E-14</v>
      </c>
      <c r="BM34" s="389">
        <f t="shared" ca="1" si="25"/>
        <v>4.8443293820810144E-14</v>
      </c>
      <c r="BN34" s="389">
        <f t="shared" ca="1" si="25"/>
        <v>4.8443293820810144E-14</v>
      </c>
      <c r="BO34" s="389">
        <f t="shared" ca="1" si="25"/>
        <v>4.8443293820810144E-14</v>
      </c>
      <c r="BP34" s="389">
        <f t="shared" ref="BP34:CD34" ca="1" si="26">BP13-BP19+BP9-BO9</f>
        <v>4.8443293820810144E-14</v>
      </c>
      <c r="BQ34" s="389">
        <f t="shared" ca="1" si="26"/>
        <v>4.8443293820810144E-14</v>
      </c>
      <c r="BR34" s="389">
        <f t="shared" ca="1" si="26"/>
        <v>4.8443293820810144E-14</v>
      </c>
      <c r="BS34" s="389">
        <f t="shared" ca="1" si="26"/>
        <v>4.8443293820810144E-14</v>
      </c>
      <c r="BT34" s="389">
        <f t="shared" ca="1" si="26"/>
        <v>4.8443293820810144E-14</v>
      </c>
      <c r="BU34" s="389">
        <f t="shared" ca="1" si="26"/>
        <v>4.8443293820810144E-14</v>
      </c>
      <c r="BV34" s="389">
        <f t="shared" ca="1" si="26"/>
        <v>4.8443293820810144E-14</v>
      </c>
      <c r="BW34" s="389">
        <f t="shared" ca="1" si="26"/>
        <v>4.8443293820810144E-14</v>
      </c>
      <c r="BX34" s="389">
        <f t="shared" ca="1" si="26"/>
        <v>4.8443293820810144E-14</v>
      </c>
      <c r="BY34" s="389">
        <f t="shared" ca="1" si="26"/>
        <v>4.8443293820810144E-14</v>
      </c>
      <c r="BZ34" s="389">
        <f t="shared" ca="1" si="26"/>
        <v>4.8443293820810144E-14</v>
      </c>
      <c r="CA34" s="389">
        <f t="shared" ca="1" si="26"/>
        <v>4.8443293820810144E-14</v>
      </c>
      <c r="CB34" s="389">
        <f t="shared" ca="1" si="26"/>
        <v>4.8443293820810144E-14</v>
      </c>
      <c r="CC34" s="389">
        <f t="shared" ca="1" si="26"/>
        <v>4.8443293820810144E-14</v>
      </c>
      <c r="CD34" s="389">
        <f t="shared" ca="1" si="26"/>
        <v>4.8443293820810144E-14</v>
      </c>
      <c r="CE34" s="389"/>
    </row>
    <row r="35" spans="1:83">
      <c r="A35" s="415" t="s">
        <v>509</v>
      </c>
      <c r="C35" s="389">
        <f ca="1">-C7-C6</f>
        <v>-892.26300000000003</v>
      </c>
      <c r="D35" s="389">
        <f ca="1">-D7-D6+C7+C6</f>
        <v>0</v>
      </c>
      <c r="E35" s="389">
        <f t="shared" ref="E35:BP35" ca="1" si="27">-E7-E6+D7+D6</f>
        <v>0</v>
      </c>
      <c r="F35" s="389">
        <f t="shared" ca="1" si="27"/>
        <v>0</v>
      </c>
      <c r="G35" s="389">
        <f t="shared" ca="1" si="27"/>
        <v>0</v>
      </c>
      <c r="H35" s="389">
        <f t="shared" ca="1" si="27"/>
        <v>0</v>
      </c>
      <c r="I35" s="389">
        <f t="shared" ca="1" si="27"/>
        <v>0</v>
      </c>
      <c r="J35" s="389">
        <f t="shared" ca="1" si="27"/>
        <v>0</v>
      </c>
      <c r="K35" s="389">
        <f t="shared" ca="1" si="27"/>
        <v>0</v>
      </c>
      <c r="L35" s="389">
        <f t="shared" ca="1" si="27"/>
        <v>0</v>
      </c>
      <c r="M35" s="389">
        <f t="shared" ca="1" si="27"/>
        <v>0</v>
      </c>
      <c r="N35" s="389">
        <f t="shared" ca="1" si="27"/>
        <v>0</v>
      </c>
      <c r="O35" s="389">
        <f t="shared" ca="1" si="27"/>
        <v>0</v>
      </c>
      <c r="P35" s="389">
        <f t="shared" ca="1" si="27"/>
        <v>0</v>
      </c>
      <c r="Q35" s="389">
        <f t="shared" ca="1" si="27"/>
        <v>0</v>
      </c>
      <c r="R35" s="389">
        <f t="shared" ca="1" si="27"/>
        <v>0</v>
      </c>
      <c r="S35" s="389">
        <f t="shared" ca="1" si="27"/>
        <v>0</v>
      </c>
      <c r="T35" s="389">
        <f t="shared" ca="1" si="27"/>
        <v>0</v>
      </c>
      <c r="U35" s="389">
        <f t="shared" ca="1" si="27"/>
        <v>0</v>
      </c>
      <c r="V35" s="389">
        <f t="shared" ca="1" si="27"/>
        <v>0</v>
      </c>
      <c r="W35" s="389">
        <f t="shared" ca="1" si="27"/>
        <v>0</v>
      </c>
      <c r="X35" s="389">
        <f t="shared" ca="1" si="27"/>
        <v>0</v>
      </c>
      <c r="Y35" s="389">
        <f t="shared" ca="1" si="27"/>
        <v>0</v>
      </c>
      <c r="Z35" s="389">
        <f t="shared" ca="1" si="27"/>
        <v>0</v>
      </c>
      <c r="AA35" s="389">
        <f t="shared" ca="1" si="27"/>
        <v>0</v>
      </c>
      <c r="AB35" s="389">
        <f t="shared" ca="1" si="27"/>
        <v>0</v>
      </c>
      <c r="AC35" s="389">
        <f t="shared" ca="1" si="27"/>
        <v>0</v>
      </c>
      <c r="AD35" s="389">
        <f t="shared" ca="1" si="27"/>
        <v>0</v>
      </c>
      <c r="AE35" s="389">
        <f t="shared" ca="1" si="27"/>
        <v>0</v>
      </c>
      <c r="AF35" s="389">
        <f t="shared" ca="1" si="27"/>
        <v>0</v>
      </c>
      <c r="AG35" s="389">
        <f t="shared" ca="1" si="27"/>
        <v>0</v>
      </c>
      <c r="AH35" s="389">
        <f t="shared" ca="1" si="27"/>
        <v>0</v>
      </c>
      <c r="AI35" s="389">
        <f t="shared" ca="1" si="27"/>
        <v>0</v>
      </c>
      <c r="AJ35" s="389">
        <f t="shared" ca="1" si="27"/>
        <v>0</v>
      </c>
      <c r="AK35" s="389">
        <f t="shared" ca="1" si="27"/>
        <v>0</v>
      </c>
      <c r="AL35" s="389">
        <f t="shared" ca="1" si="27"/>
        <v>0</v>
      </c>
      <c r="AM35" s="389">
        <f t="shared" ca="1" si="27"/>
        <v>0</v>
      </c>
      <c r="AN35" s="389">
        <f t="shared" ca="1" si="27"/>
        <v>0</v>
      </c>
      <c r="AO35" s="389">
        <f t="shared" ca="1" si="27"/>
        <v>0</v>
      </c>
      <c r="AP35" s="389">
        <f t="shared" ca="1" si="27"/>
        <v>0</v>
      </c>
      <c r="AQ35" s="389">
        <f t="shared" ca="1" si="27"/>
        <v>0</v>
      </c>
      <c r="AR35" s="389">
        <f t="shared" ca="1" si="27"/>
        <v>0</v>
      </c>
      <c r="AS35" s="389">
        <f t="shared" ca="1" si="27"/>
        <v>0</v>
      </c>
      <c r="AT35" s="389">
        <f t="shared" ca="1" si="27"/>
        <v>0</v>
      </c>
      <c r="AU35" s="389">
        <f t="shared" ca="1" si="27"/>
        <v>0</v>
      </c>
      <c r="AV35" s="389">
        <f t="shared" ca="1" si="27"/>
        <v>0</v>
      </c>
      <c r="AW35" s="389">
        <f t="shared" ca="1" si="27"/>
        <v>0</v>
      </c>
      <c r="AX35" s="389">
        <f t="shared" ca="1" si="27"/>
        <v>0</v>
      </c>
      <c r="AY35" s="389">
        <f t="shared" ca="1" si="27"/>
        <v>0</v>
      </c>
      <c r="AZ35" s="389">
        <f t="shared" ca="1" si="27"/>
        <v>0</v>
      </c>
      <c r="BA35" s="389">
        <f t="shared" ca="1" si="27"/>
        <v>0</v>
      </c>
      <c r="BB35" s="389">
        <f t="shared" ca="1" si="27"/>
        <v>0</v>
      </c>
      <c r="BC35" s="389">
        <f t="shared" ca="1" si="27"/>
        <v>0</v>
      </c>
      <c r="BD35" s="389">
        <f t="shared" ca="1" si="27"/>
        <v>0</v>
      </c>
      <c r="BE35" s="389">
        <f t="shared" ca="1" si="27"/>
        <v>0</v>
      </c>
      <c r="BF35" s="389">
        <f t="shared" ca="1" si="27"/>
        <v>0</v>
      </c>
      <c r="BG35" s="389">
        <f t="shared" ca="1" si="27"/>
        <v>0</v>
      </c>
      <c r="BH35" s="389">
        <f t="shared" ca="1" si="27"/>
        <v>0</v>
      </c>
      <c r="BI35" s="389">
        <f t="shared" ca="1" si="27"/>
        <v>0</v>
      </c>
      <c r="BJ35" s="389">
        <f t="shared" ca="1" si="27"/>
        <v>0</v>
      </c>
      <c r="BK35" s="389">
        <f t="shared" ca="1" si="27"/>
        <v>0</v>
      </c>
      <c r="BL35" s="389">
        <f t="shared" ca="1" si="27"/>
        <v>0</v>
      </c>
      <c r="BM35" s="389">
        <f t="shared" ca="1" si="27"/>
        <v>0</v>
      </c>
      <c r="BN35" s="389">
        <f t="shared" ca="1" si="27"/>
        <v>0</v>
      </c>
      <c r="BO35" s="389">
        <f t="shared" ca="1" si="27"/>
        <v>0</v>
      </c>
      <c r="BP35" s="389">
        <f t="shared" ca="1" si="27"/>
        <v>0</v>
      </c>
      <c r="BQ35" s="389">
        <f t="shared" ref="BQ35:CD35" ca="1" si="28">-BQ7-BQ6+BP7+BP6</f>
        <v>0</v>
      </c>
      <c r="BR35" s="389">
        <f t="shared" ca="1" si="28"/>
        <v>0</v>
      </c>
      <c r="BS35" s="389">
        <f t="shared" ca="1" si="28"/>
        <v>0</v>
      </c>
      <c r="BT35" s="389">
        <f t="shared" ca="1" si="28"/>
        <v>0</v>
      </c>
      <c r="BU35" s="389">
        <f t="shared" ca="1" si="28"/>
        <v>0</v>
      </c>
      <c r="BV35" s="389">
        <f t="shared" ca="1" si="28"/>
        <v>0</v>
      </c>
      <c r="BW35" s="389">
        <f t="shared" ca="1" si="28"/>
        <v>0</v>
      </c>
      <c r="BX35" s="389">
        <f t="shared" ca="1" si="28"/>
        <v>0</v>
      </c>
      <c r="BY35" s="389">
        <f t="shared" ca="1" si="28"/>
        <v>0</v>
      </c>
      <c r="BZ35" s="389">
        <f t="shared" ca="1" si="28"/>
        <v>0</v>
      </c>
      <c r="CA35" s="389">
        <f t="shared" ca="1" si="28"/>
        <v>0</v>
      </c>
      <c r="CB35" s="389">
        <f t="shared" ca="1" si="28"/>
        <v>0</v>
      </c>
      <c r="CC35" s="389">
        <f t="shared" ca="1" si="28"/>
        <v>0</v>
      </c>
      <c r="CD35" s="389">
        <f t="shared" ca="1" si="28"/>
        <v>0</v>
      </c>
      <c r="CE35" s="389"/>
    </row>
    <row r="36" spans="1:83">
      <c r="A36" s="415" t="s">
        <v>510</v>
      </c>
      <c r="C36" s="389">
        <f ca="1">+C34+C35</f>
        <v>-847.78792891416174</v>
      </c>
      <c r="D36" s="389">
        <f t="shared" ref="D36:BO36" ca="1" si="29">+D34+D35</f>
        <v>86.871129655243976</v>
      </c>
      <c r="E36" s="389">
        <f t="shared" ca="1" si="29"/>
        <v>82.833621579092878</v>
      </c>
      <c r="F36" s="389">
        <f t="shared" ca="1" si="29"/>
        <v>79.040129529515497</v>
      </c>
      <c r="G36" s="389">
        <f t="shared" ca="1" si="29"/>
        <v>75.462474372529996</v>
      </c>
      <c r="H36" s="389">
        <f t="shared" ca="1" si="29"/>
        <v>72.093868063002361</v>
      </c>
      <c r="I36" s="389">
        <f t="shared" ca="1" si="29"/>
        <v>68.910639432471783</v>
      </c>
      <c r="J36" s="389">
        <f t="shared" ca="1" si="29"/>
        <v>65.906943219850689</v>
      </c>
      <c r="K36" s="389">
        <f t="shared" ca="1" si="29"/>
        <v>64.005505947025753</v>
      </c>
      <c r="L36" s="389">
        <f t="shared" ca="1" si="29"/>
        <v>62.314602938013792</v>
      </c>
      <c r="M36" s="389">
        <f t="shared" ca="1" si="29"/>
        <v>60.630641735141822</v>
      </c>
      <c r="N36" s="389">
        <f t="shared" ca="1" si="29"/>
        <v>58.93973872612986</v>
      </c>
      <c r="O36" s="389">
        <f t="shared" ca="1" si="29"/>
        <v>57.25577752325789</v>
      </c>
      <c r="P36" s="389">
        <f t="shared" ca="1" si="29"/>
        <v>55.564874514245929</v>
      </c>
      <c r="Q36" s="389">
        <f t="shared" ca="1" si="29"/>
        <v>53.880913311373931</v>
      </c>
      <c r="R36" s="389">
        <f t="shared" ca="1" si="29"/>
        <v>52.190010302361969</v>
      </c>
      <c r="S36" s="389">
        <f t="shared" ca="1" si="29"/>
        <v>50.506049099490028</v>
      </c>
      <c r="T36" s="389">
        <f t="shared" ca="1" si="29"/>
        <v>48.815146090478038</v>
      </c>
      <c r="U36" s="389">
        <f t="shared" ca="1" si="29"/>
        <v>47.131184887606082</v>
      </c>
      <c r="V36" s="389">
        <f t="shared" ca="1" si="29"/>
        <v>45.440281878594107</v>
      </c>
      <c r="W36" s="389">
        <f t="shared" ca="1" si="29"/>
        <v>36.22307104730146</v>
      </c>
      <c r="X36" s="389">
        <f t="shared" ca="1" si="29"/>
        <v>27.422965276032841</v>
      </c>
      <c r="Y36" s="389">
        <f t="shared" ca="1" si="29"/>
        <v>26.576779374683582</v>
      </c>
      <c r="Z36" s="389">
        <f t="shared" ca="1" si="29"/>
        <v>25.730593473334295</v>
      </c>
      <c r="AA36" s="389">
        <f t="shared" ca="1" si="29"/>
        <v>24.884407571985008</v>
      </c>
      <c r="AB36" s="389">
        <f t="shared" ca="1" si="29"/>
        <v>24.038221670635721</v>
      </c>
      <c r="AC36" s="389">
        <f t="shared" ca="1" si="29"/>
        <v>23.192035769286434</v>
      </c>
      <c r="AD36" s="389">
        <f t="shared" ca="1" si="29"/>
        <v>22.345849867937162</v>
      </c>
      <c r="AE36" s="389">
        <f t="shared" ca="1" si="29"/>
        <v>21.499663966587875</v>
      </c>
      <c r="AF36" s="389">
        <f t="shared" ca="1" si="29"/>
        <v>20.653478065238602</v>
      </c>
      <c r="AG36" s="389">
        <f t="shared" ca="1" si="29"/>
        <v>19.807292163889322</v>
      </c>
      <c r="AH36" s="389">
        <f t="shared" ca="1" si="29"/>
        <v>18.961106262540042</v>
      </c>
      <c r="AI36" s="389">
        <f t="shared" ca="1" si="29"/>
        <v>18.114920361190755</v>
      </c>
      <c r="AJ36" s="389">
        <f t="shared" ca="1" si="29"/>
        <v>17.268734459841468</v>
      </c>
      <c r="AK36" s="389">
        <f t="shared" ca="1" si="29"/>
        <v>16.422548558492188</v>
      </c>
      <c r="AL36" s="389">
        <f t="shared" ca="1" si="29"/>
        <v>7.9997278039087991</v>
      </c>
      <c r="AM36" s="389">
        <f t="shared" ca="1" si="29"/>
        <v>4.8443293820810144E-14</v>
      </c>
      <c r="AN36" s="389">
        <f t="shared" ca="1" si="29"/>
        <v>4.8443293820810144E-14</v>
      </c>
      <c r="AO36" s="389">
        <f t="shared" ca="1" si="29"/>
        <v>4.8443293820810144E-14</v>
      </c>
      <c r="AP36" s="389">
        <f t="shared" ca="1" si="29"/>
        <v>4.8443293820810144E-14</v>
      </c>
      <c r="AQ36" s="389">
        <f t="shared" ca="1" si="29"/>
        <v>4.8443293820810144E-14</v>
      </c>
      <c r="AR36" s="389">
        <f t="shared" ca="1" si="29"/>
        <v>4.8443293820810144E-14</v>
      </c>
      <c r="AS36" s="389">
        <f t="shared" ca="1" si="29"/>
        <v>4.8443293820810144E-14</v>
      </c>
      <c r="AT36" s="389">
        <f t="shared" ca="1" si="29"/>
        <v>4.8443293820810144E-14</v>
      </c>
      <c r="AU36" s="389">
        <f t="shared" ca="1" si="29"/>
        <v>4.8443293820810144E-14</v>
      </c>
      <c r="AV36" s="389">
        <f t="shared" ca="1" si="29"/>
        <v>4.8443293820810144E-14</v>
      </c>
      <c r="AW36" s="389">
        <f t="shared" ca="1" si="29"/>
        <v>4.8443293820810144E-14</v>
      </c>
      <c r="AX36" s="389">
        <f t="shared" ca="1" si="29"/>
        <v>4.8443293820810144E-14</v>
      </c>
      <c r="AY36" s="389">
        <f t="shared" ca="1" si="29"/>
        <v>4.8443293820810144E-14</v>
      </c>
      <c r="AZ36" s="389">
        <f t="shared" ca="1" si="29"/>
        <v>4.8443293820810144E-14</v>
      </c>
      <c r="BA36" s="389">
        <f t="shared" ca="1" si="29"/>
        <v>4.8443293820810144E-14</v>
      </c>
      <c r="BB36" s="389">
        <f t="shared" ca="1" si="29"/>
        <v>4.8443293820810144E-14</v>
      </c>
      <c r="BC36" s="389">
        <f t="shared" ca="1" si="29"/>
        <v>4.8443293820810144E-14</v>
      </c>
      <c r="BD36" s="389">
        <f t="shared" ca="1" si="29"/>
        <v>4.8443293820810144E-14</v>
      </c>
      <c r="BE36" s="389">
        <f t="shared" ca="1" si="29"/>
        <v>4.8443293820810144E-14</v>
      </c>
      <c r="BF36" s="389">
        <f t="shared" ca="1" si="29"/>
        <v>4.8443293820810144E-14</v>
      </c>
      <c r="BG36" s="389">
        <f t="shared" ca="1" si="29"/>
        <v>4.8443293820810144E-14</v>
      </c>
      <c r="BH36" s="389">
        <f t="shared" ca="1" si="29"/>
        <v>4.8443293820810144E-14</v>
      </c>
      <c r="BI36" s="389">
        <f t="shared" ca="1" si="29"/>
        <v>4.8443293820810144E-14</v>
      </c>
      <c r="BJ36" s="389">
        <f t="shared" ca="1" si="29"/>
        <v>4.8443293820810144E-14</v>
      </c>
      <c r="BK36" s="389">
        <f t="shared" ca="1" si="29"/>
        <v>4.8443293820810144E-14</v>
      </c>
      <c r="BL36" s="389">
        <f t="shared" ca="1" si="29"/>
        <v>4.8443293820810144E-14</v>
      </c>
      <c r="BM36" s="389">
        <f t="shared" ca="1" si="29"/>
        <v>4.8443293820810144E-14</v>
      </c>
      <c r="BN36" s="389">
        <f t="shared" ca="1" si="29"/>
        <v>4.8443293820810144E-14</v>
      </c>
      <c r="BO36" s="389">
        <f t="shared" ca="1" si="29"/>
        <v>4.8443293820810144E-14</v>
      </c>
      <c r="BP36" s="389">
        <f t="shared" ref="BP36:CD36" ca="1" si="30">+BP34+BP35</f>
        <v>4.8443293820810144E-14</v>
      </c>
      <c r="BQ36" s="389">
        <f t="shared" ca="1" si="30"/>
        <v>4.8443293820810144E-14</v>
      </c>
      <c r="BR36" s="389">
        <f t="shared" ca="1" si="30"/>
        <v>4.8443293820810144E-14</v>
      </c>
      <c r="BS36" s="389">
        <f t="shared" ca="1" si="30"/>
        <v>4.8443293820810144E-14</v>
      </c>
      <c r="BT36" s="389">
        <f t="shared" ca="1" si="30"/>
        <v>4.8443293820810144E-14</v>
      </c>
      <c r="BU36" s="389">
        <f t="shared" ca="1" si="30"/>
        <v>4.8443293820810144E-14</v>
      </c>
      <c r="BV36" s="389">
        <f t="shared" ca="1" si="30"/>
        <v>4.8443293820810144E-14</v>
      </c>
      <c r="BW36" s="389">
        <f t="shared" ca="1" si="30"/>
        <v>4.8443293820810144E-14</v>
      </c>
      <c r="BX36" s="389">
        <f t="shared" ca="1" si="30"/>
        <v>4.8443293820810144E-14</v>
      </c>
      <c r="BY36" s="389">
        <f t="shared" ca="1" si="30"/>
        <v>4.8443293820810144E-14</v>
      </c>
      <c r="BZ36" s="389">
        <f t="shared" ca="1" si="30"/>
        <v>4.8443293820810144E-14</v>
      </c>
      <c r="CA36" s="389">
        <f t="shared" ca="1" si="30"/>
        <v>4.8443293820810144E-14</v>
      </c>
      <c r="CB36" s="389">
        <f t="shared" ca="1" si="30"/>
        <v>4.8443293820810144E-14</v>
      </c>
      <c r="CC36" s="389">
        <f t="shared" ca="1" si="30"/>
        <v>4.8443293820810144E-14</v>
      </c>
      <c r="CD36" s="389">
        <f t="shared" ca="1" si="30"/>
        <v>4.8443293820810144E-14</v>
      </c>
      <c r="CE36" s="389"/>
    </row>
    <row r="37" spans="1:83" s="399" customFormat="1">
      <c r="A37" s="416" t="s">
        <v>511</v>
      </c>
      <c r="C37" s="389">
        <f t="shared" ref="C37:AH37" ca="1" si="31">IF(ISERROR(IF(C4&lt;FirstYear+Period,+C36-C20*(1-BookIncomeTax),"")),0,IF(C4&lt;FirstYear+Period,+C36-C20*(1-BookIncomeTax),""))</f>
        <v>-843.12063844629006</v>
      </c>
      <c r="D37" s="389">
        <f t="shared" ca="1" si="31"/>
        <v>95.988092607217581</v>
      </c>
      <c r="E37" s="389">
        <f t="shared" ca="1" si="31"/>
        <v>91.525423902732172</v>
      </c>
      <c r="F37" s="389">
        <f t="shared" ca="1" si="31"/>
        <v>87.326141157388477</v>
      </c>
      <c r="G37" s="389">
        <f t="shared" ca="1" si="31"/>
        <v>83.360615280640047</v>
      </c>
      <c r="H37" s="389">
        <f t="shared" ca="1" si="31"/>
        <v>79.620719805908649</v>
      </c>
      <c r="I37" s="389">
        <f t="shared" ca="1" si="31"/>
        <v>76.081538089222846</v>
      </c>
      <c r="J37" s="389">
        <f t="shared" ca="1" si="31"/>
        <v>72.736072339918096</v>
      </c>
      <c r="K37" s="389">
        <f t="shared" ca="1" si="31"/>
        <v>70.500784523954565</v>
      </c>
      <c r="L37" s="389">
        <f t="shared" ca="1" si="31"/>
        <v>68.477164912194269</v>
      </c>
      <c r="M37" s="389">
        <f t="shared" ca="1" si="31"/>
        <v>66.460487106573979</v>
      </c>
      <c r="N37" s="389">
        <f t="shared" ca="1" si="31"/>
        <v>64.436867494813683</v>
      </c>
      <c r="O37" s="389">
        <f t="shared" ca="1" si="31"/>
        <v>62.420189689193379</v>
      </c>
      <c r="P37" s="389">
        <f t="shared" ca="1" si="31"/>
        <v>60.39657007743309</v>
      </c>
      <c r="Q37" s="389">
        <f t="shared" ca="1" si="31"/>
        <v>58.379892271812757</v>
      </c>
      <c r="R37" s="389">
        <f t="shared" ca="1" si="31"/>
        <v>56.356272660052461</v>
      </c>
      <c r="S37" s="389">
        <f t="shared" ca="1" si="31"/>
        <v>54.339594854432193</v>
      </c>
      <c r="T37" s="389">
        <f t="shared" ca="1" si="31"/>
        <v>52.315975242671868</v>
      </c>
      <c r="U37" s="389">
        <f t="shared" ca="1" si="31"/>
        <v>50.299297437051578</v>
      </c>
      <c r="V37" s="389">
        <f t="shared" ca="1" si="31"/>
        <v>48.275677825291275</v>
      </c>
      <c r="W37" s="389">
        <f t="shared" ca="1" si="31"/>
        <v>38.767222866834913</v>
      </c>
      <c r="X37" s="389">
        <f t="shared" ca="1" si="31"/>
        <v>29.758799330385088</v>
      </c>
      <c r="Y37" s="389">
        <f t="shared" ca="1" si="31"/>
        <v>28.745768139439239</v>
      </c>
      <c r="Z37" s="389">
        <f t="shared" ca="1" si="31"/>
        <v>27.732736948493365</v>
      </c>
      <c r="AA37" s="389">
        <f t="shared" ca="1" si="31"/>
        <v>26.719705757547487</v>
      </c>
      <c r="AB37" s="389">
        <f t="shared" ca="1" si="31"/>
        <v>25.706674566601613</v>
      </c>
      <c r="AC37" s="389">
        <f t="shared" ca="1" si="31"/>
        <v>24.693643375655739</v>
      </c>
      <c r="AD37" s="389">
        <f t="shared" ca="1" si="31"/>
        <v>23.680612184709879</v>
      </c>
      <c r="AE37" s="389">
        <f t="shared" ca="1" si="31"/>
        <v>22.667580993764002</v>
      </c>
      <c r="AF37" s="389">
        <f t="shared" ca="1" si="31"/>
        <v>21.654549802818142</v>
      </c>
      <c r="AG37" s="389">
        <f t="shared" ca="1" si="31"/>
        <v>20.641518611872272</v>
      </c>
      <c r="AH37" s="389">
        <f t="shared" ca="1" si="31"/>
        <v>19.628487420926405</v>
      </c>
      <c r="AI37" s="389">
        <f t="shared" ref="AI37:BN37" ca="1" si="32">IF(ISERROR(IF(AI4&lt;FirstYear+Period,+AI36-AI20*(1-BookIncomeTax),"")),0,IF(AI4&lt;FirstYear+Period,+AI36-AI20*(1-BookIncomeTax),""))</f>
        <v>18.615456229980531</v>
      </c>
      <c r="AJ37" s="389">
        <f t="shared" ca="1" si="32"/>
        <v>17.602425039034653</v>
      </c>
      <c r="AK37" s="389">
        <f t="shared" ca="1" si="32"/>
        <v>16.589393848088786</v>
      </c>
      <c r="AL37" s="389" t="str">
        <f t="shared" ca="1" si="32"/>
        <v/>
      </c>
      <c r="AM37" s="389" t="str">
        <f t="shared" ca="1" si="32"/>
        <v/>
      </c>
      <c r="AN37" s="389" t="str">
        <f t="shared" ca="1" si="32"/>
        <v/>
      </c>
      <c r="AO37" s="389" t="str">
        <f t="shared" ca="1" si="32"/>
        <v/>
      </c>
      <c r="AP37" s="389" t="str">
        <f t="shared" ca="1" si="32"/>
        <v/>
      </c>
      <c r="AQ37" s="389" t="str">
        <f t="shared" ca="1" si="32"/>
        <v/>
      </c>
      <c r="AR37" s="389" t="str">
        <f t="shared" ca="1" si="32"/>
        <v/>
      </c>
      <c r="AS37" s="389" t="str">
        <f t="shared" ca="1" si="32"/>
        <v/>
      </c>
      <c r="AT37" s="389" t="str">
        <f t="shared" ca="1" si="32"/>
        <v/>
      </c>
      <c r="AU37" s="389" t="str">
        <f t="shared" ca="1" si="32"/>
        <v/>
      </c>
      <c r="AV37" s="389" t="str">
        <f t="shared" ca="1" si="32"/>
        <v/>
      </c>
      <c r="AW37" s="389" t="str">
        <f t="shared" ca="1" si="32"/>
        <v/>
      </c>
      <c r="AX37" s="389" t="str">
        <f t="shared" ca="1" si="32"/>
        <v/>
      </c>
      <c r="AY37" s="389" t="str">
        <f t="shared" ca="1" si="32"/>
        <v/>
      </c>
      <c r="AZ37" s="389" t="str">
        <f t="shared" ca="1" si="32"/>
        <v/>
      </c>
      <c r="BA37" s="389" t="str">
        <f t="shared" ca="1" si="32"/>
        <v/>
      </c>
      <c r="BB37" s="389" t="str">
        <f t="shared" ca="1" si="32"/>
        <v/>
      </c>
      <c r="BC37" s="389" t="str">
        <f t="shared" ca="1" si="32"/>
        <v/>
      </c>
      <c r="BD37" s="389" t="str">
        <f t="shared" ca="1" si="32"/>
        <v/>
      </c>
      <c r="BE37" s="389" t="str">
        <f t="shared" ca="1" si="32"/>
        <v/>
      </c>
      <c r="BF37" s="389" t="str">
        <f t="shared" ca="1" si="32"/>
        <v/>
      </c>
      <c r="BG37" s="389" t="str">
        <f t="shared" ca="1" si="32"/>
        <v/>
      </c>
      <c r="BH37" s="389" t="str">
        <f t="shared" ca="1" si="32"/>
        <v/>
      </c>
      <c r="BI37" s="389" t="str">
        <f t="shared" ca="1" si="32"/>
        <v/>
      </c>
      <c r="BJ37" s="389" t="str">
        <f t="shared" ca="1" si="32"/>
        <v/>
      </c>
      <c r="BK37" s="389" t="str">
        <f t="shared" ca="1" si="32"/>
        <v/>
      </c>
      <c r="BL37" s="389" t="str">
        <f t="shared" ca="1" si="32"/>
        <v/>
      </c>
      <c r="BM37" s="389" t="str">
        <f t="shared" ca="1" si="32"/>
        <v/>
      </c>
      <c r="BN37" s="389" t="str">
        <f t="shared" ca="1" si="32"/>
        <v/>
      </c>
      <c r="BO37" s="389" t="str">
        <f t="shared" ref="BO37:CD37" ca="1" si="33">IF(ISERROR(IF(BO4&lt;FirstYear+Period,+BO36-BO20*(1-BookIncomeTax),"")),0,IF(BO4&lt;FirstYear+Period,+BO36-BO20*(1-BookIncomeTax),""))</f>
        <v/>
      </c>
      <c r="BP37" s="389" t="str">
        <f t="shared" ca="1" si="33"/>
        <v/>
      </c>
      <c r="BQ37" s="389" t="str">
        <f t="shared" ca="1" si="33"/>
        <v/>
      </c>
      <c r="BR37" s="389" t="str">
        <f t="shared" ca="1" si="33"/>
        <v/>
      </c>
      <c r="BS37" s="389" t="str">
        <f t="shared" ca="1" si="33"/>
        <v/>
      </c>
      <c r="BT37" s="389" t="str">
        <f t="shared" ca="1" si="33"/>
        <v/>
      </c>
      <c r="BU37" s="389" t="str">
        <f t="shared" ca="1" si="33"/>
        <v/>
      </c>
      <c r="BV37" s="389" t="str">
        <f t="shared" ca="1" si="33"/>
        <v/>
      </c>
      <c r="BW37" s="389" t="str">
        <f t="shared" ca="1" si="33"/>
        <v/>
      </c>
      <c r="BX37" s="389" t="str">
        <f t="shared" ca="1" si="33"/>
        <v/>
      </c>
      <c r="BY37" s="389" t="str">
        <f t="shared" ca="1" si="33"/>
        <v/>
      </c>
      <c r="BZ37" s="389" t="str">
        <f t="shared" ca="1" si="33"/>
        <v/>
      </c>
      <c r="CA37" s="389" t="str">
        <f t="shared" ca="1" si="33"/>
        <v/>
      </c>
      <c r="CB37" s="389" t="str">
        <f t="shared" ca="1" si="33"/>
        <v/>
      </c>
      <c r="CC37" s="389" t="str">
        <f t="shared" ca="1" si="33"/>
        <v/>
      </c>
      <c r="CD37" s="389" t="str">
        <f t="shared" ca="1" si="33"/>
        <v/>
      </c>
      <c r="CE37" s="389"/>
    </row>
    <row r="38" spans="1:83" ht="16.5" thickBot="1">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G38" s="389"/>
      <c r="BH38" s="389"/>
      <c r="BI38" s="389"/>
      <c r="BJ38" s="389"/>
      <c r="BK38" s="389"/>
      <c r="BL38" s="389"/>
      <c r="BM38" s="389"/>
      <c r="BN38" s="389"/>
      <c r="BO38" s="389"/>
      <c r="BP38" s="389"/>
      <c r="BQ38" s="389"/>
      <c r="BR38" s="389"/>
      <c r="BS38" s="389"/>
      <c r="BT38" s="389"/>
      <c r="BU38" s="389"/>
      <c r="BV38" s="389"/>
      <c r="BW38" s="389"/>
      <c r="BX38" s="389"/>
      <c r="BY38" s="389"/>
      <c r="BZ38" s="389"/>
      <c r="CA38" s="389"/>
      <c r="CB38" s="389"/>
      <c r="CC38" s="389"/>
      <c r="CD38" s="389"/>
      <c r="CE38" s="389"/>
    </row>
    <row r="39" spans="1:83" ht="16.5" thickBot="1">
      <c r="A39" s="531" t="s">
        <v>567</v>
      </c>
      <c r="B39" s="532">
        <f ca="1">NPV($B$46,D27:OFFSET($D$27,0,(Inservice-FirstYear+Depreciation!$C$1)-1))+C27</f>
        <v>-1011.0459565244099</v>
      </c>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89"/>
      <c r="BR39" s="389"/>
      <c r="BS39" s="389"/>
      <c r="BT39" s="389"/>
      <c r="BU39" s="389"/>
      <c r="BV39" s="389"/>
      <c r="BW39" s="389"/>
      <c r="BX39" s="389"/>
      <c r="BY39" s="389"/>
      <c r="BZ39" s="389"/>
      <c r="CA39" s="389"/>
      <c r="CB39" s="389"/>
      <c r="CC39" s="389"/>
      <c r="CD39" s="389"/>
      <c r="CE39" s="389"/>
    </row>
    <row r="40" spans="1:83">
      <c r="A40" s="393"/>
      <c r="B40" s="549"/>
      <c r="C40" s="391"/>
      <c r="CE40" s="475"/>
    </row>
    <row r="41" spans="1:83">
      <c r="B41" s="578"/>
      <c r="D41" s="533"/>
      <c r="E41" s="534"/>
      <c r="CE41" s="475"/>
    </row>
    <row r="42" spans="1:83" ht="16.5" thickBot="1">
      <c r="A42" s="393" t="s">
        <v>535</v>
      </c>
      <c r="CE42" s="475"/>
    </row>
    <row r="43" spans="1:83">
      <c r="A43" s="431" t="s">
        <v>504</v>
      </c>
      <c r="B43" s="432">
        <v>0.10249999999999999</v>
      </c>
      <c r="C43" s="392" t="s">
        <v>590</v>
      </c>
      <c r="CE43" s="475"/>
    </row>
    <row r="44" spans="1:83">
      <c r="A44" s="433" t="s">
        <v>520</v>
      </c>
      <c r="B44" s="434">
        <v>0.10249999999999999</v>
      </c>
      <c r="CE44" s="475"/>
    </row>
    <row r="45" spans="1:83">
      <c r="A45" s="435" t="s">
        <v>506</v>
      </c>
      <c r="B45" s="434">
        <v>3.73E-2</v>
      </c>
      <c r="C45" s="417"/>
      <c r="CE45" s="475"/>
    </row>
    <row r="46" spans="1:83">
      <c r="A46" s="435" t="s">
        <v>517</v>
      </c>
      <c r="B46" s="434">
        <f>(B43*B47)+(B45*B48)*(1-BookIncomeTax)</f>
        <v>6.5036441E-2</v>
      </c>
      <c r="C46" s="392" t="s">
        <v>591</v>
      </c>
      <c r="E46" s="430"/>
      <c r="CE46" s="475"/>
    </row>
    <row r="47" spans="1:83">
      <c r="A47" s="435" t="s">
        <v>518</v>
      </c>
      <c r="B47" s="436">
        <v>0.53</v>
      </c>
      <c r="CE47" s="475"/>
    </row>
    <row r="48" spans="1:83" ht="16.5" thickBot="1">
      <c r="A48" s="437" t="s">
        <v>519</v>
      </c>
      <c r="B48" s="438">
        <v>0.47</v>
      </c>
      <c r="CE48" s="475"/>
    </row>
    <row r="49" spans="4:83">
      <c r="CE49" s="475"/>
    </row>
    <row r="50" spans="4:83">
      <c r="D50" s="391"/>
      <c r="E50" s="520"/>
    </row>
    <row r="51" spans="4:83">
      <c r="D51" s="391"/>
      <c r="E51" s="520"/>
    </row>
    <row r="52" spans="4:83">
      <c r="D52" s="523"/>
      <c r="E52" s="520"/>
    </row>
  </sheetData>
  <sheetProtection sheet="1" objects="1" scenarios="1"/>
  <mergeCells count="2">
    <mergeCell ref="A2:B2"/>
    <mergeCell ref="A3:B3"/>
  </mergeCells>
  <conditionalFormatting sqref="D4:CD49">
    <cfRule type="expression" dxfId="157" priority="80">
      <formula>$D$4=""</formula>
    </cfRule>
  </conditionalFormatting>
  <conditionalFormatting sqref="E4:CD49">
    <cfRule type="expression" dxfId="156" priority="79">
      <formula>$E$4=""</formula>
    </cfRule>
  </conditionalFormatting>
  <conditionalFormatting sqref="F4:CD49">
    <cfRule type="expression" dxfId="155" priority="78">
      <formula>$F$4=""</formula>
    </cfRule>
  </conditionalFormatting>
  <conditionalFormatting sqref="G4:CD49">
    <cfRule type="expression" dxfId="154" priority="77">
      <formula>$G$4=""</formula>
    </cfRule>
  </conditionalFormatting>
  <conditionalFormatting sqref="H4:CD49">
    <cfRule type="expression" dxfId="153" priority="76">
      <formula>$H$4=""</formula>
    </cfRule>
  </conditionalFormatting>
  <conditionalFormatting sqref="I4:CD49">
    <cfRule type="expression" dxfId="152" priority="75">
      <formula>$I$4=""</formula>
    </cfRule>
  </conditionalFormatting>
  <conditionalFormatting sqref="J4:CD49">
    <cfRule type="expression" dxfId="151" priority="74">
      <formula>$J$4=""</formula>
    </cfRule>
  </conditionalFormatting>
  <conditionalFormatting sqref="K4:CD49">
    <cfRule type="expression" dxfId="150" priority="73">
      <formula>$K$4=""</formula>
    </cfRule>
  </conditionalFormatting>
  <conditionalFormatting sqref="L4:CD49">
    <cfRule type="expression" dxfId="149" priority="72">
      <formula>$L$4=""</formula>
    </cfRule>
  </conditionalFormatting>
  <conditionalFormatting sqref="M4:CD49">
    <cfRule type="expression" dxfId="148" priority="71">
      <formula>$M$4=""</formula>
    </cfRule>
  </conditionalFormatting>
  <conditionalFormatting sqref="N4:CD49">
    <cfRule type="expression" dxfId="147" priority="70">
      <formula>$N$4=""</formula>
    </cfRule>
  </conditionalFormatting>
  <conditionalFormatting sqref="O4:CD49">
    <cfRule type="expression" dxfId="146" priority="69">
      <formula>$O$4=""</formula>
    </cfRule>
  </conditionalFormatting>
  <conditionalFormatting sqref="P4:CD49">
    <cfRule type="expression" dxfId="145" priority="68">
      <formula>$P$4=""</formula>
    </cfRule>
  </conditionalFormatting>
  <conditionalFormatting sqref="Q4:CD49">
    <cfRule type="expression" dxfId="144" priority="67">
      <formula>$Q$4=""</formula>
    </cfRule>
  </conditionalFormatting>
  <conditionalFormatting sqref="R4:CD49">
    <cfRule type="expression" dxfId="143" priority="66">
      <formula>$R$4=""</formula>
    </cfRule>
  </conditionalFormatting>
  <conditionalFormatting sqref="S4:CD49">
    <cfRule type="expression" dxfId="142" priority="65">
      <formula>$S$4=""</formula>
    </cfRule>
  </conditionalFormatting>
  <conditionalFormatting sqref="T4:CD49">
    <cfRule type="expression" dxfId="141" priority="64">
      <formula>$T$4=""</formula>
    </cfRule>
  </conditionalFormatting>
  <conditionalFormatting sqref="U4:CD49">
    <cfRule type="expression" dxfId="140" priority="63">
      <formula>$U$4=""</formula>
    </cfRule>
  </conditionalFormatting>
  <conditionalFormatting sqref="V4:CD49">
    <cfRule type="expression" dxfId="139" priority="62">
      <formula>$V$4=""</formula>
    </cfRule>
  </conditionalFormatting>
  <conditionalFormatting sqref="W4:CD49">
    <cfRule type="expression" dxfId="138" priority="61">
      <formula>$W$4=""</formula>
    </cfRule>
  </conditionalFormatting>
  <conditionalFormatting sqref="X4:CD49">
    <cfRule type="expression" dxfId="137" priority="60">
      <formula>$X$4=""</formula>
    </cfRule>
  </conditionalFormatting>
  <conditionalFormatting sqref="Y4:CD49">
    <cfRule type="expression" dxfId="136" priority="59">
      <formula>$Y$4=""</formula>
    </cfRule>
  </conditionalFormatting>
  <conditionalFormatting sqref="Z4:CD49">
    <cfRule type="expression" dxfId="135" priority="58">
      <formula>$Z$4=""</formula>
    </cfRule>
  </conditionalFormatting>
  <conditionalFormatting sqref="AA4:CD49">
    <cfRule type="expression" dxfId="134" priority="57">
      <formula>$AA$4=""</formula>
    </cfRule>
  </conditionalFormatting>
  <conditionalFormatting sqref="AY4:CD49">
    <cfRule type="expression" dxfId="133" priority="56">
      <formula>$AY$4=""</formula>
    </cfRule>
  </conditionalFormatting>
  <conditionalFormatting sqref="AX4:CD49">
    <cfRule type="expression" dxfId="132" priority="55">
      <formula>$AX$4=""</formula>
    </cfRule>
  </conditionalFormatting>
  <conditionalFormatting sqref="AW4:CD49">
    <cfRule type="expression" dxfId="131" priority="54">
      <formula>$AW$4=""</formula>
    </cfRule>
  </conditionalFormatting>
  <conditionalFormatting sqref="AV4:CD49">
    <cfRule type="expression" dxfId="130" priority="53">
      <formula>$AV$4=""</formula>
    </cfRule>
  </conditionalFormatting>
  <conditionalFormatting sqref="AU4:CD49">
    <cfRule type="expression" dxfId="129" priority="52">
      <formula>$AU$4=""</formula>
    </cfRule>
  </conditionalFormatting>
  <conditionalFormatting sqref="AT4:CD49">
    <cfRule type="expression" dxfId="128" priority="51">
      <formula>$AT$4=""</formula>
    </cfRule>
  </conditionalFormatting>
  <conditionalFormatting sqref="AS4:CD49">
    <cfRule type="expression" dxfId="127" priority="50">
      <formula>$AS$4=""</formula>
    </cfRule>
  </conditionalFormatting>
  <conditionalFormatting sqref="AR4:CD49">
    <cfRule type="expression" dxfId="126" priority="49">
      <formula>$AR$4=""</formula>
    </cfRule>
  </conditionalFormatting>
  <conditionalFormatting sqref="AQ4:CD49">
    <cfRule type="expression" dxfId="125" priority="48">
      <formula>$AQ$4=""</formula>
    </cfRule>
  </conditionalFormatting>
  <conditionalFormatting sqref="AP4:CD49">
    <cfRule type="expression" dxfId="124" priority="47">
      <formula>$AP$4=""</formula>
    </cfRule>
  </conditionalFormatting>
  <conditionalFormatting sqref="AO4:CD49">
    <cfRule type="expression" dxfId="123" priority="46">
      <formula>$AO$4=""</formula>
    </cfRule>
  </conditionalFormatting>
  <conditionalFormatting sqref="AN4:CD49">
    <cfRule type="expression" dxfId="122" priority="45">
      <formula>$AN$4=""</formula>
    </cfRule>
  </conditionalFormatting>
  <conditionalFormatting sqref="AM4:CD49">
    <cfRule type="expression" dxfId="121" priority="44">
      <formula>$AM$4=""</formula>
    </cfRule>
  </conditionalFormatting>
  <conditionalFormatting sqref="AL4:CD49">
    <cfRule type="expression" dxfId="120" priority="43">
      <formula>$AL$4=""</formula>
    </cfRule>
  </conditionalFormatting>
  <conditionalFormatting sqref="AK4:CD49">
    <cfRule type="expression" dxfId="119" priority="42">
      <formula>$AK$4=""</formula>
    </cfRule>
  </conditionalFormatting>
  <conditionalFormatting sqref="AJ4:CD49">
    <cfRule type="expression" dxfId="118" priority="41">
      <formula>$AJ$4=""</formula>
    </cfRule>
  </conditionalFormatting>
  <conditionalFormatting sqref="AI4:CD49">
    <cfRule type="expression" dxfId="117" priority="40">
      <formula>$AI$4=""</formula>
    </cfRule>
  </conditionalFormatting>
  <conditionalFormatting sqref="AH4:CD49">
    <cfRule type="expression" dxfId="116" priority="39">
      <formula>$AH$4=""</formula>
    </cfRule>
  </conditionalFormatting>
  <conditionalFormatting sqref="AG4:CD49">
    <cfRule type="expression" dxfId="115" priority="38">
      <formula>$AG$4=""</formula>
    </cfRule>
  </conditionalFormatting>
  <conditionalFormatting sqref="AF4:CD49">
    <cfRule type="expression" dxfId="114" priority="37">
      <formula>$AF$4=""</formula>
    </cfRule>
  </conditionalFormatting>
  <conditionalFormatting sqref="AE4:CD49">
    <cfRule type="expression" dxfId="113" priority="36">
      <formula>$AE$4=""</formula>
    </cfRule>
  </conditionalFormatting>
  <conditionalFormatting sqref="AD4:CD49">
    <cfRule type="expression" dxfId="112" priority="35">
      <formula>$AD$4=""</formula>
    </cfRule>
  </conditionalFormatting>
  <conditionalFormatting sqref="AC4:CD49">
    <cfRule type="expression" dxfId="111" priority="34">
      <formula>$AC$4=""</formula>
    </cfRule>
  </conditionalFormatting>
  <conditionalFormatting sqref="AB4:CD49">
    <cfRule type="expression" dxfId="110" priority="33">
      <formula>$AB$4=""</formula>
    </cfRule>
  </conditionalFormatting>
  <conditionalFormatting sqref="BA4:CD49">
    <cfRule type="expression" dxfId="109" priority="32">
      <formula>$BA$4=""</formula>
    </cfRule>
  </conditionalFormatting>
  <conditionalFormatting sqref="CC4:CD49">
    <cfRule type="expression" dxfId="108" priority="31">
      <formula>$CC$4=""</formula>
    </cfRule>
  </conditionalFormatting>
  <conditionalFormatting sqref="CB4:CD49">
    <cfRule type="expression" dxfId="107" priority="30">
      <formula>$CB$4=""</formula>
    </cfRule>
  </conditionalFormatting>
  <conditionalFormatting sqref="CA4:CD49">
    <cfRule type="expression" dxfId="106" priority="29">
      <formula>$CA$4=""</formula>
    </cfRule>
  </conditionalFormatting>
  <conditionalFormatting sqref="BZ4:CD49">
    <cfRule type="expression" dxfId="105" priority="28">
      <formula>$BZ$4=""</formula>
    </cfRule>
  </conditionalFormatting>
  <conditionalFormatting sqref="BY4:CD49">
    <cfRule type="expression" dxfId="104" priority="27">
      <formula>$BY$4=""</formula>
    </cfRule>
  </conditionalFormatting>
  <conditionalFormatting sqref="BX4:CD49">
    <cfRule type="expression" dxfId="103" priority="26">
      <formula>$BX$4=""</formula>
    </cfRule>
  </conditionalFormatting>
  <conditionalFormatting sqref="BW4:CD49">
    <cfRule type="expression" dxfId="102" priority="25">
      <formula>$BW$4=""</formula>
    </cfRule>
  </conditionalFormatting>
  <conditionalFormatting sqref="BV4:CD49">
    <cfRule type="expression" dxfId="101" priority="24">
      <formula>$BV$4=""</formula>
    </cfRule>
  </conditionalFormatting>
  <conditionalFormatting sqref="BU4:CD49">
    <cfRule type="expression" dxfId="100" priority="23">
      <formula>$BU$4=""</formula>
    </cfRule>
  </conditionalFormatting>
  <conditionalFormatting sqref="BT4:CD49">
    <cfRule type="expression" dxfId="99" priority="22">
      <formula>$BT$4=""</formula>
    </cfRule>
  </conditionalFormatting>
  <conditionalFormatting sqref="BS4:CD49">
    <cfRule type="expression" dxfId="98" priority="21">
      <formula>$BS$4=""</formula>
    </cfRule>
  </conditionalFormatting>
  <conditionalFormatting sqref="BR4:CD49">
    <cfRule type="expression" dxfId="97" priority="20">
      <formula>$BR$4=""</formula>
    </cfRule>
  </conditionalFormatting>
  <conditionalFormatting sqref="BQ4:CD49">
    <cfRule type="expression" dxfId="96" priority="19">
      <formula>$BQ$4=""</formula>
    </cfRule>
  </conditionalFormatting>
  <conditionalFormatting sqref="BP4:CD49">
    <cfRule type="expression" dxfId="95" priority="18">
      <formula>$BP$4=""</formula>
    </cfRule>
  </conditionalFormatting>
  <conditionalFormatting sqref="BO4:CD49">
    <cfRule type="expression" dxfId="94" priority="17">
      <formula>$BO$4=""</formula>
    </cfRule>
  </conditionalFormatting>
  <conditionalFormatting sqref="BN4:CD49">
    <cfRule type="expression" dxfId="93" priority="16">
      <formula>$BN$4=""</formula>
    </cfRule>
  </conditionalFormatting>
  <conditionalFormatting sqref="BM4:CD49">
    <cfRule type="expression" dxfId="92" priority="15">
      <formula>$BM$4=""</formula>
    </cfRule>
  </conditionalFormatting>
  <conditionalFormatting sqref="BL4:CD49">
    <cfRule type="expression" dxfId="91" priority="14">
      <formula>$BL$4=""</formula>
    </cfRule>
  </conditionalFormatting>
  <conditionalFormatting sqref="BK4:CD49">
    <cfRule type="expression" dxfId="90" priority="13">
      <formula>$BK$4=""</formula>
    </cfRule>
  </conditionalFormatting>
  <conditionalFormatting sqref="BJ4:CD49">
    <cfRule type="expression" dxfId="89" priority="12">
      <formula>$BJ$4=""</formula>
    </cfRule>
  </conditionalFormatting>
  <conditionalFormatting sqref="BI4:CD49">
    <cfRule type="expression" dxfId="88" priority="11">
      <formula>$BI$4=""</formula>
    </cfRule>
  </conditionalFormatting>
  <conditionalFormatting sqref="BH4:CD49">
    <cfRule type="expression" dxfId="87" priority="10">
      <formula>$BH$4=""</formula>
    </cfRule>
  </conditionalFormatting>
  <conditionalFormatting sqref="BG4:CD49">
    <cfRule type="expression" dxfId="86" priority="9">
      <formula>$BG$4=""</formula>
    </cfRule>
  </conditionalFormatting>
  <conditionalFormatting sqref="BF4:CD49">
    <cfRule type="expression" dxfId="85" priority="8">
      <formula>$BF$4=""</formula>
    </cfRule>
  </conditionalFormatting>
  <conditionalFormatting sqref="BE4:CD49">
    <cfRule type="expression" dxfId="84" priority="7">
      <formula>$BE$4=""</formula>
    </cfRule>
  </conditionalFormatting>
  <conditionalFormatting sqref="BD4:CD49">
    <cfRule type="expression" dxfId="83" priority="6">
      <formula>$BD$4=""</formula>
    </cfRule>
  </conditionalFormatting>
  <conditionalFormatting sqref="BC4:CD49">
    <cfRule type="expression" dxfId="82" priority="5">
      <formula>$BC$4=""</formula>
    </cfRule>
  </conditionalFormatting>
  <conditionalFormatting sqref="BB4:CD49">
    <cfRule type="expression" dxfId="81" priority="4">
      <formula>$BB$4=""</formula>
    </cfRule>
  </conditionalFormatting>
  <conditionalFormatting sqref="AZ4:CD49">
    <cfRule type="expression" dxfId="80" priority="3">
      <formula>$AZ$4=""</formula>
    </cfRule>
  </conditionalFormatting>
  <conditionalFormatting sqref="CD4:CD49">
    <cfRule type="expression" dxfId="79" priority="2">
      <formula>$CD$4=""</formula>
    </cfRule>
  </conditionalFormatting>
  <pageMargins left="0.75" right="0.75" top="0.5" bottom="0.5" header="0" footer="0.25"/>
  <pageSetup scale="45" fitToWidth="2" fitToHeight="2" orientation="landscape" r:id="rId1"/>
  <headerFooter alignWithMargins="0">
    <oddFooter>&amp;C&amp;10Page &amp;P&amp;R&amp;10&amp;Z&amp;F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Show_Print_Menu">
                <anchor moveWithCells="1">
                  <from>
                    <xdr:col>3</xdr:col>
                    <xdr:colOff>133350</xdr:colOff>
                    <xdr:row>1</xdr:row>
                    <xdr:rowOff>57150</xdr:rowOff>
                  </from>
                  <to>
                    <xdr:col>5</xdr:col>
                    <xdr:colOff>161925</xdr:colOff>
                    <xdr:row>2</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E77"/>
  <sheetViews>
    <sheetView zoomScale="80" zoomScaleNormal="80" workbookViewId="0">
      <pane xSplit="2" ySplit="4" topLeftCell="C44" activePane="bottomRight" state="frozen"/>
      <selection activeCell="A58" sqref="A58"/>
      <selection pane="topRight" activeCell="A58" sqref="A58"/>
      <selection pane="bottomLeft" activeCell="A58" sqref="A58"/>
      <selection pane="bottomRight" activeCell="C5" sqref="C5"/>
    </sheetView>
  </sheetViews>
  <sheetFormatPr defaultColWidth="9" defaultRowHeight="15.75"/>
  <cols>
    <col min="1" max="1" width="40" style="392" customWidth="1"/>
    <col min="2" max="2" width="9.375" style="392" customWidth="1"/>
    <col min="3" max="7" width="11.25" style="392" customWidth="1"/>
    <col min="8" max="8" width="11.125" style="392" customWidth="1"/>
    <col min="9" max="82" width="11.25" style="392" customWidth="1"/>
    <col min="83" max="83" width="2.875" style="392" customWidth="1"/>
    <col min="84" max="16384" width="9" style="392"/>
  </cols>
  <sheetData>
    <row r="1" spans="1:83">
      <c r="A1" s="388" t="s">
        <v>531</v>
      </c>
      <c r="B1" s="388"/>
      <c r="C1" s="388"/>
      <c r="D1" s="388"/>
      <c r="E1" s="388"/>
      <c r="F1" s="388"/>
      <c r="G1" s="388"/>
      <c r="H1" s="388"/>
    </row>
    <row r="2" spans="1:83" ht="18.75">
      <c r="A2" s="684" t="s">
        <v>599</v>
      </c>
      <c r="B2" s="685"/>
    </row>
    <row r="3" spans="1:83">
      <c r="A3" s="683" t="s">
        <v>495</v>
      </c>
      <c r="B3" s="683"/>
    </row>
    <row r="4" spans="1:83">
      <c r="B4" s="394"/>
      <c r="C4" s="429">
        <f>Inputs!C7</f>
        <v>2014</v>
      </c>
      <c r="D4" s="429">
        <f ca="1">IF(COUNT($C$4:C4)&gt;=(Welcome!$C$20),"",C$4+1)</f>
        <v>2015</v>
      </c>
      <c r="E4" s="429">
        <f ca="1">IF(COUNT($C$4:D4)&gt;=(Welcome!$C$20),"",D$4+1)</f>
        <v>2016</v>
      </c>
      <c r="F4" s="429">
        <f ca="1">IF(COUNT($C$4:E4)&gt;=(Welcome!$C$20),"",E$4+1)</f>
        <v>2017</v>
      </c>
      <c r="G4" s="429">
        <f ca="1">IF(COUNT($C$4:F4)&gt;=(Welcome!$C$20),"",F$4+1)</f>
        <v>2018</v>
      </c>
      <c r="H4" s="429">
        <f ca="1">IF(COUNT($C$4:G4)&gt;=(Welcome!$C$20),"",G$4+1)</f>
        <v>2019</v>
      </c>
      <c r="I4" s="429">
        <f ca="1">IF(COUNT($C$4:H4)&gt;=(Welcome!$C$20),"",H$4+1)</f>
        <v>2020</v>
      </c>
      <c r="J4" s="429">
        <f ca="1">IF(COUNT($C$4:I4)&gt;=(Welcome!$C$20),"",I$4+1)</f>
        <v>2021</v>
      </c>
      <c r="K4" s="429">
        <f ca="1">IF(COUNT($C$4:J4)&gt;=(Welcome!$C$20),"",J$4+1)</f>
        <v>2022</v>
      </c>
      <c r="L4" s="429">
        <f ca="1">IF(COUNT($C$4:K4)&gt;=(Welcome!$C$20),"",K$4+1)</f>
        <v>2023</v>
      </c>
      <c r="M4" s="429">
        <f ca="1">IF(COUNT($C$4:L4)&gt;=(Welcome!$C$20),"",L$4+1)</f>
        <v>2024</v>
      </c>
      <c r="N4" s="429">
        <f ca="1">IF(COUNT($C$4:M4)&gt;=(Welcome!$C$20),"",M$4+1)</f>
        <v>2025</v>
      </c>
      <c r="O4" s="429">
        <f ca="1">IF(COUNT($C$4:N4)&gt;=(Welcome!$C$20),"",N$4+1)</f>
        <v>2026</v>
      </c>
      <c r="P4" s="429">
        <f ca="1">IF(COUNT($C$4:O4)&gt;=(Welcome!$C$20),"",O$4+1)</f>
        <v>2027</v>
      </c>
      <c r="Q4" s="429">
        <f ca="1">IF(COUNT($C$4:P4)&gt;=(Welcome!$C$20),"",P$4+1)</f>
        <v>2028</v>
      </c>
      <c r="R4" s="429">
        <f ca="1">IF(COUNT($C$4:Q4)&gt;=(Welcome!$C$20),"",Q$4+1)</f>
        <v>2029</v>
      </c>
      <c r="S4" s="429">
        <f ca="1">IF(COUNT($C$4:R4)&gt;=(Welcome!$C$20),"",R$4+1)</f>
        <v>2030</v>
      </c>
      <c r="T4" s="429">
        <f ca="1">IF(COUNT($C$4:S4)&gt;=(Welcome!$C$20),"",S$4+1)</f>
        <v>2031</v>
      </c>
      <c r="U4" s="429">
        <f ca="1">IF(COUNT($C$4:T4)&gt;=(Welcome!$C$20),"",T$4+1)</f>
        <v>2032</v>
      </c>
      <c r="V4" s="429">
        <f ca="1">IF(COUNT($C$4:U4)&gt;=(Welcome!$C$20),"",U$4+1)</f>
        <v>2033</v>
      </c>
      <c r="W4" s="429">
        <f ca="1">IF(COUNT($C$4:V4)&gt;=(Welcome!$C$20),"",V$4+1)</f>
        <v>2034</v>
      </c>
      <c r="X4" s="429">
        <f ca="1">IF(COUNT($C$4:W4)&gt;=(Welcome!$C$20),"",W$4+1)</f>
        <v>2035</v>
      </c>
      <c r="Y4" s="429">
        <f ca="1">IF(COUNT($C$4:X4)&gt;=(Welcome!$C$20),"",X$4+1)</f>
        <v>2036</v>
      </c>
      <c r="Z4" s="429">
        <f ca="1">IF(COUNT($C$4:Y4)&gt;=(Welcome!$C$20),"",Y$4+1)</f>
        <v>2037</v>
      </c>
      <c r="AA4" s="429">
        <f ca="1">IF(COUNT($C$4:Z4)&gt;=(Welcome!$C$20),"",Z$4+1)</f>
        <v>2038</v>
      </c>
      <c r="AB4" s="429">
        <f ca="1">IF(COUNT($C$4:AA4)&gt;=(Welcome!$C$20),"",AA$4+1)</f>
        <v>2039</v>
      </c>
      <c r="AC4" s="429">
        <f ca="1">IF(COUNT($C$4:AB4)&gt;=(Welcome!$C$20),"",AB$4+1)</f>
        <v>2040</v>
      </c>
      <c r="AD4" s="429">
        <f ca="1">IF(COUNT($C$4:AC4)&gt;=(Welcome!$C$20),"",AC$4+1)</f>
        <v>2041</v>
      </c>
      <c r="AE4" s="429">
        <f ca="1">IF(COUNT($C$4:AD4)&gt;=(Welcome!$C$20),"",AD$4+1)</f>
        <v>2042</v>
      </c>
      <c r="AF4" s="429">
        <f ca="1">IF(COUNT($C$4:AE4)&gt;=(Welcome!$C$20),"",AE$4+1)</f>
        <v>2043</v>
      </c>
      <c r="AG4" s="429">
        <f ca="1">IF(COUNT($C$4:AF4)&gt;=(Welcome!$C$20),"",AF$4+1)</f>
        <v>2044</v>
      </c>
      <c r="AH4" s="429">
        <f ca="1">IF(COUNT($C$4:AG4)&gt;=(Welcome!$C$20),"",AG$4+1)</f>
        <v>2045</v>
      </c>
      <c r="AI4" s="429">
        <f ca="1">IF(COUNT($C$4:AH4)&gt;=(Welcome!$C$20),"",AH$4+1)</f>
        <v>2046</v>
      </c>
      <c r="AJ4" s="429">
        <f ca="1">IF(COUNT($C$4:AI4)&gt;=(Welcome!$C$20),"",AI$4+1)</f>
        <v>2047</v>
      </c>
      <c r="AK4" s="429">
        <f ca="1">IF(COUNT($C$4:AJ4)&gt;=(Welcome!$C$20),"",AJ$4+1)</f>
        <v>2048</v>
      </c>
      <c r="AL4" s="429">
        <f ca="1">IF(COUNT($C$4:AK4)&gt;=(Welcome!$C$20),"",AK$4+1)</f>
        <v>2049</v>
      </c>
      <c r="AM4" s="429">
        <f ca="1">IF(COUNT($C$4:AL4)&gt;=(Welcome!$C$20),"",AL$4+1)</f>
        <v>2050</v>
      </c>
      <c r="AN4" s="429" t="str">
        <f ca="1">IF(COUNT($C$4:AM4)&gt;=(Welcome!$C$20),"",AM$4+1)</f>
        <v/>
      </c>
      <c r="AO4" s="429" t="str">
        <f ca="1">IF(COUNT($C$4:AN4)&gt;=(Welcome!$C$20),"",AN$4+1)</f>
        <v/>
      </c>
      <c r="AP4" s="429" t="str">
        <f ca="1">IF(COUNT($C$4:AO4)&gt;=(Welcome!$C$20),"",AO$4+1)</f>
        <v/>
      </c>
      <c r="AQ4" s="429" t="str">
        <f ca="1">IF(COUNT($C$4:AP4)&gt;=(Welcome!$C$20),"",AP$4+1)</f>
        <v/>
      </c>
      <c r="AR4" s="429" t="str">
        <f ca="1">IF(COUNT($C$4:AQ4)&gt;=(Welcome!$C$20),"",AQ$4+1)</f>
        <v/>
      </c>
      <c r="AS4" s="429" t="str">
        <f ca="1">IF(COUNT($C$4:AR4)&gt;=(Welcome!$C$20),"",AR$4+1)</f>
        <v/>
      </c>
      <c r="AT4" s="429" t="str">
        <f ca="1">IF(COUNT($C$4:AS4)&gt;=(Welcome!$C$20),"",AS$4+1)</f>
        <v/>
      </c>
      <c r="AU4" s="429" t="str">
        <f ca="1">IF(COUNT($C$4:AT4)&gt;=(Welcome!$C$20),"",AT$4+1)</f>
        <v/>
      </c>
      <c r="AV4" s="429" t="str">
        <f ca="1">IF(COUNT($C$4:AU4)&gt;=(Welcome!$C$20),"",AU$4+1)</f>
        <v/>
      </c>
      <c r="AW4" s="429" t="str">
        <f ca="1">IF(COUNT($C$4:AV4)&gt;=(Welcome!$C$20),"",AV$4+1)</f>
        <v/>
      </c>
      <c r="AX4" s="429" t="str">
        <f ca="1">IF(COUNT($C$4:AW4)&gt;=(Welcome!$C$20),"",AW$4+1)</f>
        <v/>
      </c>
      <c r="AY4" s="429" t="str">
        <f ca="1">IF(COUNT($C$4:AX4)&gt;=(Welcome!$C$20),"",AX$4+1)</f>
        <v/>
      </c>
      <c r="AZ4" s="429" t="str">
        <f ca="1">IF(COUNT($C$4:AY4)&gt;=(Welcome!$C$20),"",AY$4+1)</f>
        <v/>
      </c>
      <c r="BA4" s="429" t="str">
        <f ca="1">IF(COUNT($C$4:AZ4)&gt;=(Welcome!$C$20),"",AZ$4+1)</f>
        <v/>
      </c>
      <c r="BB4" s="429" t="str">
        <f ca="1">IF(COUNT($C$4:BA4)&gt;=(Welcome!$C$20),"",BA$4+1)</f>
        <v/>
      </c>
      <c r="BC4" s="429" t="str">
        <f ca="1">IF(COUNT($C$4:BB4)&gt;=(Welcome!$C$20),"",BB$4+1)</f>
        <v/>
      </c>
      <c r="BD4" s="429" t="str">
        <f ca="1">IF(COUNT($C$4:BC4)&gt;=(Welcome!$C$20),"",BC$4+1)</f>
        <v/>
      </c>
      <c r="BE4" s="429" t="str">
        <f ca="1">IF(COUNT($C$4:BD4)&gt;=(Welcome!$C$20),"",BD$4+1)</f>
        <v/>
      </c>
      <c r="BF4" s="429" t="str">
        <f ca="1">IF(COUNT($C$4:BE4)&gt;=(Welcome!$C$20),"",BE$4+1)</f>
        <v/>
      </c>
      <c r="BG4" s="429" t="str">
        <f ca="1">IF(COUNT($C$4:BF4)&gt;=(Welcome!$C$20),"",BF$4+1)</f>
        <v/>
      </c>
      <c r="BH4" s="429" t="str">
        <f ca="1">IF(COUNT($C$4:BG4)&gt;=(Welcome!$C$20),"",BG$4+1)</f>
        <v/>
      </c>
      <c r="BI4" s="429" t="str">
        <f ca="1">IF(COUNT($C$4:BH4)&gt;=(Welcome!$C$20),"",BH$4+1)</f>
        <v/>
      </c>
      <c r="BJ4" s="429" t="str">
        <f ca="1">IF(COUNT($C$4:BI4)&gt;=(Welcome!$C$20),"",BI$4+1)</f>
        <v/>
      </c>
      <c r="BK4" s="429" t="str">
        <f ca="1">IF(COUNT($C$4:BJ4)&gt;=(Welcome!$C$20),"",BJ$4+1)</f>
        <v/>
      </c>
      <c r="BL4" s="429" t="str">
        <f ca="1">IF(COUNT($C$4:BK4)&gt;=(Welcome!$C$20),"",BK$4+1)</f>
        <v/>
      </c>
      <c r="BM4" s="429" t="str">
        <f ca="1">IF(COUNT($C$4:BL4)&gt;=(Welcome!$C$20),"",BL$4+1)</f>
        <v/>
      </c>
      <c r="BN4" s="429" t="str">
        <f ca="1">IF(COUNT($C$4:BM4)&gt;=(Welcome!$C$20),"",BM$4+1)</f>
        <v/>
      </c>
      <c r="BO4" s="429" t="str">
        <f ca="1">IF(COUNT($C$4:BN4)&gt;=(Welcome!$C$20),"",BN$4+1)</f>
        <v/>
      </c>
      <c r="BP4" s="429" t="str">
        <f ca="1">IF(COUNT($C$4:BO4)&gt;=(Welcome!$C$20),"",BO$4+1)</f>
        <v/>
      </c>
      <c r="BQ4" s="429" t="str">
        <f ca="1">IF(COUNT($C$4:BP4)&gt;=(Welcome!$C$20),"",BP$4+1)</f>
        <v/>
      </c>
      <c r="BR4" s="429" t="str">
        <f ca="1">IF(COUNT($C$4:BQ4)&gt;=(Welcome!$C$20),"",BQ$4+1)</f>
        <v/>
      </c>
      <c r="BS4" s="429" t="str">
        <f ca="1">IF(COUNT($C$4:BR4)&gt;=(Welcome!$C$20),"",BR$4+1)</f>
        <v/>
      </c>
      <c r="BT4" s="429" t="str">
        <f ca="1">IF(COUNT($C$4:BS4)&gt;=(Welcome!$C$20),"",BS$4+1)</f>
        <v/>
      </c>
      <c r="BU4" s="429" t="str">
        <f ca="1">IF(COUNT($C$4:BT4)&gt;=(Welcome!$C$20),"",BT$4+1)</f>
        <v/>
      </c>
      <c r="BV4" s="429" t="str">
        <f ca="1">IF(COUNT($C$4:BU4)&gt;=(Welcome!$C$20),"",BU$4+1)</f>
        <v/>
      </c>
      <c r="BW4" s="429" t="str">
        <f ca="1">IF(COUNT($C$4:BV4)&gt;=(Welcome!$C$20),"",BV$4+1)</f>
        <v/>
      </c>
      <c r="BX4" s="429" t="str">
        <f ca="1">IF(COUNT($C$4:BW4)&gt;=(Welcome!$C$20),"",BW$4+1)</f>
        <v/>
      </c>
      <c r="BY4" s="429" t="str">
        <f ca="1">IF(COUNT($C$4:BX4)&gt;=(Welcome!$C$20),"",BX$4+1)</f>
        <v/>
      </c>
      <c r="BZ4" s="429" t="str">
        <f ca="1">IF(COUNT($C$4:BY4)&gt;=(Welcome!$C$20),"",BY$4+1)</f>
        <v/>
      </c>
      <c r="CA4" s="429" t="str">
        <f ca="1">IF(COUNT($C$4:BZ4)&gt;=(Welcome!$C$20),"",BZ$4+1)</f>
        <v/>
      </c>
      <c r="CB4" s="429" t="str">
        <f ca="1">IF(COUNT($C$4:CA4)&gt;=(Welcome!$C$20),"",CA$4+1)</f>
        <v/>
      </c>
      <c r="CC4" s="429" t="str">
        <f ca="1">IF(COUNT($C$4:CB4)&gt;=(Welcome!$C$20),"",CB$4+1)</f>
        <v/>
      </c>
      <c r="CD4" s="429" t="str">
        <f ca="1">IF(COUNT($C$4:CC4)&gt;=(Welcome!$C$20),"",CC$4+1)</f>
        <v/>
      </c>
      <c r="CE4" s="474">
        <v>0</v>
      </c>
    </row>
    <row r="5" spans="1:83" s="399" customFormat="1">
      <c r="A5" s="395" t="s">
        <v>542</v>
      </c>
      <c r="B5" s="396"/>
      <c r="C5" s="397"/>
      <c r="D5" s="397"/>
      <c r="E5" s="397"/>
      <c r="F5" s="397"/>
      <c r="G5" s="397"/>
      <c r="H5" s="397"/>
      <c r="I5" s="397"/>
      <c r="J5" s="397"/>
      <c r="K5" s="397"/>
      <c r="L5" s="397"/>
      <c r="M5" s="397"/>
      <c r="N5" s="397"/>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row>
    <row r="6" spans="1:83">
      <c r="A6" s="401" t="s">
        <v>496</v>
      </c>
      <c r="C6" s="389">
        <f ca="1">IF(C4&gt;=Inservice,-SUM('PL and CF details'!$B81:B85),0)</f>
        <v>892.26300000000003</v>
      </c>
      <c r="D6" s="389">
        <f ca="1">IF(D4&gt;=Inservice,-SUM('PL and CF details'!$B81:C85),0)</f>
        <v>892.26300000000003</v>
      </c>
      <c r="E6" s="389">
        <f ca="1">IF(E4&gt;=Inservice,-SUM('PL and CF details'!$B81:D85),0)</f>
        <v>892.26300000000003</v>
      </c>
      <c r="F6" s="389">
        <f ca="1">IF(F4&gt;=Inservice,-SUM('PL and CF details'!$B81:E85),0)</f>
        <v>892.26300000000003</v>
      </c>
      <c r="G6" s="389">
        <f ca="1">IF(G4&gt;=Inservice,-SUM('PL and CF details'!$B81:F85),0)</f>
        <v>892.26300000000003</v>
      </c>
      <c r="H6" s="389">
        <f ca="1">IF(H4&gt;=Inservice,-SUM('PL and CF details'!$B81:G85),0)</f>
        <v>892.26300000000003</v>
      </c>
      <c r="I6" s="389">
        <f ca="1">IF(I4&gt;=Inservice,-SUM('PL and CF details'!$B81:H85),0)</f>
        <v>892.26300000000003</v>
      </c>
      <c r="J6" s="389">
        <f ca="1">IF(J4&gt;=Inservice,-SUM('PL and CF details'!$B81:I85),0)</f>
        <v>892.26300000000003</v>
      </c>
      <c r="K6" s="389">
        <f ca="1">IF(K4&gt;=Inservice,-SUM('PL and CF details'!$B81:J85),0)</f>
        <v>892.26300000000003</v>
      </c>
      <c r="L6" s="389">
        <f ca="1">IF(L4&gt;=Inservice,-SUM('PL and CF details'!$B81:K85),0)</f>
        <v>892.26300000000003</v>
      </c>
      <c r="M6" s="389">
        <f ca="1">IF(M4&gt;=Inservice,-SUM('PL and CF details'!$B81:L85),0)</f>
        <v>892.26300000000003</v>
      </c>
      <c r="N6" s="389">
        <f ca="1">IF(N4&gt;=Inservice,-SUM('PL and CF details'!$B81:M85),0)</f>
        <v>892.26300000000003</v>
      </c>
      <c r="O6" s="389">
        <f ca="1">IF(O4&gt;=Inservice,-SUM('PL and CF details'!$B81:N85),0)</f>
        <v>892.26300000000003</v>
      </c>
      <c r="P6" s="389">
        <f ca="1">IF(P4&gt;=Inservice,-SUM('PL and CF details'!$B81:O85),0)</f>
        <v>892.26300000000003</v>
      </c>
      <c r="Q6" s="389">
        <f ca="1">IF(Q4&gt;=Inservice,-SUM('PL and CF details'!$B81:P85),0)</f>
        <v>892.26300000000003</v>
      </c>
      <c r="R6" s="389">
        <f ca="1">IF(R4&gt;=Inservice,-SUM('PL and CF details'!$B81:Q85),0)</f>
        <v>892.26300000000003</v>
      </c>
      <c r="S6" s="389">
        <f ca="1">IF(S4&gt;=Inservice,-SUM('PL and CF details'!$B81:R85),0)</f>
        <v>892.26300000000003</v>
      </c>
      <c r="T6" s="389">
        <f ca="1">IF(T4&gt;=Inservice,-SUM('PL and CF details'!$B81:S85),0)</f>
        <v>892.26300000000003</v>
      </c>
      <c r="U6" s="389">
        <f ca="1">IF(U4&gt;=Inservice,-SUM('PL and CF details'!$B81:T85),0)</f>
        <v>892.26300000000003</v>
      </c>
      <c r="V6" s="389">
        <f ca="1">IF(V4&gt;=Inservice,-SUM('PL and CF details'!$B81:U85),0)</f>
        <v>892.26300000000003</v>
      </c>
      <c r="W6" s="389">
        <f ca="1">IF(W4&gt;=Inservice,-SUM('PL and CF details'!$B81:V85),0)</f>
        <v>892.26300000000003</v>
      </c>
      <c r="X6" s="389">
        <f ca="1">IF(X4&gt;=Inservice,-SUM('PL and CF details'!$B81:W85),0)</f>
        <v>892.26300000000003</v>
      </c>
      <c r="Y6" s="389">
        <f ca="1">IF(Y4&gt;=Inservice,-SUM('PL and CF details'!$B81:X85),0)</f>
        <v>892.26300000000003</v>
      </c>
      <c r="Z6" s="389">
        <f ca="1">IF(Z4&gt;=Inservice,-SUM('PL and CF details'!$B81:Y85),0)</f>
        <v>892.26300000000003</v>
      </c>
      <c r="AA6" s="389">
        <f ca="1">IF(AA4&gt;=Inservice,-SUM('PL and CF details'!$B81:Z85),0)</f>
        <v>892.26300000000003</v>
      </c>
      <c r="AB6" s="389">
        <f ca="1">IF(AB4&gt;=Inservice,-SUM('PL and CF details'!$B81:AA85),0)</f>
        <v>892.26300000000003</v>
      </c>
      <c r="AC6" s="389">
        <f ca="1">IF(AC4&gt;=Inservice,-SUM('PL and CF details'!$B81:AB85),0)</f>
        <v>892.26300000000003</v>
      </c>
      <c r="AD6" s="389">
        <f ca="1">IF(AD4&gt;=Inservice,-SUM('PL and CF details'!$B81:AC85),0)</f>
        <v>892.26300000000003</v>
      </c>
      <c r="AE6" s="389">
        <f ca="1">IF(AE4&gt;=Inservice,-SUM('PL and CF details'!$B81:AD85),0)</f>
        <v>892.26300000000003</v>
      </c>
      <c r="AF6" s="389">
        <f ca="1">IF(AF4&gt;=Inservice,-SUM('PL and CF details'!$B81:AE85),0)</f>
        <v>892.26300000000003</v>
      </c>
      <c r="AG6" s="389">
        <f ca="1">IF(AG4&gt;=Inservice,-SUM('PL and CF details'!$B81:AF85),0)</f>
        <v>892.26300000000003</v>
      </c>
      <c r="AH6" s="389">
        <f ca="1">IF(AH4&gt;=Inservice,-SUM('PL and CF details'!$B81:AG85),0)</f>
        <v>892.26300000000003</v>
      </c>
      <c r="AI6" s="389">
        <f ca="1">IF(AI4&gt;=Inservice,-SUM('PL and CF details'!$B81:AH85),0)</f>
        <v>892.26300000000003</v>
      </c>
      <c r="AJ6" s="389">
        <f ca="1">IF(AJ4&gt;=Inservice,-SUM('PL and CF details'!$B81:AI85),0)</f>
        <v>892.26300000000003</v>
      </c>
      <c r="AK6" s="389">
        <f ca="1">IF(AK4&gt;=Inservice,-SUM('PL and CF details'!$B81:AJ85),0)</f>
        <v>892.26300000000003</v>
      </c>
      <c r="AL6" s="389">
        <f ca="1">IF(AL4&gt;=Inservice,-SUM('PL and CF details'!$B81:AK85),0)</f>
        <v>892.26300000000003</v>
      </c>
      <c r="AM6" s="389">
        <f ca="1">IF(AM4&gt;=Inservice,-SUM('PL and CF details'!$B81:AL85),0)</f>
        <v>892.26300000000003</v>
      </c>
      <c r="AN6" s="389">
        <f ca="1">IF(AN4&gt;=Inservice,-SUM('PL and CF details'!$B81:AM85),0)</f>
        <v>892.26300000000003</v>
      </c>
      <c r="AO6" s="389">
        <f ca="1">IF(AO4&gt;=Inservice,-SUM('PL and CF details'!$B81:AN85),0)</f>
        <v>892.26300000000003</v>
      </c>
      <c r="AP6" s="389">
        <f ca="1">IF(AP4&gt;=Inservice,-SUM('PL and CF details'!$B81:AO85),0)</f>
        <v>892.26300000000003</v>
      </c>
      <c r="AQ6" s="389">
        <f ca="1">IF(AQ4&gt;=Inservice,-SUM('PL and CF details'!$B81:AP85),0)</f>
        <v>892.26300000000003</v>
      </c>
      <c r="AR6" s="389">
        <f ca="1">IF(AR4&gt;=Inservice,-SUM('PL and CF details'!$B81:AQ85),0)</f>
        <v>892.26300000000003</v>
      </c>
      <c r="AS6" s="389">
        <f ca="1">IF(AS4&gt;=Inservice,-SUM('PL and CF details'!$B81:AR85),0)</f>
        <v>892.26300000000003</v>
      </c>
      <c r="AT6" s="389">
        <f ca="1">IF(AT4&gt;=Inservice,-SUM('PL and CF details'!$B81:AS85),0)</f>
        <v>892.26300000000003</v>
      </c>
      <c r="AU6" s="389">
        <f ca="1">IF(AU4&gt;=Inservice,-SUM('PL and CF details'!$B81:AT85),0)</f>
        <v>892.26300000000003</v>
      </c>
      <c r="AV6" s="389">
        <f ca="1">IF(AV4&gt;=Inservice,-SUM('PL and CF details'!$B81:AU85),0)</f>
        <v>892.26300000000003</v>
      </c>
      <c r="AW6" s="389">
        <f ca="1">IF(AW4&gt;=Inservice,-SUM('PL and CF details'!$B81:AV85),0)</f>
        <v>892.26300000000003</v>
      </c>
      <c r="AX6" s="389">
        <f ca="1">IF(AX4&gt;=Inservice,-SUM('PL and CF details'!$B81:AW85),0)</f>
        <v>892.26300000000003</v>
      </c>
      <c r="AY6" s="389">
        <f ca="1">IF(AY4&gt;=Inservice,-SUM('PL and CF details'!$B81:AX85),0)</f>
        <v>892.26300000000003</v>
      </c>
      <c r="AZ6" s="389">
        <f ca="1">IF(AZ4&gt;=Inservice,-SUM('PL and CF details'!$B81:AY85),0)</f>
        <v>892.26300000000003</v>
      </c>
      <c r="BA6" s="389">
        <f ca="1">IF(BA4&gt;=Inservice,-SUM('PL and CF details'!$B81:AZ85),0)</f>
        <v>892.26300000000003</v>
      </c>
      <c r="BB6" s="389">
        <f ca="1">IF(BB4&gt;=Inservice,-SUM('PL and CF details'!$B81:BA85),0)</f>
        <v>892.26300000000003</v>
      </c>
      <c r="BC6" s="389">
        <f ca="1">IF(BC4&gt;=Inservice,-SUM('PL and CF details'!$B81:BB85),0)</f>
        <v>892.26300000000003</v>
      </c>
      <c r="BD6" s="389">
        <f ca="1">IF(BD4&gt;=Inservice,-SUM('PL and CF details'!$B81:BC85),0)</f>
        <v>892.26300000000003</v>
      </c>
      <c r="BE6" s="389">
        <f ca="1">IF(BE4&gt;=Inservice,-SUM('PL and CF details'!$B81:BD85),0)</f>
        <v>892.26300000000003</v>
      </c>
      <c r="BF6" s="389">
        <f ca="1">IF(BF4&gt;=Inservice,-SUM('PL and CF details'!$B81:BE85),0)</f>
        <v>892.26300000000003</v>
      </c>
      <c r="BG6" s="389">
        <f ca="1">IF(BG4&gt;=Inservice,-SUM('PL and CF details'!$B81:BF85),0)</f>
        <v>892.26300000000003</v>
      </c>
      <c r="BH6" s="389">
        <f ca="1">IF(BH4&gt;=Inservice,-SUM('PL and CF details'!$B81:BG85),0)</f>
        <v>892.26300000000003</v>
      </c>
      <c r="BI6" s="389">
        <f ca="1">IF(BI4&gt;=Inservice,-SUM('PL and CF details'!$B81:BH85),0)</f>
        <v>892.26300000000003</v>
      </c>
      <c r="BJ6" s="389">
        <f ca="1">IF(BJ4&gt;=Inservice,-SUM('PL and CF details'!$B81:BI85),0)</f>
        <v>892.26300000000003</v>
      </c>
      <c r="BK6" s="389">
        <f ca="1">IF(BK4&gt;=Inservice,-SUM('PL and CF details'!$B81:BJ85),0)</f>
        <v>892.26300000000003</v>
      </c>
      <c r="BL6" s="389">
        <f ca="1">IF(BL4&gt;=Inservice,-SUM('PL and CF details'!$B81:BK85),0)</f>
        <v>892.26300000000003</v>
      </c>
      <c r="BM6" s="389">
        <f ca="1">IF(BM4&gt;=Inservice,-SUM('PL and CF details'!$B81:BL85),0)</f>
        <v>892.26300000000003</v>
      </c>
      <c r="BN6" s="389">
        <f ca="1">IF(BN4&gt;=Inservice,-SUM('PL and CF details'!$B81:BM85),0)</f>
        <v>892.26300000000003</v>
      </c>
      <c r="BO6" s="389">
        <f ca="1">IF(BO4&gt;=Inservice,-SUM('PL and CF details'!$B81:BN85),0)</f>
        <v>892.26300000000003</v>
      </c>
      <c r="BP6" s="389">
        <f ca="1">IF(BP4&gt;=Inservice,-SUM('PL and CF details'!$B81:BO85),0)</f>
        <v>892.26300000000003</v>
      </c>
      <c r="BQ6" s="389">
        <f ca="1">IF(BQ4&gt;=Inservice,-SUM('PL and CF details'!$B81:BP85),0)</f>
        <v>892.26300000000003</v>
      </c>
      <c r="BR6" s="389">
        <f ca="1">IF(BR4&gt;=Inservice,-SUM('PL and CF details'!$B81:BQ85),0)</f>
        <v>892.26300000000003</v>
      </c>
      <c r="BS6" s="389">
        <f ca="1">IF(BS4&gt;=Inservice,-SUM('PL and CF details'!$B81:BR85),0)</f>
        <v>892.26300000000003</v>
      </c>
      <c r="BT6" s="389">
        <f ca="1">IF(BT4&gt;=Inservice,-SUM('PL and CF details'!$B81:BS85),0)</f>
        <v>892.26300000000003</v>
      </c>
      <c r="BU6" s="389">
        <f ca="1">IF(BU4&gt;=Inservice,-SUM('PL and CF details'!$B81:BT85),0)</f>
        <v>892.26300000000003</v>
      </c>
      <c r="BV6" s="389">
        <f ca="1">IF(BV4&gt;=Inservice,-SUM('PL and CF details'!$B81:BU85),0)</f>
        <v>892.26300000000003</v>
      </c>
      <c r="BW6" s="389">
        <f ca="1">IF(BW4&gt;=Inservice,-SUM('PL and CF details'!$B81:BV85),0)</f>
        <v>892.26300000000003</v>
      </c>
      <c r="BX6" s="389">
        <f ca="1">IF(BX4&gt;=Inservice,-SUM('PL and CF details'!$B81:BW85),0)</f>
        <v>892.26300000000003</v>
      </c>
      <c r="BY6" s="389">
        <f ca="1">IF(BY4&gt;=Inservice,-SUM('PL and CF details'!$B81:BX85),0)</f>
        <v>892.26300000000003</v>
      </c>
      <c r="BZ6" s="389">
        <f ca="1">IF(BZ4&gt;=Inservice,-SUM('PL and CF details'!$B81:BY85),0)</f>
        <v>892.26300000000003</v>
      </c>
      <c r="CA6" s="389">
        <f ca="1">IF(CA4&gt;=Inservice,-SUM('PL and CF details'!$B81:BZ85),0)</f>
        <v>892.26300000000003</v>
      </c>
      <c r="CB6" s="389">
        <f ca="1">IF(CB4&gt;=Inservice,-SUM('PL and CF details'!$B81:CA85),0)</f>
        <v>892.26300000000003</v>
      </c>
      <c r="CC6" s="389">
        <f ca="1">IF(CC4&gt;=Inservice,-SUM('PL and CF details'!$B81:CB85),0)</f>
        <v>892.26300000000003</v>
      </c>
      <c r="CD6" s="389">
        <f ca="1">IF(CD4&gt;=Inservice,-SUM('PL and CF details'!$B81:CC85),0)</f>
        <v>892.26300000000003</v>
      </c>
      <c r="CE6" s="389"/>
    </row>
    <row r="7" spans="1:83">
      <c r="A7" s="401" t="s">
        <v>497</v>
      </c>
      <c r="C7" s="389">
        <f>IF(Inservice&lt;=C4,0,-SUM('PL and CF details'!$B81:B85))</f>
        <v>0</v>
      </c>
      <c r="D7" s="389">
        <f ca="1">IF(Inservice&lt;=D4,0,-SUM('PL and CF details'!$B81:C85))</f>
        <v>0</v>
      </c>
      <c r="E7" s="389">
        <f ca="1">IF(Inservice&lt;=E4,0,-SUM('PL and CF details'!$B81:D85))</f>
        <v>0</v>
      </c>
      <c r="F7" s="389">
        <f ca="1">IF(Inservice&lt;=F4,0,-SUM('PL and CF details'!$B81:E85))</f>
        <v>0</v>
      </c>
      <c r="G7" s="389">
        <f ca="1">IF(Inservice&lt;=G4,0,-SUM('PL and CF details'!$B81:F85))</f>
        <v>0</v>
      </c>
      <c r="H7" s="389">
        <f ca="1">IF(Inservice&lt;=H4,0,-SUM('PL and CF details'!$B81:G85))</f>
        <v>0</v>
      </c>
      <c r="I7" s="389">
        <f ca="1">IF(Inservice&lt;=I4,0,-SUM('PL and CF details'!$B81:H85))</f>
        <v>0</v>
      </c>
      <c r="J7" s="389">
        <f ca="1">IF(Inservice&lt;=J4,0,-SUM('PL and CF details'!$B81:I85))</f>
        <v>0</v>
      </c>
      <c r="K7" s="389">
        <f ca="1">IF(Inservice&lt;=K4,0,-SUM('PL and CF details'!$B81:J85))</f>
        <v>0</v>
      </c>
      <c r="L7" s="389">
        <f ca="1">IF(Inservice&lt;=L4,0,-SUM('PL and CF details'!$B81:K85))</f>
        <v>0</v>
      </c>
      <c r="M7" s="389">
        <f ca="1">IF(Inservice&lt;=M4,0,-SUM('PL and CF details'!$B81:L85))</f>
        <v>0</v>
      </c>
      <c r="N7" s="389">
        <f ca="1">IF(Inservice&lt;=N4,0,-SUM('PL and CF details'!$B81:M85))</f>
        <v>0</v>
      </c>
      <c r="O7" s="389">
        <f ca="1">IF(Inservice&lt;=O4,0,-SUM('PL and CF details'!$B81:N85))</f>
        <v>0</v>
      </c>
      <c r="P7" s="389">
        <f ca="1">IF(Inservice&lt;=P4,0,-SUM('PL and CF details'!$B81:O85))</f>
        <v>0</v>
      </c>
      <c r="Q7" s="389">
        <f ca="1">IF(Inservice&lt;=Q4,0,-SUM('PL and CF details'!$B81:P85))</f>
        <v>0</v>
      </c>
      <c r="R7" s="389">
        <f ca="1">IF(Inservice&lt;=R4,0,-SUM('PL and CF details'!$B81:Q85))</f>
        <v>0</v>
      </c>
      <c r="S7" s="389">
        <f ca="1">IF(Inservice&lt;=S4,0,-SUM('PL and CF details'!$B81:R85))</f>
        <v>0</v>
      </c>
      <c r="T7" s="389">
        <f ca="1">IF(Inservice&lt;=T4,0,-SUM('PL and CF details'!$B81:S85))</f>
        <v>0</v>
      </c>
      <c r="U7" s="389">
        <f ca="1">IF(Inservice&lt;=U4,0,-SUM('PL and CF details'!$B81:T85))</f>
        <v>0</v>
      </c>
      <c r="V7" s="389">
        <f ca="1">IF(Inservice&lt;=V4,0,-SUM('PL and CF details'!$B81:U85))</f>
        <v>0</v>
      </c>
      <c r="W7" s="389">
        <f ca="1">IF(Inservice&lt;=W4,0,-SUM('PL and CF details'!$B81:V85))</f>
        <v>0</v>
      </c>
      <c r="X7" s="389">
        <f ca="1">IF(Inservice&lt;=X4,0,-SUM('PL and CF details'!$B81:W85))</f>
        <v>0</v>
      </c>
      <c r="Y7" s="389">
        <f ca="1">IF(Inservice&lt;=Y4,0,-SUM('PL and CF details'!$B81:X85))</f>
        <v>0</v>
      </c>
      <c r="Z7" s="389">
        <f ca="1">IF(Inservice&lt;=Z4,0,-SUM('PL and CF details'!$B81:Y85))</f>
        <v>0</v>
      </c>
      <c r="AA7" s="389">
        <f ca="1">IF(Inservice&lt;=AA4,0,-SUM('PL and CF details'!$B81:Z85))</f>
        <v>0</v>
      </c>
      <c r="AB7" s="389">
        <f ca="1">IF(Inservice&lt;=AB4,0,-SUM('PL and CF details'!$B81:AA85))</f>
        <v>0</v>
      </c>
      <c r="AC7" s="389">
        <f ca="1">IF(Inservice&lt;=AC4,0,-SUM('PL and CF details'!$B81:AB85))</f>
        <v>0</v>
      </c>
      <c r="AD7" s="389">
        <f ca="1">IF(Inservice&lt;=AD4,0,-SUM('PL and CF details'!$B81:AC85))</f>
        <v>0</v>
      </c>
      <c r="AE7" s="389">
        <f ca="1">IF(Inservice&lt;=AE4,0,-SUM('PL and CF details'!$B81:AD85))</f>
        <v>0</v>
      </c>
      <c r="AF7" s="389">
        <f ca="1">IF(Inservice&lt;=AF4,0,-SUM('PL and CF details'!$B81:AE85))</f>
        <v>0</v>
      </c>
      <c r="AG7" s="389">
        <f ca="1">IF(Inservice&lt;=AG4,0,-SUM('PL and CF details'!$B81:AF85))</f>
        <v>0</v>
      </c>
      <c r="AH7" s="389">
        <f ca="1">IF(Inservice&lt;=AH4,0,-SUM('PL and CF details'!$B81:AG85))</f>
        <v>0</v>
      </c>
      <c r="AI7" s="389">
        <f ca="1">IF(Inservice&lt;=AI4,0,-SUM('PL and CF details'!$B81:AH85))</f>
        <v>0</v>
      </c>
      <c r="AJ7" s="389">
        <f ca="1">IF(Inservice&lt;=AJ4,0,-SUM('PL and CF details'!$B81:AI85))</f>
        <v>0</v>
      </c>
      <c r="AK7" s="389">
        <f ca="1">IF(Inservice&lt;=AK4,0,-SUM('PL and CF details'!$B81:AJ85))</f>
        <v>0</v>
      </c>
      <c r="AL7" s="389">
        <f ca="1">IF(Inservice&lt;=AL4,0,-SUM('PL and CF details'!$B81:AK85))</f>
        <v>0</v>
      </c>
      <c r="AM7" s="389">
        <f ca="1">IF(Inservice&lt;=AM4,0,-SUM('PL and CF details'!$B81:AL85))</f>
        <v>0</v>
      </c>
      <c r="AN7" s="389">
        <f ca="1">IF(Inservice&lt;=AN4,0,-SUM('PL and CF details'!$B81:AM85))</f>
        <v>0</v>
      </c>
      <c r="AO7" s="389">
        <f ca="1">IF(Inservice&lt;=AO4,0,-SUM('PL and CF details'!$B81:AN85))</f>
        <v>0</v>
      </c>
      <c r="AP7" s="389">
        <f ca="1">IF(Inservice&lt;=AP4,0,-SUM('PL and CF details'!$B81:AO85))</f>
        <v>0</v>
      </c>
      <c r="AQ7" s="389">
        <f ca="1">IF(Inservice&lt;=AQ4,0,-SUM('PL and CF details'!$B81:AP85))</f>
        <v>0</v>
      </c>
      <c r="AR7" s="389">
        <f ca="1">IF(Inservice&lt;=AR4,0,-SUM('PL and CF details'!$B81:AQ85))</f>
        <v>0</v>
      </c>
      <c r="AS7" s="389">
        <f ca="1">IF(Inservice&lt;=AS4,0,-SUM('PL and CF details'!$B81:AR85))</f>
        <v>0</v>
      </c>
      <c r="AT7" s="389">
        <f ca="1">IF(Inservice&lt;=AT4,0,-SUM('PL and CF details'!$B81:AS85))</f>
        <v>0</v>
      </c>
      <c r="AU7" s="389">
        <f ca="1">IF(Inservice&lt;=AU4,0,-SUM('PL and CF details'!$B81:AT85))</f>
        <v>0</v>
      </c>
      <c r="AV7" s="389">
        <f ca="1">IF(Inservice&lt;=AV4,0,-SUM('PL and CF details'!$B81:AU85))</f>
        <v>0</v>
      </c>
      <c r="AW7" s="389">
        <f ca="1">IF(Inservice&lt;=AW4,0,-SUM('PL and CF details'!$B81:AV85))</f>
        <v>0</v>
      </c>
      <c r="AX7" s="389">
        <f ca="1">IF(Inservice&lt;=AX4,0,-SUM('PL and CF details'!$B81:AW85))</f>
        <v>0</v>
      </c>
      <c r="AY7" s="389">
        <f ca="1">IF(Inservice&lt;=AY4,0,-SUM('PL and CF details'!$B81:AX85))</f>
        <v>0</v>
      </c>
      <c r="AZ7" s="389">
        <f ca="1">IF(Inservice&lt;=AZ4,0,-SUM('PL and CF details'!$B81:AY85))</f>
        <v>0</v>
      </c>
      <c r="BA7" s="389">
        <f ca="1">IF(Inservice&lt;=BA4,0,-SUM('PL and CF details'!$B81:AZ85))</f>
        <v>0</v>
      </c>
      <c r="BB7" s="389">
        <f ca="1">IF(Inservice&lt;=BB4,0,-SUM('PL and CF details'!$B81:BA85))</f>
        <v>0</v>
      </c>
      <c r="BC7" s="389">
        <f ca="1">IF(Inservice&lt;=BC4,0,-SUM('PL and CF details'!$B81:BB85))</f>
        <v>0</v>
      </c>
      <c r="BD7" s="389">
        <f ca="1">IF(Inservice&lt;=BD4,0,-SUM('PL and CF details'!$B81:BC85))</f>
        <v>0</v>
      </c>
      <c r="BE7" s="389">
        <f ca="1">IF(Inservice&lt;=BE4,0,-SUM('PL and CF details'!$B81:BD85))</f>
        <v>0</v>
      </c>
      <c r="BF7" s="389">
        <f ca="1">IF(Inservice&lt;=BF4,0,-SUM('PL and CF details'!$B81:BE85))</f>
        <v>0</v>
      </c>
      <c r="BG7" s="389">
        <f ca="1">IF(Inservice&lt;=BG4,0,-SUM('PL and CF details'!$B81:BF85))</f>
        <v>0</v>
      </c>
      <c r="BH7" s="389">
        <f ca="1">IF(Inservice&lt;=BH4,0,-SUM('PL and CF details'!$B81:BG85))</f>
        <v>0</v>
      </c>
      <c r="BI7" s="389">
        <f ca="1">IF(Inservice&lt;=BI4,0,-SUM('PL and CF details'!$B81:BH85))</f>
        <v>0</v>
      </c>
      <c r="BJ7" s="389">
        <f ca="1">IF(Inservice&lt;=BJ4,0,-SUM('PL and CF details'!$B81:BI85))</f>
        <v>0</v>
      </c>
      <c r="BK7" s="389">
        <f ca="1">IF(Inservice&lt;=BK4,0,-SUM('PL and CF details'!$B81:BJ85))</f>
        <v>0</v>
      </c>
      <c r="BL7" s="389">
        <f ca="1">IF(Inservice&lt;=BL4,0,-SUM('PL and CF details'!$B81:BK85))</f>
        <v>0</v>
      </c>
      <c r="BM7" s="389">
        <f ca="1">IF(Inservice&lt;=BM4,0,-SUM('PL and CF details'!$B81:BL85))</f>
        <v>0</v>
      </c>
      <c r="BN7" s="389">
        <f ca="1">IF(Inservice&lt;=BN4,0,-SUM('PL and CF details'!$B81:BM85))</f>
        <v>0</v>
      </c>
      <c r="BO7" s="389">
        <f ca="1">IF(Inservice&lt;=BO4,0,-SUM('PL and CF details'!$B81:BN85))</f>
        <v>0</v>
      </c>
      <c r="BP7" s="389">
        <f ca="1">IF(Inservice&lt;=BP4,0,-SUM('PL and CF details'!$B81:BO85))</f>
        <v>0</v>
      </c>
      <c r="BQ7" s="389">
        <f ca="1">IF(Inservice&lt;=BQ4,0,-SUM('PL and CF details'!$B81:BP85))</f>
        <v>0</v>
      </c>
      <c r="BR7" s="389">
        <f ca="1">IF(Inservice&lt;=BR4,0,-SUM('PL and CF details'!$B81:BQ85))</f>
        <v>0</v>
      </c>
      <c r="BS7" s="389">
        <f ca="1">IF(Inservice&lt;=BS4,0,-SUM('PL and CF details'!$B81:BR85))</f>
        <v>0</v>
      </c>
      <c r="BT7" s="389">
        <f ca="1">IF(Inservice&lt;=BT4,0,-SUM('PL and CF details'!$B81:BS85))</f>
        <v>0</v>
      </c>
      <c r="BU7" s="389">
        <f ca="1">IF(Inservice&lt;=BU4,0,-SUM('PL and CF details'!$B81:BT85))</f>
        <v>0</v>
      </c>
      <c r="BV7" s="389">
        <f ca="1">IF(Inservice&lt;=BV4,0,-SUM('PL and CF details'!$B81:BU85))</f>
        <v>0</v>
      </c>
      <c r="BW7" s="389">
        <f ca="1">IF(Inservice&lt;=BW4,0,-SUM('PL and CF details'!$B81:BV85))</f>
        <v>0</v>
      </c>
      <c r="BX7" s="389">
        <f ca="1">IF(Inservice&lt;=BX4,0,-SUM('PL and CF details'!$B81:BW85))</f>
        <v>0</v>
      </c>
      <c r="BY7" s="389">
        <f ca="1">IF(Inservice&lt;=BY4,0,-SUM('PL and CF details'!$B81:BX85))</f>
        <v>0</v>
      </c>
      <c r="BZ7" s="389">
        <f ca="1">IF(Inservice&lt;=BZ4,0,-SUM('PL and CF details'!$B81:BY85))</f>
        <v>0</v>
      </c>
      <c r="CA7" s="389">
        <f ca="1">IF(Inservice&lt;=CA4,0,-SUM('PL and CF details'!$B81:BZ85))</f>
        <v>0</v>
      </c>
      <c r="CB7" s="389">
        <f ca="1">IF(Inservice&lt;=CB4,0,-SUM('PL and CF details'!$B81:CA85))</f>
        <v>0</v>
      </c>
      <c r="CC7" s="389">
        <f ca="1">IF(Inservice&lt;=CC4,0,-SUM('PL and CF details'!$B81:CB85))</f>
        <v>0</v>
      </c>
      <c r="CD7" s="389">
        <f ca="1">IF(Inservice&lt;=CD4,0,-SUM('PL and CF details'!$B81:CC85))</f>
        <v>0</v>
      </c>
      <c r="CE7" s="389"/>
    </row>
    <row r="8" spans="1:83">
      <c r="A8" s="402" t="s">
        <v>498</v>
      </c>
      <c r="C8" s="389">
        <f ca="1">-'PL and CF details'!B37</f>
        <v>12.746614285714287</v>
      </c>
      <c r="D8" s="389">
        <f ca="1">-'PL and CF details'!C37+C8</f>
        <v>38.239842857142861</v>
      </c>
      <c r="E8" s="389">
        <f ca="1">-'PL and CF details'!D37+D8</f>
        <v>63.733071428571435</v>
      </c>
      <c r="F8" s="389">
        <f ca="1">-'PL and CF details'!E37+E8</f>
        <v>89.226300000000009</v>
      </c>
      <c r="G8" s="389">
        <f ca="1">-'PL and CF details'!F37+F8</f>
        <v>114.71952857142858</v>
      </c>
      <c r="H8" s="389">
        <f ca="1">-'PL and CF details'!G37+G8</f>
        <v>140.21275714285716</v>
      </c>
      <c r="I8" s="389">
        <f ca="1">-'PL and CF details'!H37+H8</f>
        <v>165.70598571428573</v>
      </c>
      <c r="J8" s="389">
        <f ca="1">-'PL and CF details'!I37+I8</f>
        <v>191.19921428571431</v>
      </c>
      <c r="K8" s="389">
        <f ca="1">-'PL and CF details'!J37+J8</f>
        <v>216.69244285714288</v>
      </c>
      <c r="L8" s="389">
        <f ca="1">-'PL and CF details'!K37+K8</f>
        <v>242.18567142857145</v>
      </c>
      <c r="M8" s="389">
        <f ca="1">-'PL and CF details'!L37+L8</f>
        <v>267.6789</v>
      </c>
      <c r="N8" s="389">
        <f ca="1">-'PL and CF details'!M37+M8</f>
        <v>293.17212857142857</v>
      </c>
      <c r="O8" s="389">
        <f ca="1">-'PL and CF details'!N37+N8</f>
        <v>318.66535714285715</v>
      </c>
      <c r="P8" s="389">
        <f ca="1">-'PL and CF details'!O37+O8</f>
        <v>344.15858571428572</v>
      </c>
      <c r="Q8" s="389">
        <f ca="1">-'PL and CF details'!P37+P8</f>
        <v>369.65181428571429</v>
      </c>
      <c r="R8" s="389">
        <f ca="1">-'PL and CF details'!Q37+Q8</f>
        <v>395.14504285714287</v>
      </c>
      <c r="S8" s="389">
        <f ca="1">-'PL and CF details'!R37+R8</f>
        <v>420.63827142857144</v>
      </c>
      <c r="T8" s="389">
        <f ca="1">-'PL and CF details'!S37+S8</f>
        <v>446.13150000000002</v>
      </c>
      <c r="U8" s="389">
        <f ca="1">-'PL and CF details'!T37+T8</f>
        <v>471.62472857142859</v>
      </c>
      <c r="V8" s="389">
        <f ca="1">-'PL and CF details'!U37+U8</f>
        <v>497.11795714285716</v>
      </c>
      <c r="W8" s="389">
        <f ca="1">-'PL and CF details'!V37+V8</f>
        <v>522.61118571428574</v>
      </c>
      <c r="X8" s="389">
        <f ca="1">-'PL and CF details'!W37+W8</f>
        <v>548.10441428571426</v>
      </c>
      <c r="Y8" s="389">
        <f ca="1">-'PL and CF details'!X37+X8</f>
        <v>573.59764285714277</v>
      </c>
      <c r="Z8" s="389">
        <f ca="1">-'PL and CF details'!Y37+Y8</f>
        <v>599.09087142857129</v>
      </c>
      <c r="AA8" s="389">
        <f ca="1">-'PL and CF details'!Z37+Z8</f>
        <v>624.58409999999981</v>
      </c>
      <c r="AB8" s="389">
        <f ca="1">-'PL and CF details'!AA37+AA8</f>
        <v>650.07732857142832</v>
      </c>
      <c r="AC8" s="389">
        <f ca="1">-'PL and CF details'!AB37+AB8</f>
        <v>675.57055714285684</v>
      </c>
      <c r="AD8" s="389">
        <f ca="1">-'PL and CF details'!AC37+AC8</f>
        <v>701.06378571428536</v>
      </c>
      <c r="AE8" s="389">
        <f ca="1">-'PL and CF details'!AD37+AD8</f>
        <v>726.55701428571388</v>
      </c>
      <c r="AF8" s="389">
        <f ca="1">-'PL and CF details'!AE37+AE8</f>
        <v>752.05024285714239</v>
      </c>
      <c r="AG8" s="389">
        <f ca="1">-'PL and CF details'!AF37+AF8</f>
        <v>777.54347142857091</v>
      </c>
      <c r="AH8" s="389">
        <f ca="1">-'PL and CF details'!AG37+AG8</f>
        <v>803.03669999999943</v>
      </c>
      <c r="AI8" s="389">
        <f ca="1">-'PL and CF details'!AH37+AH8</f>
        <v>828.52992857142794</v>
      </c>
      <c r="AJ8" s="389">
        <f ca="1">-'PL and CF details'!AI37+AI8</f>
        <v>854.02315714285646</v>
      </c>
      <c r="AK8" s="389">
        <f ca="1">-'PL and CF details'!AJ37+AJ8</f>
        <v>879.51638571428498</v>
      </c>
      <c r="AL8" s="389">
        <f ca="1">-'PL and CF details'!AK37+AK8</f>
        <v>892.26299999999924</v>
      </c>
      <c r="AM8" s="389">
        <f ca="1">-'PL and CF details'!AL37+AL8</f>
        <v>892.26299999999924</v>
      </c>
      <c r="AN8" s="389">
        <f ca="1">-'PL and CF details'!AM37+AM8</f>
        <v>892.26299999999924</v>
      </c>
      <c r="AO8" s="389">
        <f ca="1">-'PL and CF details'!AN37+AN8</f>
        <v>892.26299999999924</v>
      </c>
      <c r="AP8" s="389">
        <f ca="1">-'PL and CF details'!AO37+AO8</f>
        <v>892.26299999999924</v>
      </c>
      <c r="AQ8" s="389">
        <f ca="1">-'PL and CF details'!AP37+AP8</f>
        <v>892.26299999999924</v>
      </c>
      <c r="AR8" s="389">
        <f ca="1">-'PL and CF details'!AQ37+AQ8</f>
        <v>892.26299999999924</v>
      </c>
      <c r="AS8" s="389">
        <f ca="1">-'PL and CF details'!AR37+AR8</f>
        <v>892.26299999999924</v>
      </c>
      <c r="AT8" s="389">
        <f ca="1">-'PL and CF details'!AS37+AS8</f>
        <v>892.26299999999924</v>
      </c>
      <c r="AU8" s="389">
        <f ca="1">-'PL and CF details'!AT37+AT8</f>
        <v>892.26299999999924</v>
      </c>
      <c r="AV8" s="389">
        <f ca="1">-'PL and CF details'!AU37+AU8</f>
        <v>892.26299999999924</v>
      </c>
      <c r="AW8" s="389">
        <f ca="1">-'PL and CF details'!AV37+AV8</f>
        <v>892.26299999999924</v>
      </c>
      <c r="AX8" s="389">
        <f ca="1">-'PL and CF details'!AW37+AW8</f>
        <v>892.26299999999924</v>
      </c>
      <c r="AY8" s="389">
        <f ca="1">-'PL and CF details'!AX37+AX8</f>
        <v>892.26299999999924</v>
      </c>
      <c r="AZ8" s="389">
        <f ca="1">-'PL and CF details'!AY37+AY8</f>
        <v>892.26299999999924</v>
      </c>
      <c r="BA8" s="389">
        <f ca="1">-'PL and CF details'!AZ37+AZ8</f>
        <v>892.26299999999924</v>
      </c>
      <c r="BB8" s="389">
        <f ca="1">-'PL and CF details'!BA37+BA8</f>
        <v>892.26299999999924</v>
      </c>
      <c r="BC8" s="389">
        <f ca="1">-'PL and CF details'!BB37+BB8</f>
        <v>892.26299999999924</v>
      </c>
      <c r="BD8" s="389">
        <f ca="1">-'PL and CF details'!BC37+BC8</f>
        <v>892.26299999999924</v>
      </c>
      <c r="BE8" s="389">
        <f ca="1">-'PL and CF details'!BD37+BD8</f>
        <v>892.26299999999924</v>
      </c>
      <c r="BF8" s="389">
        <f ca="1">-'PL and CF details'!BE37+BE8</f>
        <v>892.26299999999924</v>
      </c>
      <c r="BG8" s="389">
        <f ca="1">-'PL and CF details'!BF37+BF8</f>
        <v>892.26299999999924</v>
      </c>
      <c r="BH8" s="389">
        <f ca="1">-'PL and CF details'!BG37+BG8</f>
        <v>892.26299999999924</v>
      </c>
      <c r="BI8" s="389">
        <f ca="1">-'PL and CF details'!BH37+BH8</f>
        <v>892.26299999999924</v>
      </c>
      <c r="BJ8" s="389">
        <f ca="1">-'PL and CF details'!BI37+BI8</f>
        <v>892.26299999999924</v>
      </c>
      <c r="BK8" s="389">
        <f ca="1">-'PL and CF details'!BJ37+BJ8</f>
        <v>892.26299999999924</v>
      </c>
      <c r="BL8" s="389">
        <f ca="1">-'PL and CF details'!BK37+BK8</f>
        <v>892.26299999999924</v>
      </c>
      <c r="BM8" s="389">
        <f ca="1">-'PL and CF details'!BL37+BL8</f>
        <v>892.26299999999924</v>
      </c>
      <c r="BN8" s="389">
        <f ca="1">-'PL and CF details'!BM37+BM8</f>
        <v>892.26299999999924</v>
      </c>
      <c r="BO8" s="389">
        <f ca="1">-'PL and CF details'!BN37+BN8</f>
        <v>892.26299999999924</v>
      </c>
      <c r="BP8" s="389">
        <f ca="1">-'PL and CF details'!BO37+BO8</f>
        <v>892.26299999999924</v>
      </c>
      <c r="BQ8" s="389">
        <f ca="1">-'PL and CF details'!BP37+BP8</f>
        <v>892.26299999999924</v>
      </c>
      <c r="BR8" s="389">
        <f ca="1">-'PL and CF details'!BQ37+BQ8</f>
        <v>892.26299999999924</v>
      </c>
      <c r="BS8" s="389">
        <f ca="1">-'PL and CF details'!BR37+BR8</f>
        <v>892.26299999999924</v>
      </c>
      <c r="BT8" s="389">
        <f ca="1">-'PL and CF details'!BS37+BS8</f>
        <v>892.26299999999924</v>
      </c>
      <c r="BU8" s="389">
        <f ca="1">-'PL and CF details'!BT37+BT8</f>
        <v>892.26299999999924</v>
      </c>
      <c r="BV8" s="389">
        <f ca="1">-'PL and CF details'!BU37+BU8</f>
        <v>892.26299999999924</v>
      </c>
      <c r="BW8" s="389">
        <f ca="1">-'PL and CF details'!BV37+BV8</f>
        <v>892.26299999999924</v>
      </c>
      <c r="BX8" s="389">
        <f ca="1">-'PL and CF details'!BW37+BW8</f>
        <v>892.26299999999924</v>
      </c>
      <c r="BY8" s="389">
        <f ca="1">-'PL and CF details'!BX37+BX8</f>
        <v>892.26299999999924</v>
      </c>
      <c r="BZ8" s="389">
        <f ca="1">-'PL and CF details'!BY37+BY8</f>
        <v>892.26299999999924</v>
      </c>
      <c r="CA8" s="389">
        <f ca="1">-'PL and CF details'!BZ37+BZ8</f>
        <v>892.26299999999924</v>
      </c>
      <c r="CB8" s="389">
        <f ca="1">-'PL and CF details'!CA37+CA8</f>
        <v>892.26299999999924</v>
      </c>
      <c r="CC8" s="389">
        <f ca="1">-'PL and CF details'!CB37+CB8</f>
        <v>892.26299999999924</v>
      </c>
      <c r="CD8" s="389">
        <f ca="1">-'PL and CF details'!CC37+CC8</f>
        <v>892.26299999999924</v>
      </c>
      <c r="CE8" s="389"/>
    </row>
    <row r="9" spans="1:83" s="399" customFormat="1">
      <c r="A9" s="403" t="s">
        <v>499</v>
      </c>
      <c r="C9" s="390">
        <f ca="1">-(Depreciation!C$60-Depreciation!C$34)*BookIncomeTax</f>
        <v>8.0574535553571422</v>
      </c>
      <c r="D9" s="390">
        <f ca="1">-((Depreciation!D$60-Depreciation!D$34)*BookIncomeTax)+C9</f>
        <v>23.197036903401425</v>
      </c>
      <c r="E9" s="390">
        <f ca="1">-((Depreciation!E$60-Depreciation!E$34)*BookIncomeTax)+D9</f>
        <v>36.455390787505706</v>
      </c>
      <c r="F9" s="390">
        <f ca="1">-((Depreciation!F$60-Depreciation!F$34)*BookIncomeTax)+E9</f>
        <v>47.978293136609992</v>
      </c>
      <c r="G9" s="390">
        <f ca="1">-((Depreciation!G$60-Depreciation!G$34)*BookIncomeTax)+F9</f>
        <v>57.890696461234278</v>
      </c>
      <c r="H9" s="390">
        <f ca="1">-((Depreciation!H$60-Depreciation!H$34)*BookIncomeTax)+G9</f>
        <v>66.317553271898561</v>
      </c>
      <c r="I9" s="390">
        <f ca="1">-((Depreciation!I$60-Depreciation!I$34)*BookIncomeTax)+H9</f>
        <v>73.366461563772845</v>
      </c>
      <c r="J9" s="390">
        <f ca="1">-((Depreciation!J$60-Depreciation!J$34)*BookIncomeTax)+I9</f>
        <v>79.145019332027132</v>
      </c>
      <c r="K9" s="390">
        <f ca="1">-((Depreciation!K$60-Depreciation!K$34)*BookIncomeTax)+J9</f>
        <v>84.715322916081419</v>
      </c>
      <c r="L9" s="390">
        <f ca="1">-((Depreciation!L$60-Depreciation!L$34)*BookIncomeTax)+K9</f>
        <v>90.28215559706571</v>
      </c>
      <c r="M9" s="390">
        <f ca="1">-((Depreciation!M$60-Depreciation!M$34)*BookIncomeTax)+L9</f>
        <v>95.852459181119997</v>
      </c>
      <c r="N9" s="390">
        <f ca="1">-((Depreciation!N$60-Depreciation!N$34)*BookIncomeTax)+M9</f>
        <v>101.41929186210429</v>
      </c>
      <c r="O9" s="390">
        <f ca="1">-((Depreciation!O$60-Depreciation!O$34)*BookIncomeTax)+N9</f>
        <v>106.98959544615857</v>
      </c>
      <c r="P9" s="390">
        <f ca="1">-((Depreciation!P$60-Depreciation!P$34)*BookIncomeTax)+O9</f>
        <v>112.55642812714287</v>
      </c>
      <c r="Q9" s="390">
        <f ca="1">-((Depreciation!Q$60-Depreciation!Q$34)*BookIncomeTax)+P9</f>
        <v>118.12673171119715</v>
      </c>
      <c r="R9" s="390">
        <f ca="1">-((Depreciation!R$60-Depreciation!R$34)*BookIncomeTax)+Q9</f>
        <v>123.69356439218144</v>
      </c>
      <c r="S9" s="390">
        <f ca="1">-((Depreciation!S$60-Depreciation!S$34)*BookIncomeTax)+R9</f>
        <v>129.26386797623573</v>
      </c>
      <c r="T9" s="390">
        <f ca="1">-((Depreciation!T$60-Depreciation!T$34)*BookIncomeTax)+S9</f>
        <v>134.83070065722001</v>
      </c>
      <c r="U9" s="390">
        <f ca="1">-((Depreciation!U$60-Depreciation!U$34)*BookIncomeTax)+T9</f>
        <v>140.40100424127428</v>
      </c>
      <c r="V9" s="390">
        <f ca="1">-((Depreciation!V$60-Depreciation!V$34)*BookIncomeTax)+U9</f>
        <v>145.96783692225856</v>
      </c>
      <c r="W9" s="390">
        <f ca="1">-((Depreciation!W$60-Depreciation!W$34)*BookIncomeTax)+V9</f>
        <v>143.79455575714283</v>
      </c>
      <c r="X9" s="390">
        <f ca="1">-((Depreciation!X$60-Depreciation!X$34)*BookIncomeTax)+W9</f>
        <v>133.87768984285711</v>
      </c>
      <c r="Y9" s="390">
        <f ca="1">-((Depreciation!Y$60-Depreciation!Y$34)*BookIncomeTax)+X9</f>
        <v>123.96082392857139</v>
      </c>
      <c r="Z9" s="390">
        <f ca="1">-((Depreciation!Z$60-Depreciation!Z$34)*BookIncomeTax)+Y9</f>
        <v>114.04395801428566</v>
      </c>
      <c r="AA9" s="390">
        <f ca="1">-((Depreciation!AA$60-Depreciation!AA$34)*BookIncomeTax)+Z9</f>
        <v>104.12709209999994</v>
      </c>
      <c r="AB9" s="390">
        <f ca="1">-((Depreciation!AB$60-Depreciation!AB$34)*BookIncomeTax)+AA9</f>
        <v>94.21022618571422</v>
      </c>
      <c r="AC9" s="390">
        <f ca="1">-((Depreciation!AC$60-Depreciation!AC$34)*BookIncomeTax)+AB9</f>
        <v>84.293360271428497</v>
      </c>
      <c r="AD9" s="390">
        <f ca="1">-((Depreciation!AD$60-Depreciation!AD$34)*BookIncomeTax)+AC9</f>
        <v>74.376494357142775</v>
      </c>
      <c r="AE9" s="390">
        <f ca="1">-((Depreciation!AE$60-Depreciation!AE$34)*BookIncomeTax)+AD9</f>
        <v>64.459628442857053</v>
      </c>
      <c r="AF9" s="390">
        <f ca="1">-((Depreciation!AF$60-Depreciation!AF$34)*BookIncomeTax)+AE9</f>
        <v>54.542762528571338</v>
      </c>
      <c r="AG9" s="390">
        <f ca="1">-((Depreciation!AG$60-Depreciation!AG$34)*BookIncomeTax)+AF9</f>
        <v>44.625896614285622</v>
      </c>
      <c r="AH9" s="390">
        <f ca="1">-((Depreciation!AH$60-Depreciation!AH$34)*BookIncomeTax)+AG9</f>
        <v>34.709030699999907</v>
      </c>
      <c r="AI9" s="390">
        <f ca="1">-((Depreciation!AI$60-Depreciation!AI$34)*BookIncomeTax)+AH9</f>
        <v>24.792164785714192</v>
      </c>
      <c r="AJ9" s="390">
        <f ca="1">-((Depreciation!AJ$60-Depreciation!AJ$34)*BookIncomeTax)+AI9</f>
        <v>14.875298871428477</v>
      </c>
      <c r="AK9" s="390">
        <f ca="1">-((Depreciation!AK$60-Depreciation!AK$34)*BookIncomeTax)+AJ9</f>
        <v>4.9584329571427617</v>
      </c>
      <c r="AL9" s="390">
        <f ca="1">-((Depreciation!AL$60-Depreciation!AL$34)*BookIncomeTax)+AK9</f>
        <v>-9.5923269327613525E-14</v>
      </c>
      <c r="AM9" s="390">
        <f ca="1">-((Depreciation!AM$60-Depreciation!AM$34)*BookIncomeTax)+AL9</f>
        <v>-9.5923269327613525E-14</v>
      </c>
      <c r="AN9" s="390">
        <f ca="1">-((Depreciation!AN$60-Depreciation!AN$34)*BookIncomeTax)+AM9</f>
        <v>-9.5923269327613525E-14</v>
      </c>
      <c r="AO9" s="390">
        <f ca="1">-((Depreciation!AO$60-Depreciation!AO$34)*BookIncomeTax)+AN9</f>
        <v>-9.5923269327613525E-14</v>
      </c>
      <c r="AP9" s="390">
        <f ca="1">-((Depreciation!AP$60-Depreciation!AP$34)*BookIncomeTax)+AO9</f>
        <v>-9.5923269327613525E-14</v>
      </c>
      <c r="AQ9" s="390">
        <f ca="1">-((Depreciation!AQ$60-Depreciation!AQ$34)*BookIncomeTax)+AP9</f>
        <v>-9.5923269327613525E-14</v>
      </c>
      <c r="AR9" s="390">
        <f ca="1">-((Depreciation!AR$60-Depreciation!AR$34)*BookIncomeTax)+AQ9</f>
        <v>-9.5923269327613525E-14</v>
      </c>
      <c r="AS9" s="390">
        <f ca="1">-((Depreciation!AS$60-Depreciation!AS$34)*BookIncomeTax)+AR9</f>
        <v>-9.5923269327613525E-14</v>
      </c>
      <c r="AT9" s="390">
        <f ca="1">-((Depreciation!AT$60-Depreciation!AT$34)*BookIncomeTax)+AS9</f>
        <v>-9.5923269327613525E-14</v>
      </c>
      <c r="AU9" s="390">
        <f ca="1">-((Depreciation!AU$60-Depreciation!AU$34)*BookIncomeTax)+AT9</f>
        <v>-9.5923269327613525E-14</v>
      </c>
      <c r="AV9" s="390">
        <f ca="1">-((Depreciation!AV$60-Depreciation!AV$34)*BookIncomeTax)+AU9</f>
        <v>-9.5923269327613525E-14</v>
      </c>
      <c r="AW9" s="390">
        <f ca="1">-((Depreciation!AW$60-Depreciation!AW$34)*BookIncomeTax)+AV9</f>
        <v>-9.5923269327613525E-14</v>
      </c>
      <c r="AX9" s="390">
        <f ca="1">-((Depreciation!AX$60-Depreciation!AX$34)*BookIncomeTax)+AW9</f>
        <v>-9.5923269327613525E-14</v>
      </c>
      <c r="AY9" s="390">
        <f ca="1">-((Depreciation!AY$60-Depreciation!AY$34)*BookIncomeTax)+AX9</f>
        <v>-9.5923269327613525E-14</v>
      </c>
      <c r="AZ9" s="390">
        <f ca="1">-((Depreciation!AZ$60-Depreciation!AZ$34)*BookIncomeTax)+AY9</f>
        <v>-9.5923269327613525E-14</v>
      </c>
      <c r="BA9" s="390">
        <f ca="1">-((Depreciation!BA$60-Depreciation!BA$34)*BookIncomeTax)+AZ9</f>
        <v>-9.5923269327613525E-14</v>
      </c>
      <c r="BB9" s="390">
        <f ca="1">-((Depreciation!BB$60-Depreciation!BB$34)*BookIncomeTax)+BA9</f>
        <v>-9.5923269327613525E-14</v>
      </c>
      <c r="BC9" s="390">
        <f ca="1">-((Depreciation!BC$60-Depreciation!BC$34)*BookIncomeTax)+BB9</f>
        <v>-9.5923269327613525E-14</v>
      </c>
      <c r="BD9" s="390">
        <f ca="1">-((Depreciation!BD$60-Depreciation!BD$34)*BookIncomeTax)+BC9</f>
        <v>-9.5923269327613525E-14</v>
      </c>
      <c r="BE9" s="390">
        <f ca="1">-((Depreciation!BE$60-Depreciation!BE$34)*BookIncomeTax)+BD9</f>
        <v>-9.5923269327613525E-14</v>
      </c>
      <c r="BF9" s="390">
        <f ca="1">-((Depreciation!BF$60-Depreciation!BF$34)*BookIncomeTax)+BE9</f>
        <v>-9.5923269327613525E-14</v>
      </c>
      <c r="BG9" s="390">
        <f ca="1">-((Depreciation!BG$60-Depreciation!BG$34)*BookIncomeTax)+BF9</f>
        <v>-9.5923269327613525E-14</v>
      </c>
      <c r="BH9" s="390">
        <f ca="1">-((Depreciation!BH$60-Depreciation!BH$34)*BookIncomeTax)+BG9</f>
        <v>-9.5923269327613525E-14</v>
      </c>
      <c r="BI9" s="390">
        <f ca="1">-((Depreciation!BI$60-Depreciation!BI$34)*BookIncomeTax)+BH9</f>
        <v>-9.5923269327613525E-14</v>
      </c>
      <c r="BJ9" s="390">
        <f ca="1">-((Depreciation!BJ$60-Depreciation!BJ$34)*BookIncomeTax)+BI9</f>
        <v>-9.5923269327613525E-14</v>
      </c>
      <c r="BK9" s="390">
        <f ca="1">-((Depreciation!BK$60-Depreciation!BK$34)*BookIncomeTax)+BJ9</f>
        <v>-9.5923269327613525E-14</v>
      </c>
      <c r="BL9" s="390">
        <f ca="1">-((Depreciation!BL$60-Depreciation!BL$34)*BookIncomeTax)+BK9</f>
        <v>-9.5923269327613525E-14</v>
      </c>
      <c r="BM9" s="390">
        <f ca="1">-((Depreciation!BM$60-Depreciation!BM$34)*BookIncomeTax)+BL9</f>
        <v>-9.5923269327613525E-14</v>
      </c>
      <c r="BN9" s="390">
        <f ca="1">-((Depreciation!BN$60-Depreciation!BN$34)*BookIncomeTax)+BM9</f>
        <v>-9.5923269327613525E-14</v>
      </c>
      <c r="BO9" s="390">
        <f ca="1">-((Depreciation!BO$60-Depreciation!BO$34)*BookIncomeTax)+BN9</f>
        <v>-9.5923269327613525E-14</v>
      </c>
      <c r="BP9" s="390">
        <f ca="1">-((Depreciation!BP$60-Depreciation!BP$34)*BookIncomeTax)+BO9</f>
        <v>-9.5923269327613525E-14</v>
      </c>
      <c r="BQ9" s="390">
        <f ca="1">-((Depreciation!BQ$60-Depreciation!BQ$34)*BookIncomeTax)+BP9</f>
        <v>-9.5923269327613525E-14</v>
      </c>
      <c r="BR9" s="390">
        <f ca="1">-((Depreciation!BR$60-Depreciation!BR$34)*BookIncomeTax)+BQ9</f>
        <v>-9.5923269327613525E-14</v>
      </c>
      <c r="BS9" s="390">
        <f ca="1">-((Depreciation!BS$60-Depreciation!BS$34)*BookIncomeTax)+BR9</f>
        <v>-9.5923269327613525E-14</v>
      </c>
      <c r="BT9" s="390">
        <f ca="1">-((Depreciation!BT$60-Depreciation!BT$34)*BookIncomeTax)+BS9</f>
        <v>-9.5923269327613525E-14</v>
      </c>
      <c r="BU9" s="390">
        <f ca="1">-((Depreciation!BU$60-Depreciation!BU$34)*BookIncomeTax)+BT9</f>
        <v>-9.5923269327613525E-14</v>
      </c>
      <c r="BV9" s="390">
        <f ca="1">-((Depreciation!BV$60-Depreciation!BV$34)*BookIncomeTax)+BU9</f>
        <v>-9.5923269327613525E-14</v>
      </c>
      <c r="BW9" s="390">
        <f ca="1">-((Depreciation!BW$60-Depreciation!BW$34)*BookIncomeTax)+BV9</f>
        <v>-9.5923269327613525E-14</v>
      </c>
      <c r="BX9" s="390">
        <f ca="1">-((Depreciation!BX$60-Depreciation!BX$34)*BookIncomeTax)+BW9</f>
        <v>-9.5923269327613525E-14</v>
      </c>
      <c r="BY9" s="390">
        <f ca="1">-((Depreciation!BY$60-Depreciation!BY$34)*BookIncomeTax)+BX9</f>
        <v>-9.5923269327613525E-14</v>
      </c>
      <c r="BZ9" s="390">
        <f ca="1">-((Depreciation!BZ$60-Depreciation!BZ$34)*BookIncomeTax)+BY9</f>
        <v>-9.5923269327613525E-14</v>
      </c>
      <c r="CA9" s="390">
        <f ca="1">-((Depreciation!CA$60-Depreciation!CA$34)*BookIncomeTax)+BZ9</f>
        <v>-9.5923269327613525E-14</v>
      </c>
      <c r="CB9" s="390">
        <f ca="1">-((Depreciation!CB$60-Depreciation!CB$34)*BookIncomeTax)+CA9</f>
        <v>-9.5923269327613525E-14</v>
      </c>
      <c r="CC9" s="390">
        <f ca="1">-((Depreciation!CC$60-Depreciation!CC$34)*BookIncomeTax)+CB9</f>
        <v>-9.5923269327613525E-14</v>
      </c>
      <c r="CD9" s="390">
        <f ca="1">-((Depreciation!CD$60-Depreciation!CD$34)*BookIncomeTax)+CC9</f>
        <v>-9.5923269327613525E-14</v>
      </c>
      <c r="CE9" s="389"/>
    </row>
    <row r="10" spans="1:83">
      <c r="A10" s="404" t="s">
        <v>500</v>
      </c>
      <c r="C10" s="389">
        <f ca="1">C6+C7-C8-C9</f>
        <v>871.45893215892863</v>
      </c>
      <c r="D10" s="389">
        <f t="shared" ref="D10:W10" ca="1" si="0">D6+D7-D8-D9</f>
        <v>830.82612023945569</v>
      </c>
      <c r="E10" s="389">
        <f t="shared" ca="1" si="0"/>
        <v>792.07453778392289</v>
      </c>
      <c r="F10" s="389">
        <f t="shared" ca="1" si="0"/>
        <v>755.05840686339002</v>
      </c>
      <c r="G10" s="389">
        <f t="shared" ca="1" si="0"/>
        <v>719.65277496733722</v>
      </c>
      <c r="H10" s="389">
        <f t="shared" ca="1" si="0"/>
        <v>685.73268958524432</v>
      </c>
      <c r="I10" s="389">
        <f t="shared" ca="1" si="0"/>
        <v>653.19055272194146</v>
      </c>
      <c r="J10" s="389">
        <f t="shared" ca="1" si="0"/>
        <v>621.91876638225858</v>
      </c>
      <c r="K10" s="389">
        <f t="shared" ca="1" si="0"/>
        <v>590.85523422677579</v>
      </c>
      <c r="L10" s="389">
        <f t="shared" ca="1" si="0"/>
        <v>559.7951729743628</v>
      </c>
      <c r="M10" s="389">
        <f t="shared" ca="1" si="0"/>
        <v>528.73164081888001</v>
      </c>
      <c r="N10" s="389">
        <f t="shared" ca="1" si="0"/>
        <v>497.67157956646724</v>
      </c>
      <c r="O10" s="389">
        <f t="shared" ca="1" si="0"/>
        <v>466.60804741098434</v>
      </c>
      <c r="P10" s="389">
        <f t="shared" ca="1" si="0"/>
        <v>435.5479861585714</v>
      </c>
      <c r="Q10" s="389">
        <f t="shared" ca="1" si="0"/>
        <v>404.48445400308856</v>
      </c>
      <c r="R10" s="389">
        <f t="shared" ca="1" si="0"/>
        <v>373.42439275067574</v>
      </c>
      <c r="S10" s="389">
        <f t="shared" ca="1" si="0"/>
        <v>342.36086059519289</v>
      </c>
      <c r="T10" s="389">
        <f t="shared" ca="1" si="0"/>
        <v>311.30079934278001</v>
      </c>
      <c r="U10" s="389">
        <f t="shared" ca="1" si="0"/>
        <v>280.23726718729716</v>
      </c>
      <c r="V10" s="389">
        <f t="shared" ca="1" si="0"/>
        <v>249.17720593488431</v>
      </c>
      <c r="W10" s="389">
        <f t="shared" ca="1" si="0"/>
        <v>225.85725852857146</v>
      </c>
      <c r="X10" s="389">
        <f t="shared" ref="X10:CD10" ca="1" si="1">X6+X7-X8-X9</f>
        <v>210.28089587142867</v>
      </c>
      <c r="Y10" s="389">
        <f t="shared" ca="1" si="1"/>
        <v>194.70453321428587</v>
      </c>
      <c r="Z10" s="389">
        <f t="shared" ca="1" si="1"/>
        <v>179.12817055714308</v>
      </c>
      <c r="AA10" s="389">
        <f t="shared" ca="1" si="1"/>
        <v>163.55180790000028</v>
      </c>
      <c r="AB10" s="389">
        <f t="shared" ca="1" si="1"/>
        <v>147.97544524285749</v>
      </c>
      <c r="AC10" s="389">
        <f t="shared" ca="1" si="1"/>
        <v>132.39908258571469</v>
      </c>
      <c r="AD10" s="389">
        <f t="shared" ca="1" si="1"/>
        <v>116.8227199285719</v>
      </c>
      <c r="AE10" s="389">
        <f t="shared" ca="1" si="1"/>
        <v>101.2463572714291</v>
      </c>
      <c r="AF10" s="389">
        <f t="shared" ca="1" si="1"/>
        <v>85.66999461428631</v>
      </c>
      <c r="AG10" s="389">
        <f t="shared" ca="1" si="1"/>
        <v>70.093631957143501</v>
      </c>
      <c r="AH10" s="389">
        <f t="shared" ca="1" si="1"/>
        <v>54.517269300000699</v>
      </c>
      <c r="AI10" s="389">
        <f t="shared" ca="1" si="1"/>
        <v>38.940906642857897</v>
      </c>
      <c r="AJ10" s="389">
        <f t="shared" ca="1" si="1"/>
        <v>23.364543985715095</v>
      </c>
      <c r="AK10" s="389">
        <f t="shared" ca="1" si="1"/>
        <v>7.7881813285722927</v>
      </c>
      <c r="AL10" s="389">
        <f t="shared" ca="1" si="1"/>
        <v>8.9173113337892573E-13</v>
      </c>
      <c r="AM10" s="389">
        <f t="shared" ca="1" si="1"/>
        <v>8.9173113337892573E-13</v>
      </c>
      <c r="AN10" s="389">
        <f t="shared" ca="1" si="1"/>
        <v>8.9173113337892573E-13</v>
      </c>
      <c r="AO10" s="389">
        <f t="shared" ca="1" si="1"/>
        <v>8.9173113337892573E-13</v>
      </c>
      <c r="AP10" s="389">
        <f t="shared" ca="1" si="1"/>
        <v>8.9173113337892573E-13</v>
      </c>
      <c r="AQ10" s="389">
        <f t="shared" ca="1" si="1"/>
        <v>8.9173113337892573E-13</v>
      </c>
      <c r="AR10" s="389">
        <f t="shared" ca="1" si="1"/>
        <v>8.9173113337892573E-13</v>
      </c>
      <c r="AS10" s="389">
        <f t="shared" ca="1" si="1"/>
        <v>8.9173113337892573E-13</v>
      </c>
      <c r="AT10" s="389">
        <f t="shared" ca="1" si="1"/>
        <v>8.9173113337892573E-13</v>
      </c>
      <c r="AU10" s="389">
        <f t="shared" ca="1" si="1"/>
        <v>8.9173113337892573E-13</v>
      </c>
      <c r="AV10" s="389">
        <f t="shared" ca="1" si="1"/>
        <v>8.9173113337892573E-13</v>
      </c>
      <c r="AW10" s="389">
        <f t="shared" ca="1" si="1"/>
        <v>8.9173113337892573E-13</v>
      </c>
      <c r="AX10" s="389">
        <f t="shared" ca="1" si="1"/>
        <v>8.9173113337892573E-13</v>
      </c>
      <c r="AY10" s="389">
        <f t="shared" ca="1" si="1"/>
        <v>8.9173113337892573E-13</v>
      </c>
      <c r="AZ10" s="389">
        <f t="shared" ca="1" si="1"/>
        <v>8.9173113337892573E-13</v>
      </c>
      <c r="BA10" s="389">
        <f t="shared" ca="1" si="1"/>
        <v>8.9173113337892573E-13</v>
      </c>
      <c r="BB10" s="389">
        <f t="shared" ca="1" si="1"/>
        <v>8.9173113337892573E-13</v>
      </c>
      <c r="BC10" s="389">
        <f t="shared" ca="1" si="1"/>
        <v>8.9173113337892573E-13</v>
      </c>
      <c r="BD10" s="389">
        <f t="shared" ca="1" si="1"/>
        <v>8.9173113337892573E-13</v>
      </c>
      <c r="BE10" s="389">
        <f t="shared" ca="1" si="1"/>
        <v>8.9173113337892573E-13</v>
      </c>
      <c r="BF10" s="389">
        <f t="shared" ca="1" si="1"/>
        <v>8.9173113337892573E-13</v>
      </c>
      <c r="BG10" s="389">
        <f t="shared" ca="1" si="1"/>
        <v>8.9173113337892573E-13</v>
      </c>
      <c r="BH10" s="389">
        <f t="shared" ca="1" si="1"/>
        <v>8.9173113337892573E-13</v>
      </c>
      <c r="BI10" s="389">
        <f t="shared" ca="1" si="1"/>
        <v>8.9173113337892573E-13</v>
      </c>
      <c r="BJ10" s="389">
        <f t="shared" ca="1" si="1"/>
        <v>8.9173113337892573E-13</v>
      </c>
      <c r="BK10" s="389">
        <f t="shared" ca="1" si="1"/>
        <v>8.9173113337892573E-13</v>
      </c>
      <c r="BL10" s="389">
        <f t="shared" ca="1" si="1"/>
        <v>8.9173113337892573E-13</v>
      </c>
      <c r="BM10" s="389">
        <f t="shared" ca="1" si="1"/>
        <v>8.9173113337892573E-13</v>
      </c>
      <c r="BN10" s="389">
        <f t="shared" ca="1" si="1"/>
        <v>8.9173113337892573E-13</v>
      </c>
      <c r="BO10" s="389">
        <f t="shared" ca="1" si="1"/>
        <v>8.9173113337892573E-13</v>
      </c>
      <c r="BP10" s="389">
        <f t="shared" ca="1" si="1"/>
        <v>8.9173113337892573E-13</v>
      </c>
      <c r="BQ10" s="389">
        <f t="shared" ca="1" si="1"/>
        <v>8.9173113337892573E-13</v>
      </c>
      <c r="BR10" s="389">
        <f t="shared" ca="1" si="1"/>
        <v>8.9173113337892573E-13</v>
      </c>
      <c r="BS10" s="389">
        <f t="shared" ca="1" si="1"/>
        <v>8.9173113337892573E-13</v>
      </c>
      <c r="BT10" s="389">
        <f t="shared" ca="1" si="1"/>
        <v>8.9173113337892573E-13</v>
      </c>
      <c r="BU10" s="389">
        <f t="shared" ca="1" si="1"/>
        <v>8.9173113337892573E-13</v>
      </c>
      <c r="BV10" s="389">
        <f t="shared" ca="1" si="1"/>
        <v>8.9173113337892573E-13</v>
      </c>
      <c r="BW10" s="389">
        <f t="shared" ca="1" si="1"/>
        <v>8.9173113337892573E-13</v>
      </c>
      <c r="BX10" s="389">
        <f t="shared" ca="1" si="1"/>
        <v>8.9173113337892573E-13</v>
      </c>
      <c r="BY10" s="389">
        <f t="shared" ca="1" si="1"/>
        <v>8.9173113337892573E-13</v>
      </c>
      <c r="BZ10" s="389">
        <f t="shared" ca="1" si="1"/>
        <v>8.9173113337892573E-13</v>
      </c>
      <c r="CA10" s="389">
        <f t="shared" ca="1" si="1"/>
        <v>8.9173113337892573E-13</v>
      </c>
      <c r="CB10" s="389">
        <f t="shared" ca="1" si="1"/>
        <v>8.9173113337892573E-13</v>
      </c>
      <c r="CC10" s="389">
        <f t="shared" ca="1" si="1"/>
        <v>8.9173113337892573E-13</v>
      </c>
      <c r="CD10" s="389">
        <f t="shared" ca="1" si="1"/>
        <v>8.9173113337892573E-13</v>
      </c>
      <c r="CE10" s="389"/>
    </row>
    <row r="11" spans="1:83">
      <c r="A11" s="404"/>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row>
    <row r="12" spans="1:83">
      <c r="A12" s="404" t="s">
        <v>501</v>
      </c>
      <c r="C12" s="390">
        <f ca="1">IF(ECR="no",C10,C10/2)</f>
        <v>871.45893215892863</v>
      </c>
      <c r="D12" s="390">
        <f t="shared" ref="D12:W12" ca="1" si="2">IF(ECR="no",D10,(C10+D10)/2)</f>
        <v>830.82612023945569</v>
      </c>
      <c r="E12" s="390">
        <f t="shared" ca="1" si="2"/>
        <v>792.07453778392289</v>
      </c>
      <c r="F12" s="390">
        <f t="shared" ca="1" si="2"/>
        <v>755.05840686339002</v>
      </c>
      <c r="G12" s="390">
        <f t="shared" ca="1" si="2"/>
        <v>719.65277496733722</v>
      </c>
      <c r="H12" s="390">
        <f t="shared" ca="1" si="2"/>
        <v>685.73268958524432</v>
      </c>
      <c r="I12" s="390">
        <f t="shared" ca="1" si="2"/>
        <v>653.19055272194146</v>
      </c>
      <c r="J12" s="390">
        <f t="shared" ca="1" si="2"/>
        <v>621.91876638225858</v>
      </c>
      <c r="K12" s="390">
        <f t="shared" ca="1" si="2"/>
        <v>590.85523422677579</v>
      </c>
      <c r="L12" s="390">
        <f t="shared" ca="1" si="2"/>
        <v>559.7951729743628</v>
      </c>
      <c r="M12" s="390">
        <f t="shared" ca="1" si="2"/>
        <v>528.73164081888001</v>
      </c>
      <c r="N12" s="390">
        <f t="shared" ca="1" si="2"/>
        <v>497.67157956646724</v>
      </c>
      <c r="O12" s="390">
        <f t="shared" ca="1" si="2"/>
        <v>466.60804741098434</v>
      </c>
      <c r="P12" s="390">
        <f t="shared" ca="1" si="2"/>
        <v>435.5479861585714</v>
      </c>
      <c r="Q12" s="390">
        <f t="shared" ca="1" si="2"/>
        <v>404.48445400308856</v>
      </c>
      <c r="R12" s="390">
        <f t="shared" ca="1" si="2"/>
        <v>373.42439275067574</v>
      </c>
      <c r="S12" s="390">
        <f t="shared" ca="1" si="2"/>
        <v>342.36086059519289</v>
      </c>
      <c r="T12" s="390">
        <f t="shared" ca="1" si="2"/>
        <v>311.30079934278001</v>
      </c>
      <c r="U12" s="390">
        <f t="shared" ca="1" si="2"/>
        <v>280.23726718729716</v>
      </c>
      <c r="V12" s="390">
        <f t="shared" ca="1" si="2"/>
        <v>249.17720593488431</v>
      </c>
      <c r="W12" s="390">
        <f t="shared" ca="1" si="2"/>
        <v>225.85725852857146</v>
      </c>
      <c r="X12" s="390">
        <f t="shared" ref="X12" ca="1" si="3">IF(ECR="no",X10,(W10+X10)/2)</f>
        <v>210.28089587142867</v>
      </c>
      <c r="Y12" s="390">
        <f t="shared" ref="Y12" ca="1" si="4">IF(ECR="no",Y10,(X10+Y10)/2)</f>
        <v>194.70453321428587</v>
      </c>
      <c r="Z12" s="390">
        <f t="shared" ref="Z12" ca="1" si="5">IF(ECR="no",Z10,(Y10+Z10)/2)</f>
        <v>179.12817055714308</v>
      </c>
      <c r="AA12" s="390">
        <f t="shared" ref="AA12" ca="1" si="6">IF(ECR="no",AA10,(Z10+AA10)/2)</f>
        <v>163.55180790000028</v>
      </c>
      <c r="AB12" s="390">
        <f t="shared" ref="AB12" ca="1" si="7">IF(ECR="no",AB10,(AA10+AB10)/2)</f>
        <v>147.97544524285749</v>
      </c>
      <c r="AC12" s="390">
        <f t="shared" ref="AC12" ca="1" si="8">IF(ECR="no",AC10,(AB10+AC10)/2)</f>
        <v>132.39908258571469</v>
      </c>
      <c r="AD12" s="390">
        <f t="shared" ref="AD12" ca="1" si="9">IF(ECR="no",AD10,(AC10+AD10)/2)</f>
        <v>116.8227199285719</v>
      </c>
      <c r="AE12" s="390">
        <f t="shared" ref="AE12" ca="1" si="10">IF(ECR="no",AE10,(AD10+AE10)/2)</f>
        <v>101.2463572714291</v>
      </c>
      <c r="AF12" s="390">
        <f t="shared" ref="AF12" ca="1" si="11">IF(ECR="no",AF10,(AE10+AF10)/2)</f>
        <v>85.66999461428631</v>
      </c>
      <c r="AG12" s="390">
        <f t="shared" ref="AG12" ca="1" si="12">IF(ECR="no",AG10,(AF10+AG10)/2)</f>
        <v>70.093631957143501</v>
      </c>
      <c r="AH12" s="390">
        <f t="shared" ref="AH12" ca="1" si="13">IF(ECR="no",AH10,(AG10+AH10)/2)</f>
        <v>54.517269300000699</v>
      </c>
      <c r="AI12" s="390">
        <f t="shared" ref="AI12" ca="1" si="14">IF(ECR="no",AI10,(AH10+AI10)/2)</f>
        <v>38.940906642857897</v>
      </c>
      <c r="AJ12" s="390">
        <f t="shared" ref="AJ12" ca="1" si="15">IF(ECR="no",AJ10,(AI10+AJ10)/2)</f>
        <v>23.364543985715095</v>
      </c>
      <c r="AK12" s="390">
        <f t="shared" ref="AK12" ca="1" si="16">IF(ECR="no",AK10,(AJ10+AK10)/2)</f>
        <v>7.7881813285722927</v>
      </c>
      <c r="AL12" s="390">
        <f t="shared" ref="AL12" ca="1" si="17">IF(ECR="no",AL10,(AK10+AL10)/2)</f>
        <v>8.9173113337892573E-13</v>
      </c>
      <c r="AM12" s="390">
        <f t="shared" ref="AM12" ca="1" si="18">IF(ECR="no",AM10,(AL10+AM10)/2)</f>
        <v>8.9173113337892573E-13</v>
      </c>
      <c r="AN12" s="390">
        <f t="shared" ref="AN12" ca="1" si="19">IF(ECR="no",AN10,(AM10+AN10)/2)</f>
        <v>8.9173113337892573E-13</v>
      </c>
      <c r="AO12" s="390">
        <f t="shared" ref="AO12" ca="1" si="20">IF(ECR="no",AO10,(AN10+AO10)/2)</f>
        <v>8.9173113337892573E-13</v>
      </c>
      <c r="AP12" s="390">
        <f t="shared" ref="AP12" ca="1" si="21">IF(ECR="no",AP10,(AO10+AP10)/2)</f>
        <v>8.9173113337892573E-13</v>
      </c>
      <c r="AQ12" s="390">
        <f t="shared" ref="AQ12" ca="1" si="22">IF(ECR="no",AQ10,(AP10+AQ10)/2)</f>
        <v>8.9173113337892573E-13</v>
      </c>
      <c r="AR12" s="390">
        <f t="shared" ref="AR12" ca="1" si="23">IF(ECR="no",AR10,(AQ10+AR10)/2)</f>
        <v>8.9173113337892573E-13</v>
      </c>
      <c r="AS12" s="390">
        <f t="shared" ref="AS12" ca="1" si="24">IF(ECR="no",AS10,(AR10+AS10)/2)</f>
        <v>8.9173113337892573E-13</v>
      </c>
      <c r="AT12" s="390">
        <f t="shared" ref="AT12" ca="1" si="25">IF(ECR="no",AT10,(AS10+AT10)/2)</f>
        <v>8.9173113337892573E-13</v>
      </c>
      <c r="AU12" s="390">
        <f t="shared" ref="AU12" ca="1" si="26">IF(ECR="no",AU10,(AT10+AU10)/2)</f>
        <v>8.9173113337892573E-13</v>
      </c>
      <c r="AV12" s="390">
        <f t="shared" ref="AV12" ca="1" si="27">IF(ECR="no",AV10,(AU10+AV10)/2)</f>
        <v>8.9173113337892573E-13</v>
      </c>
      <c r="AW12" s="390">
        <f t="shared" ref="AW12" ca="1" si="28">IF(ECR="no",AW10,(AV10+AW10)/2)</f>
        <v>8.9173113337892573E-13</v>
      </c>
      <c r="AX12" s="390">
        <f t="shared" ref="AX12" ca="1" si="29">IF(ECR="no",AX10,(AW10+AX10)/2)</f>
        <v>8.9173113337892573E-13</v>
      </c>
      <c r="AY12" s="390">
        <f t="shared" ref="AY12" ca="1" si="30">IF(ECR="no",AY10,(AX10+AY10)/2)</f>
        <v>8.9173113337892573E-13</v>
      </c>
      <c r="AZ12" s="390">
        <f t="shared" ref="AZ12" ca="1" si="31">IF(ECR="no",AZ10,(AY10+AZ10)/2)</f>
        <v>8.9173113337892573E-13</v>
      </c>
      <c r="BA12" s="390">
        <f t="shared" ref="BA12" ca="1" si="32">IF(ECR="no",BA10,(AZ10+BA10)/2)</f>
        <v>8.9173113337892573E-13</v>
      </c>
      <c r="BB12" s="390">
        <f t="shared" ref="BB12" ca="1" si="33">IF(ECR="no",BB10,(BA10+BB10)/2)</f>
        <v>8.9173113337892573E-13</v>
      </c>
      <c r="BC12" s="390">
        <f t="shared" ref="BC12" ca="1" si="34">IF(ECR="no",BC10,(BB10+BC10)/2)</f>
        <v>8.9173113337892573E-13</v>
      </c>
      <c r="BD12" s="390">
        <f t="shared" ref="BD12" ca="1" si="35">IF(ECR="no",BD10,(BC10+BD10)/2)</f>
        <v>8.9173113337892573E-13</v>
      </c>
      <c r="BE12" s="390">
        <f t="shared" ref="BE12" ca="1" si="36">IF(ECR="no",BE10,(BD10+BE10)/2)</f>
        <v>8.9173113337892573E-13</v>
      </c>
      <c r="BF12" s="390">
        <f t="shared" ref="BF12" ca="1" si="37">IF(ECR="no",BF10,(BE10+BF10)/2)</f>
        <v>8.9173113337892573E-13</v>
      </c>
      <c r="BG12" s="390">
        <f t="shared" ref="BG12" ca="1" si="38">IF(ECR="no",BG10,(BF10+BG10)/2)</f>
        <v>8.9173113337892573E-13</v>
      </c>
      <c r="BH12" s="390">
        <f t="shared" ref="BH12" ca="1" si="39">IF(ECR="no",BH10,(BG10+BH10)/2)</f>
        <v>8.9173113337892573E-13</v>
      </c>
      <c r="BI12" s="390">
        <f t="shared" ref="BI12" ca="1" si="40">IF(ECR="no",BI10,(BH10+BI10)/2)</f>
        <v>8.9173113337892573E-13</v>
      </c>
      <c r="BJ12" s="390">
        <f t="shared" ref="BJ12" ca="1" si="41">IF(ECR="no",BJ10,(BI10+BJ10)/2)</f>
        <v>8.9173113337892573E-13</v>
      </c>
      <c r="BK12" s="390">
        <f t="shared" ref="BK12" ca="1" si="42">IF(ECR="no",BK10,(BJ10+BK10)/2)</f>
        <v>8.9173113337892573E-13</v>
      </c>
      <c r="BL12" s="390">
        <f t="shared" ref="BL12" ca="1" si="43">IF(ECR="no",BL10,(BK10+BL10)/2)</f>
        <v>8.9173113337892573E-13</v>
      </c>
      <c r="BM12" s="390">
        <f t="shared" ref="BM12" ca="1" si="44">IF(ECR="no",BM10,(BL10+BM10)/2)</f>
        <v>8.9173113337892573E-13</v>
      </c>
      <c r="BN12" s="390">
        <f t="shared" ref="BN12" ca="1" si="45">IF(ECR="no",BN10,(BM10+BN10)/2)</f>
        <v>8.9173113337892573E-13</v>
      </c>
      <c r="BO12" s="390">
        <f t="shared" ref="BO12" ca="1" si="46">IF(ECR="no",BO10,(BN10+BO10)/2)</f>
        <v>8.9173113337892573E-13</v>
      </c>
      <c r="BP12" s="390">
        <f t="shared" ref="BP12" ca="1" si="47">IF(ECR="no",BP10,(BO10+BP10)/2)</f>
        <v>8.9173113337892573E-13</v>
      </c>
      <c r="BQ12" s="390">
        <f t="shared" ref="BQ12" ca="1" si="48">IF(ECR="no",BQ10,(BP10+BQ10)/2)</f>
        <v>8.9173113337892573E-13</v>
      </c>
      <c r="BR12" s="390">
        <f t="shared" ref="BR12" ca="1" si="49">IF(ECR="no",BR10,(BQ10+BR10)/2)</f>
        <v>8.9173113337892573E-13</v>
      </c>
      <c r="BS12" s="390">
        <f t="shared" ref="BS12" ca="1" si="50">IF(ECR="no",BS10,(BR10+BS10)/2)</f>
        <v>8.9173113337892573E-13</v>
      </c>
      <c r="BT12" s="390">
        <f t="shared" ref="BT12" ca="1" si="51">IF(ECR="no",BT10,(BS10+BT10)/2)</f>
        <v>8.9173113337892573E-13</v>
      </c>
      <c r="BU12" s="390">
        <f t="shared" ref="BU12" ca="1" si="52">IF(ECR="no",BU10,(BT10+BU10)/2)</f>
        <v>8.9173113337892573E-13</v>
      </c>
      <c r="BV12" s="390">
        <f t="shared" ref="BV12" ca="1" si="53">IF(ECR="no",BV10,(BU10+BV10)/2)</f>
        <v>8.9173113337892573E-13</v>
      </c>
      <c r="BW12" s="390">
        <f t="shared" ref="BW12" ca="1" si="54">IF(ECR="no",BW10,(BV10+BW10)/2)</f>
        <v>8.9173113337892573E-13</v>
      </c>
      <c r="BX12" s="390">
        <f t="shared" ref="BX12" ca="1" si="55">IF(ECR="no",BX10,(BW10+BX10)/2)</f>
        <v>8.9173113337892573E-13</v>
      </c>
      <c r="BY12" s="390">
        <f t="shared" ref="BY12" ca="1" si="56">IF(ECR="no",BY10,(BX10+BY10)/2)</f>
        <v>8.9173113337892573E-13</v>
      </c>
      <c r="BZ12" s="390">
        <f t="shared" ref="BZ12" ca="1" si="57">IF(ECR="no",BZ10,(BY10+BZ10)/2)</f>
        <v>8.9173113337892573E-13</v>
      </c>
      <c r="CA12" s="390">
        <f t="shared" ref="CA12" ca="1" si="58">IF(ECR="no",CA10,(BZ10+CA10)/2)</f>
        <v>8.9173113337892573E-13</v>
      </c>
      <c r="CB12" s="390">
        <f t="shared" ref="CB12" ca="1" si="59">IF(ECR="no",CB10,(CA10+CB10)/2)</f>
        <v>8.9173113337892573E-13</v>
      </c>
      <c r="CC12" s="390">
        <f t="shared" ref="CC12" ca="1" si="60">IF(ECR="no",CC10,(CB10+CC10)/2)</f>
        <v>8.9173113337892573E-13</v>
      </c>
      <c r="CD12" s="390">
        <f t="shared" ref="CD12" ca="1" si="61">IF(ECR="no",CD10,(CC10+CD10)/2)</f>
        <v>8.9173113337892573E-13</v>
      </c>
      <c r="CE12" s="389"/>
    </row>
    <row r="13" spans="1:83" s="399" customFormat="1">
      <c r="A13" s="405" t="s">
        <v>507</v>
      </c>
      <c r="C13" s="389">
        <f t="shared" ref="C13:W13" ca="1" si="62">IF(ECR="yes",$B$63*C12*$B$66,$B$62*C12*$B$66)</f>
        <v>47.342006489533794</v>
      </c>
      <c r="D13" s="389">
        <f t="shared" ca="1" si="62"/>
        <v>45.134628982008429</v>
      </c>
      <c r="E13" s="389">
        <f t="shared" ca="1" si="62"/>
        <v>43.029449265111609</v>
      </c>
      <c r="F13" s="389">
        <f t="shared" ca="1" si="62"/>
        <v>41.018547952853666</v>
      </c>
      <c r="G13" s="389">
        <f t="shared" ca="1" si="62"/>
        <v>39.095137000100593</v>
      </c>
      <c r="H13" s="389">
        <f t="shared" ca="1" si="62"/>
        <v>37.252428361718394</v>
      </c>
      <c r="I13" s="389">
        <f t="shared" ca="1" si="62"/>
        <v>35.48457677661947</v>
      </c>
      <c r="J13" s="389">
        <f t="shared" ca="1" si="62"/>
        <v>33.785736983716198</v>
      </c>
      <c r="K13" s="389">
        <f t="shared" ca="1" si="62"/>
        <v>32.098210599369594</v>
      </c>
      <c r="L13" s="389">
        <f t="shared" ca="1" si="62"/>
        <v>30.41087277183226</v>
      </c>
      <c r="M13" s="389">
        <f t="shared" ca="1" si="62"/>
        <v>28.723346387485655</v>
      </c>
      <c r="N13" s="389">
        <f t="shared" ca="1" si="62"/>
        <v>27.036008559948336</v>
      </c>
      <c r="O13" s="389">
        <f t="shared" ca="1" si="62"/>
        <v>25.348482175601724</v>
      </c>
      <c r="P13" s="389">
        <f t="shared" ca="1" si="62"/>
        <v>23.66114434806439</v>
      </c>
      <c r="Q13" s="389">
        <f t="shared" ca="1" si="62"/>
        <v>21.973617963717786</v>
      </c>
      <c r="R13" s="389">
        <f t="shared" ca="1" si="62"/>
        <v>20.286280136180459</v>
      </c>
      <c r="S13" s="389">
        <f t="shared" ca="1" si="62"/>
        <v>18.598753751833854</v>
      </c>
      <c r="T13" s="389">
        <f t="shared" ca="1" si="62"/>
        <v>16.911415924296524</v>
      </c>
      <c r="U13" s="389">
        <f t="shared" ca="1" si="62"/>
        <v>15.223889539949919</v>
      </c>
      <c r="V13" s="389">
        <f t="shared" ca="1" si="62"/>
        <v>13.53655171241259</v>
      </c>
      <c r="W13" s="389">
        <f t="shared" ca="1" si="62"/>
        <v>12.269695569564645</v>
      </c>
      <c r="X13" s="389">
        <f t="shared" ref="X13:CD13" ca="1" si="63">IF(ECR="yes",$B$63*X12*$B$66,$B$62*X12*$B$66)</f>
        <v>11.423509668215363</v>
      </c>
      <c r="Y13" s="389">
        <f t="shared" ca="1" si="63"/>
        <v>10.57732376686608</v>
      </c>
      <c r="Z13" s="389">
        <f t="shared" ca="1" si="63"/>
        <v>9.7311378655167982</v>
      </c>
      <c r="AA13" s="389">
        <f t="shared" ca="1" si="63"/>
        <v>8.8849519641675165</v>
      </c>
      <c r="AB13" s="389">
        <f t="shared" ca="1" si="63"/>
        <v>8.0387660628182331</v>
      </c>
      <c r="AC13" s="389">
        <f t="shared" ca="1" si="63"/>
        <v>7.1925801614689506</v>
      </c>
      <c r="AD13" s="389">
        <f t="shared" ca="1" si="63"/>
        <v>6.346394260119669</v>
      </c>
      <c r="AE13" s="389">
        <f t="shared" ca="1" si="63"/>
        <v>5.5002083587703865</v>
      </c>
      <c r="AF13" s="389">
        <f t="shared" ca="1" si="63"/>
        <v>4.654022457421104</v>
      </c>
      <c r="AG13" s="389">
        <f t="shared" ca="1" si="63"/>
        <v>3.8078365560718206</v>
      </c>
      <c r="AH13" s="389">
        <f t="shared" ca="1" si="63"/>
        <v>2.9616506547225376</v>
      </c>
      <c r="AI13" s="389">
        <f t="shared" ca="1" si="63"/>
        <v>2.1154647533732551</v>
      </c>
      <c r="AJ13" s="389">
        <f t="shared" ca="1" si="63"/>
        <v>1.2692788520239726</v>
      </c>
      <c r="AK13" s="389">
        <f t="shared" ca="1" si="63"/>
        <v>0.42309295067468977</v>
      </c>
      <c r="AL13" s="389">
        <f t="shared" ca="1" si="63"/>
        <v>4.8443293820810144E-14</v>
      </c>
      <c r="AM13" s="389">
        <f t="shared" ca="1" si="63"/>
        <v>4.8443293820810144E-14</v>
      </c>
      <c r="AN13" s="389">
        <f t="shared" ca="1" si="63"/>
        <v>4.8443293820810144E-14</v>
      </c>
      <c r="AO13" s="389">
        <f t="shared" ca="1" si="63"/>
        <v>4.8443293820810144E-14</v>
      </c>
      <c r="AP13" s="389">
        <f t="shared" ca="1" si="63"/>
        <v>4.8443293820810144E-14</v>
      </c>
      <c r="AQ13" s="389">
        <f t="shared" ca="1" si="63"/>
        <v>4.8443293820810144E-14</v>
      </c>
      <c r="AR13" s="389">
        <f t="shared" ca="1" si="63"/>
        <v>4.8443293820810144E-14</v>
      </c>
      <c r="AS13" s="389">
        <f t="shared" ca="1" si="63"/>
        <v>4.8443293820810144E-14</v>
      </c>
      <c r="AT13" s="389">
        <f t="shared" ca="1" si="63"/>
        <v>4.8443293820810144E-14</v>
      </c>
      <c r="AU13" s="389">
        <f t="shared" ca="1" si="63"/>
        <v>4.8443293820810144E-14</v>
      </c>
      <c r="AV13" s="389">
        <f t="shared" ca="1" si="63"/>
        <v>4.8443293820810144E-14</v>
      </c>
      <c r="AW13" s="389">
        <f t="shared" ca="1" si="63"/>
        <v>4.8443293820810144E-14</v>
      </c>
      <c r="AX13" s="389">
        <f t="shared" ca="1" si="63"/>
        <v>4.8443293820810144E-14</v>
      </c>
      <c r="AY13" s="389">
        <f t="shared" ca="1" si="63"/>
        <v>4.8443293820810144E-14</v>
      </c>
      <c r="AZ13" s="389">
        <f t="shared" ca="1" si="63"/>
        <v>4.8443293820810144E-14</v>
      </c>
      <c r="BA13" s="389">
        <f t="shared" ca="1" si="63"/>
        <v>4.8443293820810144E-14</v>
      </c>
      <c r="BB13" s="389">
        <f t="shared" ca="1" si="63"/>
        <v>4.8443293820810144E-14</v>
      </c>
      <c r="BC13" s="389">
        <f t="shared" ca="1" si="63"/>
        <v>4.8443293820810144E-14</v>
      </c>
      <c r="BD13" s="389">
        <f t="shared" ca="1" si="63"/>
        <v>4.8443293820810144E-14</v>
      </c>
      <c r="BE13" s="389">
        <f t="shared" ca="1" si="63"/>
        <v>4.8443293820810144E-14</v>
      </c>
      <c r="BF13" s="389">
        <f t="shared" ca="1" si="63"/>
        <v>4.8443293820810144E-14</v>
      </c>
      <c r="BG13" s="389">
        <f t="shared" ca="1" si="63"/>
        <v>4.8443293820810144E-14</v>
      </c>
      <c r="BH13" s="389">
        <f t="shared" ca="1" si="63"/>
        <v>4.8443293820810144E-14</v>
      </c>
      <c r="BI13" s="389">
        <f t="shared" ca="1" si="63"/>
        <v>4.8443293820810144E-14</v>
      </c>
      <c r="BJ13" s="389">
        <f t="shared" ca="1" si="63"/>
        <v>4.8443293820810144E-14</v>
      </c>
      <c r="BK13" s="389">
        <f t="shared" ca="1" si="63"/>
        <v>4.8443293820810144E-14</v>
      </c>
      <c r="BL13" s="389">
        <f t="shared" ca="1" si="63"/>
        <v>4.8443293820810144E-14</v>
      </c>
      <c r="BM13" s="389">
        <f t="shared" ca="1" si="63"/>
        <v>4.8443293820810144E-14</v>
      </c>
      <c r="BN13" s="389">
        <f t="shared" ca="1" si="63"/>
        <v>4.8443293820810144E-14</v>
      </c>
      <c r="BO13" s="389">
        <f t="shared" ca="1" si="63"/>
        <v>4.8443293820810144E-14</v>
      </c>
      <c r="BP13" s="389">
        <f t="shared" ca="1" si="63"/>
        <v>4.8443293820810144E-14</v>
      </c>
      <c r="BQ13" s="389">
        <f t="shared" ca="1" si="63"/>
        <v>4.8443293820810144E-14</v>
      </c>
      <c r="BR13" s="389">
        <f t="shared" ca="1" si="63"/>
        <v>4.8443293820810144E-14</v>
      </c>
      <c r="BS13" s="389">
        <f t="shared" ca="1" si="63"/>
        <v>4.8443293820810144E-14</v>
      </c>
      <c r="BT13" s="389">
        <f t="shared" ca="1" si="63"/>
        <v>4.8443293820810144E-14</v>
      </c>
      <c r="BU13" s="389">
        <f t="shared" ca="1" si="63"/>
        <v>4.8443293820810144E-14</v>
      </c>
      <c r="BV13" s="389">
        <f t="shared" ca="1" si="63"/>
        <v>4.8443293820810144E-14</v>
      </c>
      <c r="BW13" s="389">
        <f t="shared" ca="1" si="63"/>
        <v>4.8443293820810144E-14</v>
      </c>
      <c r="BX13" s="389">
        <f t="shared" ca="1" si="63"/>
        <v>4.8443293820810144E-14</v>
      </c>
      <c r="BY13" s="389">
        <f t="shared" ca="1" si="63"/>
        <v>4.8443293820810144E-14</v>
      </c>
      <c r="BZ13" s="389">
        <f t="shared" ca="1" si="63"/>
        <v>4.8443293820810144E-14</v>
      </c>
      <c r="CA13" s="389">
        <f t="shared" ca="1" si="63"/>
        <v>4.8443293820810144E-14</v>
      </c>
      <c r="CB13" s="389">
        <f t="shared" ca="1" si="63"/>
        <v>4.8443293820810144E-14</v>
      </c>
      <c r="CC13" s="389">
        <f t="shared" ca="1" si="63"/>
        <v>4.8443293820810144E-14</v>
      </c>
      <c r="CD13" s="389">
        <f t="shared" ca="1" si="63"/>
        <v>4.8443293820810144E-14</v>
      </c>
      <c r="CE13" s="389"/>
    </row>
    <row r="14" spans="1:83">
      <c r="A14" s="401"/>
      <c r="B14" s="400"/>
      <c r="C14" s="407"/>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c r="BP14" s="408"/>
      <c r="BQ14" s="408"/>
      <c r="BR14" s="408"/>
      <c r="BS14" s="408"/>
      <c r="BT14" s="408"/>
      <c r="BU14" s="408"/>
      <c r="BV14" s="408"/>
      <c r="BW14" s="408"/>
      <c r="BX14" s="408"/>
      <c r="BY14" s="408"/>
      <c r="BZ14" s="408"/>
      <c r="CA14" s="408"/>
      <c r="CB14" s="408"/>
      <c r="CC14" s="408"/>
      <c r="CD14" s="408"/>
      <c r="CE14" s="476"/>
    </row>
    <row r="15" spans="1:83">
      <c r="A15" s="409" t="s">
        <v>532</v>
      </c>
      <c r="B15" s="401"/>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c r="AY15" s="410"/>
      <c r="AZ15" s="410"/>
      <c r="BA15" s="410"/>
      <c r="BB15" s="410"/>
      <c r="BC15" s="410"/>
      <c r="BD15" s="410"/>
      <c r="BE15" s="410"/>
      <c r="BF15" s="410"/>
      <c r="BG15" s="410"/>
      <c r="BH15" s="410"/>
      <c r="BI15" s="410"/>
      <c r="BJ15" s="410"/>
      <c r="BK15" s="410"/>
      <c r="BL15" s="410"/>
      <c r="BM15" s="410"/>
      <c r="BN15" s="410"/>
      <c r="BO15" s="410"/>
      <c r="BP15" s="410"/>
      <c r="BQ15" s="410"/>
      <c r="BR15" s="410"/>
      <c r="BS15" s="410"/>
      <c r="BT15" s="410"/>
      <c r="BU15" s="410"/>
      <c r="BV15" s="410"/>
      <c r="BW15" s="410"/>
      <c r="BX15" s="410"/>
      <c r="BY15" s="410"/>
      <c r="BZ15" s="410"/>
      <c r="CA15" s="410"/>
      <c r="CB15" s="410"/>
      <c r="CC15" s="410"/>
      <c r="CD15" s="410"/>
      <c r="CE15" s="477"/>
    </row>
    <row r="16" spans="1:83" s="399" customFormat="1">
      <c r="A16" s="406" t="s">
        <v>513</v>
      </c>
      <c r="C16" s="389">
        <f>'PL and CF details'!B12</f>
        <v>70.699546964285773</v>
      </c>
      <c r="D16" s="389">
        <f>'PL and CF details'!C12</f>
        <v>77.76950166071434</v>
      </c>
      <c r="E16" s="389">
        <f>'PL and CF details'!D12</f>
        <v>84.839456357142922</v>
      </c>
      <c r="F16" s="389">
        <f>'PL and CF details'!E12</f>
        <v>91.909411053571489</v>
      </c>
      <c r="G16" s="389">
        <f>'PL and CF details'!F12</f>
        <v>98.979365750000071</v>
      </c>
      <c r="H16" s="389">
        <f>'PL and CF details'!G12</f>
        <v>106.04932044642867</v>
      </c>
      <c r="I16" s="389">
        <f>'PL and CF details'!H12</f>
        <v>113.11927514285725</v>
      </c>
      <c r="J16" s="389">
        <f>'PL and CF details'!I12</f>
        <v>120.18922983928583</v>
      </c>
      <c r="K16" s="389">
        <f>'PL and CF details'!J12</f>
        <v>127.25918453571441</v>
      </c>
      <c r="L16" s="389">
        <f>'PL and CF details'!K12</f>
        <v>134.32913923214301</v>
      </c>
      <c r="M16" s="389">
        <f>'PL and CF details'!L12</f>
        <v>141.39909392857157</v>
      </c>
      <c r="N16" s="389">
        <f>'PL and CF details'!M12</f>
        <v>148.46904862500014</v>
      </c>
      <c r="O16" s="389">
        <f>'PL and CF details'!N12</f>
        <v>155.53900332142874</v>
      </c>
      <c r="P16" s="389">
        <f>'PL and CF details'!O12</f>
        <v>162.60895801785733</v>
      </c>
      <c r="Q16" s="389">
        <f>'PL and CF details'!P12</f>
        <v>169.6789127142859</v>
      </c>
      <c r="R16" s="389">
        <f>'PL and CF details'!Q12</f>
        <v>176.7488674107145</v>
      </c>
      <c r="S16" s="389">
        <f>'PL and CF details'!R12</f>
        <v>183.81882210714306</v>
      </c>
      <c r="T16" s="389">
        <f>'PL and CF details'!S12</f>
        <v>190.88877680357166</v>
      </c>
      <c r="U16" s="389">
        <f>'PL and CF details'!T12</f>
        <v>197.95873150000023</v>
      </c>
      <c r="V16" s="389">
        <f>'PL and CF details'!U12</f>
        <v>205.02868619642879</v>
      </c>
      <c r="W16" s="389">
        <f>'PL and CF details'!V12</f>
        <v>212.09864089285742</v>
      </c>
      <c r="X16" s="389">
        <f>'PL and CF details'!W12</f>
        <v>219.16859558928599</v>
      </c>
      <c r="Y16" s="389">
        <f>'PL and CF details'!X12</f>
        <v>226.23855028571458</v>
      </c>
      <c r="Z16" s="389">
        <f>'PL and CF details'!Y12</f>
        <v>233.30850498214315</v>
      </c>
      <c r="AA16" s="389">
        <f>'PL and CF details'!Z12</f>
        <v>240.37845967857172</v>
      </c>
      <c r="AB16" s="389">
        <f>'PL and CF details'!AA12</f>
        <v>247.44841437500034</v>
      </c>
      <c r="AC16" s="389">
        <f>'PL and CF details'!AB12</f>
        <v>254.51836907142888</v>
      </c>
      <c r="AD16" s="389">
        <f>'PL and CF details'!AC12</f>
        <v>261.5883237678575</v>
      </c>
      <c r="AE16" s="389">
        <f>'PL and CF details'!AD12</f>
        <v>268.65827846428607</v>
      </c>
      <c r="AF16" s="389">
        <f>'PL and CF details'!AE12</f>
        <v>275.72823316071464</v>
      </c>
      <c r="AG16" s="389">
        <f>'PL and CF details'!AF12</f>
        <v>282.79818785714326</v>
      </c>
      <c r="AH16" s="389">
        <f>'PL and CF details'!AG12</f>
        <v>289.86814255357183</v>
      </c>
      <c r="AI16" s="389">
        <f>'PL and CF details'!AH12</f>
        <v>296.9380972500004</v>
      </c>
      <c r="AJ16" s="389">
        <f>'PL and CF details'!AI12</f>
        <v>304.00805194642896</v>
      </c>
      <c r="AK16" s="389">
        <f>'PL and CF details'!AJ12</f>
        <v>311.07800664285759</v>
      </c>
      <c r="AL16" s="389">
        <f>'PL and CF details'!AK12</f>
        <v>0</v>
      </c>
      <c r="AM16" s="389">
        <f>'PL and CF details'!AL12</f>
        <v>0</v>
      </c>
      <c r="AN16" s="389">
        <f>'PL and CF details'!AM12</f>
        <v>0</v>
      </c>
      <c r="AO16" s="389">
        <f>'PL and CF details'!AN12</f>
        <v>0</v>
      </c>
      <c r="AP16" s="389">
        <f>'PL and CF details'!AO12</f>
        <v>0</v>
      </c>
      <c r="AQ16" s="389">
        <f>'PL and CF details'!AP12</f>
        <v>0</v>
      </c>
      <c r="AR16" s="389">
        <f>'PL and CF details'!AQ12</f>
        <v>0</v>
      </c>
      <c r="AS16" s="389">
        <f>'PL and CF details'!AR12</f>
        <v>0</v>
      </c>
      <c r="AT16" s="389">
        <f>'PL and CF details'!AS12</f>
        <v>0</v>
      </c>
      <c r="AU16" s="389">
        <f>'PL and CF details'!AT12</f>
        <v>0</v>
      </c>
      <c r="AV16" s="389">
        <f>'PL and CF details'!AU12</f>
        <v>0</v>
      </c>
      <c r="AW16" s="389">
        <f>'PL and CF details'!AV12</f>
        <v>0</v>
      </c>
      <c r="AX16" s="389">
        <f>'PL and CF details'!AW12</f>
        <v>0</v>
      </c>
      <c r="AY16" s="389">
        <f>'PL and CF details'!AX12</f>
        <v>0</v>
      </c>
      <c r="AZ16" s="389">
        <f>'PL and CF details'!AY12</f>
        <v>0</v>
      </c>
      <c r="BA16" s="389">
        <f>'PL and CF details'!AZ12</f>
        <v>0</v>
      </c>
      <c r="BB16" s="389">
        <f>'PL and CF details'!BA12</f>
        <v>0</v>
      </c>
      <c r="BC16" s="389">
        <f>'PL and CF details'!BB12</f>
        <v>0</v>
      </c>
      <c r="BD16" s="389">
        <f>'PL and CF details'!BC12</f>
        <v>0</v>
      </c>
      <c r="BE16" s="389">
        <f>'PL and CF details'!BD12</f>
        <v>0</v>
      </c>
      <c r="BF16" s="389">
        <f>'PL and CF details'!BE12</f>
        <v>0</v>
      </c>
      <c r="BG16" s="389">
        <f>'PL and CF details'!BF12</f>
        <v>0</v>
      </c>
      <c r="BH16" s="389">
        <f>'PL and CF details'!BG12</f>
        <v>0</v>
      </c>
      <c r="BI16" s="389">
        <f>'PL and CF details'!BH12</f>
        <v>0</v>
      </c>
      <c r="BJ16" s="389">
        <f>'PL and CF details'!BI12</f>
        <v>0</v>
      </c>
      <c r="BK16" s="389">
        <f>'PL and CF details'!BJ12</f>
        <v>0</v>
      </c>
      <c r="BL16" s="389">
        <f>'PL and CF details'!BK12</f>
        <v>0</v>
      </c>
      <c r="BM16" s="389">
        <f>'PL and CF details'!BL12</f>
        <v>0</v>
      </c>
      <c r="BN16" s="389">
        <f>'PL and CF details'!BM12</f>
        <v>0</v>
      </c>
      <c r="BO16" s="389">
        <f>'PL and CF details'!BN12</f>
        <v>0</v>
      </c>
      <c r="BP16" s="389">
        <f>'PL and CF details'!BO12</f>
        <v>0</v>
      </c>
      <c r="BQ16" s="389">
        <f>'PL and CF details'!BP12</f>
        <v>0</v>
      </c>
      <c r="BR16" s="389">
        <f>'PL and CF details'!BQ12</f>
        <v>0</v>
      </c>
      <c r="BS16" s="389">
        <f>'PL and CF details'!BR12</f>
        <v>0</v>
      </c>
      <c r="BT16" s="389">
        <f>'PL and CF details'!BS12</f>
        <v>0</v>
      </c>
      <c r="BU16" s="389">
        <f>'PL and CF details'!BT12</f>
        <v>0</v>
      </c>
      <c r="BV16" s="389">
        <f>'PL and CF details'!BU12</f>
        <v>0</v>
      </c>
      <c r="BW16" s="389">
        <f>'PL and CF details'!BV12</f>
        <v>0</v>
      </c>
      <c r="BX16" s="389">
        <f>'PL and CF details'!BW12</f>
        <v>0</v>
      </c>
      <c r="BY16" s="389">
        <f>'PL and CF details'!BX12</f>
        <v>0</v>
      </c>
      <c r="BZ16" s="389">
        <f>'PL and CF details'!BY12</f>
        <v>0</v>
      </c>
      <c r="CA16" s="389">
        <f>'PL and CF details'!BZ12</f>
        <v>0</v>
      </c>
      <c r="CB16" s="389">
        <f>'PL and CF details'!CA12</f>
        <v>0</v>
      </c>
      <c r="CC16" s="389">
        <f>'PL and CF details'!CB12</f>
        <v>0</v>
      </c>
      <c r="CD16" s="389">
        <f>'PL and CF details'!CC12</f>
        <v>0</v>
      </c>
      <c r="CE16" s="389"/>
    </row>
    <row r="17" spans="1:83" s="399" customFormat="1">
      <c r="A17" s="406" t="s">
        <v>514</v>
      </c>
      <c r="C17" s="389">
        <f ca="1">'PL and CF details'!B24</f>
        <v>0</v>
      </c>
      <c r="D17" s="389">
        <f ca="1">'PL and CF details'!C24</f>
        <v>0</v>
      </c>
      <c r="E17" s="389">
        <f ca="1">'PL and CF details'!D24</f>
        <v>0</v>
      </c>
      <c r="F17" s="389">
        <f ca="1">'PL and CF details'!E24</f>
        <v>0</v>
      </c>
      <c r="G17" s="389">
        <f ca="1">'PL and CF details'!F24</f>
        <v>0</v>
      </c>
      <c r="H17" s="389">
        <f ca="1">'PL and CF details'!G24</f>
        <v>0</v>
      </c>
      <c r="I17" s="389">
        <f ca="1">'PL and CF details'!H24</f>
        <v>0</v>
      </c>
      <c r="J17" s="389">
        <f ca="1">'PL and CF details'!I24</f>
        <v>0</v>
      </c>
      <c r="K17" s="389">
        <f ca="1">'PL and CF details'!J24</f>
        <v>0</v>
      </c>
      <c r="L17" s="389">
        <f ca="1">'PL and CF details'!K24</f>
        <v>0</v>
      </c>
      <c r="M17" s="389">
        <f ca="1">'PL and CF details'!L24</f>
        <v>0</v>
      </c>
      <c r="N17" s="389">
        <f ca="1">'PL and CF details'!M24</f>
        <v>0</v>
      </c>
      <c r="O17" s="389">
        <f ca="1">'PL and CF details'!N24</f>
        <v>0</v>
      </c>
      <c r="P17" s="389">
        <f ca="1">'PL and CF details'!O24</f>
        <v>0</v>
      </c>
      <c r="Q17" s="389">
        <f ca="1">'PL and CF details'!P24</f>
        <v>0</v>
      </c>
      <c r="R17" s="389">
        <f ca="1">'PL and CF details'!Q24</f>
        <v>0</v>
      </c>
      <c r="S17" s="389">
        <f ca="1">'PL and CF details'!R24</f>
        <v>0</v>
      </c>
      <c r="T17" s="389">
        <f ca="1">'PL and CF details'!S24</f>
        <v>0</v>
      </c>
      <c r="U17" s="389">
        <f ca="1">'PL and CF details'!T24</f>
        <v>0</v>
      </c>
      <c r="V17" s="389">
        <f ca="1">'PL and CF details'!U24</f>
        <v>0</v>
      </c>
      <c r="W17" s="389">
        <f ca="1">'PL and CF details'!V24</f>
        <v>0</v>
      </c>
      <c r="X17" s="389">
        <f ca="1">'PL and CF details'!W24</f>
        <v>0</v>
      </c>
      <c r="Y17" s="389">
        <f ca="1">'PL and CF details'!X24</f>
        <v>0</v>
      </c>
      <c r="Z17" s="389">
        <f ca="1">'PL and CF details'!Y24</f>
        <v>0</v>
      </c>
      <c r="AA17" s="389">
        <f ca="1">'PL and CF details'!Z24</f>
        <v>0</v>
      </c>
      <c r="AB17" s="389">
        <f ca="1">'PL and CF details'!AA24</f>
        <v>0</v>
      </c>
      <c r="AC17" s="389">
        <f ca="1">'PL and CF details'!AB24</f>
        <v>0</v>
      </c>
      <c r="AD17" s="389">
        <f ca="1">'PL and CF details'!AC24</f>
        <v>0</v>
      </c>
      <c r="AE17" s="389">
        <f ca="1">'PL and CF details'!AD24</f>
        <v>0</v>
      </c>
      <c r="AF17" s="389">
        <f ca="1">'PL and CF details'!AE24</f>
        <v>0</v>
      </c>
      <c r="AG17" s="389">
        <f ca="1">'PL and CF details'!AF24</f>
        <v>0</v>
      </c>
      <c r="AH17" s="389">
        <f ca="1">'PL and CF details'!AG24</f>
        <v>0</v>
      </c>
      <c r="AI17" s="389">
        <f ca="1">'PL and CF details'!AH24</f>
        <v>0</v>
      </c>
      <c r="AJ17" s="389">
        <f ca="1">'PL and CF details'!AI24</f>
        <v>0</v>
      </c>
      <c r="AK17" s="389">
        <f ca="1">'PL and CF details'!AJ24</f>
        <v>0</v>
      </c>
      <c r="AL17" s="389">
        <f ca="1">'PL and CF details'!AK24</f>
        <v>0</v>
      </c>
      <c r="AM17" s="389">
        <f ca="1">'PL and CF details'!AL24</f>
        <v>0</v>
      </c>
      <c r="AN17" s="389">
        <f ca="1">'PL and CF details'!AM24</f>
        <v>0</v>
      </c>
      <c r="AO17" s="389">
        <f ca="1">'PL and CF details'!AN24</f>
        <v>0</v>
      </c>
      <c r="AP17" s="389">
        <f ca="1">'PL and CF details'!AO24</f>
        <v>0</v>
      </c>
      <c r="AQ17" s="389">
        <f ca="1">'PL and CF details'!AP24</f>
        <v>0</v>
      </c>
      <c r="AR17" s="389">
        <f ca="1">'PL and CF details'!AQ24</f>
        <v>0</v>
      </c>
      <c r="AS17" s="389">
        <f ca="1">'PL and CF details'!AR24</f>
        <v>0</v>
      </c>
      <c r="AT17" s="389">
        <f ca="1">'PL and CF details'!AS24</f>
        <v>0</v>
      </c>
      <c r="AU17" s="389">
        <f ca="1">'PL and CF details'!AT24</f>
        <v>0</v>
      </c>
      <c r="AV17" s="389">
        <f ca="1">'PL and CF details'!AU24</f>
        <v>0</v>
      </c>
      <c r="AW17" s="389">
        <f ca="1">'PL and CF details'!AV24</f>
        <v>0</v>
      </c>
      <c r="AX17" s="389">
        <f ca="1">'PL and CF details'!AW24</f>
        <v>0</v>
      </c>
      <c r="AY17" s="389">
        <f ca="1">'PL and CF details'!AX24</f>
        <v>0</v>
      </c>
      <c r="AZ17" s="389">
        <f ca="1">'PL and CF details'!AY24</f>
        <v>0</v>
      </c>
      <c r="BA17" s="389">
        <f ca="1">'PL and CF details'!AZ24</f>
        <v>0</v>
      </c>
      <c r="BB17" s="389">
        <f ca="1">'PL and CF details'!BA24</f>
        <v>0</v>
      </c>
      <c r="BC17" s="389">
        <f ca="1">'PL and CF details'!BB24</f>
        <v>0</v>
      </c>
      <c r="BD17" s="389">
        <f ca="1">'PL and CF details'!BC24</f>
        <v>0</v>
      </c>
      <c r="BE17" s="389">
        <f ca="1">'PL and CF details'!BD24</f>
        <v>0</v>
      </c>
      <c r="BF17" s="389">
        <f ca="1">'PL and CF details'!BE24</f>
        <v>0</v>
      </c>
      <c r="BG17" s="389">
        <f ca="1">'PL and CF details'!BF24</f>
        <v>0</v>
      </c>
      <c r="BH17" s="389">
        <f ca="1">'PL and CF details'!BG24</f>
        <v>0</v>
      </c>
      <c r="BI17" s="389">
        <f ca="1">'PL and CF details'!BH24</f>
        <v>0</v>
      </c>
      <c r="BJ17" s="389">
        <f ca="1">'PL and CF details'!BI24</f>
        <v>0</v>
      </c>
      <c r="BK17" s="389">
        <f ca="1">'PL and CF details'!BJ24</f>
        <v>0</v>
      </c>
      <c r="BL17" s="389">
        <f ca="1">'PL and CF details'!BK24</f>
        <v>0</v>
      </c>
      <c r="BM17" s="389">
        <f ca="1">'PL and CF details'!BL24</f>
        <v>0</v>
      </c>
      <c r="BN17" s="389">
        <f ca="1">'PL and CF details'!BM24</f>
        <v>0</v>
      </c>
      <c r="BO17" s="389">
        <f ca="1">'PL and CF details'!BN24</f>
        <v>0</v>
      </c>
      <c r="BP17" s="389">
        <f ca="1">'PL and CF details'!BO24</f>
        <v>0</v>
      </c>
      <c r="BQ17" s="389">
        <f ca="1">'PL and CF details'!BP24</f>
        <v>0</v>
      </c>
      <c r="BR17" s="389">
        <f ca="1">'PL and CF details'!BQ24</f>
        <v>0</v>
      </c>
      <c r="BS17" s="389">
        <f ca="1">'PL and CF details'!BR24</f>
        <v>0</v>
      </c>
      <c r="BT17" s="389">
        <f ca="1">'PL and CF details'!BS24</f>
        <v>0</v>
      </c>
      <c r="BU17" s="389">
        <f ca="1">'PL and CF details'!BT24</f>
        <v>0</v>
      </c>
      <c r="BV17" s="389">
        <f ca="1">'PL and CF details'!BU24</f>
        <v>0</v>
      </c>
      <c r="BW17" s="389">
        <f ca="1">'PL and CF details'!BV24</f>
        <v>0</v>
      </c>
      <c r="BX17" s="389">
        <f ca="1">'PL and CF details'!BW24</f>
        <v>0</v>
      </c>
      <c r="BY17" s="389">
        <f ca="1">'PL and CF details'!BX24</f>
        <v>0</v>
      </c>
      <c r="BZ17" s="389">
        <f ca="1">'PL and CF details'!BY24</f>
        <v>0</v>
      </c>
      <c r="CA17" s="389">
        <f ca="1">'PL and CF details'!BZ24</f>
        <v>0</v>
      </c>
      <c r="CB17" s="389">
        <f ca="1">'PL and CF details'!CA24</f>
        <v>0</v>
      </c>
      <c r="CC17" s="389">
        <f ca="1">'PL and CF details'!CB24</f>
        <v>0</v>
      </c>
      <c r="CD17" s="389">
        <f ca="1">'PL and CF details'!CC24</f>
        <v>0</v>
      </c>
      <c r="CE17" s="389"/>
    </row>
    <row r="18" spans="1:83" s="399" customFormat="1">
      <c r="A18" s="411" t="s">
        <v>515</v>
      </c>
      <c r="C18" s="389">
        <f ca="1">'PL and CF details'!B29+SUM('PL and CF details'!B31:B36, 'PL and CF details'!B38)</f>
        <v>-1.3192745785714286</v>
      </c>
      <c r="D18" s="389">
        <f ca="1">'PL and CF details'!C29+SUM('PL and CF details'!C31:C36, 'PL and CF details'!C38)</f>
        <v>-1.2810347357142857</v>
      </c>
      <c r="E18" s="389">
        <f ca="1">'PL and CF details'!D29+SUM('PL and CF details'!D31:D36, 'PL and CF details'!D38)</f>
        <v>-1.2427948928571431</v>
      </c>
      <c r="F18" s="389">
        <f ca="1">'PL and CF details'!E29+SUM('PL and CF details'!E31:E36, 'PL and CF details'!E38)</f>
        <v>-1.20455505</v>
      </c>
      <c r="G18" s="389">
        <f ca="1">'PL and CF details'!F29+SUM('PL and CF details'!F31:F36, 'PL and CF details'!F38)</f>
        <v>-1.1663152071428573</v>
      </c>
      <c r="H18" s="389">
        <f ca="1">'PL and CF details'!G29+SUM('PL and CF details'!G31:G36, 'PL and CF details'!G38)</f>
        <v>-1.1280753642857142</v>
      </c>
      <c r="I18" s="389">
        <f ca="1">'PL and CF details'!H29+SUM('PL and CF details'!H31:H36, 'PL and CF details'!H38)</f>
        <v>-1.0898355214285715</v>
      </c>
      <c r="J18" s="389">
        <f ca="1">'PL and CF details'!I29+SUM('PL and CF details'!I31:I36, 'PL and CF details'!I38)</f>
        <v>-1.0515956785714287</v>
      </c>
      <c r="K18" s="389">
        <f ca="1">'PL and CF details'!J29+SUM('PL and CF details'!J31:J36, 'PL and CF details'!J38)</f>
        <v>-1.0133558357142858</v>
      </c>
      <c r="L18" s="389">
        <f ca="1">'PL and CF details'!K29+SUM('PL and CF details'!K31:K36, 'PL and CF details'!K38)</f>
        <v>-0.9751159928571429</v>
      </c>
      <c r="M18" s="389">
        <f ca="1">'PL and CF details'!L29+SUM('PL and CF details'!L31:L36, 'PL and CF details'!L38)</f>
        <v>-0.93687615000000002</v>
      </c>
      <c r="N18" s="389">
        <f ca="1">'PL and CF details'!M29+SUM('PL and CF details'!M31:M36, 'PL and CF details'!M38)</f>
        <v>-0.89863630714285725</v>
      </c>
      <c r="O18" s="389">
        <f ca="1">'PL and CF details'!N29+SUM('PL and CF details'!N31:N36, 'PL and CF details'!N38)</f>
        <v>-0.86039646428571437</v>
      </c>
      <c r="P18" s="389">
        <f ca="1">'PL and CF details'!O29+SUM('PL and CF details'!O31:O36, 'PL and CF details'!O38)</f>
        <v>-0.82215662142857138</v>
      </c>
      <c r="Q18" s="389">
        <f ca="1">'PL and CF details'!P29+SUM('PL and CF details'!P31:P36, 'PL and CF details'!P38)</f>
        <v>-0.78391677857142861</v>
      </c>
      <c r="R18" s="389">
        <f ca="1">'PL and CF details'!Q29+SUM('PL and CF details'!Q31:Q36, 'PL and CF details'!Q38)</f>
        <v>-0.74567693571428573</v>
      </c>
      <c r="S18" s="389">
        <f ca="1">'PL and CF details'!R29+SUM('PL and CF details'!R31:R36, 'PL and CF details'!R38)</f>
        <v>-0.70743709285714285</v>
      </c>
      <c r="T18" s="389">
        <f ca="1">'PL and CF details'!S29+SUM('PL and CF details'!S31:S36, 'PL and CF details'!S38)</f>
        <v>-0.66919725000000008</v>
      </c>
      <c r="U18" s="389">
        <f ca="1">'PL and CF details'!T29+SUM('PL and CF details'!T31:T36, 'PL and CF details'!T38)</f>
        <v>-0.6309574071428572</v>
      </c>
      <c r="V18" s="389">
        <f ca="1">'PL and CF details'!U29+SUM('PL and CF details'!U31:U36, 'PL and CF details'!U38)</f>
        <v>-0.59271756428571432</v>
      </c>
      <c r="W18" s="389">
        <f ca="1">'PL and CF details'!V29+SUM('PL and CF details'!V31:V36, 'PL and CF details'!V38)</f>
        <v>-0.55447772142857144</v>
      </c>
      <c r="X18" s="389">
        <f ca="1">'PL and CF details'!W29+SUM('PL and CF details'!W31:W36, 'PL and CF details'!W38)</f>
        <v>-0.51623787857142867</v>
      </c>
      <c r="Y18" s="389">
        <f ca="1">'PL and CF details'!X29+SUM('PL and CF details'!X31:X36, 'PL and CF details'!X38)</f>
        <v>-0.4779980357142859</v>
      </c>
      <c r="Z18" s="389">
        <f ca="1">'PL and CF details'!Y29+SUM('PL and CF details'!Y31:Y36, 'PL and CF details'!Y38)</f>
        <v>-0.43975819285714313</v>
      </c>
      <c r="AA18" s="389">
        <f ca="1">'PL and CF details'!Z29+SUM('PL and CF details'!Z31:Z36, 'PL and CF details'!Z38)</f>
        <v>-0.40151835000000036</v>
      </c>
      <c r="AB18" s="389">
        <f ca="1">'PL and CF details'!AA29+SUM('PL and CF details'!AA31:AA36, 'PL and CF details'!AA38)</f>
        <v>-0.36327850714285759</v>
      </c>
      <c r="AC18" s="389">
        <f ca="1">'PL and CF details'!AB29+SUM('PL and CF details'!AB31:AB36, 'PL and CF details'!AB38)</f>
        <v>-0.32503866428571482</v>
      </c>
      <c r="AD18" s="389">
        <f ca="1">'PL and CF details'!AC29+SUM('PL and CF details'!AC31:AC36, 'PL and CF details'!AC38)</f>
        <v>-0.28679882142857199</v>
      </c>
      <c r="AE18" s="389">
        <f ca="1">'PL and CF details'!AD29+SUM('PL and CF details'!AD31:AD36, 'PL and CF details'!AD38)</f>
        <v>-0.24855897857142925</v>
      </c>
      <c r="AF18" s="389">
        <f ca="1">'PL and CF details'!AE29+SUM('PL and CF details'!AE31:AE36, 'PL and CF details'!AE38)</f>
        <v>-0.21031913571428645</v>
      </c>
      <c r="AG18" s="389">
        <f ca="1">'PL and CF details'!AF29+SUM('PL and CF details'!AF31:AF36, 'PL and CF details'!AF38)</f>
        <v>-0.17207929285714368</v>
      </c>
      <c r="AH18" s="389">
        <f ca="1">'PL and CF details'!AG29+SUM('PL and CF details'!AG31:AG36, 'PL and CF details'!AG38)</f>
        <v>-0.13383945000000091</v>
      </c>
      <c r="AI18" s="389">
        <f ca="1">'PL and CF details'!AH29+SUM('PL and CF details'!AH31:AH36, 'PL and CF details'!AH38)</f>
        <v>-9.5599607142858131E-2</v>
      </c>
      <c r="AJ18" s="389">
        <f ca="1">'PL and CF details'!AI29+SUM('PL and CF details'!AI31:AI36, 'PL and CF details'!AI38)</f>
        <v>-5.7359764285715362E-2</v>
      </c>
      <c r="AK18" s="389">
        <f ca="1">'PL and CF details'!AJ29+SUM('PL and CF details'!AJ31:AJ36, 'PL and CF details'!AJ38)</f>
        <v>-1.9119921428572582E-2</v>
      </c>
      <c r="AL18" s="389">
        <f ca="1">'PL and CF details'!AK29+SUM('PL and CF details'!AK31:AK36, 'PL and CF details'!AK38)</f>
        <v>-1.1937117960769684E-15</v>
      </c>
      <c r="AM18" s="389">
        <f ca="1">'PL and CF details'!AL29+SUM('PL and CF details'!AL31:AL36, 'PL and CF details'!AL38)</f>
        <v>-1.1937117960769684E-15</v>
      </c>
      <c r="AN18" s="389">
        <f ca="1">'PL and CF details'!AM29+SUM('PL and CF details'!AM31:AM36, 'PL and CF details'!AM38)</f>
        <v>-1.1937117960769684E-15</v>
      </c>
      <c r="AO18" s="389">
        <f ca="1">'PL and CF details'!AN29+SUM('PL and CF details'!AN31:AN36, 'PL and CF details'!AN38)</f>
        <v>-1.1937117960769684E-15</v>
      </c>
      <c r="AP18" s="389">
        <f ca="1">'PL and CF details'!AO29+SUM('PL and CF details'!AO31:AO36, 'PL and CF details'!AO38)</f>
        <v>-1.1937117960769684E-15</v>
      </c>
      <c r="AQ18" s="389">
        <f ca="1">'PL and CF details'!AP29+SUM('PL and CF details'!AP31:AP36, 'PL and CF details'!AP38)</f>
        <v>-1.1937117960769684E-15</v>
      </c>
      <c r="AR18" s="389">
        <f ca="1">'PL and CF details'!AQ29+SUM('PL and CF details'!AQ31:AQ36, 'PL and CF details'!AQ38)</f>
        <v>-1.1937117960769684E-15</v>
      </c>
      <c r="AS18" s="389">
        <f ca="1">'PL and CF details'!AR29+SUM('PL and CF details'!AR31:AR36, 'PL and CF details'!AR38)</f>
        <v>-1.1937117960769684E-15</v>
      </c>
      <c r="AT18" s="389">
        <f ca="1">'PL and CF details'!AS29+SUM('PL and CF details'!AS31:AS36, 'PL and CF details'!AS38)</f>
        <v>-1.1937117960769684E-15</v>
      </c>
      <c r="AU18" s="389">
        <f ca="1">'PL and CF details'!AT29+SUM('PL and CF details'!AT31:AT36, 'PL and CF details'!AT38)</f>
        <v>-1.1937117960769684E-15</v>
      </c>
      <c r="AV18" s="389">
        <f ca="1">'PL and CF details'!AU29+SUM('PL and CF details'!AU31:AU36, 'PL and CF details'!AU38)</f>
        <v>-1.1937117960769684E-15</v>
      </c>
      <c r="AW18" s="389">
        <f ca="1">'PL and CF details'!AV29+SUM('PL and CF details'!AV31:AV36, 'PL and CF details'!AV38)</f>
        <v>-1.1937117960769684E-15</v>
      </c>
      <c r="AX18" s="389">
        <f ca="1">'PL and CF details'!AW29+SUM('PL and CF details'!AW31:AW36, 'PL and CF details'!AW38)</f>
        <v>-1.1937117960769684E-15</v>
      </c>
      <c r="AY18" s="389">
        <f ca="1">'PL and CF details'!AX29+SUM('PL and CF details'!AX31:AX36, 'PL and CF details'!AX38)</f>
        <v>-1.1937117960769684E-15</v>
      </c>
      <c r="AZ18" s="389">
        <f ca="1">'PL and CF details'!AY29+SUM('PL and CF details'!AY31:AY36, 'PL and CF details'!AY38)</f>
        <v>-1.1937117960769684E-15</v>
      </c>
      <c r="BA18" s="389">
        <f ca="1">'PL and CF details'!AZ29+SUM('PL and CF details'!AZ31:AZ36, 'PL and CF details'!AZ38)</f>
        <v>-1.1937117960769684E-15</v>
      </c>
      <c r="BB18" s="389">
        <f ca="1">'PL and CF details'!BA29+SUM('PL and CF details'!BA31:BA36, 'PL and CF details'!BA38)</f>
        <v>-1.1937117960769684E-15</v>
      </c>
      <c r="BC18" s="389">
        <f ca="1">'PL and CF details'!BB29+SUM('PL and CF details'!BB31:BB36, 'PL and CF details'!BB38)</f>
        <v>-1.1937117960769684E-15</v>
      </c>
      <c r="BD18" s="389">
        <f ca="1">'PL and CF details'!BC29+SUM('PL and CF details'!BC31:BC36, 'PL and CF details'!BC38)</f>
        <v>-1.1937117960769684E-15</v>
      </c>
      <c r="BE18" s="389">
        <f ca="1">'PL and CF details'!BD29+SUM('PL and CF details'!BD31:BD36, 'PL and CF details'!BD38)</f>
        <v>-1.1937117960769684E-15</v>
      </c>
      <c r="BF18" s="389">
        <f ca="1">'PL and CF details'!BE29+SUM('PL and CF details'!BE31:BE36, 'PL and CF details'!BE38)</f>
        <v>-1.1937117960769684E-15</v>
      </c>
      <c r="BG18" s="389">
        <f ca="1">'PL and CF details'!BF29+SUM('PL and CF details'!BF31:BF36, 'PL and CF details'!BF38)</f>
        <v>-1.1937117960769684E-15</v>
      </c>
      <c r="BH18" s="389">
        <f ca="1">'PL and CF details'!BG29+SUM('PL and CF details'!BG31:BG36, 'PL and CF details'!BG38)</f>
        <v>-1.1937117960769684E-15</v>
      </c>
      <c r="BI18" s="389">
        <f ca="1">'PL and CF details'!BH29+SUM('PL and CF details'!BH31:BH36, 'PL and CF details'!BH38)</f>
        <v>-1.1937117960769684E-15</v>
      </c>
      <c r="BJ18" s="389">
        <f ca="1">'PL and CF details'!BI29+SUM('PL and CF details'!BI31:BI36, 'PL and CF details'!BI38)</f>
        <v>-1.1937117960769684E-15</v>
      </c>
      <c r="BK18" s="389">
        <f ca="1">'PL and CF details'!BJ29+SUM('PL and CF details'!BJ31:BJ36, 'PL and CF details'!BJ38)</f>
        <v>-1.1937117960769684E-15</v>
      </c>
      <c r="BL18" s="389">
        <f ca="1">'PL and CF details'!BK29+SUM('PL and CF details'!BK31:BK36, 'PL and CF details'!BK38)</f>
        <v>-1.1937117960769684E-15</v>
      </c>
      <c r="BM18" s="389">
        <f ca="1">'PL and CF details'!BL29+SUM('PL and CF details'!BL31:BL36, 'PL and CF details'!BL38)</f>
        <v>-1.1937117960769684E-15</v>
      </c>
      <c r="BN18" s="389">
        <f ca="1">'PL and CF details'!BM29+SUM('PL and CF details'!BM31:BM36, 'PL and CF details'!BM38)</f>
        <v>-1.1937117960769684E-15</v>
      </c>
      <c r="BO18" s="389">
        <f ca="1">'PL and CF details'!BN29+SUM('PL and CF details'!BN31:BN36, 'PL and CF details'!BN38)</f>
        <v>-1.1937117960769684E-15</v>
      </c>
      <c r="BP18" s="389">
        <f ca="1">'PL and CF details'!BO29+SUM('PL and CF details'!BO31:BO36, 'PL and CF details'!BO38)</f>
        <v>-1.1937117960769684E-15</v>
      </c>
      <c r="BQ18" s="389">
        <f ca="1">'PL and CF details'!BP29+SUM('PL and CF details'!BP31:BP36, 'PL and CF details'!BP38)</f>
        <v>-1.1937117960769684E-15</v>
      </c>
      <c r="BR18" s="389">
        <f ca="1">'PL and CF details'!BQ29+SUM('PL and CF details'!BQ31:BQ36, 'PL and CF details'!BQ38)</f>
        <v>-1.1937117960769684E-15</v>
      </c>
      <c r="BS18" s="389">
        <f ca="1">'PL and CF details'!BR29+SUM('PL and CF details'!BR31:BR36, 'PL and CF details'!BR38)</f>
        <v>-1.1937117960769684E-15</v>
      </c>
      <c r="BT18" s="389">
        <f ca="1">'PL and CF details'!BS29+SUM('PL and CF details'!BS31:BS36, 'PL and CF details'!BS38)</f>
        <v>-1.1937117960769684E-15</v>
      </c>
      <c r="BU18" s="389">
        <f ca="1">'PL and CF details'!BT29+SUM('PL and CF details'!BT31:BT36, 'PL and CF details'!BT38)</f>
        <v>-1.1937117960769684E-15</v>
      </c>
      <c r="BV18" s="389">
        <f ca="1">'PL and CF details'!BU29+SUM('PL and CF details'!BU31:BU36, 'PL and CF details'!BU38)</f>
        <v>-1.1937117960769684E-15</v>
      </c>
      <c r="BW18" s="389">
        <f ca="1">'PL and CF details'!BV29+SUM('PL and CF details'!BV31:BV36, 'PL and CF details'!BV38)</f>
        <v>-1.1937117960769684E-15</v>
      </c>
      <c r="BX18" s="389">
        <f ca="1">'PL and CF details'!BW29+SUM('PL and CF details'!BW31:BW36, 'PL and CF details'!BW38)</f>
        <v>-1.1937117960769684E-15</v>
      </c>
      <c r="BY18" s="389">
        <f ca="1">'PL and CF details'!BX29+SUM('PL and CF details'!BX31:BX36, 'PL and CF details'!BX38)</f>
        <v>-1.1937117960769684E-15</v>
      </c>
      <c r="BZ18" s="389">
        <f ca="1">'PL and CF details'!BY29+SUM('PL and CF details'!BY31:BY36, 'PL and CF details'!BY38)</f>
        <v>-1.1937117960769684E-15</v>
      </c>
      <c r="CA18" s="389">
        <f ca="1">'PL and CF details'!BZ29+SUM('PL and CF details'!BZ31:BZ36, 'PL and CF details'!BZ38)</f>
        <v>-1.1937117960769684E-15</v>
      </c>
      <c r="CB18" s="389">
        <f ca="1">'PL and CF details'!CA29+SUM('PL and CF details'!CA31:CA36, 'PL and CF details'!CA38)</f>
        <v>-1.1937117960769684E-15</v>
      </c>
      <c r="CC18" s="389">
        <f ca="1">'PL and CF details'!CB29+SUM('PL and CF details'!CB31:CB36, 'PL and CF details'!CB38)</f>
        <v>-1.1937117960769684E-15</v>
      </c>
      <c r="CD18" s="389">
        <f ca="1">'PL and CF details'!CC29+SUM('PL and CF details'!CC31:CC36, 'PL and CF details'!CC38)</f>
        <v>-1.1937117960769684E-15</v>
      </c>
      <c r="CE18" s="389"/>
    </row>
    <row r="19" spans="1:83" s="399" customFormat="1">
      <c r="A19" s="411" t="s">
        <v>419</v>
      </c>
      <c r="C19" s="389">
        <f ca="1">'PL and CF details'!B37</f>
        <v>-12.746614285714287</v>
      </c>
      <c r="D19" s="389">
        <f ca="1">'PL and CF details'!C37</f>
        <v>-25.493228571428574</v>
      </c>
      <c r="E19" s="389">
        <f ca="1">'PL and CF details'!D37</f>
        <v>-25.493228571428574</v>
      </c>
      <c r="F19" s="389">
        <f ca="1">'PL and CF details'!E37</f>
        <v>-25.493228571428574</v>
      </c>
      <c r="G19" s="389">
        <f ca="1">'PL and CF details'!F37</f>
        <v>-25.493228571428574</v>
      </c>
      <c r="H19" s="389">
        <f ca="1">'PL and CF details'!G37</f>
        <v>-25.493228571428574</v>
      </c>
      <c r="I19" s="389">
        <f ca="1">'PL and CF details'!H37</f>
        <v>-25.493228571428574</v>
      </c>
      <c r="J19" s="389">
        <f ca="1">'PL and CF details'!I37</f>
        <v>-25.493228571428574</v>
      </c>
      <c r="K19" s="389">
        <f ca="1">'PL and CF details'!J37</f>
        <v>-25.493228571428574</v>
      </c>
      <c r="L19" s="389">
        <f ca="1">'PL and CF details'!K37</f>
        <v>-25.493228571428574</v>
      </c>
      <c r="M19" s="389">
        <f ca="1">'PL and CF details'!L37</f>
        <v>-25.493228571428574</v>
      </c>
      <c r="N19" s="389">
        <f ca="1">'PL and CF details'!M37</f>
        <v>-25.493228571428574</v>
      </c>
      <c r="O19" s="389">
        <f ca="1">'PL and CF details'!N37</f>
        <v>-25.493228571428574</v>
      </c>
      <c r="P19" s="389">
        <f ca="1">'PL and CF details'!O37</f>
        <v>-25.493228571428574</v>
      </c>
      <c r="Q19" s="389">
        <f ca="1">'PL and CF details'!P37</f>
        <v>-25.493228571428574</v>
      </c>
      <c r="R19" s="389">
        <f ca="1">'PL and CF details'!Q37</f>
        <v>-25.493228571428574</v>
      </c>
      <c r="S19" s="389">
        <f ca="1">'PL and CF details'!R37</f>
        <v>-25.493228571428574</v>
      </c>
      <c r="T19" s="389">
        <f ca="1">'PL and CF details'!S37</f>
        <v>-25.493228571428574</v>
      </c>
      <c r="U19" s="389">
        <f ca="1">'PL and CF details'!T37</f>
        <v>-25.493228571428574</v>
      </c>
      <c r="V19" s="389">
        <f ca="1">'PL and CF details'!U37</f>
        <v>-25.493228571428574</v>
      </c>
      <c r="W19" s="389">
        <f ca="1">'PL and CF details'!V37</f>
        <v>-25.493228571428574</v>
      </c>
      <c r="X19" s="389">
        <f ca="1">'PL and CF details'!W37</f>
        <v>-25.493228571428574</v>
      </c>
      <c r="Y19" s="389">
        <f ca="1">'PL and CF details'!X37</f>
        <v>-25.493228571428574</v>
      </c>
      <c r="Z19" s="389">
        <f ca="1">'PL and CF details'!Y37</f>
        <v>-25.493228571428574</v>
      </c>
      <c r="AA19" s="389">
        <f ca="1">'PL and CF details'!Z37</f>
        <v>-25.493228571428574</v>
      </c>
      <c r="AB19" s="389">
        <f ca="1">'PL and CF details'!AA37</f>
        <v>-25.493228571428574</v>
      </c>
      <c r="AC19" s="389">
        <f ca="1">'PL and CF details'!AB37</f>
        <v>-25.493228571428574</v>
      </c>
      <c r="AD19" s="389">
        <f ca="1">'PL and CF details'!AC37</f>
        <v>-25.493228571428574</v>
      </c>
      <c r="AE19" s="389">
        <f ca="1">'PL and CF details'!AD37</f>
        <v>-25.493228571428574</v>
      </c>
      <c r="AF19" s="389">
        <f ca="1">'PL and CF details'!AE37</f>
        <v>-25.493228571428574</v>
      </c>
      <c r="AG19" s="389">
        <f ca="1">'PL and CF details'!AF37</f>
        <v>-25.493228571428574</v>
      </c>
      <c r="AH19" s="389">
        <f ca="1">'PL and CF details'!AG37</f>
        <v>-25.493228571428574</v>
      </c>
      <c r="AI19" s="389">
        <f ca="1">'PL and CF details'!AH37</f>
        <v>-25.493228571428574</v>
      </c>
      <c r="AJ19" s="389">
        <f ca="1">'PL and CF details'!AI37</f>
        <v>-25.493228571428574</v>
      </c>
      <c r="AK19" s="389">
        <f ca="1">'PL and CF details'!AJ37</f>
        <v>-25.493228571428574</v>
      </c>
      <c r="AL19" s="389">
        <f ca="1">'PL and CF details'!AK37</f>
        <v>-12.746614285714287</v>
      </c>
      <c r="AM19" s="389">
        <f ca="1">'PL and CF details'!AL37</f>
        <v>0</v>
      </c>
      <c r="AN19" s="389">
        <f ca="1">'PL and CF details'!AM37</f>
        <v>0</v>
      </c>
      <c r="AO19" s="389">
        <f ca="1">'PL and CF details'!AN37</f>
        <v>0</v>
      </c>
      <c r="AP19" s="389">
        <f ca="1">'PL and CF details'!AO37</f>
        <v>0</v>
      </c>
      <c r="AQ19" s="389">
        <f ca="1">'PL and CF details'!AP37</f>
        <v>0</v>
      </c>
      <c r="AR19" s="389">
        <f ca="1">'PL and CF details'!AQ37</f>
        <v>0</v>
      </c>
      <c r="AS19" s="389">
        <f ca="1">'PL and CF details'!AR37</f>
        <v>0</v>
      </c>
      <c r="AT19" s="389">
        <f ca="1">'PL and CF details'!AS37</f>
        <v>0</v>
      </c>
      <c r="AU19" s="389">
        <f ca="1">'PL and CF details'!AT37</f>
        <v>0</v>
      </c>
      <c r="AV19" s="389">
        <f ca="1">'PL and CF details'!AU37</f>
        <v>0</v>
      </c>
      <c r="AW19" s="389">
        <f ca="1">'PL and CF details'!AV37</f>
        <v>0</v>
      </c>
      <c r="AX19" s="389">
        <f ca="1">'PL and CF details'!AW37</f>
        <v>0</v>
      </c>
      <c r="AY19" s="389">
        <f ca="1">'PL and CF details'!AX37</f>
        <v>0</v>
      </c>
      <c r="AZ19" s="389">
        <f ca="1">'PL and CF details'!AY37</f>
        <v>0</v>
      </c>
      <c r="BA19" s="389">
        <f ca="1">'PL and CF details'!AZ37</f>
        <v>0</v>
      </c>
      <c r="BB19" s="389">
        <f ca="1">'PL and CF details'!BA37</f>
        <v>0</v>
      </c>
      <c r="BC19" s="389">
        <f ca="1">'PL and CF details'!BB37</f>
        <v>0</v>
      </c>
      <c r="BD19" s="389">
        <f ca="1">'PL and CF details'!BC37</f>
        <v>0</v>
      </c>
      <c r="BE19" s="389">
        <f ca="1">'PL and CF details'!BD37</f>
        <v>0</v>
      </c>
      <c r="BF19" s="389">
        <f ca="1">'PL and CF details'!BE37</f>
        <v>0</v>
      </c>
      <c r="BG19" s="389">
        <f ca="1">'PL and CF details'!BF37</f>
        <v>0</v>
      </c>
      <c r="BH19" s="389">
        <f ca="1">'PL and CF details'!BG37</f>
        <v>0</v>
      </c>
      <c r="BI19" s="389">
        <f ca="1">'PL and CF details'!BH37</f>
        <v>0</v>
      </c>
      <c r="BJ19" s="389">
        <f ca="1">'PL and CF details'!BI37</f>
        <v>0</v>
      </c>
      <c r="BK19" s="389">
        <f ca="1">'PL and CF details'!BJ37</f>
        <v>0</v>
      </c>
      <c r="BL19" s="389">
        <f ca="1">'PL and CF details'!BK37</f>
        <v>0</v>
      </c>
      <c r="BM19" s="389">
        <f ca="1">'PL and CF details'!BL37</f>
        <v>0</v>
      </c>
      <c r="BN19" s="389">
        <f ca="1">'PL and CF details'!BM37</f>
        <v>0</v>
      </c>
      <c r="BO19" s="389">
        <f ca="1">'PL and CF details'!BN37</f>
        <v>0</v>
      </c>
      <c r="BP19" s="389">
        <f ca="1">'PL and CF details'!BO37</f>
        <v>0</v>
      </c>
      <c r="BQ19" s="389">
        <f ca="1">'PL and CF details'!BP37</f>
        <v>0</v>
      </c>
      <c r="BR19" s="389">
        <f ca="1">'PL and CF details'!BQ37</f>
        <v>0</v>
      </c>
      <c r="BS19" s="389">
        <f ca="1">'PL and CF details'!BR37</f>
        <v>0</v>
      </c>
      <c r="BT19" s="389">
        <f ca="1">'PL and CF details'!BS37</f>
        <v>0</v>
      </c>
      <c r="BU19" s="389">
        <f ca="1">'PL and CF details'!BT37</f>
        <v>0</v>
      </c>
      <c r="BV19" s="389">
        <f ca="1">'PL and CF details'!BU37</f>
        <v>0</v>
      </c>
      <c r="BW19" s="389">
        <f ca="1">'PL and CF details'!BV37</f>
        <v>0</v>
      </c>
      <c r="BX19" s="389">
        <f ca="1">'PL and CF details'!BW37</f>
        <v>0</v>
      </c>
      <c r="BY19" s="389">
        <f ca="1">'PL and CF details'!BX37</f>
        <v>0</v>
      </c>
      <c r="BZ19" s="389">
        <f ca="1">'PL and CF details'!BY37</f>
        <v>0</v>
      </c>
      <c r="CA19" s="389">
        <f ca="1">'PL and CF details'!BZ37</f>
        <v>0</v>
      </c>
      <c r="CB19" s="389">
        <f ca="1">'PL and CF details'!CA37</f>
        <v>0</v>
      </c>
      <c r="CC19" s="389">
        <f ca="1">'PL and CF details'!CB37</f>
        <v>0</v>
      </c>
      <c r="CD19" s="389">
        <f ca="1">'PL and CF details'!CC37</f>
        <v>0</v>
      </c>
      <c r="CE19" s="389"/>
    </row>
    <row r="20" spans="1:83" s="399" customFormat="1">
      <c r="A20" s="406" t="s">
        <v>505</v>
      </c>
      <c r="C20" s="389">
        <f t="shared" ref="C20:W20" ca="1" si="64">-($B$64*$B$67)*C12</f>
        <v>-15.277546539678177</v>
      </c>
      <c r="D20" s="389">
        <f t="shared" ca="1" si="64"/>
        <v>-14.565212713917896</v>
      </c>
      <c r="E20" s="389">
        <f t="shared" ca="1" si="64"/>
        <v>-13.885858721889951</v>
      </c>
      <c r="F20" s="389">
        <f t="shared" ca="1" si="64"/>
        <v>-13.236928930722089</v>
      </c>
      <c r="G20" s="389">
        <f t="shared" ca="1" si="64"/>
        <v>-12.616232797952387</v>
      </c>
      <c r="H20" s="389">
        <f t="shared" ca="1" si="64"/>
        <v>-12.021579781118916</v>
      </c>
      <c r="I20" s="389">
        <f t="shared" ca="1" si="64"/>
        <v>-11.451083579768355</v>
      </c>
      <c r="J20" s="389">
        <f t="shared" ca="1" si="64"/>
        <v>-10.902857893447374</v>
      </c>
      <c r="K20" s="389">
        <f t="shared" ca="1" si="64"/>
        <v>-10.358283111229605</v>
      </c>
      <c r="L20" s="389">
        <f t="shared" ca="1" si="64"/>
        <v>-9.8137691774135529</v>
      </c>
      <c r="M20" s="389">
        <f t="shared" ca="1" si="64"/>
        <v>-9.2691943951957843</v>
      </c>
      <c r="N20" s="389">
        <f t="shared" ca="1" si="64"/>
        <v>-8.7246804613797355</v>
      </c>
      <c r="O20" s="389">
        <f t="shared" ca="1" si="64"/>
        <v>-8.1801056791619651</v>
      </c>
      <c r="P20" s="389">
        <f t="shared" ca="1" si="64"/>
        <v>-7.6355917453459146</v>
      </c>
      <c r="Q20" s="389">
        <f t="shared" ca="1" si="64"/>
        <v>-7.091016963128145</v>
      </c>
      <c r="R20" s="389">
        <f t="shared" ca="1" si="64"/>
        <v>-6.5465030293120954</v>
      </c>
      <c r="S20" s="389">
        <f t="shared" ca="1" si="64"/>
        <v>-6.0019282470943258</v>
      </c>
      <c r="T20" s="389">
        <f t="shared" ca="1" si="64"/>
        <v>-5.4574143132782753</v>
      </c>
      <c r="U20" s="389">
        <f t="shared" ca="1" si="64"/>
        <v>-4.9128395310605057</v>
      </c>
      <c r="V20" s="389">
        <f t="shared" ca="1" si="64"/>
        <v>-4.3683255972444561</v>
      </c>
      <c r="W20" s="389">
        <f t="shared" ca="1" si="64"/>
        <v>-3.9595035992643859</v>
      </c>
      <c r="X20" s="389">
        <f t="shared" ref="X20:CD20" ca="1" si="65">-($B$64*$B$67)*X12</f>
        <v>-3.6864343855220154</v>
      </c>
      <c r="Y20" s="389">
        <f t="shared" ca="1" si="65"/>
        <v>-3.4133651717796454</v>
      </c>
      <c r="Z20" s="389">
        <f t="shared" ca="1" si="65"/>
        <v>-3.1402959580372749</v>
      </c>
      <c r="AA20" s="389">
        <f t="shared" ca="1" si="65"/>
        <v>-2.8672267442949049</v>
      </c>
      <c r="AB20" s="389">
        <f t="shared" ca="1" si="65"/>
        <v>-2.5941575305525344</v>
      </c>
      <c r="AC20" s="389">
        <f t="shared" ca="1" si="65"/>
        <v>-2.3210883168101639</v>
      </c>
      <c r="AD20" s="389">
        <f t="shared" ca="1" si="65"/>
        <v>-2.0480191030677939</v>
      </c>
      <c r="AE20" s="389">
        <f t="shared" ca="1" si="65"/>
        <v>-1.7749498893254234</v>
      </c>
      <c r="AF20" s="389">
        <f t="shared" ca="1" si="65"/>
        <v>-1.5018806755830532</v>
      </c>
      <c r="AG20" s="389">
        <f t="shared" ca="1" si="65"/>
        <v>-1.2288114618406825</v>
      </c>
      <c r="AH20" s="389">
        <f t="shared" ca="1" si="65"/>
        <v>-0.9557422480983121</v>
      </c>
      <c r="AI20" s="389">
        <f t="shared" ca="1" si="65"/>
        <v>-0.68267303435594173</v>
      </c>
      <c r="AJ20" s="389">
        <f t="shared" ca="1" si="65"/>
        <v>-0.40960382061357126</v>
      </c>
      <c r="AK20" s="389">
        <f t="shared" ca="1" si="65"/>
        <v>-0.13653460687120084</v>
      </c>
      <c r="AL20" s="389">
        <f t="shared" ca="1" si="65"/>
        <v>-1.5632938499265946E-14</v>
      </c>
      <c r="AM20" s="389">
        <f t="shared" ca="1" si="65"/>
        <v>-1.5632938499265946E-14</v>
      </c>
      <c r="AN20" s="389">
        <f t="shared" ca="1" si="65"/>
        <v>-1.5632938499265946E-14</v>
      </c>
      <c r="AO20" s="389">
        <f t="shared" ca="1" si="65"/>
        <v>-1.5632938499265946E-14</v>
      </c>
      <c r="AP20" s="389">
        <f t="shared" ca="1" si="65"/>
        <v>-1.5632938499265946E-14</v>
      </c>
      <c r="AQ20" s="389">
        <f t="shared" ca="1" si="65"/>
        <v>-1.5632938499265946E-14</v>
      </c>
      <c r="AR20" s="389">
        <f t="shared" ca="1" si="65"/>
        <v>-1.5632938499265946E-14</v>
      </c>
      <c r="AS20" s="389">
        <f t="shared" ca="1" si="65"/>
        <v>-1.5632938499265946E-14</v>
      </c>
      <c r="AT20" s="389">
        <f t="shared" ca="1" si="65"/>
        <v>-1.5632938499265946E-14</v>
      </c>
      <c r="AU20" s="389">
        <f t="shared" ca="1" si="65"/>
        <v>-1.5632938499265946E-14</v>
      </c>
      <c r="AV20" s="389">
        <f t="shared" ca="1" si="65"/>
        <v>-1.5632938499265946E-14</v>
      </c>
      <c r="AW20" s="389">
        <f t="shared" ca="1" si="65"/>
        <v>-1.5632938499265946E-14</v>
      </c>
      <c r="AX20" s="389">
        <f t="shared" ca="1" si="65"/>
        <v>-1.5632938499265946E-14</v>
      </c>
      <c r="AY20" s="389">
        <f t="shared" ca="1" si="65"/>
        <v>-1.5632938499265946E-14</v>
      </c>
      <c r="AZ20" s="389">
        <f t="shared" ca="1" si="65"/>
        <v>-1.5632938499265946E-14</v>
      </c>
      <c r="BA20" s="389">
        <f t="shared" ca="1" si="65"/>
        <v>-1.5632938499265946E-14</v>
      </c>
      <c r="BB20" s="389">
        <f t="shared" ca="1" si="65"/>
        <v>-1.5632938499265946E-14</v>
      </c>
      <c r="BC20" s="389">
        <f t="shared" ca="1" si="65"/>
        <v>-1.5632938499265946E-14</v>
      </c>
      <c r="BD20" s="389">
        <f t="shared" ca="1" si="65"/>
        <v>-1.5632938499265946E-14</v>
      </c>
      <c r="BE20" s="389">
        <f t="shared" ca="1" si="65"/>
        <v>-1.5632938499265946E-14</v>
      </c>
      <c r="BF20" s="389">
        <f t="shared" ca="1" si="65"/>
        <v>-1.5632938499265946E-14</v>
      </c>
      <c r="BG20" s="389">
        <f t="shared" ca="1" si="65"/>
        <v>-1.5632938499265946E-14</v>
      </c>
      <c r="BH20" s="389">
        <f t="shared" ca="1" si="65"/>
        <v>-1.5632938499265946E-14</v>
      </c>
      <c r="BI20" s="389">
        <f t="shared" ca="1" si="65"/>
        <v>-1.5632938499265946E-14</v>
      </c>
      <c r="BJ20" s="389">
        <f t="shared" ca="1" si="65"/>
        <v>-1.5632938499265946E-14</v>
      </c>
      <c r="BK20" s="389">
        <f t="shared" ca="1" si="65"/>
        <v>-1.5632938499265946E-14</v>
      </c>
      <c r="BL20" s="389">
        <f t="shared" ca="1" si="65"/>
        <v>-1.5632938499265946E-14</v>
      </c>
      <c r="BM20" s="389">
        <f t="shared" ca="1" si="65"/>
        <v>-1.5632938499265946E-14</v>
      </c>
      <c r="BN20" s="389">
        <f t="shared" ca="1" si="65"/>
        <v>-1.5632938499265946E-14</v>
      </c>
      <c r="BO20" s="389">
        <f t="shared" ca="1" si="65"/>
        <v>-1.5632938499265946E-14</v>
      </c>
      <c r="BP20" s="389">
        <f t="shared" ca="1" si="65"/>
        <v>-1.5632938499265946E-14</v>
      </c>
      <c r="BQ20" s="389">
        <f t="shared" ca="1" si="65"/>
        <v>-1.5632938499265946E-14</v>
      </c>
      <c r="BR20" s="389">
        <f t="shared" ca="1" si="65"/>
        <v>-1.5632938499265946E-14</v>
      </c>
      <c r="BS20" s="389">
        <f t="shared" ca="1" si="65"/>
        <v>-1.5632938499265946E-14</v>
      </c>
      <c r="BT20" s="389">
        <f t="shared" ca="1" si="65"/>
        <v>-1.5632938499265946E-14</v>
      </c>
      <c r="BU20" s="389">
        <f t="shared" ca="1" si="65"/>
        <v>-1.5632938499265946E-14</v>
      </c>
      <c r="BV20" s="389">
        <f t="shared" ca="1" si="65"/>
        <v>-1.5632938499265946E-14</v>
      </c>
      <c r="BW20" s="389">
        <f t="shared" ca="1" si="65"/>
        <v>-1.5632938499265946E-14</v>
      </c>
      <c r="BX20" s="389">
        <f t="shared" ca="1" si="65"/>
        <v>-1.5632938499265946E-14</v>
      </c>
      <c r="BY20" s="389">
        <f t="shared" ca="1" si="65"/>
        <v>-1.5632938499265946E-14</v>
      </c>
      <c r="BZ20" s="389">
        <f t="shared" ca="1" si="65"/>
        <v>-1.5632938499265946E-14</v>
      </c>
      <c r="CA20" s="389">
        <f t="shared" ca="1" si="65"/>
        <v>-1.5632938499265946E-14</v>
      </c>
      <c r="CB20" s="389">
        <f t="shared" ca="1" si="65"/>
        <v>-1.5632938499265946E-14</v>
      </c>
      <c r="CC20" s="389">
        <f t="shared" ca="1" si="65"/>
        <v>-1.5632938499265946E-14</v>
      </c>
      <c r="CD20" s="389">
        <f t="shared" ca="1" si="65"/>
        <v>-1.5632938499265946E-14</v>
      </c>
      <c r="CE20" s="389"/>
    </row>
    <row r="21" spans="1:83" s="399" customFormat="1">
      <c r="A21" s="411" t="s">
        <v>123</v>
      </c>
      <c r="C21" s="390">
        <f t="shared" ref="C21:W21" ca="1" si="66">-SUM(C16:C20)*BookIncomeTax</f>
        <v>-16.087527396965214</v>
      </c>
      <c r="D21" s="390">
        <f t="shared" ca="1" si="66"/>
        <v>-14.171279973825245</v>
      </c>
      <c r="E21" s="390">
        <f t="shared" ca="1" si="66"/>
        <v>-17.200636352506258</v>
      </c>
      <c r="F21" s="390">
        <f t="shared" ca="1" si="66"/>
        <v>-20.218157717052705</v>
      </c>
      <c r="G21" s="390">
        <f t="shared" ca="1" si="66"/>
        <v>-23.224696188482262</v>
      </c>
      <c r="H21" s="390">
        <f t="shared" ca="1" si="66"/>
        <v>-26.221103887812632</v>
      </c>
      <c r="I21" s="390">
        <f t="shared" ca="1" si="66"/>
        <v>-29.208114585920153</v>
      </c>
      <c r="J21" s="390">
        <f t="shared" ca="1" si="66"/>
        <v>-32.186462053681154</v>
      </c>
      <c r="K21" s="390">
        <f t="shared" ca="1" si="66"/>
        <v>-35.163389319746017</v>
      </c>
      <c r="L21" s="390">
        <f t="shared" ca="1" si="66"/>
        <v>-38.140292915782609</v>
      </c>
      <c r="M21" s="390">
        <f t="shared" ca="1" si="66"/>
        <v>-41.117220181847472</v>
      </c>
      <c r="N21" s="390">
        <f t="shared" ca="1" si="66"/>
        <v>-44.094123777884057</v>
      </c>
      <c r="O21" s="390">
        <f t="shared" ca="1" si="66"/>
        <v>-47.07105104394892</v>
      </c>
      <c r="P21" s="390">
        <f t="shared" ca="1" si="66"/>
        <v>-50.047954639985512</v>
      </c>
      <c r="Q21" s="390">
        <f t="shared" ca="1" si="66"/>
        <v>-53.024881906050368</v>
      </c>
      <c r="R21" s="390">
        <f t="shared" ca="1" si="66"/>
        <v>-56.001785502086967</v>
      </c>
      <c r="S21" s="390">
        <f t="shared" ca="1" si="66"/>
        <v>-58.978712768151823</v>
      </c>
      <c r="T21" s="390">
        <f t="shared" ca="1" si="66"/>
        <v>-61.955616364188415</v>
      </c>
      <c r="U21" s="390">
        <f t="shared" ca="1" si="66"/>
        <v>-64.932543630253264</v>
      </c>
      <c r="V21" s="390">
        <f t="shared" ca="1" si="66"/>
        <v>-67.909447226289856</v>
      </c>
      <c r="W21" s="390">
        <f t="shared" ca="1" si="66"/>
        <v>-70.833566659286248</v>
      </c>
      <c r="X21" s="390">
        <f t="shared" ref="X21:CD21" ca="1" si="67">-SUM(X16:X20)*BookIncomeTax</f>
        <v>-73.704878259214198</v>
      </c>
      <c r="Y21" s="390">
        <f t="shared" ca="1" si="67"/>
        <v>-76.576189859142119</v>
      </c>
      <c r="Z21" s="390">
        <f t="shared" ca="1" si="67"/>
        <v>-79.44750145907004</v>
      </c>
      <c r="AA21" s="390">
        <f t="shared" ca="1" si="67"/>
        <v>-82.318813058997975</v>
      </c>
      <c r="AB21" s="390">
        <f t="shared" ca="1" si="67"/>
        <v>-85.19012465892591</v>
      </c>
      <c r="AC21" s="390">
        <f t="shared" ca="1" si="67"/>
        <v>-88.061436258853817</v>
      </c>
      <c r="AD21" s="390">
        <f t="shared" ca="1" si="67"/>
        <v>-90.932747858781767</v>
      </c>
      <c r="AE21" s="390">
        <f t="shared" ca="1" si="67"/>
        <v>-93.804059458709688</v>
      </c>
      <c r="AF21" s="390">
        <f t="shared" ca="1" si="67"/>
        <v>-96.675371058637595</v>
      </c>
      <c r="AG21" s="390">
        <f t="shared" ca="1" si="67"/>
        <v>-99.546682658565572</v>
      </c>
      <c r="AH21" s="390">
        <f t="shared" ca="1" si="67"/>
        <v>-102.41799425849349</v>
      </c>
      <c r="AI21" s="390">
        <f t="shared" ca="1" si="67"/>
        <v>-105.28930585842141</v>
      </c>
      <c r="AJ21" s="390">
        <f t="shared" ca="1" si="67"/>
        <v>-108.16061745834932</v>
      </c>
      <c r="AK21" s="390">
        <f t="shared" ca="1" si="67"/>
        <v>-111.03192905827729</v>
      </c>
      <c r="AL21" s="390">
        <f t="shared" ca="1" si="67"/>
        <v>4.9584329571428647</v>
      </c>
      <c r="AM21" s="390">
        <f t="shared" ca="1" si="67"/>
        <v>6.5455669648883945E-15</v>
      </c>
      <c r="AN21" s="390">
        <f t="shared" ca="1" si="67"/>
        <v>6.5455669648883945E-15</v>
      </c>
      <c r="AO21" s="390">
        <f t="shared" ca="1" si="67"/>
        <v>6.5455669648883945E-15</v>
      </c>
      <c r="AP21" s="390">
        <f t="shared" ca="1" si="67"/>
        <v>6.5455669648883945E-15</v>
      </c>
      <c r="AQ21" s="390">
        <f t="shared" ca="1" si="67"/>
        <v>6.5455669648883945E-15</v>
      </c>
      <c r="AR21" s="390">
        <f t="shared" ca="1" si="67"/>
        <v>6.5455669648883945E-15</v>
      </c>
      <c r="AS21" s="390">
        <f t="shared" ca="1" si="67"/>
        <v>6.5455669648883945E-15</v>
      </c>
      <c r="AT21" s="390">
        <f t="shared" ca="1" si="67"/>
        <v>6.5455669648883945E-15</v>
      </c>
      <c r="AU21" s="390">
        <f t="shared" ca="1" si="67"/>
        <v>6.5455669648883945E-15</v>
      </c>
      <c r="AV21" s="390">
        <f t="shared" ca="1" si="67"/>
        <v>6.5455669648883945E-15</v>
      </c>
      <c r="AW21" s="390">
        <f t="shared" ca="1" si="67"/>
        <v>6.5455669648883945E-15</v>
      </c>
      <c r="AX21" s="390">
        <f t="shared" ca="1" si="67"/>
        <v>6.5455669648883945E-15</v>
      </c>
      <c r="AY21" s="390">
        <f t="shared" ca="1" si="67"/>
        <v>6.5455669648883945E-15</v>
      </c>
      <c r="AZ21" s="390">
        <f t="shared" ca="1" si="67"/>
        <v>6.5455669648883945E-15</v>
      </c>
      <c r="BA21" s="390">
        <f t="shared" ca="1" si="67"/>
        <v>6.5455669648883945E-15</v>
      </c>
      <c r="BB21" s="390">
        <f t="shared" ca="1" si="67"/>
        <v>6.5455669648883945E-15</v>
      </c>
      <c r="BC21" s="390">
        <f t="shared" ca="1" si="67"/>
        <v>6.5455669648883945E-15</v>
      </c>
      <c r="BD21" s="390">
        <f t="shared" ca="1" si="67"/>
        <v>6.5455669648883945E-15</v>
      </c>
      <c r="BE21" s="390">
        <f t="shared" ca="1" si="67"/>
        <v>6.5455669648883945E-15</v>
      </c>
      <c r="BF21" s="390">
        <f t="shared" ca="1" si="67"/>
        <v>6.5455669648883945E-15</v>
      </c>
      <c r="BG21" s="390">
        <f t="shared" ca="1" si="67"/>
        <v>6.5455669648883945E-15</v>
      </c>
      <c r="BH21" s="390">
        <f t="shared" ca="1" si="67"/>
        <v>6.5455669648883945E-15</v>
      </c>
      <c r="BI21" s="390">
        <f t="shared" ca="1" si="67"/>
        <v>6.5455669648883945E-15</v>
      </c>
      <c r="BJ21" s="390">
        <f t="shared" ca="1" si="67"/>
        <v>6.5455669648883945E-15</v>
      </c>
      <c r="BK21" s="390">
        <f t="shared" ca="1" si="67"/>
        <v>6.5455669648883945E-15</v>
      </c>
      <c r="BL21" s="390">
        <f t="shared" ca="1" si="67"/>
        <v>6.5455669648883945E-15</v>
      </c>
      <c r="BM21" s="390">
        <f t="shared" ca="1" si="67"/>
        <v>6.5455669648883945E-15</v>
      </c>
      <c r="BN21" s="390">
        <f t="shared" ca="1" si="67"/>
        <v>6.5455669648883945E-15</v>
      </c>
      <c r="BO21" s="390">
        <f t="shared" ca="1" si="67"/>
        <v>6.5455669648883945E-15</v>
      </c>
      <c r="BP21" s="390">
        <f t="shared" ca="1" si="67"/>
        <v>6.5455669648883945E-15</v>
      </c>
      <c r="BQ21" s="390">
        <f t="shared" ca="1" si="67"/>
        <v>6.5455669648883945E-15</v>
      </c>
      <c r="BR21" s="390">
        <f t="shared" ca="1" si="67"/>
        <v>6.5455669648883945E-15</v>
      </c>
      <c r="BS21" s="390">
        <f t="shared" ca="1" si="67"/>
        <v>6.5455669648883945E-15</v>
      </c>
      <c r="BT21" s="390">
        <f t="shared" ca="1" si="67"/>
        <v>6.5455669648883945E-15</v>
      </c>
      <c r="BU21" s="390">
        <f t="shared" ca="1" si="67"/>
        <v>6.5455669648883945E-15</v>
      </c>
      <c r="BV21" s="390">
        <f t="shared" ca="1" si="67"/>
        <v>6.5455669648883945E-15</v>
      </c>
      <c r="BW21" s="390">
        <f t="shared" ca="1" si="67"/>
        <v>6.5455669648883945E-15</v>
      </c>
      <c r="BX21" s="390">
        <f t="shared" ca="1" si="67"/>
        <v>6.5455669648883945E-15</v>
      </c>
      <c r="BY21" s="390">
        <f t="shared" ca="1" si="67"/>
        <v>6.5455669648883945E-15</v>
      </c>
      <c r="BZ21" s="390">
        <f t="shared" ca="1" si="67"/>
        <v>6.5455669648883945E-15</v>
      </c>
      <c r="CA21" s="390">
        <f t="shared" ca="1" si="67"/>
        <v>6.5455669648883945E-15</v>
      </c>
      <c r="CB21" s="390">
        <f t="shared" ca="1" si="67"/>
        <v>6.5455669648883945E-15</v>
      </c>
      <c r="CC21" s="390">
        <f t="shared" ca="1" si="67"/>
        <v>6.5455669648883945E-15</v>
      </c>
      <c r="CD21" s="390">
        <f t="shared" ca="1" si="67"/>
        <v>6.5455669648883945E-15</v>
      </c>
      <c r="CE21" s="389"/>
    </row>
    <row r="22" spans="1:83">
      <c r="A22" s="405" t="s">
        <v>539</v>
      </c>
      <c r="C22" s="389">
        <f ca="1">SUM(C16:C21)</f>
        <v>25.268584163356671</v>
      </c>
      <c r="D22" s="389">
        <f t="shared" ref="D22:W22" ca="1" si="68">SUM(D16:D21)</f>
        <v>22.258745665828343</v>
      </c>
      <c r="E22" s="389">
        <f t="shared" ca="1" si="68"/>
        <v>27.016937818460988</v>
      </c>
      <c r="F22" s="389">
        <f t="shared" ca="1" si="68"/>
        <v>31.756540784368127</v>
      </c>
      <c r="G22" s="389">
        <f t="shared" ca="1" si="68"/>
        <v>36.47889298499399</v>
      </c>
      <c r="H22" s="389">
        <f t="shared" ca="1" si="68"/>
        <v>41.185332841782824</v>
      </c>
      <c r="I22" s="389">
        <f t="shared" ca="1" si="68"/>
        <v>45.877012884311597</v>
      </c>
      <c r="J22" s="389">
        <f t="shared" ca="1" si="68"/>
        <v>50.555085642157295</v>
      </c>
      <c r="K22" s="389">
        <f t="shared" ca="1" si="68"/>
        <v>55.230927697595931</v>
      </c>
      <c r="L22" s="389">
        <f t="shared" ca="1" si="68"/>
        <v>59.90673257466112</v>
      </c>
      <c r="M22" s="389">
        <f t="shared" ca="1" si="68"/>
        <v>64.582574630099757</v>
      </c>
      <c r="N22" s="389">
        <f t="shared" ca="1" si="68"/>
        <v>69.258379507164932</v>
      </c>
      <c r="O22" s="389">
        <f t="shared" ca="1" si="68"/>
        <v>73.934221562603568</v>
      </c>
      <c r="P22" s="389">
        <f t="shared" ca="1" si="68"/>
        <v>78.610026439668758</v>
      </c>
      <c r="Q22" s="389">
        <f t="shared" ca="1" si="68"/>
        <v>83.28586849510738</v>
      </c>
      <c r="R22" s="389">
        <f t="shared" ca="1" si="68"/>
        <v>87.961673372172584</v>
      </c>
      <c r="S22" s="389">
        <f t="shared" ca="1" si="68"/>
        <v>92.637515427611206</v>
      </c>
      <c r="T22" s="389">
        <f t="shared" ca="1" si="68"/>
        <v>97.313320304676409</v>
      </c>
      <c r="U22" s="389">
        <f t="shared" ca="1" si="68"/>
        <v>101.98916236011502</v>
      </c>
      <c r="V22" s="389">
        <f t="shared" ca="1" si="68"/>
        <v>106.66496723718019</v>
      </c>
      <c r="W22" s="389">
        <f t="shared" ca="1" si="68"/>
        <v>111.25786434144962</v>
      </c>
      <c r="X22" s="389">
        <f t="shared" ref="X22:CD22" ca="1" si="69">SUM(X16:X21)</f>
        <v>115.76781649454979</v>
      </c>
      <c r="Y22" s="389">
        <f t="shared" ca="1" si="69"/>
        <v>120.27776864764996</v>
      </c>
      <c r="Z22" s="389">
        <f t="shared" ca="1" si="69"/>
        <v>124.78772080075011</v>
      </c>
      <c r="AA22" s="389">
        <f t="shared" ca="1" si="69"/>
        <v>129.29767295385028</v>
      </c>
      <c r="AB22" s="389">
        <f t="shared" ca="1" si="69"/>
        <v>133.80762510695047</v>
      </c>
      <c r="AC22" s="389">
        <f t="shared" ca="1" si="69"/>
        <v>138.3175772600506</v>
      </c>
      <c r="AD22" s="389">
        <f t="shared" ca="1" si="69"/>
        <v>142.82752941315078</v>
      </c>
      <c r="AE22" s="389">
        <f t="shared" ca="1" si="69"/>
        <v>147.33748156625091</v>
      </c>
      <c r="AF22" s="389">
        <f t="shared" ca="1" si="69"/>
        <v>151.8474337193511</v>
      </c>
      <c r="AG22" s="389">
        <f t="shared" ca="1" si="69"/>
        <v>156.35738587245132</v>
      </c>
      <c r="AH22" s="389">
        <f t="shared" ca="1" si="69"/>
        <v>160.86733802555148</v>
      </c>
      <c r="AI22" s="389">
        <f t="shared" ca="1" si="69"/>
        <v>165.37729017865161</v>
      </c>
      <c r="AJ22" s="389">
        <f t="shared" ca="1" si="69"/>
        <v>169.88724233175176</v>
      </c>
      <c r="AK22" s="389">
        <f t="shared" ca="1" si="69"/>
        <v>174.39719448485198</v>
      </c>
      <c r="AL22" s="389">
        <f t="shared" ca="1" si="69"/>
        <v>-7.7881813285714401</v>
      </c>
      <c r="AM22" s="389">
        <f t="shared" ca="1" si="69"/>
        <v>-1.028108333045452E-14</v>
      </c>
      <c r="AN22" s="389">
        <f t="shared" ca="1" si="69"/>
        <v>-1.028108333045452E-14</v>
      </c>
      <c r="AO22" s="389">
        <f t="shared" ca="1" si="69"/>
        <v>-1.028108333045452E-14</v>
      </c>
      <c r="AP22" s="389">
        <f t="shared" ca="1" si="69"/>
        <v>-1.028108333045452E-14</v>
      </c>
      <c r="AQ22" s="389">
        <f t="shared" ca="1" si="69"/>
        <v>-1.028108333045452E-14</v>
      </c>
      <c r="AR22" s="389">
        <f t="shared" ca="1" si="69"/>
        <v>-1.028108333045452E-14</v>
      </c>
      <c r="AS22" s="389">
        <f t="shared" ca="1" si="69"/>
        <v>-1.028108333045452E-14</v>
      </c>
      <c r="AT22" s="389">
        <f t="shared" ca="1" si="69"/>
        <v>-1.028108333045452E-14</v>
      </c>
      <c r="AU22" s="389">
        <f t="shared" ca="1" si="69"/>
        <v>-1.028108333045452E-14</v>
      </c>
      <c r="AV22" s="389">
        <f t="shared" ca="1" si="69"/>
        <v>-1.028108333045452E-14</v>
      </c>
      <c r="AW22" s="389">
        <f t="shared" ca="1" si="69"/>
        <v>-1.028108333045452E-14</v>
      </c>
      <c r="AX22" s="389">
        <f t="shared" ca="1" si="69"/>
        <v>-1.028108333045452E-14</v>
      </c>
      <c r="AY22" s="389">
        <f t="shared" ca="1" si="69"/>
        <v>-1.028108333045452E-14</v>
      </c>
      <c r="AZ22" s="389">
        <f t="shared" ca="1" si="69"/>
        <v>-1.028108333045452E-14</v>
      </c>
      <c r="BA22" s="389">
        <f t="shared" ca="1" si="69"/>
        <v>-1.028108333045452E-14</v>
      </c>
      <c r="BB22" s="389">
        <f t="shared" ca="1" si="69"/>
        <v>-1.028108333045452E-14</v>
      </c>
      <c r="BC22" s="389">
        <f t="shared" ca="1" si="69"/>
        <v>-1.028108333045452E-14</v>
      </c>
      <c r="BD22" s="389">
        <f t="shared" ca="1" si="69"/>
        <v>-1.028108333045452E-14</v>
      </c>
      <c r="BE22" s="389">
        <f t="shared" ca="1" si="69"/>
        <v>-1.028108333045452E-14</v>
      </c>
      <c r="BF22" s="389">
        <f t="shared" ca="1" si="69"/>
        <v>-1.028108333045452E-14</v>
      </c>
      <c r="BG22" s="389">
        <f t="shared" ca="1" si="69"/>
        <v>-1.028108333045452E-14</v>
      </c>
      <c r="BH22" s="389">
        <f t="shared" ca="1" si="69"/>
        <v>-1.028108333045452E-14</v>
      </c>
      <c r="BI22" s="389">
        <f t="shared" ca="1" si="69"/>
        <v>-1.028108333045452E-14</v>
      </c>
      <c r="BJ22" s="389">
        <f t="shared" ca="1" si="69"/>
        <v>-1.028108333045452E-14</v>
      </c>
      <c r="BK22" s="389">
        <f t="shared" ca="1" si="69"/>
        <v>-1.028108333045452E-14</v>
      </c>
      <c r="BL22" s="389">
        <f t="shared" ca="1" si="69"/>
        <v>-1.028108333045452E-14</v>
      </c>
      <c r="BM22" s="389">
        <f t="shared" ca="1" si="69"/>
        <v>-1.028108333045452E-14</v>
      </c>
      <c r="BN22" s="389">
        <f t="shared" ca="1" si="69"/>
        <v>-1.028108333045452E-14</v>
      </c>
      <c r="BO22" s="389">
        <f t="shared" ca="1" si="69"/>
        <v>-1.028108333045452E-14</v>
      </c>
      <c r="BP22" s="389">
        <f t="shared" ca="1" si="69"/>
        <v>-1.028108333045452E-14</v>
      </c>
      <c r="BQ22" s="389">
        <f t="shared" ca="1" si="69"/>
        <v>-1.028108333045452E-14</v>
      </c>
      <c r="BR22" s="389">
        <f t="shared" ca="1" si="69"/>
        <v>-1.028108333045452E-14</v>
      </c>
      <c r="BS22" s="389">
        <f t="shared" ca="1" si="69"/>
        <v>-1.028108333045452E-14</v>
      </c>
      <c r="BT22" s="389">
        <f t="shared" ca="1" si="69"/>
        <v>-1.028108333045452E-14</v>
      </c>
      <c r="BU22" s="389">
        <f t="shared" ca="1" si="69"/>
        <v>-1.028108333045452E-14</v>
      </c>
      <c r="BV22" s="389">
        <f t="shared" ca="1" si="69"/>
        <v>-1.028108333045452E-14</v>
      </c>
      <c r="BW22" s="389">
        <f t="shared" ca="1" si="69"/>
        <v>-1.028108333045452E-14</v>
      </c>
      <c r="BX22" s="389">
        <f t="shared" ca="1" si="69"/>
        <v>-1.028108333045452E-14</v>
      </c>
      <c r="BY22" s="389">
        <f t="shared" ca="1" si="69"/>
        <v>-1.028108333045452E-14</v>
      </c>
      <c r="BZ22" s="389">
        <f t="shared" ca="1" si="69"/>
        <v>-1.028108333045452E-14</v>
      </c>
      <c r="CA22" s="389">
        <f t="shared" ca="1" si="69"/>
        <v>-1.028108333045452E-14</v>
      </c>
      <c r="CB22" s="389">
        <f t="shared" ca="1" si="69"/>
        <v>-1.028108333045452E-14</v>
      </c>
      <c r="CC22" s="389">
        <f t="shared" ca="1" si="69"/>
        <v>-1.028108333045452E-14</v>
      </c>
      <c r="CD22" s="389">
        <f t="shared" ca="1" si="69"/>
        <v>-1.028108333045452E-14</v>
      </c>
      <c r="CE22" s="389"/>
    </row>
    <row r="23" spans="1:83">
      <c r="A23" s="401"/>
      <c r="B23" s="401"/>
      <c r="C23" s="407"/>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R23" s="408"/>
      <c r="BS23" s="408"/>
      <c r="BT23" s="408"/>
      <c r="BU23" s="408"/>
      <c r="BV23" s="408"/>
      <c r="BW23" s="408"/>
      <c r="BX23" s="408"/>
      <c r="BY23" s="408"/>
      <c r="BZ23" s="408"/>
      <c r="CA23" s="408"/>
      <c r="CB23" s="408"/>
      <c r="CC23" s="408"/>
      <c r="CD23" s="408"/>
      <c r="CE23" s="476"/>
    </row>
    <row r="24" spans="1:83">
      <c r="A24" s="401" t="s">
        <v>644</v>
      </c>
      <c r="B24" s="401"/>
      <c r="C24" s="410">
        <f ca="1">+C13-C22</f>
        <v>22.073422326177123</v>
      </c>
      <c r="D24" s="571">
        <f t="shared" ref="D24:BO24" ca="1" si="70">+D13-D22</f>
        <v>22.875883316180087</v>
      </c>
      <c r="E24" s="571">
        <f t="shared" ca="1" si="70"/>
        <v>16.01251144665062</v>
      </c>
      <c r="F24" s="571">
        <f t="shared" ca="1" si="70"/>
        <v>9.262007168485539</v>
      </c>
      <c r="G24" s="571">
        <f t="shared" ca="1" si="70"/>
        <v>2.6162440151066022</v>
      </c>
      <c r="H24" s="571">
        <f t="shared" ca="1" si="70"/>
        <v>-3.9329044800644297</v>
      </c>
      <c r="I24" s="571">
        <f t="shared" ca="1" si="70"/>
        <v>-10.392436107692127</v>
      </c>
      <c r="J24" s="571">
        <f t="shared" ca="1" si="70"/>
        <v>-16.769348658441096</v>
      </c>
      <c r="K24" s="571">
        <f t="shared" ca="1" si="70"/>
        <v>-23.132717098226337</v>
      </c>
      <c r="L24" s="571">
        <f t="shared" ca="1" si="70"/>
        <v>-29.495859802828861</v>
      </c>
      <c r="M24" s="571">
        <f t="shared" ca="1" si="70"/>
        <v>-35.859228242614101</v>
      </c>
      <c r="N24" s="571">
        <f t="shared" ca="1" si="70"/>
        <v>-42.222370947216596</v>
      </c>
      <c r="O24" s="571">
        <f t="shared" ca="1" si="70"/>
        <v>-48.585739387001844</v>
      </c>
      <c r="P24" s="571">
        <f t="shared" ca="1" si="70"/>
        <v>-54.948882091604368</v>
      </c>
      <c r="Q24" s="571">
        <f t="shared" ca="1" si="70"/>
        <v>-61.312250531389594</v>
      </c>
      <c r="R24" s="571">
        <f t="shared" ca="1" si="70"/>
        <v>-67.675393235992118</v>
      </c>
      <c r="S24" s="571">
        <f t="shared" ca="1" si="70"/>
        <v>-74.038761675777351</v>
      </c>
      <c r="T24" s="571">
        <f t="shared" ca="1" si="70"/>
        <v>-80.401904380379889</v>
      </c>
      <c r="U24" s="571">
        <f t="shared" ca="1" si="70"/>
        <v>-86.765272820165094</v>
      </c>
      <c r="V24" s="571">
        <f t="shared" ca="1" si="70"/>
        <v>-93.128415524767604</v>
      </c>
      <c r="W24" s="571">
        <f t="shared" ca="1" si="70"/>
        <v>-98.988168771884972</v>
      </c>
      <c r="X24" s="571">
        <f t="shared" ca="1" si="70"/>
        <v>-104.34430682633443</v>
      </c>
      <c r="Y24" s="571">
        <f t="shared" ca="1" si="70"/>
        <v>-109.70044488078389</v>
      </c>
      <c r="Z24" s="571">
        <f t="shared" ca="1" si="70"/>
        <v>-115.05658293523331</v>
      </c>
      <c r="AA24" s="571">
        <f t="shared" ca="1" si="70"/>
        <v>-120.41272098968277</v>
      </c>
      <c r="AB24" s="571">
        <f t="shared" ca="1" si="70"/>
        <v>-125.76885904413223</v>
      </c>
      <c r="AC24" s="571">
        <f t="shared" ca="1" si="70"/>
        <v>-131.12499709858164</v>
      </c>
      <c r="AD24" s="571">
        <f t="shared" ca="1" si="70"/>
        <v>-136.48113515303112</v>
      </c>
      <c r="AE24" s="571">
        <f t="shared" ca="1" si="70"/>
        <v>-141.83727320748054</v>
      </c>
      <c r="AF24" s="571">
        <f t="shared" ca="1" si="70"/>
        <v>-147.19341126193001</v>
      </c>
      <c r="AG24" s="571">
        <f t="shared" ca="1" si="70"/>
        <v>-152.54954931637948</v>
      </c>
      <c r="AH24" s="571">
        <f t="shared" ca="1" si="70"/>
        <v>-157.90568737082893</v>
      </c>
      <c r="AI24" s="571">
        <f t="shared" ca="1" si="70"/>
        <v>-163.26182542527835</v>
      </c>
      <c r="AJ24" s="571">
        <f t="shared" ca="1" si="70"/>
        <v>-168.61796347972779</v>
      </c>
      <c r="AK24" s="571">
        <f t="shared" ca="1" si="70"/>
        <v>-173.97410153417729</v>
      </c>
      <c r="AL24" s="571">
        <f t="shared" ca="1" si="70"/>
        <v>7.7881813285714889</v>
      </c>
      <c r="AM24" s="571">
        <f t="shared" ca="1" si="70"/>
        <v>5.8724377151264661E-14</v>
      </c>
      <c r="AN24" s="571">
        <f t="shared" ca="1" si="70"/>
        <v>5.8724377151264661E-14</v>
      </c>
      <c r="AO24" s="571">
        <f t="shared" ca="1" si="70"/>
        <v>5.8724377151264661E-14</v>
      </c>
      <c r="AP24" s="571">
        <f t="shared" ca="1" si="70"/>
        <v>5.8724377151264661E-14</v>
      </c>
      <c r="AQ24" s="571">
        <f t="shared" ca="1" si="70"/>
        <v>5.8724377151264661E-14</v>
      </c>
      <c r="AR24" s="571">
        <f t="shared" ca="1" si="70"/>
        <v>5.8724377151264661E-14</v>
      </c>
      <c r="AS24" s="571">
        <f t="shared" ca="1" si="70"/>
        <v>5.8724377151264661E-14</v>
      </c>
      <c r="AT24" s="571">
        <f t="shared" ca="1" si="70"/>
        <v>5.8724377151264661E-14</v>
      </c>
      <c r="AU24" s="571">
        <f t="shared" ca="1" si="70"/>
        <v>5.8724377151264661E-14</v>
      </c>
      <c r="AV24" s="571">
        <f t="shared" ca="1" si="70"/>
        <v>5.8724377151264661E-14</v>
      </c>
      <c r="AW24" s="571">
        <f t="shared" ca="1" si="70"/>
        <v>5.8724377151264661E-14</v>
      </c>
      <c r="AX24" s="571">
        <f t="shared" ca="1" si="70"/>
        <v>5.8724377151264661E-14</v>
      </c>
      <c r="AY24" s="571">
        <f t="shared" ca="1" si="70"/>
        <v>5.8724377151264661E-14</v>
      </c>
      <c r="AZ24" s="571">
        <f t="shared" ca="1" si="70"/>
        <v>5.8724377151264661E-14</v>
      </c>
      <c r="BA24" s="571">
        <f t="shared" ca="1" si="70"/>
        <v>5.8724377151264661E-14</v>
      </c>
      <c r="BB24" s="571">
        <f t="shared" ca="1" si="70"/>
        <v>5.8724377151264661E-14</v>
      </c>
      <c r="BC24" s="571">
        <f t="shared" ca="1" si="70"/>
        <v>5.8724377151264661E-14</v>
      </c>
      <c r="BD24" s="571">
        <f t="shared" ca="1" si="70"/>
        <v>5.8724377151264661E-14</v>
      </c>
      <c r="BE24" s="571">
        <f t="shared" ca="1" si="70"/>
        <v>5.8724377151264661E-14</v>
      </c>
      <c r="BF24" s="571">
        <f t="shared" ca="1" si="70"/>
        <v>5.8724377151264661E-14</v>
      </c>
      <c r="BG24" s="571">
        <f t="shared" ca="1" si="70"/>
        <v>5.8724377151264661E-14</v>
      </c>
      <c r="BH24" s="571">
        <f t="shared" ca="1" si="70"/>
        <v>5.8724377151264661E-14</v>
      </c>
      <c r="BI24" s="571">
        <f t="shared" ca="1" si="70"/>
        <v>5.8724377151264661E-14</v>
      </c>
      <c r="BJ24" s="571">
        <f t="shared" ca="1" si="70"/>
        <v>5.8724377151264661E-14</v>
      </c>
      <c r="BK24" s="571">
        <f t="shared" ca="1" si="70"/>
        <v>5.8724377151264661E-14</v>
      </c>
      <c r="BL24" s="571">
        <f t="shared" ca="1" si="70"/>
        <v>5.8724377151264661E-14</v>
      </c>
      <c r="BM24" s="571">
        <f t="shared" ca="1" si="70"/>
        <v>5.8724377151264661E-14</v>
      </c>
      <c r="BN24" s="571">
        <f t="shared" ca="1" si="70"/>
        <v>5.8724377151264661E-14</v>
      </c>
      <c r="BO24" s="571">
        <f t="shared" ca="1" si="70"/>
        <v>5.8724377151264661E-14</v>
      </c>
      <c r="BP24" s="571">
        <f t="shared" ref="BP24:CD24" ca="1" si="71">+BP13-BP22</f>
        <v>5.8724377151264661E-14</v>
      </c>
      <c r="BQ24" s="571">
        <f t="shared" ca="1" si="71"/>
        <v>5.8724377151264661E-14</v>
      </c>
      <c r="BR24" s="571">
        <f t="shared" ca="1" si="71"/>
        <v>5.8724377151264661E-14</v>
      </c>
      <c r="BS24" s="571">
        <f t="shared" ca="1" si="71"/>
        <v>5.8724377151264661E-14</v>
      </c>
      <c r="BT24" s="571">
        <f t="shared" ca="1" si="71"/>
        <v>5.8724377151264661E-14</v>
      </c>
      <c r="BU24" s="571">
        <f t="shared" ca="1" si="71"/>
        <v>5.8724377151264661E-14</v>
      </c>
      <c r="BV24" s="571">
        <f t="shared" ca="1" si="71"/>
        <v>5.8724377151264661E-14</v>
      </c>
      <c r="BW24" s="571">
        <f t="shared" ca="1" si="71"/>
        <v>5.8724377151264661E-14</v>
      </c>
      <c r="BX24" s="571">
        <f t="shared" ca="1" si="71"/>
        <v>5.8724377151264661E-14</v>
      </c>
      <c r="BY24" s="571">
        <f t="shared" ca="1" si="71"/>
        <v>5.8724377151264661E-14</v>
      </c>
      <c r="BZ24" s="571">
        <f t="shared" ca="1" si="71"/>
        <v>5.8724377151264661E-14</v>
      </c>
      <c r="CA24" s="571">
        <f t="shared" ca="1" si="71"/>
        <v>5.8724377151264661E-14</v>
      </c>
      <c r="CB24" s="571">
        <f t="shared" ca="1" si="71"/>
        <v>5.8724377151264661E-14</v>
      </c>
      <c r="CC24" s="571">
        <f t="shared" ca="1" si="71"/>
        <v>5.8724377151264661E-14</v>
      </c>
      <c r="CD24" s="571">
        <f t="shared" ca="1" si="71"/>
        <v>5.8724377151264661E-14</v>
      </c>
      <c r="CE24" s="476"/>
    </row>
    <row r="25" spans="1:83">
      <c r="A25" s="401" t="s">
        <v>645</v>
      </c>
      <c r="B25" s="401"/>
      <c r="C25" s="410">
        <f t="shared" ref="C25:AH25" ca="1" si="72">IF(C4=Inservice,-C19,0)*(1-BookIncomeTax)</f>
        <v>7.7881813285714294</v>
      </c>
      <c r="D25" s="571">
        <f t="shared" ca="1" si="72"/>
        <v>0</v>
      </c>
      <c r="E25" s="571">
        <f t="shared" ca="1" si="72"/>
        <v>0</v>
      </c>
      <c r="F25" s="571">
        <f t="shared" ca="1" si="72"/>
        <v>0</v>
      </c>
      <c r="G25" s="571">
        <f t="shared" ca="1" si="72"/>
        <v>0</v>
      </c>
      <c r="H25" s="571">
        <f t="shared" ca="1" si="72"/>
        <v>0</v>
      </c>
      <c r="I25" s="571">
        <f t="shared" ca="1" si="72"/>
        <v>0</v>
      </c>
      <c r="J25" s="571">
        <f t="shared" ca="1" si="72"/>
        <v>0</v>
      </c>
      <c r="K25" s="571">
        <f t="shared" ca="1" si="72"/>
        <v>0</v>
      </c>
      <c r="L25" s="571">
        <f t="shared" ca="1" si="72"/>
        <v>0</v>
      </c>
      <c r="M25" s="571">
        <f t="shared" ca="1" si="72"/>
        <v>0</v>
      </c>
      <c r="N25" s="571">
        <f t="shared" ca="1" si="72"/>
        <v>0</v>
      </c>
      <c r="O25" s="571">
        <f t="shared" ca="1" si="72"/>
        <v>0</v>
      </c>
      <c r="P25" s="571">
        <f t="shared" ca="1" si="72"/>
        <v>0</v>
      </c>
      <c r="Q25" s="571">
        <f t="shared" ca="1" si="72"/>
        <v>0</v>
      </c>
      <c r="R25" s="571">
        <f t="shared" ca="1" si="72"/>
        <v>0</v>
      </c>
      <c r="S25" s="571">
        <f t="shared" ca="1" si="72"/>
        <v>0</v>
      </c>
      <c r="T25" s="571">
        <f t="shared" ca="1" si="72"/>
        <v>0</v>
      </c>
      <c r="U25" s="571">
        <f t="shared" ca="1" si="72"/>
        <v>0</v>
      </c>
      <c r="V25" s="571">
        <f t="shared" ca="1" si="72"/>
        <v>0</v>
      </c>
      <c r="W25" s="571">
        <f t="shared" ca="1" si="72"/>
        <v>0</v>
      </c>
      <c r="X25" s="571">
        <f t="shared" ca="1" si="72"/>
        <v>0</v>
      </c>
      <c r="Y25" s="571">
        <f t="shared" ca="1" si="72"/>
        <v>0</v>
      </c>
      <c r="Z25" s="571">
        <f t="shared" ca="1" si="72"/>
        <v>0</v>
      </c>
      <c r="AA25" s="571">
        <f t="shared" ca="1" si="72"/>
        <v>0</v>
      </c>
      <c r="AB25" s="571">
        <f t="shared" ca="1" si="72"/>
        <v>0</v>
      </c>
      <c r="AC25" s="571">
        <f t="shared" ca="1" si="72"/>
        <v>0</v>
      </c>
      <c r="AD25" s="571">
        <f t="shared" ca="1" si="72"/>
        <v>0</v>
      </c>
      <c r="AE25" s="571">
        <f t="shared" ca="1" si="72"/>
        <v>0</v>
      </c>
      <c r="AF25" s="571">
        <f t="shared" ca="1" si="72"/>
        <v>0</v>
      </c>
      <c r="AG25" s="571">
        <f t="shared" ca="1" si="72"/>
        <v>0</v>
      </c>
      <c r="AH25" s="571">
        <f t="shared" ca="1" si="72"/>
        <v>0</v>
      </c>
      <c r="AI25" s="571">
        <f t="shared" ref="AI25:BN25" ca="1" si="73">IF(AI4=Inservice,-AI19,0)*(1-BookIncomeTax)</f>
        <v>0</v>
      </c>
      <c r="AJ25" s="571">
        <f t="shared" ca="1" si="73"/>
        <v>0</v>
      </c>
      <c r="AK25" s="571">
        <f t="shared" ca="1" si="73"/>
        <v>0</v>
      </c>
      <c r="AL25" s="571">
        <f t="shared" ca="1" si="73"/>
        <v>0</v>
      </c>
      <c r="AM25" s="571">
        <f t="shared" ca="1" si="73"/>
        <v>0</v>
      </c>
      <c r="AN25" s="571">
        <f t="shared" ca="1" si="73"/>
        <v>0</v>
      </c>
      <c r="AO25" s="571">
        <f t="shared" ca="1" si="73"/>
        <v>0</v>
      </c>
      <c r="AP25" s="571">
        <f t="shared" ca="1" si="73"/>
        <v>0</v>
      </c>
      <c r="AQ25" s="571">
        <f t="shared" ca="1" si="73"/>
        <v>0</v>
      </c>
      <c r="AR25" s="571">
        <f t="shared" ca="1" si="73"/>
        <v>0</v>
      </c>
      <c r="AS25" s="571">
        <f t="shared" ca="1" si="73"/>
        <v>0</v>
      </c>
      <c r="AT25" s="571">
        <f t="shared" ca="1" si="73"/>
        <v>0</v>
      </c>
      <c r="AU25" s="571">
        <f t="shared" ca="1" si="73"/>
        <v>0</v>
      </c>
      <c r="AV25" s="571">
        <f t="shared" ca="1" si="73"/>
        <v>0</v>
      </c>
      <c r="AW25" s="571">
        <f t="shared" ca="1" si="73"/>
        <v>0</v>
      </c>
      <c r="AX25" s="571">
        <f t="shared" ca="1" si="73"/>
        <v>0</v>
      </c>
      <c r="AY25" s="571">
        <f t="shared" ca="1" si="73"/>
        <v>0</v>
      </c>
      <c r="AZ25" s="571">
        <f t="shared" ca="1" si="73"/>
        <v>0</v>
      </c>
      <c r="BA25" s="571">
        <f t="shared" ca="1" si="73"/>
        <v>0</v>
      </c>
      <c r="BB25" s="571">
        <f t="shared" ca="1" si="73"/>
        <v>0</v>
      </c>
      <c r="BC25" s="571">
        <f t="shared" ca="1" si="73"/>
        <v>0</v>
      </c>
      <c r="BD25" s="571">
        <f t="shared" ca="1" si="73"/>
        <v>0</v>
      </c>
      <c r="BE25" s="571">
        <f t="shared" ca="1" si="73"/>
        <v>0</v>
      </c>
      <c r="BF25" s="571">
        <f t="shared" ca="1" si="73"/>
        <v>0</v>
      </c>
      <c r="BG25" s="571">
        <f t="shared" ca="1" si="73"/>
        <v>0</v>
      </c>
      <c r="BH25" s="571">
        <f t="shared" ca="1" si="73"/>
        <v>0</v>
      </c>
      <c r="BI25" s="571">
        <f t="shared" ca="1" si="73"/>
        <v>0</v>
      </c>
      <c r="BJ25" s="571">
        <f t="shared" ca="1" si="73"/>
        <v>0</v>
      </c>
      <c r="BK25" s="571">
        <f t="shared" ca="1" si="73"/>
        <v>0</v>
      </c>
      <c r="BL25" s="571">
        <f t="shared" ca="1" si="73"/>
        <v>0</v>
      </c>
      <c r="BM25" s="571">
        <f t="shared" ca="1" si="73"/>
        <v>0</v>
      </c>
      <c r="BN25" s="571">
        <f t="shared" ca="1" si="73"/>
        <v>0</v>
      </c>
      <c r="BO25" s="571">
        <f t="shared" ref="BO25:CD25" ca="1" si="74">IF(BO4=Inservice,-BO19,0)*(1-BookIncomeTax)</f>
        <v>0</v>
      </c>
      <c r="BP25" s="571">
        <f t="shared" ca="1" si="74"/>
        <v>0</v>
      </c>
      <c r="BQ25" s="571">
        <f t="shared" ca="1" si="74"/>
        <v>0</v>
      </c>
      <c r="BR25" s="571">
        <f t="shared" ca="1" si="74"/>
        <v>0</v>
      </c>
      <c r="BS25" s="571">
        <f t="shared" ca="1" si="74"/>
        <v>0</v>
      </c>
      <c r="BT25" s="571">
        <f t="shared" ca="1" si="74"/>
        <v>0</v>
      </c>
      <c r="BU25" s="571">
        <f t="shared" ca="1" si="74"/>
        <v>0</v>
      </c>
      <c r="BV25" s="571">
        <f t="shared" ca="1" si="74"/>
        <v>0</v>
      </c>
      <c r="BW25" s="571">
        <f t="shared" ca="1" si="74"/>
        <v>0</v>
      </c>
      <c r="BX25" s="571">
        <f t="shared" ca="1" si="74"/>
        <v>0</v>
      </c>
      <c r="BY25" s="571">
        <f t="shared" ca="1" si="74"/>
        <v>0</v>
      </c>
      <c r="BZ25" s="571">
        <f t="shared" ca="1" si="74"/>
        <v>0</v>
      </c>
      <c r="CA25" s="571">
        <f t="shared" ca="1" si="74"/>
        <v>0</v>
      </c>
      <c r="CB25" s="571">
        <f t="shared" ca="1" si="74"/>
        <v>0</v>
      </c>
      <c r="CC25" s="571">
        <f t="shared" ca="1" si="74"/>
        <v>0</v>
      </c>
      <c r="CD25" s="571">
        <f t="shared" ca="1" si="74"/>
        <v>0</v>
      </c>
      <c r="CE25" s="476"/>
    </row>
    <row r="26" spans="1:83">
      <c r="A26" s="409" t="s">
        <v>533</v>
      </c>
      <c r="B26" s="401"/>
      <c r="C26" s="440">
        <f ca="1">SUM(C24:C25)</f>
        <v>29.861603654748553</v>
      </c>
      <c r="D26" s="440">
        <f t="shared" ref="D26:BO26" ca="1" si="75">SUM(D24:D25)</f>
        <v>22.875883316180087</v>
      </c>
      <c r="E26" s="440">
        <f t="shared" ca="1" si="75"/>
        <v>16.01251144665062</v>
      </c>
      <c r="F26" s="440">
        <f t="shared" ca="1" si="75"/>
        <v>9.262007168485539</v>
      </c>
      <c r="G26" s="440">
        <f t="shared" ca="1" si="75"/>
        <v>2.6162440151066022</v>
      </c>
      <c r="H26" s="440">
        <f t="shared" ca="1" si="75"/>
        <v>-3.9329044800644297</v>
      </c>
      <c r="I26" s="440">
        <f t="shared" ca="1" si="75"/>
        <v>-10.392436107692127</v>
      </c>
      <c r="J26" s="440">
        <f t="shared" ca="1" si="75"/>
        <v>-16.769348658441096</v>
      </c>
      <c r="K26" s="440">
        <f t="shared" ca="1" si="75"/>
        <v>-23.132717098226337</v>
      </c>
      <c r="L26" s="440">
        <f t="shared" ca="1" si="75"/>
        <v>-29.495859802828861</v>
      </c>
      <c r="M26" s="440">
        <f t="shared" ca="1" si="75"/>
        <v>-35.859228242614101</v>
      </c>
      <c r="N26" s="440">
        <f t="shared" ca="1" si="75"/>
        <v>-42.222370947216596</v>
      </c>
      <c r="O26" s="440">
        <f t="shared" ca="1" si="75"/>
        <v>-48.585739387001844</v>
      </c>
      <c r="P26" s="440">
        <f t="shared" ca="1" si="75"/>
        <v>-54.948882091604368</v>
      </c>
      <c r="Q26" s="440">
        <f t="shared" ca="1" si="75"/>
        <v>-61.312250531389594</v>
      </c>
      <c r="R26" s="440">
        <f t="shared" ca="1" si="75"/>
        <v>-67.675393235992118</v>
      </c>
      <c r="S26" s="440">
        <f t="shared" ca="1" si="75"/>
        <v>-74.038761675777351</v>
      </c>
      <c r="T26" s="440">
        <f t="shared" ca="1" si="75"/>
        <v>-80.401904380379889</v>
      </c>
      <c r="U26" s="440">
        <f t="shared" ca="1" si="75"/>
        <v>-86.765272820165094</v>
      </c>
      <c r="V26" s="440">
        <f t="shared" ca="1" si="75"/>
        <v>-93.128415524767604</v>
      </c>
      <c r="W26" s="440">
        <f t="shared" ca="1" si="75"/>
        <v>-98.988168771884972</v>
      </c>
      <c r="X26" s="440">
        <f t="shared" ca="1" si="75"/>
        <v>-104.34430682633443</v>
      </c>
      <c r="Y26" s="440">
        <f t="shared" ca="1" si="75"/>
        <v>-109.70044488078389</v>
      </c>
      <c r="Z26" s="440">
        <f t="shared" ca="1" si="75"/>
        <v>-115.05658293523331</v>
      </c>
      <c r="AA26" s="440">
        <f t="shared" ca="1" si="75"/>
        <v>-120.41272098968277</v>
      </c>
      <c r="AB26" s="440">
        <f t="shared" ca="1" si="75"/>
        <v>-125.76885904413223</v>
      </c>
      <c r="AC26" s="440">
        <f t="shared" ca="1" si="75"/>
        <v>-131.12499709858164</v>
      </c>
      <c r="AD26" s="440">
        <f t="shared" ca="1" si="75"/>
        <v>-136.48113515303112</v>
      </c>
      <c r="AE26" s="440">
        <f t="shared" ca="1" si="75"/>
        <v>-141.83727320748054</v>
      </c>
      <c r="AF26" s="440">
        <f t="shared" ca="1" si="75"/>
        <v>-147.19341126193001</v>
      </c>
      <c r="AG26" s="440">
        <f t="shared" ca="1" si="75"/>
        <v>-152.54954931637948</v>
      </c>
      <c r="AH26" s="440">
        <f t="shared" ca="1" si="75"/>
        <v>-157.90568737082893</v>
      </c>
      <c r="AI26" s="440">
        <f t="shared" ca="1" si="75"/>
        <v>-163.26182542527835</v>
      </c>
      <c r="AJ26" s="440">
        <f t="shared" ca="1" si="75"/>
        <v>-168.61796347972779</v>
      </c>
      <c r="AK26" s="440">
        <f t="shared" ca="1" si="75"/>
        <v>-173.97410153417729</v>
      </c>
      <c r="AL26" s="440">
        <f t="shared" ca="1" si="75"/>
        <v>7.7881813285714889</v>
      </c>
      <c r="AM26" s="440">
        <f t="shared" ca="1" si="75"/>
        <v>5.8724377151264661E-14</v>
      </c>
      <c r="AN26" s="440">
        <f t="shared" ca="1" si="75"/>
        <v>5.8724377151264661E-14</v>
      </c>
      <c r="AO26" s="440">
        <f t="shared" ca="1" si="75"/>
        <v>5.8724377151264661E-14</v>
      </c>
      <c r="AP26" s="440">
        <f t="shared" ca="1" si="75"/>
        <v>5.8724377151264661E-14</v>
      </c>
      <c r="AQ26" s="440">
        <f t="shared" ca="1" si="75"/>
        <v>5.8724377151264661E-14</v>
      </c>
      <c r="AR26" s="440">
        <f t="shared" ca="1" si="75"/>
        <v>5.8724377151264661E-14</v>
      </c>
      <c r="AS26" s="440">
        <f t="shared" ca="1" si="75"/>
        <v>5.8724377151264661E-14</v>
      </c>
      <c r="AT26" s="440">
        <f t="shared" ca="1" si="75"/>
        <v>5.8724377151264661E-14</v>
      </c>
      <c r="AU26" s="440">
        <f t="shared" ca="1" si="75"/>
        <v>5.8724377151264661E-14</v>
      </c>
      <c r="AV26" s="440">
        <f t="shared" ca="1" si="75"/>
        <v>5.8724377151264661E-14</v>
      </c>
      <c r="AW26" s="440">
        <f t="shared" ca="1" si="75"/>
        <v>5.8724377151264661E-14</v>
      </c>
      <c r="AX26" s="440">
        <f t="shared" ca="1" si="75"/>
        <v>5.8724377151264661E-14</v>
      </c>
      <c r="AY26" s="440">
        <f t="shared" ca="1" si="75"/>
        <v>5.8724377151264661E-14</v>
      </c>
      <c r="AZ26" s="440">
        <f t="shared" ca="1" si="75"/>
        <v>5.8724377151264661E-14</v>
      </c>
      <c r="BA26" s="440">
        <f t="shared" ca="1" si="75"/>
        <v>5.8724377151264661E-14</v>
      </c>
      <c r="BB26" s="440">
        <f t="shared" ca="1" si="75"/>
        <v>5.8724377151264661E-14</v>
      </c>
      <c r="BC26" s="440">
        <f t="shared" ca="1" si="75"/>
        <v>5.8724377151264661E-14</v>
      </c>
      <c r="BD26" s="440">
        <f t="shared" ca="1" si="75"/>
        <v>5.8724377151264661E-14</v>
      </c>
      <c r="BE26" s="440">
        <f t="shared" ca="1" si="75"/>
        <v>5.8724377151264661E-14</v>
      </c>
      <c r="BF26" s="440">
        <f t="shared" ca="1" si="75"/>
        <v>5.8724377151264661E-14</v>
      </c>
      <c r="BG26" s="440">
        <f t="shared" ca="1" si="75"/>
        <v>5.8724377151264661E-14</v>
      </c>
      <c r="BH26" s="440">
        <f t="shared" ca="1" si="75"/>
        <v>5.8724377151264661E-14</v>
      </c>
      <c r="BI26" s="440">
        <f t="shared" ca="1" si="75"/>
        <v>5.8724377151264661E-14</v>
      </c>
      <c r="BJ26" s="440">
        <f t="shared" ca="1" si="75"/>
        <v>5.8724377151264661E-14</v>
      </c>
      <c r="BK26" s="440">
        <f t="shared" ca="1" si="75"/>
        <v>5.8724377151264661E-14</v>
      </c>
      <c r="BL26" s="440">
        <f t="shared" ca="1" si="75"/>
        <v>5.8724377151264661E-14</v>
      </c>
      <c r="BM26" s="440">
        <f t="shared" ca="1" si="75"/>
        <v>5.8724377151264661E-14</v>
      </c>
      <c r="BN26" s="440">
        <f t="shared" ca="1" si="75"/>
        <v>5.8724377151264661E-14</v>
      </c>
      <c r="BO26" s="440">
        <f t="shared" ca="1" si="75"/>
        <v>5.8724377151264661E-14</v>
      </c>
      <c r="BP26" s="440">
        <f t="shared" ref="BP26:CD26" ca="1" si="76">SUM(BP24:BP25)</f>
        <v>5.8724377151264661E-14</v>
      </c>
      <c r="BQ26" s="440">
        <f t="shared" ca="1" si="76"/>
        <v>5.8724377151264661E-14</v>
      </c>
      <c r="BR26" s="440">
        <f t="shared" ca="1" si="76"/>
        <v>5.8724377151264661E-14</v>
      </c>
      <c r="BS26" s="440">
        <f t="shared" ca="1" si="76"/>
        <v>5.8724377151264661E-14</v>
      </c>
      <c r="BT26" s="440">
        <f t="shared" ca="1" si="76"/>
        <v>5.8724377151264661E-14</v>
      </c>
      <c r="BU26" s="440">
        <f t="shared" ca="1" si="76"/>
        <v>5.8724377151264661E-14</v>
      </c>
      <c r="BV26" s="440">
        <f t="shared" ca="1" si="76"/>
        <v>5.8724377151264661E-14</v>
      </c>
      <c r="BW26" s="440">
        <f t="shared" ca="1" si="76"/>
        <v>5.8724377151264661E-14</v>
      </c>
      <c r="BX26" s="440">
        <f t="shared" ca="1" si="76"/>
        <v>5.8724377151264661E-14</v>
      </c>
      <c r="BY26" s="440">
        <f t="shared" ca="1" si="76"/>
        <v>5.8724377151264661E-14</v>
      </c>
      <c r="BZ26" s="440">
        <f t="shared" ca="1" si="76"/>
        <v>5.8724377151264661E-14</v>
      </c>
      <c r="CA26" s="440">
        <f t="shared" ca="1" si="76"/>
        <v>5.8724377151264661E-14</v>
      </c>
      <c r="CB26" s="440">
        <f t="shared" ca="1" si="76"/>
        <v>5.8724377151264661E-14</v>
      </c>
      <c r="CC26" s="440">
        <f t="shared" ca="1" si="76"/>
        <v>5.8724377151264661E-14</v>
      </c>
      <c r="CD26" s="440">
        <f t="shared" ca="1" si="76"/>
        <v>5.8724377151264661E-14</v>
      </c>
      <c r="CE26" s="389"/>
    </row>
    <row r="27" spans="1:83">
      <c r="A27" s="405"/>
      <c r="B27" s="401"/>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89"/>
      <c r="AY27" s="389"/>
      <c r="AZ27" s="389"/>
      <c r="BA27" s="389"/>
      <c r="BB27" s="389"/>
      <c r="BC27" s="389"/>
      <c r="BD27" s="389"/>
      <c r="BE27" s="389"/>
      <c r="BF27" s="389"/>
      <c r="BG27" s="389"/>
      <c r="BH27" s="389"/>
      <c r="BI27" s="389"/>
      <c r="BJ27" s="389"/>
      <c r="BK27" s="389"/>
      <c r="BL27" s="389"/>
      <c r="BM27" s="389"/>
      <c r="BN27" s="389"/>
      <c r="BO27" s="389"/>
      <c r="BP27" s="389"/>
      <c r="BQ27" s="389"/>
      <c r="BR27" s="389"/>
      <c r="BS27" s="389"/>
      <c r="BT27" s="389"/>
      <c r="BU27" s="389"/>
      <c r="BV27" s="389"/>
      <c r="BW27" s="389"/>
      <c r="BX27" s="389"/>
      <c r="BY27" s="389"/>
      <c r="BZ27" s="389"/>
      <c r="CA27" s="389"/>
      <c r="CB27" s="389"/>
      <c r="CC27" s="389"/>
      <c r="CD27" s="389"/>
      <c r="CE27" s="389"/>
    </row>
    <row r="28" spans="1:83">
      <c r="A28" s="411" t="s">
        <v>538</v>
      </c>
      <c r="C28" s="389">
        <f t="shared" ref="C28:W28" ca="1" si="77">C26/(1-BookIncomeTax)-C26</f>
        <v>19.011724749095233</v>
      </c>
      <c r="D28" s="389">
        <f t="shared" ca="1" si="77"/>
        <v>14.564187577731673</v>
      </c>
      <c r="E28" s="389">
        <f t="shared" ca="1" si="77"/>
        <v>10.194544930846305</v>
      </c>
      <c r="F28" s="389">
        <f t="shared" ca="1" si="77"/>
        <v>5.8967607013762269</v>
      </c>
      <c r="G28" s="389">
        <f t="shared" ca="1" si="77"/>
        <v>1.6656610832675423</v>
      </c>
      <c r="H28" s="389">
        <f t="shared" ca="1" si="77"/>
        <v>-2.5039277295336548</v>
      </c>
      <c r="I28" s="389">
        <f t="shared" ca="1" si="77"/>
        <v>-6.6164609589070977</v>
      </c>
      <c r="J28" s="389">
        <f t="shared" ca="1" si="77"/>
        <v>-10.676393826732546</v>
      </c>
      <c r="K28" s="389">
        <f t="shared" ca="1" si="77"/>
        <v>-14.72770368446816</v>
      </c>
      <c r="L28" s="389">
        <f t="shared" ca="1" si="77"/>
        <v>-18.77886982536895</v>
      </c>
      <c r="M28" s="389">
        <f t="shared" ca="1" si="77"/>
        <v>-22.830179683104561</v>
      </c>
      <c r="N28" s="389">
        <f t="shared" ca="1" si="77"/>
        <v>-26.881345824005329</v>
      </c>
      <c r="O28" s="389">
        <f t="shared" ca="1" si="77"/>
        <v>-30.932655681740947</v>
      </c>
      <c r="P28" s="389">
        <f t="shared" ca="1" si="77"/>
        <v>-34.983821822641737</v>
      </c>
      <c r="Q28" s="389">
        <f t="shared" ca="1" si="77"/>
        <v>-39.035131680377333</v>
      </c>
      <c r="R28" s="389">
        <f t="shared" ca="1" si="77"/>
        <v>-43.086297821278123</v>
      </c>
      <c r="S28" s="389">
        <f t="shared" ca="1" si="77"/>
        <v>-47.13760767901374</v>
      </c>
      <c r="T28" s="389">
        <f t="shared" ca="1" si="77"/>
        <v>-51.188773819914545</v>
      </c>
      <c r="U28" s="389">
        <f t="shared" ca="1" si="77"/>
        <v>-55.240083677650134</v>
      </c>
      <c r="V28" s="389">
        <f t="shared" ca="1" si="77"/>
        <v>-59.291249818550909</v>
      </c>
      <c r="W28" s="389">
        <f t="shared" ca="1" si="77"/>
        <v>-63.021927417779466</v>
      </c>
      <c r="X28" s="389">
        <f t="shared" ref="X28:CD28" ca="1" si="78">X26/(1-BookIncomeTax)-X26</f>
        <v>-66.431972758500976</v>
      </c>
      <c r="Y28" s="389">
        <f t="shared" ca="1" si="78"/>
        <v>-69.842018099222486</v>
      </c>
      <c r="Z28" s="389">
        <f t="shared" ca="1" si="78"/>
        <v>-73.252063439943953</v>
      </c>
      <c r="AA28" s="389">
        <f t="shared" ca="1" si="78"/>
        <v>-76.662108780665463</v>
      </c>
      <c r="AB28" s="389">
        <f t="shared" ca="1" si="78"/>
        <v>-80.072154121386973</v>
      </c>
      <c r="AC28" s="389">
        <f t="shared" ca="1" si="78"/>
        <v>-83.48219946210844</v>
      </c>
      <c r="AD28" s="389">
        <f t="shared" ca="1" si="78"/>
        <v>-86.892244802829964</v>
      </c>
      <c r="AE28" s="389">
        <f t="shared" ca="1" si="78"/>
        <v>-90.302290143551431</v>
      </c>
      <c r="AF28" s="389">
        <f t="shared" ca="1" si="78"/>
        <v>-93.712335484272955</v>
      </c>
      <c r="AG28" s="389">
        <f t="shared" ca="1" si="78"/>
        <v>-97.12238082499448</v>
      </c>
      <c r="AH28" s="389">
        <f t="shared" ca="1" si="78"/>
        <v>-100.53242616571598</v>
      </c>
      <c r="AI28" s="389">
        <f t="shared" ca="1" si="78"/>
        <v>-103.94247150643747</v>
      </c>
      <c r="AJ28" s="389">
        <f t="shared" ca="1" si="78"/>
        <v>-107.35251684715894</v>
      </c>
      <c r="AK28" s="389">
        <f t="shared" ca="1" si="78"/>
        <v>-110.76256218788046</v>
      </c>
      <c r="AL28" s="389">
        <f t="shared" ca="1" si="78"/>
        <v>4.9584329571428958</v>
      </c>
      <c r="AM28" s="389">
        <f t="shared" ca="1" si="78"/>
        <v>3.7387533079937738E-14</v>
      </c>
      <c r="AN28" s="389">
        <f t="shared" ca="1" si="78"/>
        <v>3.7387533079937738E-14</v>
      </c>
      <c r="AO28" s="389">
        <f t="shared" ca="1" si="78"/>
        <v>3.7387533079937738E-14</v>
      </c>
      <c r="AP28" s="389">
        <f t="shared" ca="1" si="78"/>
        <v>3.7387533079937738E-14</v>
      </c>
      <c r="AQ28" s="389">
        <f t="shared" ca="1" si="78"/>
        <v>3.7387533079937738E-14</v>
      </c>
      <c r="AR28" s="389">
        <f t="shared" ca="1" si="78"/>
        <v>3.7387533079937738E-14</v>
      </c>
      <c r="AS28" s="389">
        <f t="shared" ca="1" si="78"/>
        <v>3.7387533079937738E-14</v>
      </c>
      <c r="AT28" s="389">
        <f t="shared" ca="1" si="78"/>
        <v>3.7387533079937738E-14</v>
      </c>
      <c r="AU28" s="389">
        <f t="shared" ca="1" si="78"/>
        <v>3.7387533079937738E-14</v>
      </c>
      <c r="AV28" s="389">
        <f t="shared" ca="1" si="78"/>
        <v>3.7387533079937738E-14</v>
      </c>
      <c r="AW28" s="389">
        <f t="shared" ca="1" si="78"/>
        <v>3.7387533079937738E-14</v>
      </c>
      <c r="AX28" s="389">
        <f t="shared" ca="1" si="78"/>
        <v>3.7387533079937738E-14</v>
      </c>
      <c r="AY28" s="389">
        <f t="shared" ca="1" si="78"/>
        <v>3.7387533079937738E-14</v>
      </c>
      <c r="AZ28" s="389">
        <f t="shared" ca="1" si="78"/>
        <v>3.7387533079937738E-14</v>
      </c>
      <c r="BA28" s="389">
        <f t="shared" ca="1" si="78"/>
        <v>3.7387533079937738E-14</v>
      </c>
      <c r="BB28" s="389">
        <f t="shared" ca="1" si="78"/>
        <v>3.7387533079937738E-14</v>
      </c>
      <c r="BC28" s="389">
        <f t="shared" ca="1" si="78"/>
        <v>3.7387533079937738E-14</v>
      </c>
      <c r="BD28" s="389">
        <f t="shared" ca="1" si="78"/>
        <v>3.7387533079937738E-14</v>
      </c>
      <c r="BE28" s="389">
        <f t="shared" ca="1" si="78"/>
        <v>3.7387533079937738E-14</v>
      </c>
      <c r="BF28" s="389">
        <f t="shared" ca="1" si="78"/>
        <v>3.7387533079937738E-14</v>
      </c>
      <c r="BG28" s="389">
        <f t="shared" ca="1" si="78"/>
        <v>3.7387533079937738E-14</v>
      </c>
      <c r="BH28" s="389">
        <f t="shared" ca="1" si="78"/>
        <v>3.7387533079937738E-14</v>
      </c>
      <c r="BI28" s="389">
        <f t="shared" ca="1" si="78"/>
        <v>3.7387533079937738E-14</v>
      </c>
      <c r="BJ28" s="389">
        <f t="shared" ca="1" si="78"/>
        <v>3.7387533079937738E-14</v>
      </c>
      <c r="BK28" s="389">
        <f t="shared" ca="1" si="78"/>
        <v>3.7387533079937738E-14</v>
      </c>
      <c r="BL28" s="389">
        <f t="shared" ca="1" si="78"/>
        <v>3.7387533079937738E-14</v>
      </c>
      <c r="BM28" s="389">
        <f t="shared" ca="1" si="78"/>
        <v>3.7387533079937738E-14</v>
      </c>
      <c r="BN28" s="389">
        <f t="shared" ca="1" si="78"/>
        <v>3.7387533079937738E-14</v>
      </c>
      <c r="BO28" s="389">
        <f t="shared" ca="1" si="78"/>
        <v>3.7387533079937738E-14</v>
      </c>
      <c r="BP28" s="389">
        <f t="shared" ca="1" si="78"/>
        <v>3.7387533079937738E-14</v>
      </c>
      <c r="BQ28" s="389">
        <f t="shared" ca="1" si="78"/>
        <v>3.7387533079937738E-14</v>
      </c>
      <c r="BR28" s="389">
        <f t="shared" ca="1" si="78"/>
        <v>3.7387533079937738E-14</v>
      </c>
      <c r="BS28" s="389">
        <f t="shared" ca="1" si="78"/>
        <v>3.7387533079937738E-14</v>
      </c>
      <c r="BT28" s="389">
        <f t="shared" ca="1" si="78"/>
        <v>3.7387533079937738E-14</v>
      </c>
      <c r="BU28" s="389">
        <f t="shared" ca="1" si="78"/>
        <v>3.7387533079937738E-14</v>
      </c>
      <c r="BV28" s="389">
        <f t="shared" ca="1" si="78"/>
        <v>3.7387533079937738E-14</v>
      </c>
      <c r="BW28" s="389">
        <f t="shared" ca="1" si="78"/>
        <v>3.7387533079937738E-14</v>
      </c>
      <c r="BX28" s="389">
        <f t="shared" ca="1" si="78"/>
        <v>3.7387533079937738E-14</v>
      </c>
      <c r="BY28" s="389">
        <f t="shared" ca="1" si="78"/>
        <v>3.7387533079937738E-14</v>
      </c>
      <c r="BZ28" s="389">
        <f t="shared" ca="1" si="78"/>
        <v>3.7387533079937738E-14</v>
      </c>
      <c r="CA28" s="389">
        <f t="shared" ca="1" si="78"/>
        <v>3.7387533079937738E-14</v>
      </c>
      <c r="CB28" s="389">
        <f t="shared" ca="1" si="78"/>
        <v>3.7387533079937738E-14</v>
      </c>
      <c r="CC28" s="389">
        <f t="shared" ca="1" si="78"/>
        <v>3.7387533079937738E-14</v>
      </c>
      <c r="CD28" s="389">
        <f t="shared" ca="1" si="78"/>
        <v>3.7387533079937738E-14</v>
      </c>
      <c r="CE28" s="389"/>
    </row>
    <row r="29" spans="1:83">
      <c r="A29" s="400" t="s">
        <v>544</v>
      </c>
      <c r="B29" s="401"/>
      <c r="C29" s="440">
        <f t="shared" ref="C29:W29" ca="1" si="79">C26/(1-BookIncomeTax)</f>
        <v>48.873328403843786</v>
      </c>
      <c r="D29" s="440">
        <f t="shared" ca="1" si="79"/>
        <v>37.440070893911759</v>
      </c>
      <c r="E29" s="440">
        <f t="shared" ca="1" si="79"/>
        <v>26.207056377496926</v>
      </c>
      <c r="F29" s="440">
        <f t="shared" ca="1" si="79"/>
        <v>15.158767869861766</v>
      </c>
      <c r="G29" s="440">
        <f t="shared" ca="1" si="79"/>
        <v>4.2819050983741445</v>
      </c>
      <c r="H29" s="440">
        <f t="shared" ca="1" si="79"/>
        <v>-6.4368322095980846</v>
      </c>
      <c r="I29" s="440">
        <f t="shared" ca="1" si="79"/>
        <v>-17.008897066599225</v>
      </c>
      <c r="J29" s="440">
        <f t="shared" ca="1" si="79"/>
        <v>-27.445742485173643</v>
      </c>
      <c r="K29" s="440">
        <f t="shared" ca="1" si="79"/>
        <v>-37.860420782694497</v>
      </c>
      <c r="L29" s="440">
        <f t="shared" ca="1" si="79"/>
        <v>-48.274729628197811</v>
      </c>
      <c r="M29" s="440">
        <f t="shared" ca="1" si="79"/>
        <v>-58.689407925718662</v>
      </c>
      <c r="N29" s="440">
        <f t="shared" ca="1" si="79"/>
        <v>-69.103716771221926</v>
      </c>
      <c r="O29" s="440">
        <f t="shared" ca="1" si="79"/>
        <v>-79.518395068742791</v>
      </c>
      <c r="P29" s="440">
        <f t="shared" ca="1" si="79"/>
        <v>-89.932703914246105</v>
      </c>
      <c r="Q29" s="440">
        <f t="shared" ca="1" si="79"/>
        <v>-100.34738221176693</v>
      </c>
      <c r="R29" s="440">
        <f t="shared" ca="1" si="79"/>
        <v>-110.76169105727024</v>
      </c>
      <c r="S29" s="440">
        <f t="shared" ca="1" si="79"/>
        <v>-121.17636935479109</v>
      </c>
      <c r="T29" s="440">
        <f t="shared" ca="1" si="79"/>
        <v>-131.59067820029443</v>
      </c>
      <c r="U29" s="440">
        <f t="shared" ca="1" si="79"/>
        <v>-142.00535649781523</v>
      </c>
      <c r="V29" s="440">
        <f t="shared" ca="1" si="79"/>
        <v>-152.41966534331851</v>
      </c>
      <c r="W29" s="440">
        <f t="shared" ca="1" si="79"/>
        <v>-162.01009618966444</v>
      </c>
      <c r="X29" s="440">
        <f t="shared" ref="X29:CD29" ca="1" si="80">X26/(1-BookIncomeTax)</f>
        <v>-170.77627958483541</v>
      </c>
      <c r="Y29" s="440">
        <f t="shared" ca="1" si="80"/>
        <v>-179.54246298000638</v>
      </c>
      <c r="Z29" s="440">
        <f t="shared" ca="1" si="80"/>
        <v>-188.30864637517726</v>
      </c>
      <c r="AA29" s="440">
        <f t="shared" ca="1" si="80"/>
        <v>-197.07482977034823</v>
      </c>
      <c r="AB29" s="440">
        <f t="shared" ca="1" si="80"/>
        <v>-205.8410131655192</v>
      </c>
      <c r="AC29" s="440">
        <f t="shared" ca="1" si="80"/>
        <v>-214.60719656069008</v>
      </c>
      <c r="AD29" s="440">
        <f t="shared" ca="1" si="80"/>
        <v>-223.37337995586108</v>
      </c>
      <c r="AE29" s="440">
        <f t="shared" ca="1" si="80"/>
        <v>-232.13956335103197</v>
      </c>
      <c r="AF29" s="440">
        <f t="shared" ca="1" si="80"/>
        <v>-240.90574674620296</v>
      </c>
      <c r="AG29" s="440">
        <f t="shared" ca="1" si="80"/>
        <v>-249.67193014137396</v>
      </c>
      <c r="AH29" s="440">
        <f t="shared" ca="1" si="80"/>
        <v>-258.4381135365449</v>
      </c>
      <c r="AI29" s="440">
        <f t="shared" ca="1" si="80"/>
        <v>-267.20429693171582</v>
      </c>
      <c r="AJ29" s="440">
        <f t="shared" ca="1" si="80"/>
        <v>-275.97048032688673</v>
      </c>
      <c r="AK29" s="440">
        <f t="shared" ca="1" si="80"/>
        <v>-284.73666372205776</v>
      </c>
      <c r="AL29" s="440">
        <f t="shared" ca="1" si="80"/>
        <v>12.746614285714385</v>
      </c>
      <c r="AM29" s="440">
        <f t="shared" ca="1" si="80"/>
        <v>9.6111910231202399E-14</v>
      </c>
      <c r="AN29" s="440">
        <f t="shared" ca="1" si="80"/>
        <v>9.6111910231202399E-14</v>
      </c>
      <c r="AO29" s="440">
        <f t="shared" ca="1" si="80"/>
        <v>9.6111910231202399E-14</v>
      </c>
      <c r="AP29" s="440">
        <f t="shared" ca="1" si="80"/>
        <v>9.6111910231202399E-14</v>
      </c>
      <c r="AQ29" s="440">
        <f t="shared" ca="1" si="80"/>
        <v>9.6111910231202399E-14</v>
      </c>
      <c r="AR29" s="440">
        <f t="shared" ca="1" si="80"/>
        <v>9.6111910231202399E-14</v>
      </c>
      <c r="AS29" s="440">
        <f t="shared" ca="1" si="80"/>
        <v>9.6111910231202399E-14</v>
      </c>
      <c r="AT29" s="440">
        <f t="shared" ca="1" si="80"/>
        <v>9.6111910231202399E-14</v>
      </c>
      <c r="AU29" s="440">
        <f t="shared" ca="1" si="80"/>
        <v>9.6111910231202399E-14</v>
      </c>
      <c r="AV29" s="440">
        <f t="shared" ca="1" si="80"/>
        <v>9.6111910231202399E-14</v>
      </c>
      <c r="AW29" s="440">
        <f t="shared" ca="1" si="80"/>
        <v>9.6111910231202399E-14</v>
      </c>
      <c r="AX29" s="440">
        <f t="shared" ca="1" si="80"/>
        <v>9.6111910231202399E-14</v>
      </c>
      <c r="AY29" s="440">
        <f t="shared" ca="1" si="80"/>
        <v>9.6111910231202399E-14</v>
      </c>
      <c r="AZ29" s="440">
        <f t="shared" ca="1" si="80"/>
        <v>9.6111910231202399E-14</v>
      </c>
      <c r="BA29" s="440">
        <f t="shared" ca="1" si="80"/>
        <v>9.6111910231202399E-14</v>
      </c>
      <c r="BB29" s="440">
        <f t="shared" ca="1" si="80"/>
        <v>9.6111910231202399E-14</v>
      </c>
      <c r="BC29" s="440">
        <f t="shared" ca="1" si="80"/>
        <v>9.6111910231202399E-14</v>
      </c>
      <c r="BD29" s="440">
        <f t="shared" ca="1" si="80"/>
        <v>9.6111910231202399E-14</v>
      </c>
      <c r="BE29" s="440">
        <f t="shared" ca="1" si="80"/>
        <v>9.6111910231202399E-14</v>
      </c>
      <c r="BF29" s="440">
        <f t="shared" ca="1" si="80"/>
        <v>9.6111910231202399E-14</v>
      </c>
      <c r="BG29" s="440">
        <f t="shared" ca="1" si="80"/>
        <v>9.6111910231202399E-14</v>
      </c>
      <c r="BH29" s="440">
        <f t="shared" ca="1" si="80"/>
        <v>9.6111910231202399E-14</v>
      </c>
      <c r="BI29" s="440">
        <f t="shared" ca="1" si="80"/>
        <v>9.6111910231202399E-14</v>
      </c>
      <c r="BJ29" s="440">
        <f t="shared" ca="1" si="80"/>
        <v>9.6111910231202399E-14</v>
      </c>
      <c r="BK29" s="440">
        <f t="shared" ca="1" si="80"/>
        <v>9.6111910231202399E-14</v>
      </c>
      <c r="BL29" s="440">
        <f t="shared" ca="1" si="80"/>
        <v>9.6111910231202399E-14</v>
      </c>
      <c r="BM29" s="440">
        <f t="shared" ca="1" si="80"/>
        <v>9.6111910231202399E-14</v>
      </c>
      <c r="BN29" s="440">
        <f t="shared" ca="1" si="80"/>
        <v>9.6111910231202399E-14</v>
      </c>
      <c r="BO29" s="440">
        <f t="shared" ca="1" si="80"/>
        <v>9.6111910231202399E-14</v>
      </c>
      <c r="BP29" s="440">
        <f t="shared" ca="1" si="80"/>
        <v>9.6111910231202399E-14</v>
      </c>
      <c r="BQ29" s="440">
        <f t="shared" ca="1" si="80"/>
        <v>9.6111910231202399E-14</v>
      </c>
      <c r="BR29" s="440">
        <f t="shared" ca="1" si="80"/>
        <v>9.6111910231202399E-14</v>
      </c>
      <c r="BS29" s="440">
        <f t="shared" ca="1" si="80"/>
        <v>9.6111910231202399E-14</v>
      </c>
      <c r="BT29" s="440">
        <f t="shared" ca="1" si="80"/>
        <v>9.6111910231202399E-14</v>
      </c>
      <c r="BU29" s="440">
        <f t="shared" ca="1" si="80"/>
        <v>9.6111910231202399E-14</v>
      </c>
      <c r="BV29" s="440">
        <f t="shared" ca="1" si="80"/>
        <v>9.6111910231202399E-14</v>
      </c>
      <c r="BW29" s="440">
        <f t="shared" ca="1" si="80"/>
        <v>9.6111910231202399E-14</v>
      </c>
      <c r="BX29" s="440">
        <f t="shared" ca="1" si="80"/>
        <v>9.6111910231202399E-14</v>
      </c>
      <c r="BY29" s="440">
        <f t="shared" ca="1" si="80"/>
        <v>9.6111910231202399E-14</v>
      </c>
      <c r="BZ29" s="440">
        <f t="shared" ca="1" si="80"/>
        <v>9.6111910231202399E-14</v>
      </c>
      <c r="CA29" s="440">
        <f t="shared" ca="1" si="80"/>
        <v>9.6111910231202399E-14</v>
      </c>
      <c r="CB29" s="440">
        <f t="shared" ca="1" si="80"/>
        <v>9.6111910231202399E-14</v>
      </c>
      <c r="CC29" s="440">
        <f t="shared" ca="1" si="80"/>
        <v>9.6111910231202399E-14</v>
      </c>
      <c r="CD29" s="440">
        <f t="shared" ca="1" si="80"/>
        <v>9.6111910231202399E-14</v>
      </c>
      <c r="CE29" s="389"/>
    </row>
    <row r="30" spans="1:83">
      <c r="A30" s="412"/>
      <c r="B30" s="401"/>
      <c r="C30" s="401"/>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R30" s="408"/>
      <c r="BS30" s="408"/>
      <c r="BT30" s="408"/>
      <c r="BU30" s="408"/>
      <c r="BV30" s="408"/>
      <c r="BW30" s="408"/>
      <c r="BX30" s="408"/>
      <c r="BY30" s="408"/>
      <c r="BZ30" s="408"/>
      <c r="CA30" s="408"/>
      <c r="CB30" s="408"/>
      <c r="CC30" s="408"/>
      <c r="CD30" s="408"/>
      <c r="CE30" s="476"/>
    </row>
    <row r="31" spans="1:83">
      <c r="A31" s="442" t="s">
        <v>502</v>
      </c>
      <c r="B31" s="443"/>
      <c r="C31" s="444">
        <v>1</v>
      </c>
      <c r="D31" s="444">
        <v>1</v>
      </c>
      <c r="E31" s="444">
        <v>1</v>
      </c>
      <c r="F31" s="444">
        <v>1</v>
      </c>
      <c r="G31" s="444">
        <v>1</v>
      </c>
      <c r="H31" s="444">
        <v>1</v>
      </c>
      <c r="I31" s="444">
        <v>1</v>
      </c>
      <c r="J31" s="444">
        <v>1</v>
      </c>
      <c r="K31" s="444">
        <v>1</v>
      </c>
      <c r="L31" s="444">
        <v>1</v>
      </c>
      <c r="M31" s="444">
        <v>1</v>
      </c>
      <c r="N31" s="444">
        <v>1</v>
      </c>
      <c r="O31" s="444">
        <v>1</v>
      </c>
      <c r="P31" s="444">
        <v>1</v>
      </c>
      <c r="Q31" s="444">
        <v>1</v>
      </c>
      <c r="R31" s="444">
        <v>1</v>
      </c>
      <c r="S31" s="444">
        <v>1</v>
      </c>
      <c r="T31" s="444">
        <v>1</v>
      </c>
      <c r="U31" s="444">
        <v>1</v>
      </c>
      <c r="V31" s="444">
        <v>1</v>
      </c>
      <c r="W31" s="444">
        <v>1</v>
      </c>
      <c r="X31" s="444">
        <v>1</v>
      </c>
      <c r="Y31" s="444">
        <v>1</v>
      </c>
      <c r="Z31" s="444">
        <v>1</v>
      </c>
      <c r="AA31" s="444">
        <v>1</v>
      </c>
      <c r="AB31" s="444">
        <v>1</v>
      </c>
      <c r="AC31" s="444">
        <v>1</v>
      </c>
      <c r="AD31" s="444">
        <v>1</v>
      </c>
      <c r="AE31" s="444">
        <v>1</v>
      </c>
      <c r="AF31" s="444">
        <v>1</v>
      </c>
      <c r="AG31" s="444">
        <v>1</v>
      </c>
      <c r="AH31" s="444">
        <v>1</v>
      </c>
      <c r="AI31" s="444">
        <v>1</v>
      </c>
      <c r="AJ31" s="444">
        <v>1</v>
      </c>
      <c r="AK31" s="444">
        <v>1</v>
      </c>
      <c r="AL31" s="444">
        <v>1</v>
      </c>
      <c r="AM31" s="444">
        <v>1</v>
      </c>
      <c r="AN31" s="444">
        <v>1</v>
      </c>
      <c r="AO31" s="444">
        <v>1</v>
      </c>
      <c r="AP31" s="444">
        <v>1</v>
      </c>
      <c r="AQ31" s="444">
        <v>1</v>
      </c>
      <c r="AR31" s="444">
        <v>1</v>
      </c>
      <c r="AS31" s="444">
        <v>1</v>
      </c>
      <c r="AT31" s="444">
        <v>1</v>
      </c>
      <c r="AU31" s="444">
        <v>1</v>
      </c>
      <c r="AV31" s="444">
        <v>1</v>
      </c>
      <c r="AW31" s="444">
        <v>1</v>
      </c>
      <c r="AX31" s="444">
        <v>1</v>
      </c>
      <c r="AY31" s="444">
        <v>1</v>
      </c>
      <c r="AZ31" s="444">
        <v>1</v>
      </c>
      <c r="BA31" s="444">
        <v>1</v>
      </c>
      <c r="BB31" s="444">
        <v>1</v>
      </c>
      <c r="BC31" s="444">
        <v>1</v>
      </c>
      <c r="BD31" s="444">
        <v>1</v>
      </c>
      <c r="BE31" s="444">
        <v>1</v>
      </c>
      <c r="BF31" s="444">
        <v>1</v>
      </c>
      <c r="BG31" s="444">
        <v>1</v>
      </c>
      <c r="BH31" s="444">
        <v>1</v>
      </c>
      <c r="BI31" s="444">
        <v>1</v>
      </c>
      <c r="BJ31" s="444">
        <v>1</v>
      </c>
      <c r="BK31" s="444">
        <v>1</v>
      </c>
      <c r="BL31" s="444">
        <v>1</v>
      </c>
      <c r="BM31" s="444">
        <v>1</v>
      </c>
      <c r="BN31" s="444">
        <v>1</v>
      </c>
      <c r="BO31" s="444">
        <v>1</v>
      </c>
      <c r="BP31" s="444">
        <v>1</v>
      </c>
      <c r="BQ31" s="444">
        <v>1</v>
      </c>
      <c r="BR31" s="444">
        <v>1</v>
      </c>
      <c r="BS31" s="444">
        <v>1</v>
      </c>
      <c r="BT31" s="444">
        <v>1</v>
      </c>
      <c r="BU31" s="444">
        <v>1</v>
      </c>
      <c r="BV31" s="444">
        <v>1</v>
      </c>
      <c r="BW31" s="444">
        <v>1</v>
      </c>
      <c r="BX31" s="444">
        <v>1</v>
      </c>
      <c r="BY31" s="444">
        <v>1</v>
      </c>
      <c r="BZ31" s="444">
        <v>1</v>
      </c>
      <c r="CA31" s="444">
        <v>1</v>
      </c>
      <c r="CB31" s="444">
        <v>1</v>
      </c>
      <c r="CC31" s="444">
        <v>1</v>
      </c>
      <c r="CD31" s="444">
        <v>1</v>
      </c>
      <c r="CE31" s="443"/>
    </row>
    <row r="32" spans="1:83">
      <c r="A32" s="441" t="s">
        <v>540</v>
      </c>
      <c r="B32" s="401"/>
      <c r="C32" s="389">
        <f ca="1">+C29*C31</f>
        <v>48.873328403843786</v>
      </c>
      <c r="D32" s="389">
        <f t="shared" ref="D32:W32" ca="1" si="81">+D29*D31</f>
        <v>37.440070893911759</v>
      </c>
      <c r="E32" s="389">
        <f t="shared" ca="1" si="81"/>
        <v>26.207056377496926</v>
      </c>
      <c r="F32" s="389">
        <f t="shared" ca="1" si="81"/>
        <v>15.158767869861766</v>
      </c>
      <c r="G32" s="389">
        <f t="shared" ca="1" si="81"/>
        <v>4.2819050983741445</v>
      </c>
      <c r="H32" s="389">
        <f t="shared" ca="1" si="81"/>
        <v>-6.4368322095980846</v>
      </c>
      <c r="I32" s="389">
        <f t="shared" ca="1" si="81"/>
        <v>-17.008897066599225</v>
      </c>
      <c r="J32" s="389">
        <f t="shared" ca="1" si="81"/>
        <v>-27.445742485173643</v>
      </c>
      <c r="K32" s="389">
        <f t="shared" ca="1" si="81"/>
        <v>-37.860420782694497</v>
      </c>
      <c r="L32" s="389">
        <f t="shared" ca="1" si="81"/>
        <v>-48.274729628197811</v>
      </c>
      <c r="M32" s="389">
        <f t="shared" ca="1" si="81"/>
        <v>-58.689407925718662</v>
      </c>
      <c r="N32" s="389">
        <f t="shared" ca="1" si="81"/>
        <v>-69.103716771221926</v>
      </c>
      <c r="O32" s="389">
        <f t="shared" ca="1" si="81"/>
        <v>-79.518395068742791</v>
      </c>
      <c r="P32" s="389">
        <f t="shared" ca="1" si="81"/>
        <v>-89.932703914246105</v>
      </c>
      <c r="Q32" s="389">
        <f t="shared" ca="1" si="81"/>
        <v>-100.34738221176693</v>
      </c>
      <c r="R32" s="389">
        <f t="shared" ca="1" si="81"/>
        <v>-110.76169105727024</v>
      </c>
      <c r="S32" s="389">
        <f t="shared" ca="1" si="81"/>
        <v>-121.17636935479109</v>
      </c>
      <c r="T32" s="389">
        <f t="shared" ca="1" si="81"/>
        <v>-131.59067820029443</v>
      </c>
      <c r="U32" s="389">
        <f t="shared" ca="1" si="81"/>
        <v>-142.00535649781523</v>
      </c>
      <c r="V32" s="389">
        <f t="shared" ca="1" si="81"/>
        <v>-152.41966534331851</v>
      </c>
      <c r="W32" s="389">
        <f t="shared" ca="1" si="81"/>
        <v>-162.01009618966444</v>
      </c>
      <c r="X32" s="389">
        <f t="shared" ref="X32:CD32" ca="1" si="82">+X29*X31</f>
        <v>-170.77627958483541</v>
      </c>
      <c r="Y32" s="389">
        <f t="shared" ca="1" si="82"/>
        <v>-179.54246298000638</v>
      </c>
      <c r="Z32" s="389">
        <f t="shared" ca="1" si="82"/>
        <v>-188.30864637517726</v>
      </c>
      <c r="AA32" s="389">
        <f t="shared" ca="1" si="82"/>
        <v>-197.07482977034823</v>
      </c>
      <c r="AB32" s="389">
        <f t="shared" ca="1" si="82"/>
        <v>-205.8410131655192</v>
      </c>
      <c r="AC32" s="389">
        <f t="shared" ca="1" si="82"/>
        <v>-214.60719656069008</v>
      </c>
      <c r="AD32" s="389">
        <f t="shared" ca="1" si="82"/>
        <v>-223.37337995586108</v>
      </c>
      <c r="AE32" s="389">
        <f t="shared" ca="1" si="82"/>
        <v>-232.13956335103197</v>
      </c>
      <c r="AF32" s="389">
        <f t="shared" ca="1" si="82"/>
        <v>-240.90574674620296</v>
      </c>
      <c r="AG32" s="389">
        <f t="shared" ca="1" si="82"/>
        <v>-249.67193014137396</v>
      </c>
      <c r="AH32" s="389">
        <f t="shared" ca="1" si="82"/>
        <v>-258.4381135365449</v>
      </c>
      <c r="AI32" s="389">
        <f t="shared" ca="1" si="82"/>
        <v>-267.20429693171582</v>
      </c>
      <c r="AJ32" s="389">
        <f t="shared" ca="1" si="82"/>
        <v>-275.97048032688673</v>
      </c>
      <c r="AK32" s="389">
        <f t="shared" ca="1" si="82"/>
        <v>-284.73666372205776</v>
      </c>
      <c r="AL32" s="389">
        <f t="shared" ca="1" si="82"/>
        <v>12.746614285714385</v>
      </c>
      <c r="AM32" s="389">
        <f t="shared" ca="1" si="82"/>
        <v>9.6111910231202399E-14</v>
      </c>
      <c r="AN32" s="389">
        <f t="shared" ca="1" si="82"/>
        <v>9.6111910231202399E-14</v>
      </c>
      <c r="AO32" s="389">
        <f t="shared" ca="1" si="82"/>
        <v>9.6111910231202399E-14</v>
      </c>
      <c r="AP32" s="389">
        <f t="shared" ca="1" si="82"/>
        <v>9.6111910231202399E-14</v>
      </c>
      <c r="AQ32" s="389">
        <f t="shared" ca="1" si="82"/>
        <v>9.6111910231202399E-14</v>
      </c>
      <c r="AR32" s="389">
        <f t="shared" ca="1" si="82"/>
        <v>9.6111910231202399E-14</v>
      </c>
      <c r="AS32" s="389">
        <f t="shared" ca="1" si="82"/>
        <v>9.6111910231202399E-14</v>
      </c>
      <c r="AT32" s="389">
        <f t="shared" ca="1" si="82"/>
        <v>9.6111910231202399E-14</v>
      </c>
      <c r="AU32" s="389">
        <f t="shared" ca="1" si="82"/>
        <v>9.6111910231202399E-14</v>
      </c>
      <c r="AV32" s="389">
        <f t="shared" ca="1" si="82"/>
        <v>9.6111910231202399E-14</v>
      </c>
      <c r="AW32" s="389">
        <f t="shared" ca="1" si="82"/>
        <v>9.6111910231202399E-14</v>
      </c>
      <c r="AX32" s="389">
        <f t="shared" ca="1" si="82"/>
        <v>9.6111910231202399E-14</v>
      </c>
      <c r="AY32" s="389">
        <f t="shared" ca="1" si="82"/>
        <v>9.6111910231202399E-14</v>
      </c>
      <c r="AZ32" s="389">
        <f t="shared" ca="1" si="82"/>
        <v>9.6111910231202399E-14</v>
      </c>
      <c r="BA32" s="389">
        <f t="shared" ca="1" si="82"/>
        <v>9.6111910231202399E-14</v>
      </c>
      <c r="BB32" s="389">
        <f t="shared" ca="1" si="82"/>
        <v>9.6111910231202399E-14</v>
      </c>
      <c r="BC32" s="389">
        <f t="shared" ca="1" si="82"/>
        <v>9.6111910231202399E-14</v>
      </c>
      <c r="BD32" s="389">
        <f t="shared" ca="1" si="82"/>
        <v>9.6111910231202399E-14</v>
      </c>
      <c r="BE32" s="389">
        <f t="shared" ca="1" si="82"/>
        <v>9.6111910231202399E-14</v>
      </c>
      <c r="BF32" s="389">
        <f t="shared" ca="1" si="82"/>
        <v>9.6111910231202399E-14</v>
      </c>
      <c r="BG32" s="389">
        <f t="shared" ca="1" si="82"/>
        <v>9.6111910231202399E-14</v>
      </c>
      <c r="BH32" s="389">
        <f t="shared" ca="1" si="82"/>
        <v>9.6111910231202399E-14</v>
      </c>
      <c r="BI32" s="389">
        <f t="shared" ca="1" si="82"/>
        <v>9.6111910231202399E-14</v>
      </c>
      <c r="BJ32" s="389">
        <f t="shared" ca="1" si="82"/>
        <v>9.6111910231202399E-14</v>
      </c>
      <c r="BK32" s="389">
        <f t="shared" ca="1" si="82"/>
        <v>9.6111910231202399E-14</v>
      </c>
      <c r="BL32" s="389">
        <f t="shared" ca="1" si="82"/>
        <v>9.6111910231202399E-14</v>
      </c>
      <c r="BM32" s="389">
        <f t="shared" ca="1" si="82"/>
        <v>9.6111910231202399E-14</v>
      </c>
      <c r="BN32" s="389">
        <f t="shared" ca="1" si="82"/>
        <v>9.6111910231202399E-14</v>
      </c>
      <c r="BO32" s="389">
        <f t="shared" ca="1" si="82"/>
        <v>9.6111910231202399E-14</v>
      </c>
      <c r="BP32" s="389">
        <f t="shared" ca="1" si="82"/>
        <v>9.6111910231202399E-14</v>
      </c>
      <c r="BQ32" s="389">
        <f t="shared" ca="1" si="82"/>
        <v>9.6111910231202399E-14</v>
      </c>
      <c r="BR32" s="389">
        <f t="shared" ca="1" si="82"/>
        <v>9.6111910231202399E-14</v>
      </c>
      <c r="BS32" s="389">
        <f t="shared" ca="1" si="82"/>
        <v>9.6111910231202399E-14</v>
      </c>
      <c r="BT32" s="389">
        <f t="shared" ca="1" si="82"/>
        <v>9.6111910231202399E-14</v>
      </c>
      <c r="BU32" s="389">
        <f t="shared" ca="1" si="82"/>
        <v>9.6111910231202399E-14</v>
      </c>
      <c r="BV32" s="389">
        <f t="shared" ca="1" si="82"/>
        <v>9.6111910231202399E-14</v>
      </c>
      <c r="BW32" s="389">
        <f t="shared" ca="1" si="82"/>
        <v>9.6111910231202399E-14</v>
      </c>
      <c r="BX32" s="389">
        <f t="shared" ca="1" si="82"/>
        <v>9.6111910231202399E-14</v>
      </c>
      <c r="BY32" s="389">
        <f t="shared" ca="1" si="82"/>
        <v>9.6111910231202399E-14</v>
      </c>
      <c r="BZ32" s="389">
        <f t="shared" ca="1" si="82"/>
        <v>9.6111910231202399E-14</v>
      </c>
      <c r="CA32" s="389">
        <f t="shared" ca="1" si="82"/>
        <v>9.6111910231202399E-14</v>
      </c>
      <c r="CB32" s="389">
        <f t="shared" ca="1" si="82"/>
        <v>9.6111910231202399E-14</v>
      </c>
      <c r="CC32" s="389">
        <f t="shared" ca="1" si="82"/>
        <v>9.6111910231202399E-14</v>
      </c>
      <c r="CD32" s="389">
        <f t="shared" ca="1" si="82"/>
        <v>9.6111910231202399E-14</v>
      </c>
      <c r="CE32" s="389"/>
    </row>
    <row r="33" spans="1:83">
      <c r="A33" s="401" t="s">
        <v>541</v>
      </c>
      <c r="C33" s="389">
        <f t="shared" ref="C33:W33" ca="1" si="83">C32-C29</f>
        <v>0</v>
      </c>
      <c r="D33" s="389">
        <f t="shared" ca="1" si="83"/>
        <v>0</v>
      </c>
      <c r="E33" s="389">
        <f t="shared" ca="1" si="83"/>
        <v>0</v>
      </c>
      <c r="F33" s="389">
        <f t="shared" ca="1" si="83"/>
        <v>0</v>
      </c>
      <c r="G33" s="389">
        <f t="shared" ca="1" si="83"/>
        <v>0</v>
      </c>
      <c r="H33" s="389">
        <f t="shared" ca="1" si="83"/>
        <v>0</v>
      </c>
      <c r="I33" s="389">
        <f t="shared" ca="1" si="83"/>
        <v>0</v>
      </c>
      <c r="J33" s="389">
        <f t="shared" ca="1" si="83"/>
        <v>0</v>
      </c>
      <c r="K33" s="389">
        <f t="shared" ca="1" si="83"/>
        <v>0</v>
      </c>
      <c r="L33" s="389">
        <f t="shared" ca="1" si="83"/>
        <v>0</v>
      </c>
      <c r="M33" s="389">
        <f t="shared" ca="1" si="83"/>
        <v>0</v>
      </c>
      <c r="N33" s="389">
        <f t="shared" ca="1" si="83"/>
        <v>0</v>
      </c>
      <c r="O33" s="389">
        <f t="shared" ca="1" si="83"/>
        <v>0</v>
      </c>
      <c r="P33" s="389">
        <f t="shared" ca="1" si="83"/>
        <v>0</v>
      </c>
      <c r="Q33" s="389">
        <f t="shared" ca="1" si="83"/>
        <v>0</v>
      </c>
      <c r="R33" s="389">
        <f t="shared" ca="1" si="83"/>
        <v>0</v>
      </c>
      <c r="S33" s="389">
        <f t="shared" ca="1" si="83"/>
        <v>0</v>
      </c>
      <c r="T33" s="389">
        <f t="shared" ca="1" si="83"/>
        <v>0</v>
      </c>
      <c r="U33" s="389">
        <f t="shared" ca="1" si="83"/>
        <v>0</v>
      </c>
      <c r="V33" s="389">
        <f t="shared" ca="1" si="83"/>
        <v>0</v>
      </c>
      <c r="W33" s="389">
        <f t="shared" ca="1" si="83"/>
        <v>0</v>
      </c>
      <c r="X33" s="389">
        <f t="shared" ref="X33:CD33" ca="1" si="84">X32-X29</f>
        <v>0</v>
      </c>
      <c r="Y33" s="389">
        <f t="shared" ca="1" si="84"/>
        <v>0</v>
      </c>
      <c r="Z33" s="389">
        <f t="shared" ca="1" si="84"/>
        <v>0</v>
      </c>
      <c r="AA33" s="389">
        <f t="shared" ca="1" si="84"/>
        <v>0</v>
      </c>
      <c r="AB33" s="389">
        <f t="shared" ca="1" si="84"/>
        <v>0</v>
      </c>
      <c r="AC33" s="389">
        <f t="shared" ca="1" si="84"/>
        <v>0</v>
      </c>
      <c r="AD33" s="389">
        <f t="shared" ca="1" si="84"/>
        <v>0</v>
      </c>
      <c r="AE33" s="389">
        <f t="shared" ca="1" si="84"/>
        <v>0</v>
      </c>
      <c r="AF33" s="389">
        <f t="shared" ca="1" si="84"/>
        <v>0</v>
      </c>
      <c r="AG33" s="389">
        <f t="shared" ca="1" si="84"/>
        <v>0</v>
      </c>
      <c r="AH33" s="389">
        <f t="shared" ca="1" si="84"/>
        <v>0</v>
      </c>
      <c r="AI33" s="389">
        <f t="shared" ca="1" si="84"/>
        <v>0</v>
      </c>
      <c r="AJ33" s="389">
        <f t="shared" ca="1" si="84"/>
        <v>0</v>
      </c>
      <c r="AK33" s="389">
        <f t="shared" ca="1" si="84"/>
        <v>0</v>
      </c>
      <c r="AL33" s="389">
        <f t="shared" ca="1" si="84"/>
        <v>0</v>
      </c>
      <c r="AM33" s="389">
        <f t="shared" ca="1" si="84"/>
        <v>0</v>
      </c>
      <c r="AN33" s="389">
        <f t="shared" ca="1" si="84"/>
        <v>0</v>
      </c>
      <c r="AO33" s="389">
        <f t="shared" ca="1" si="84"/>
        <v>0</v>
      </c>
      <c r="AP33" s="389">
        <f t="shared" ca="1" si="84"/>
        <v>0</v>
      </c>
      <c r="AQ33" s="389">
        <f t="shared" ca="1" si="84"/>
        <v>0</v>
      </c>
      <c r="AR33" s="389">
        <f t="shared" ca="1" si="84"/>
        <v>0</v>
      </c>
      <c r="AS33" s="389">
        <f t="shared" ca="1" si="84"/>
        <v>0</v>
      </c>
      <c r="AT33" s="389">
        <f t="shared" ca="1" si="84"/>
        <v>0</v>
      </c>
      <c r="AU33" s="389">
        <f t="shared" ca="1" si="84"/>
        <v>0</v>
      </c>
      <c r="AV33" s="389">
        <f t="shared" ca="1" si="84"/>
        <v>0</v>
      </c>
      <c r="AW33" s="389">
        <f t="shared" ca="1" si="84"/>
        <v>0</v>
      </c>
      <c r="AX33" s="389">
        <f t="shared" ca="1" si="84"/>
        <v>0</v>
      </c>
      <c r="AY33" s="389">
        <f t="shared" ca="1" si="84"/>
        <v>0</v>
      </c>
      <c r="AZ33" s="389">
        <f t="shared" ca="1" si="84"/>
        <v>0</v>
      </c>
      <c r="BA33" s="389">
        <f t="shared" ca="1" si="84"/>
        <v>0</v>
      </c>
      <c r="BB33" s="389">
        <f t="shared" ca="1" si="84"/>
        <v>0</v>
      </c>
      <c r="BC33" s="389">
        <f t="shared" ca="1" si="84"/>
        <v>0</v>
      </c>
      <c r="BD33" s="389">
        <f t="shared" ca="1" si="84"/>
        <v>0</v>
      </c>
      <c r="BE33" s="389">
        <f t="shared" ca="1" si="84"/>
        <v>0</v>
      </c>
      <c r="BF33" s="389">
        <f t="shared" ca="1" si="84"/>
        <v>0</v>
      </c>
      <c r="BG33" s="389">
        <f t="shared" ca="1" si="84"/>
        <v>0</v>
      </c>
      <c r="BH33" s="389">
        <f t="shared" ca="1" si="84"/>
        <v>0</v>
      </c>
      <c r="BI33" s="389">
        <f t="shared" ca="1" si="84"/>
        <v>0</v>
      </c>
      <c r="BJ33" s="389">
        <f t="shared" ca="1" si="84"/>
        <v>0</v>
      </c>
      <c r="BK33" s="389">
        <f t="shared" ca="1" si="84"/>
        <v>0</v>
      </c>
      <c r="BL33" s="389">
        <f t="shared" ca="1" si="84"/>
        <v>0</v>
      </c>
      <c r="BM33" s="389">
        <f t="shared" ca="1" si="84"/>
        <v>0</v>
      </c>
      <c r="BN33" s="389">
        <f t="shared" ca="1" si="84"/>
        <v>0</v>
      </c>
      <c r="BO33" s="389">
        <f t="shared" ca="1" si="84"/>
        <v>0</v>
      </c>
      <c r="BP33" s="389">
        <f t="shared" ca="1" si="84"/>
        <v>0</v>
      </c>
      <c r="BQ33" s="389">
        <f t="shared" ca="1" si="84"/>
        <v>0</v>
      </c>
      <c r="BR33" s="389">
        <f t="shared" ca="1" si="84"/>
        <v>0</v>
      </c>
      <c r="BS33" s="389">
        <f t="shared" ca="1" si="84"/>
        <v>0</v>
      </c>
      <c r="BT33" s="389">
        <f t="shared" ca="1" si="84"/>
        <v>0</v>
      </c>
      <c r="BU33" s="389">
        <f t="shared" ca="1" si="84"/>
        <v>0</v>
      </c>
      <c r="BV33" s="389">
        <f t="shared" ca="1" si="84"/>
        <v>0</v>
      </c>
      <c r="BW33" s="389">
        <f t="shared" ca="1" si="84"/>
        <v>0</v>
      </c>
      <c r="BX33" s="389">
        <f t="shared" ca="1" si="84"/>
        <v>0</v>
      </c>
      <c r="BY33" s="389">
        <f t="shared" ca="1" si="84"/>
        <v>0</v>
      </c>
      <c r="BZ33" s="389">
        <f t="shared" ca="1" si="84"/>
        <v>0</v>
      </c>
      <c r="CA33" s="389">
        <f t="shared" ca="1" si="84"/>
        <v>0</v>
      </c>
      <c r="CB33" s="389">
        <f t="shared" ca="1" si="84"/>
        <v>0</v>
      </c>
      <c r="CC33" s="389">
        <f t="shared" ca="1" si="84"/>
        <v>0</v>
      </c>
      <c r="CD33" s="389">
        <f t="shared" ca="1" si="84"/>
        <v>0</v>
      </c>
      <c r="CE33" s="389"/>
    </row>
    <row r="34" spans="1:83">
      <c r="F34" s="413"/>
      <c r="G34" s="413"/>
      <c r="H34" s="413"/>
      <c r="CE34" s="475"/>
    </row>
    <row r="35" spans="1:83">
      <c r="A35" s="414" t="s">
        <v>534</v>
      </c>
      <c r="B35" s="415"/>
      <c r="CE35" s="475"/>
    </row>
    <row r="36" spans="1:83">
      <c r="A36" s="415" t="s">
        <v>508</v>
      </c>
      <c r="C36" s="389">
        <f ca="1">C47-C19+C9</f>
        <v>46.0726520044281</v>
      </c>
      <c r="D36" s="389">
        <f t="shared" ref="D36:AI36" ca="1" si="85">D47-D19+D9-C9</f>
        <v>62.8915575853012</v>
      </c>
      <c r="E36" s="389">
        <f t="shared" ca="1" si="85"/>
        <v>71.487491103038863</v>
      </c>
      <c r="F36" s="389">
        <f t="shared" ca="1" si="85"/>
        <v>91.64855502108108</v>
      </c>
      <c r="G36" s="389">
        <f t="shared" ca="1" si="85"/>
        <v>91.356939160303298</v>
      </c>
      <c r="H36" s="389">
        <f t="shared" ca="1" si="85"/>
        <v>84.367425392361213</v>
      </c>
      <c r="I36" s="389">
        <f t="shared" ca="1" si="85"/>
        <v>84.3824290039625</v>
      </c>
      <c r="J36" s="389">
        <f t="shared" ca="1" si="85"/>
        <v>77.893967501775734</v>
      </c>
      <c r="K36" s="389">
        <f t="shared" ca="1" si="85"/>
        <v>79.152444328420202</v>
      </c>
      <c r="L36" s="389">
        <f t="shared" ca="1" si="85"/>
        <v>74.197445168632868</v>
      </c>
      <c r="M36" s="389">
        <f t="shared" ca="1" si="85"/>
        <v>75.695130341044589</v>
      </c>
      <c r="N36" s="389">
        <f t="shared" ca="1" si="85"/>
        <v>70.822580956748936</v>
      </c>
      <c r="O36" s="389">
        <f t="shared" ca="1" si="85"/>
        <v>72.320266129160629</v>
      </c>
      <c r="P36" s="389">
        <f t="shared" ca="1" si="85"/>
        <v>67.447716744865033</v>
      </c>
      <c r="Q36" s="389">
        <f t="shared" ca="1" si="85"/>
        <v>68.945401917276698</v>
      </c>
      <c r="R36" s="389">
        <f t="shared" ca="1" si="85"/>
        <v>64.072852532981074</v>
      </c>
      <c r="S36" s="389">
        <f t="shared" ca="1" si="85"/>
        <v>65.570537705392766</v>
      </c>
      <c r="T36" s="389">
        <f t="shared" ca="1" si="85"/>
        <v>60.697988321097142</v>
      </c>
      <c r="U36" s="389">
        <f t="shared" ca="1" si="85"/>
        <v>62.195673493508821</v>
      </c>
      <c r="V36" s="389">
        <f t="shared" ca="1" si="85"/>
        <v>57.323124109213154</v>
      </c>
      <c r="W36" s="389">
        <f t="shared" ca="1" si="85"/>
        <v>50.994279581285667</v>
      </c>
      <c r="X36" s="389">
        <f t="shared" ca="1" si="85"/>
        <v>38.215763626925053</v>
      </c>
      <c r="Y36" s="389">
        <f t="shared" ca="1" si="85"/>
        <v>39.921742954633515</v>
      </c>
      <c r="Z36" s="389">
        <f t="shared" ca="1" si="85"/>
        <v>36.019776631558528</v>
      </c>
      <c r="AA36" s="389">
        <f t="shared" ca="1" si="85"/>
        <v>37.851659757433964</v>
      </c>
      <c r="AB36" s="389">
        <f t="shared" ca="1" si="85"/>
        <v>34.327404828860011</v>
      </c>
      <c r="AC36" s="389">
        <f t="shared" ca="1" si="85"/>
        <v>36.159287954735419</v>
      </c>
      <c r="AD36" s="389">
        <f t="shared" ca="1" si="85"/>
        <v>32.635033026161409</v>
      </c>
      <c r="AE36" s="389">
        <f t="shared" ca="1" si="85"/>
        <v>34.466916152036816</v>
      </c>
      <c r="AF36" s="389">
        <f t="shared" ca="1" si="85"/>
        <v>30.942661223462835</v>
      </c>
      <c r="AG36" s="389">
        <f t="shared" ca="1" si="85"/>
        <v>32.774544349338335</v>
      </c>
      <c r="AH36" s="389">
        <f t="shared" ca="1" si="85"/>
        <v>29.250289420764332</v>
      </c>
      <c r="AI36" s="389">
        <f t="shared" ca="1" si="85"/>
        <v>31.082172546639733</v>
      </c>
      <c r="AJ36" s="389">
        <f t="shared" ref="AJ36:BO36" ca="1" si="86">AJ47-AJ19+AJ9-AI9</f>
        <v>27.557917618065694</v>
      </c>
      <c r="AK36" s="389">
        <f t="shared" ca="1" si="86"/>
        <v>29.389800743941187</v>
      </c>
      <c r="AL36" s="389">
        <f t="shared" ca="1" si="86"/>
        <v>-168.61796347972779</v>
      </c>
      <c r="AM36" s="389">
        <f t="shared" ca="1" si="86"/>
        <v>-124.51642727765299</v>
      </c>
      <c r="AN36" s="389" t="e">
        <f t="shared" ca="1" si="86"/>
        <v>#N/A</v>
      </c>
      <c r="AO36" s="389" t="e">
        <f t="shared" ca="1" si="86"/>
        <v>#N/A</v>
      </c>
      <c r="AP36" s="389" t="e">
        <f t="shared" ca="1" si="86"/>
        <v>#N/A</v>
      </c>
      <c r="AQ36" s="389" t="e">
        <f t="shared" ca="1" si="86"/>
        <v>#N/A</v>
      </c>
      <c r="AR36" s="389" t="e">
        <f t="shared" ca="1" si="86"/>
        <v>#N/A</v>
      </c>
      <c r="AS36" s="389" t="e">
        <f t="shared" ca="1" si="86"/>
        <v>#N/A</v>
      </c>
      <c r="AT36" s="389" t="e">
        <f t="shared" ca="1" si="86"/>
        <v>#N/A</v>
      </c>
      <c r="AU36" s="389" t="e">
        <f t="shared" ca="1" si="86"/>
        <v>#N/A</v>
      </c>
      <c r="AV36" s="389" t="e">
        <f t="shared" ca="1" si="86"/>
        <v>#N/A</v>
      </c>
      <c r="AW36" s="389" t="e">
        <f t="shared" ca="1" si="86"/>
        <v>#N/A</v>
      </c>
      <c r="AX36" s="389" t="e">
        <f t="shared" ca="1" si="86"/>
        <v>#N/A</v>
      </c>
      <c r="AY36" s="389" t="e">
        <f t="shared" ca="1" si="86"/>
        <v>#N/A</v>
      </c>
      <c r="AZ36" s="389" t="e">
        <f t="shared" ca="1" si="86"/>
        <v>#N/A</v>
      </c>
      <c r="BA36" s="389" t="e">
        <f t="shared" ca="1" si="86"/>
        <v>#N/A</v>
      </c>
      <c r="BB36" s="389" t="e">
        <f t="shared" ca="1" si="86"/>
        <v>#N/A</v>
      </c>
      <c r="BC36" s="389" t="e">
        <f t="shared" ca="1" si="86"/>
        <v>#N/A</v>
      </c>
      <c r="BD36" s="389" t="e">
        <f t="shared" ca="1" si="86"/>
        <v>#N/A</v>
      </c>
      <c r="BE36" s="389" t="e">
        <f t="shared" ca="1" si="86"/>
        <v>#N/A</v>
      </c>
      <c r="BF36" s="389" t="e">
        <f t="shared" ca="1" si="86"/>
        <v>#N/A</v>
      </c>
      <c r="BG36" s="389" t="e">
        <f t="shared" ca="1" si="86"/>
        <v>#N/A</v>
      </c>
      <c r="BH36" s="389" t="e">
        <f t="shared" ca="1" si="86"/>
        <v>#N/A</v>
      </c>
      <c r="BI36" s="389" t="e">
        <f t="shared" ca="1" si="86"/>
        <v>#N/A</v>
      </c>
      <c r="BJ36" s="389" t="e">
        <f t="shared" ca="1" si="86"/>
        <v>#N/A</v>
      </c>
      <c r="BK36" s="389" t="e">
        <f t="shared" ca="1" si="86"/>
        <v>#N/A</v>
      </c>
      <c r="BL36" s="389" t="e">
        <f t="shared" ca="1" si="86"/>
        <v>#N/A</v>
      </c>
      <c r="BM36" s="389" t="e">
        <f t="shared" ca="1" si="86"/>
        <v>#N/A</v>
      </c>
      <c r="BN36" s="389" t="e">
        <f t="shared" ca="1" si="86"/>
        <v>#N/A</v>
      </c>
      <c r="BO36" s="389" t="e">
        <f t="shared" ca="1" si="86"/>
        <v>#N/A</v>
      </c>
      <c r="BP36" s="389" t="e">
        <f t="shared" ref="BP36:CD36" ca="1" si="87">BP47-BP19+BP9-BO9</f>
        <v>#N/A</v>
      </c>
      <c r="BQ36" s="389" t="e">
        <f t="shared" ca="1" si="87"/>
        <v>#N/A</v>
      </c>
      <c r="BR36" s="389" t="e">
        <f t="shared" ca="1" si="87"/>
        <v>#N/A</v>
      </c>
      <c r="BS36" s="389" t="e">
        <f t="shared" ca="1" si="87"/>
        <v>#N/A</v>
      </c>
      <c r="BT36" s="389" t="e">
        <f t="shared" ca="1" si="87"/>
        <v>#N/A</v>
      </c>
      <c r="BU36" s="389" t="e">
        <f t="shared" ca="1" si="87"/>
        <v>#N/A</v>
      </c>
      <c r="BV36" s="389" t="e">
        <f t="shared" ca="1" si="87"/>
        <v>#N/A</v>
      </c>
      <c r="BW36" s="389" t="e">
        <f t="shared" ca="1" si="87"/>
        <v>#N/A</v>
      </c>
      <c r="BX36" s="389" t="e">
        <f t="shared" ca="1" si="87"/>
        <v>#N/A</v>
      </c>
      <c r="BY36" s="389" t="e">
        <f t="shared" ca="1" si="87"/>
        <v>#N/A</v>
      </c>
      <c r="BZ36" s="389" t="e">
        <f t="shared" ca="1" si="87"/>
        <v>#N/A</v>
      </c>
      <c r="CA36" s="389" t="e">
        <f t="shared" ca="1" si="87"/>
        <v>#N/A</v>
      </c>
      <c r="CB36" s="389" t="e">
        <f t="shared" ca="1" si="87"/>
        <v>#N/A</v>
      </c>
      <c r="CC36" s="389" t="e">
        <f t="shared" ca="1" si="87"/>
        <v>#N/A</v>
      </c>
      <c r="CD36" s="389" t="e">
        <f t="shared" ca="1" si="87"/>
        <v>#N/A</v>
      </c>
      <c r="CE36" s="389"/>
    </row>
    <row r="37" spans="1:83">
      <c r="A37" s="415" t="s">
        <v>509</v>
      </c>
      <c r="C37" s="389">
        <f ca="1">-C7-C6</f>
        <v>-892.26300000000003</v>
      </c>
      <c r="D37" s="389">
        <f ca="1">-D7-D6+C7+C6</f>
        <v>0</v>
      </c>
      <c r="E37" s="389">
        <f t="shared" ref="E37:W37" ca="1" si="88">-E7-E6+D7+D6</f>
        <v>0</v>
      </c>
      <c r="F37" s="389">
        <f t="shared" ca="1" si="88"/>
        <v>0</v>
      </c>
      <c r="G37" s="389">
        <f t="shared" ca="1" si="88"/>
        <v>0</v>
      </c>
      <c r="H37" s="389">
        <f t="shared" ca="1" si="88"/>
        <v>0</v>
      </c>
      <c r="I37" s="389">
        <f t="shared" ca="1" si="88"/>
        <v>0</v>
      </c>
      <c r="J37" s="389">
        <f t="shared" ca="1" si="88"/>
        <v>0</v>
      </c>
      <c r="K37" s="389">
        <f t="shared" ca="1" si="88"/>
        <v>0</v>
      </c>
      <c r="L37" s="389">
        <f t="shared" ca="1" si="88"/>
        <v>0</v>
      </c>
      <c r="M37" s="389">
        <f t="shared" ca="1" si="88"/>
        <v>0</v>
      </c>
      <c r="N37" s="389">
        <f t="shared" ca="1" si="88"/>
        <v>0</v>
      </c>
      <c r="O37" s="389">
        <f t="shared" ca="1" si="88"/>
        <v>0</v>
      </c>
      <c r="P37" s="389">
        <f t="shared" ca="1" si="88"/>
        <v>0</v>
      </c>
      <c r="Q37" s="389">
        <f t="shared" ca="1" si="88"/>
        <v>0</v>
      </c>
      <c r="R37" s="389">
        <f t="shared" ca="1" si="88"/>
        <v>0</v>
      </c>
      <c r="S37" s="389">
        <f t="shared" ca="1" si="88"/>
        <v>0</v>
      </c>
      <c r="T37" s="389">
        <f t="shared" ca="1" si="88"/>
        <v>0</v>
      </c>
      <c r="U37" s="389">
        <f t="shared" ca="1" si="88"/>
        <v>0</v>
      </c>
      <c r="V37" s="389">
        <f t="shared" ca="1" si="88"/>
        <v>0</v>
      </c>
      <c r="W37" s="389">
        <f t="shared" ca="1" si="88"/>
        <v>0</v>
      </c>
      <c r="X37" s="389">
        <f t="shared" ref="X37" ca="1" si="89">-X7-X6+W7+W6</f>
        <v>0</v>
      </c>
      <c r="Y37" s="389">
        <f t="shared" ref="Y37" ca="1" si="90">-Y7-Y6+X7+X6</f>
        <v>0</v>
      </c>
      <c r="Z37" s="389">
        <f t="shared" ref="Z37" ca="1" si="91">-Z7-Z6+Y7+Y6</f>
        <v>0</v>
      </c>
      <c r="AA37" s="389">
        <f t="shared" ref="AA37" ca="1" si="92">-AA7-AA6+Z7+Z6</f>
        <v>0</v>
      </c>
      <c r="AB37" s="389">
        <f t="shared" ref="AB37" ca="1" si="93">-AB7-AB6+AA7+AA6</f>
        <v>0</v>
      </c>
      <c r="AC37" s="389">
        <f t="shared" ref="AC37" ca="1" si="94">-AC7-AC6+AB7+AB6</f>
        <v>0</v>
      </c>
      <c r="AD37" s="389">
        <f t="shared" ref="AD37" ca="1" si="95">-AD7-AD6+AC7+AC6</f>
        <v>0</v>
      </c>
      <c r="AE37" s="389">
        <f t="shared" ref="AE37" ca="1" si="96">-AE7-AE6+AD7+AD6</f>
        <v>0</v>
      </c>
      <c r="AF37" s="389">
        <f t="shared" ref="AF37" ca="1" si="97">-AF7-AF6+AE7+AE6</f>
        <v>0</v>
      </c>
      <c r="AG37" s="389">
        <f t="shared" ref="AG37" ca="1" si="98">-AG7-AG6+AF7+AF6</f>
        <v>0</v>
      </c>
      <c r="AH37" s="389">
        <f t="shared" ref="AH37" ca="1" si="99">-AH7-AH6+AG7+AG6</f>
        <v>0</v>
      </c>
      <c r="AI37" s="389">
        <f t="shared" ref="AI37" ca="1" si="100">-AI7-AI6+AH7+AH6</f>
        <v>0</v>
      </c>
      <c r="AJ37" s="389">
        <f t="shared" ref="AJ37" ca="1" si="101">-AJ7-AJ6+AI7+AI6</f>
        <v>0</v>
      </c>
      <c r="AK37" s="389">
        <f t="shared" ref="AK37" ca="1" si="102">-AK7-AK6+AJ7+AJ6</f>
        <v>0</v>
      </c>
      <c r="AL37" s="389">
        <f t="shared" ref="AL37" ca="1" si="103">-AL7-AL6+AK7+AK6</f>
        <v>0</v>
      </c>
      <c r="AM37" s="389">
        <f t="shared" ref="AM37" ca="1" si="104">-AM7-AM6+AL7+AL6</f>
        <v>0</v>
      </c>
      <c r="AN37" s="389">
        <f t="shared" ref="AN37" ca="1" si="105">-AN7-AN6+AM7+AM6</f>
        <v>0</v>
      </c>
      <c r="AO37" s="389">
        <f t="shared" ref="AO37" ca="1" si="106">-AO7-AO6+AN7+AN6</f>
        <v>0</v>
      </c>
      <c r="AP37" s="389">
        <f t="shared" ref="AP37" ca="1" si="107">-AP7-AP6+AO7+AO6</f>
        <v>0</v>
      </c>
      <c r="AQ37" s="389">
        <f t="shared" ref="AQ37" ca="1" si="108">-AQ7-AQ6+AP7+AP6</f>
        <v>0</v>
      </c>
      <c r="AR37" s="389">
        <f t="shared" ref="AR37" ca="1" si="109">-AR7-AR6+AQ7+AQ6</f>
        <v>0</v>
      </c>
      <c r="AS37" s="389">
        <f t="shared" ref="AS37" ca="1" si="110">-AS7-AS6+AR7+AR6</f>
        <v>0</v>
      </c>
      <c r="AT37" s="389">
        <f t="shared" ref="AT37" ca="1" si="111">-AT7-AT6+AS7+AS6</f>
        <v>0</v>
      </c>
      <c r="AU37" s="389">
        <f t="shared" ref="AU37" ca="1" si="112">-AU7-AU6+AT7+AT6</f>
        <v>0</v>
      </c>
      <c r="AV37" s="389">
        <f t="shared" ref="AV37" ca="1" si="113">-AV7-AV6+AU7+AU6</f>
        <v>0</v>
      </c>
      <c r="AW37" s="389">
        <f t="shared" ref="AW37" ca="1" si="114">-AW7-AW6+AV7+AV6</f>
        <v>0</v>
      </c>
      <c r="AX37" s="389">
        <f t="shared" ref="AX37" ca="1" si="115">-AX7-AX6+AW7+AW6</f>
        <v>0</v>
      </c>
      <c r="AY37" s="389">
        <f t="shared" ref="AY37" ca="1" si="116">-AY7-AY6+AX7+AX6</f>
        <v>0</v>
      </c>
      <c r="AZ37" s="389">
        <f t="shared" ref="AZ37" ca="1" si="117">-AZ7-AZ6+AY7+AY6</f>
        <v>0</v>
      </c>
      <c r="BA37" s="389">
        <f t="shared" ref="BA37" ca="1" si="118">-BA7-BA6+AZ7+AZ6</f>
        <v>0</v>
      </c>
      <c r="BB37" s="389">
        <f t="shared" ref="BB37" ca="1" si="119">-BB7-BB6+BA7+BA6</f>
        <v>0</v>
      </c>
      <c r="BC37" s="389">
        <f t="shared" ref="BC37" ca="1" si="120">-BC7-BC6+BB7+BB6</f>
        <v>0</v>
      </c>
      <c r="BD37" s="389">
        <f t="shared" ref="BD37" ca="1" si="121">-BD7-BD6+BC7+BC6</f>
        <v>0</v>
      </c>
      <c r="BE37" s="389">
        <f t="shared" ref="BE37" ca="1" si="122">-BE7-BE6+BD7+BD6</f>
        <v>0</v>
      </c>
      <c r="BF37" s="389">
        <f t="shared" ref="BF37" ca="1" si="123">-BF7-BF6+BE7+BE6</f>
        <v>0</v>
      </c>
      <c r="BG37" s="389">
        <f t="shared" ref="BG37" ca="1" si="124">-BG7-BG6+BF7+BF6</f>
        <v>0</v>
      </c>
      <c r="BH37" s="389">
        <f t="shared" ref="BH37" ca="1" si="125">-BH7-BH6+BG7+BG6</f>
        <v>0</v>
      </c>
      <c r="BI37" s="389">
        <f t="shared" ref="BI37" ca="1" si="126">-BI7-BI6+BH7+BH6</f>
        <v>0</v>
      </c>
      <c r="BJ37" s="389">
        <f t="shared" ref="BJ37" ca="1" si="127">-BJ7-BJ6+BI7+BI6</f>
        <v>0</v>
      </c>
      <c r="BK37" s="389">
        <f t="shared" ref="BK37" ca="1" si="128">-BK7-BK6+BJ7+BJ6</f>
        <v>0</v>
      </c>
      <c r="BL37" s="389">
        <f t="shared" ref="BL37" ca="1" si="129">-BL7-BL6+BK7+BK6</f>
        <v>0</v>
      </c>
      <c r="BM37" s="389">
        <f t="shared" ref="BM37" ca="1" si="130">-BM7-BM6+BL7+BL6</f>
        <v>0</v>
      </c>
      <c r="BN37" s="389">
        <f t="shared" ref="BN37" ca="1" si="131">-BN7-BN6+BM7+BM6</f>
        <v>0</v>
      </c>
      <c r="BO37" s="389">
        <f t="shared" ref="BO37" ca="1" si="132">-BO7-BO6+BN7+BN6</f>
        <v>0</v>
      </c>
      <c r="BP37" s="389">
        <f t="shared" ref="BP37" ca="1" si="133">-BP7-BP6+BO7+BO6</f>
        <v>0</v>
      </c>
      <c r="BQ37" s="389">
        <f t="shared" ref="BQ37" ca="1" si="134">-BQ7-BQ6+BP7+BP6</f>
        <v>0</v>
      </c>
      <c r="BR37" s="389">
        <f t="shared" ref="BR37" ca="1" si="135">-BR7-BR6+BQ7+BQ6</f>
        <v>0</v>
      </c>
      <c r="BS37" s="389">
        <f t="shared" ref="BS37" ca="1" si="136">-BS7-BS6+BR7+BR6</f>
        <v>0</v>
      </c>
      <c r="BT37" s="389">
        <f t="shared" ref="BT37" ca="1" si="137">-BT7-BT6+BS7+BS6</f>
        <v>0</v>
      </c>
      <c r="BU37" s="389">
        <f t="shared" ref="BU37" ca="1" si="138">-BU7-BU6+BT7+BT6</f>
        <v>0</v>
      </c>
      <c r="BV37" s="389">
        <f t="shared" ref="BV37" ca="1" si="139">-BV7-BV6+BU7+BU6</f>
        <v>0</v>
      </c>
      <c r="BW37" s="389">
        <f t="shared" ref="BW37" ca="1" si="140">-BW7-BW6+BV7+BV6</f>
        <v>0</v>
      </c>
      <c r="BX37" s="389">
        <f t="shared" ref="BX37" ca="1" si="141">-BX7-BX6+BW7+BW6</f>
        <v>0</v>
      </c>
      <c r="BY37" s="389">
        <f t="shared" ref="BY37" ca="1" si="142">-BY7-BY6+BX7+BX6</f>
        <v>0</v>
      </c>
      <c r="BZ37" s="389">
        <f t="shared" ref="BZ37" ca="1" si="143">-BZ7-BZ6+BY7+BY6</f>
        <v>0</v>
      </c>
      <c r="CA37" s="389">
        <f t="shared" ref="CA37" ca="1" si="144">-CA7-CA6+BZ7+BZ6</f>
        <v>0</v>
      </c>
      <c r="CB37" s="389">
        <f t="shared" ref="CB37" ca="1" si="145">-CB7-CB6+CA7+CA6</f>
        <v>0</v>
      </c>
      <c r="CC37" s="389">
        <f t="shared" ref="CC37" ca="1" si="146">-CC7-CC6+CB7+CB6</f>
        <v>0</v>
      </c>
      <c r="CD37" s="389">
        <f t="shared" ref="CD37" ca="1" si="147">-CD7-CD6+CC7+CC6</f>
        <v>0</v>
      </c>
      <c r="CE37" s="389"/>
    </row>
    <row r="38" spans="1:83">
      <c r="A38" s="415" t="s">
        <v>510</v>
      </c>
      <c r="C38" s="389">
        <f ca="1">+C36+C37</f>
        <v>-846.19034799557198</v>
      </c>
      <c r="D38" s="389">
        <f t="shared" ref="D38:W38" ca="1" si="148">+D36+D37</f>
        <v>62.8915575853012</v>
      </c>
      <c r="E38" s="389">
        <f t="shared" ca="1" si="148"/>
        <v>71.487491103038863</v>
      </c>
      <c r="F38" s="389">
        <f t="shared" ca="1" si="148"/>
        <v>91.64855502108108</v>
      </c>
      <c r="G38" s="389">
        <f t="shared" ca="1" si="148"/>
        <v>91.356939160303298</v>
      </c>
      <c r="H38" s="389">
        <f t="shared" ca="1" si="148"/>
        <v>84.367425392361213</v>
      </c>
      <c r="I38" s="389">
        <f t="shared" ca="1" si="148"/>
        <v>84.3824290039625</v>
      </c>
      <c r="J38" s="389">
        <f t="shared" ca="1" si="148"/>
        <v>77.893967501775734</v>
      </c>
      <c r="K38" s="389">
        <f t="shared" ca="1" si="148"/>
        <v>79.152444328420202</v>
      </c>
      <c r="L38" s="389">
        <f t="shared" ca="1" si="148"/>
        <v>74.197445168632868</v>
      </c>
      <c r="M38" s="389">
        <f t="shared" ca="1" si="148"/>
        <v>75.695130341044589</v>
      </c>
      <c r="N38" s="389">
        <f t="shared" ca="1" si="148"/>
        <v>70.822580956748936</v>
      </c>
      <c r="O38" s="389">
        <f t="shared" ca="1" si="148"/>
        <v>72.320266129160629</v>
      </c>
      <c r="P38" s="389">
        <f t="shared" ca="1" si="148"/>
        <v>67.447716744865033</v>
      </c>
      <c r="Q38" s="389">
        <f t="shared" ca="1" si="148"/>
        <v>68.945401917276698</v>
      </c>
      <c r="R38" s="389">
        <f t="shared" ca="1" si="148"/>
        <v>64.072852532981074</v>
      </c>
      <c r="S38" s="389">
        <f t="shared" ca="1" si="148"/>
        <v>65.570537705392766</v>
      </c>
      <c r="T38" s="389">
        <f t="shared" ca="1" si="148"/>
        <v>60.697988321097142</v>
      </c>
      <c r="U38" s="389">
        <f t="shared" ca="1" si="148"/>
        <v>62.195673493508821</v>
      </c>
      <c r="V38" s="389">
        <f t="shared" ca="1" si="148"/>
        <v>57.323124109213154</v>
      </c>
      <c r="W38" s="389">
        <f t="shared" ca="1" si="148"/>
        <v>50.994279581285667</v>
      </c>
      <c r="X38" s="389">
        <f t="shared" ref="X38:CD38" ca="1" si="149">+X36+X37</f>
        <v>38.215763626925053</v>
      </c>
      <c r="Y38" s="389">
        <f t="shared" ca="1" si="149"/>
        <v>39.921742954633515</v>
      </c>
      <c r="Z38" s="389">
        <f t="shared" ca="1" si="149"/>
        <v>36.019776631558528</v>
      </c>
      <c r="AA38" s="389">
        <f t="shared" ca="1" si="149"/>
        <v>37.851659757433964</v>
      </c>
      <c r="AB38" s="389">
        <f t="shared" ca="1" si="149"/>
        <v>34.327404828860011</v>
      </c>
      <c r="AC38" s="389">
        <f t="shared" ca="1" si="149"/>
        <v>36.159287954735419</v>
      </c>
      <c r="AD38" s="389">
        <f t="shared" ca="1" si="149"/>
        <v>32.635033026161409</v>
      </c>
      <c r="AE38" s="389">
        <f t="shared" ca="1" si="149"/>
        <v>34.466916152036816</v>
      </c>
      <c r="AF38" s="389">
        <f t="shared" ca="1" si="149"/>
        <v>30.942661223462835</v>
      </c>
      <c r="AG38" s="389">
        <f t="shared" ca="1" si="149"/>
        <v>32.774544349338335</v>
      </c>
      <c r="AH38" s="389">
        <f t="shared" ca="1" si="149"/>
        <v>29.250289420764332</v>
      </c>
      <c r="AI38" s="389">
        <f t="shared" ca="1" si="149"/>
        <v>31.082172546639733</v>
      </c>
      <c r="AJ38" s="389">
        <f t="shared" ca="1" si="149"/>
        <v>27.557917618065694</v>
      </c>
      <c r="AK38" s="389">
        <f t="shared" ca="1" si="149"/>
        <v>29.389800743941187</v>
      </c>
      <c r="AL38" s="389">
        <f t="shared" ca="1" si="149"/>
        <v>-168.61796347972779</v>
      </c>
      <c r="AM38" s="389">
        <f t="shared" ca="1" si="149"/>
        <v>-124.51642727765299</v>
      </c>
      <c r="AN38" s="389" t="e">
        <f t="shared" ca="1" si="149"/>
        <v>#N/A</v>
      </c>
      <c r="AO38" s="389" t="e">
        <f t="shared" ca="1" si="149"/>
        <v>#N/A</v>
      </c>
      <c r="AP38" s="389" t="e">
        <f t="shared" ca="1" si="149"/>
        <v>#N/A</v>
      </c>
      <c r="AQ38" s="389" t="e">
        <f t="shared" ca="1" si="149"/>
        <v>#N/A</v>
      </c>
      <c r="AR38" s="389" t="e">
        <f t="shared" ca="1" si="149"/>
        <v>#N/A</v>
      </c>
      <c r="AS38" s="389" t="e">
        <f t="shared" ca="1" si="149"/>
        <v>#N/A</v>
      </c>
      <c r="AT38" s="389" t="e">
        <f t="shared" ca="1" si="149"/>
        <v>#N/A</v>
      </c>
      <c r="AU38" s="389" t="e">
        <f t="shared" ca="1" si="149"/>
        <v>#N/A</v>
      </c>
      <c r="AV38" s="389" t="e">
        <f t="shared" ca="1" si="149"/>
        <v>#N/A</v>
      </c>
      <c r="AW38" s="389" t="e">
        <f t="shared" ca="1" si="149"/>
        <v>#N/A</v>
      </c>
      <c r="AX38" s="389" t="e">
        <f t="shared" ca="1" si="149"/>
        <v>#N/A</v>
      </c>
      <c r="AY38" s="389" t="e">
        <f t="shared" ca="1" si="149"/>
        <v>#N/A</v>
      </c>
      <c r="AZ38" s="389" t="e">
        <f t="shared" ca="1" si="149"/>
        <v>#N/A</v>
      </c>
      <c r="BA38" s="389" t="e">
        <f t="shared" ca="1" si="149"/>
        <v>#N/A</v>
      </c>
      <c r="BB38" s="389" t="e">
        <f t="shared" ca="1" si="149"/>
        <v>#N/A</v>
      </c>
      <c r="BC38" s="389" t="e">
        <f t="shared" ca="1" si="149"/>
        <v>#N/A</v>
      </c>
      <c r="BD38" s="389" t="e">
        <f t="shared" ca="1" si="149"/>
        <v>#N/A</v>
      </c>
      <c r="BE38" s="389" t="e">
        <f t="shared" ca="1" si="149"/>
        <v>#N/A</v>
      </c>
      <c r="BF38" s="389" t="e">
        <f t="shared" ca="1" si="149"/>
        <v>#N/A</v>
      </c>
      <c r="BG38" s="389" t="e">
        <f t="shared" ca="1" si="149"/>
        <v>#N/A</v>
      </c>
      <c r="BH38" s="389" t="e">
        <f t="shared" ca="1" si="149"/>
        <v>#N/A</v>
      </c>
      <c r="BI38" s="389" t="e">
        <f t="shared" ca="1" si="149"/>
        <v>#N/A</v>
      </c>
      <c r="BJ38" s="389" t="e">
        <f t="shared" ca="1" si="149"/>
        <v>#N/A</v>
      </c>
      <c r="BK38" s="389" t="e">
        <f t="shared" ca="1" si="149"/>
        <v>#N/A</v>
      </c>
      <c r="BL38" s="389" t="e">
        <f t="shared" ca="1" si="149"/>
        <v>#N/A</v>
      </c>
      <c r="BM38" s="389" t="e">
        <f t="shared" ca="1" si="149"/>
        <v>#N/A</v>
      </c>
      <c r="BN38" s="389" t="e">
        <f t="shared" ca="1" si="149"/>
        <v>#N/A</v>
      </c>
      <c r="BO38" s="389" t="e">
        <f t="shared" ca="1" si="149"/>
        <v>#N/A</v>
      </c>
      <c r="BP38" s="389" t="e">
        <f t="shared" ca="1" si="149"/>
        <v>#N/A</v>
      </c>
      <c r="BQ38" s="389" t="e">
        <f t="shared" ca="1" si="149"/>
        <v>#N/A</v>
      </c>
      <c r="BR38" s="389" t="e">
        <f t="shared" ca="1" si="149"/>
        <v>#N/A</v>
      </c>
      <c r="BS38" s="389" t="e">
        <f t="shared" ca="1" si="149"/>
        <v>#N/A</v>
      </c>
      <c r="BT38" s="389" t="e">
        <f t="shared" ca="1" si="149"/>
        <v>#N/A</v>
      </c>
      <c r="BU38" s="389" t="e">
        <f t="shared" ca="1" si="149"/>
        <v>#N/A</v>
      </c>
      <c r="BV38" s="389" t="e">
        <f t="shared" ca="1" si="149"/>
        <v>#N/A</v>
      </c>
      <c r="BW38" s="389" t="e">
        <f t="shared" ca="1" si="149"/>
        <v>#N/A</v>
      </c>
      <c r="BX38" s="389" t="e">
        <f t="shared" ca="1" si="149"/>
        <v>#N/A</v>
      </c>
      <c r="BY38" s="389" t="e">
        <f t="shared" ca="1" si="149"/>
        <v>#N/A</v>
      </c>
      <c r="BZ38" s="389" t="e">
        <f t="shared" ca="1" si="149"/>
        <v>#N/A</v>
      </c>
      <c r="CA38" s="389" t="e">
        <f t="shared" ca="1" si="149"/>
        <v>#N/A</v>
      </c>
      <c r="CB38" s="389" t="e">
        <f t="shared" ca="1" si="149"/>
        <v>#N/A</v>
      </c>
      <c r="CC38" s="389" t="e">
        <f t="shared" ca="1" si="149"/>
        <v>#N/A</v>
      </c>
      <c r="CD38" s="389" t="e">
        <f t="shared" ca="1" si="149"/>
        <v>#N/A</v>
      </c>
      <c r="CE38" s="389"/>
    </row>
    <row r="39" spans="1:83" s="399" customFormat="1">
      <c r="A39" s="416" t="s">
        <v>511</v>
      </c>
      <c r="C39" s="389">
        <f t="shared" ref="C39:AH39" ca="1" si="150">IF(ISBLANK(FirstYear),0,IF(C4&lt;=FirstYear+Period,+C38-C20*(1-BookIncomeTax),""))</f>
        <v>-836.85576705982862</v>
      </c>
      <c r="D39" s="389">
        <f t="shared" ca="1" si="150"/>
        <v>71.790902553505035</v>
      </c>
      <c r="E39" s="389">
        <f t="shared" ca="1" si="150"/>
        <v>79.971750782113617</v>
      </c>
      <c r="F39" s="389">
        <f t="shared" ca="1" si="150"/>
        <v>99.736318597752273</v>
      </c>
      <c r="G39" s="389">
        <f t="shared" ca="1" si="150"/>
        <v>99.065457399852207</v>
      </c>
      <c r="H39" s="389">
        <f t="shared" ca="1" si="150"/>
        <v>91.712610638624867</v>
      </c>
      <c r="I39" s="389">
        <f t="shared" ca="1" si="150"/>
        <v>91.379041071200959</v>
      </c>
      <c r="J39" s="389">
        <f t="shared" ca="1" si="150"/>
        <v>84.555613674672074</v>
      </c>
      <c r="K39" s="389">
        <f t="shared" ca="1" si="150"/>
        <v>85.481355309381485</v>
      </c>
      <c r="L39" s="389">
        <f t="shared" ca="1" si="150"/>
        <v>80.193658136032553</v>
      </c>
      <c r="M39" s="389">
        <f t="shared" ca="1" si="150"/>
        <v>81.358608116509217</v>
      </c>
      <c r="N39" s="389">
        <f t="shared" ca="1" si="150"/>
        <v>76.153360718651953</v>
      </c>
      <c r="O39" s="389">
        <f t="shared" ca="1" si="150"/>
        <v>77.318310699128588</v>
      </c>
      <c r="P39" s="389">
        <f t="shared" ca="1" si="150"/>
        <v>72.113063301271382</v>
      </c>
      <c r="Q39" s="389">
        <f t="shared" ca="1" si="150"/>
        <v>73.278013281747988</v>
      </c>
      <c r="R39" s="389">
        <f t="shared" ca="1" si="150"/>
        <v>68.072765883890767</v>
      </c>
      <c r="S39" s="389">
        <f t="shared" ca="1" si="150"/>
        <v>69.237715864367402</v>
      </c>
      <c r="T39" s="389">
        <f t="shared" ca="1" si="150"/>
        <v>64.032468466510167</v>
      </c>
      <c r="U39" s="389">
        <f t="shared" ca="1" si="150"/>
        <v>65.197418446986788</v>
      </c>
      <c r="V39" s="389">
        <f t="shared" ca="1" si="150"/>
        <v>59.992171049129517</v>
      </c>
      <c r="W39" s="389">
        <f t="shared" ca="1" si="150"/>
        <v>53.413536280436205</v>
      </c>
      <c r="X39" s="389">
        <f t="shared" ca="1" si="150"/>
        <v>40.468175036479003</v>
      </c>
      <c r="Y39" s="389">
        <f t="shared" ca="1" si="150"/>
        <v>42.007309074590879</v>
      </c>
      <c r="Z39" s="389">
        <f t="shared" ca="1" si="150"/>
        <v>37.938497461919304</v>
      </c>
      <c r="AA39" s="389">
        <f t="shared" ca="1" si="150"/>
        <v>39.603535298198153</v>
      </c>
      <c r="AB39" s="389">
        <f t="shared" ca="1" si="150"/>
        <v>35.912435080027606</v>
      </c>
      <c r="AC39" s="389">
        <f t="shared" ca="1" si="150"/>
        <v>37.577472916306426</v>
      </c>
      <c r="AD39" s="389">
        <f t="shared" ca="1" si="150"/>
        <v>33.88637269813583</v>
      </c>
      <c r="AE39" s="389">
        <f t="shared" ca="1" si="150"/>
        <v>35.55141053441465</v>
      </c>
      <c r="AF39" s="389">
        <f t="shared" ca="1" si="150"/>
        <v>31.860310316244082</v>
      </c>
      <c r="AG39" s="389">
        <f t="shared" ca="1" si="150"/>
        <v>33.525348152522994</v>
      </c>
      <c r="AH39" s="389">
        <f t="shared" ca="1" si="150"/>
        <v>29.834247934352401</v>
      </c>
      <c r="AI39" s="389">
        <f t="shared" ref="AI39:BN39" ca="1" si="151">IF(ISBLANK(FirstYear),0,IF(AI4&lt;=FirstYear+Period,+AI38-AI20*(1-BookIncomeTax),""))</f>
        <v>31.499285770631214</v>
      </c>
      <c r="AJ39" s="389">
        <f t="shared" ca="1" si="151"/>
        <v>27.808185552460586</v>
      </c>
      <c r="AK39" s="389">
        <f t="shared" ca="1" si="151"/>
        <v>29.473223388739491</v>
      </c>
      <c r="AL39" s="389">
        <f t="shared" ca="1" si="151"/>
        <v>-168.61796347972779</v>
      </c>
      <c r="AM39" s="389">
        <f t="shared" ca="1" si="151"/>
        <v>-124.51642727765298</v>
      </c>
      <c r="AN39" s="389" t="str">
        <f t="shared" ca="1" si="151"/>
        <v/>
      </c>
      <c r="AO39" s="389" t="str">
        <f t="shared" ca="1" si="151"/>
        <v/>
      </c>
      <c r="AP39" s="389" t="str">
        <f t="shared" ca="1" si="151"/>
        <v/>
      </c>
      <c r="AQ39" s="389" t="str">
        <f t="shared" ca="1" si="151"/>
        <v/>
      </c>
      <c r="AR39" s="389" t="str">
        <f t="shared" ca="1" si="151"/>
        <v/>
      </c>
      <c r="AS39" s="389" t="str">
        <f t="shared" ca="1" si="151"/>
        <v/>
      </c>
      <c r="AT39" s="389" t="str">
        <f t="shared" ca="1" si="151"/>
        <v/>
      </c>
      <c r="AU39" s="389" t="str">
        <f t="shared" ca="1" si="151"/>
        <v/>
      </c>
      <c r="AV39" s="389" t="str">
        <f t="shared" ca="1" si="151"/>
        <v/>
      </c>
      <c r="AW39" s="389" t="str">
        <f t="shared" ca="1" si="151"/>
        <v/>
      </c>
      <c r="AX39" s="389" t="str">
        <f t="shared" ca="1" si="151"/>
        <v/>
      </c>
      <c r="AY39" s="389" t="str">
        <f t="shared" ca="1" si="151"/>
        <v/>
      </c>
      <c r="AZ39" s="389" t="str">
        <f t="shared" ca="1" si="151"/>
        <v/>
      </c>
      <c r="BA39" s="389" t="str">
        <f t="shared" ca="1" si="151"/>
        <v/>
      </c>
      <c r="BB39" s="389" t="str">
        <f t="shared" ca="1" si="151"/>
        <v/>
      </c>
      <c r="BC39" s="389" t="str">
        <f t="shared" ca="1" si="151"/>
        <v/>
      </c>
      <c r="BD39" s="389" t="str">
        <f t="shared" ca="1" si="151"/>
        <v/>
      </c>
      <c r="BE39" s="389" t="str">
        <f t="shared" ca="1" si="151"/>
        <v/>
      </c>
      <c r="BF39" s="389" t="str">
        <f t="shared" ca="1" si="151"/>
        <v/>
      </c>
      <c r="BG39" s="389" t="str">
        <f t="shared" ca="1" si="151"/>
        <v/>
      </c>
      <c r="BH39" s="389" t="str">
        <f t="shared" ca="1" si="151"/>
        <v/>
      </c>
      <c r="BI39" s="389" t="str">
        <f t="shared" ca="1" si="151"/>
        <v/>
      </c>
      <c r="BJ39" s="389" t="str">
        <f t="shared" ca="1" si="151"/>
        <v/>
      </c>
      <c r="BK39" s="389" t="str">
        <f t="shared" ca="1" si="151"/>
        <v/>
      </c>
      <c r="BL39" s="389" t="str">
        <f t="shared" ca="1" si="151"/>
        <v/>
      </c>
      <c r="BM39" s="389" t="str">
        <f t="shared" ca="1" si="151"/>
        <v/>
      </c>
      <c r="BN39" s="389" t="str">
        <f t="shared" ca="1" si="151"/>
        <v/>
      </c>
      <c r="BO39" s="389" t="str">
        <f t="shared" ref="BO39:CD39" ca="1" si="152">IF(ISBLANK(FirstYear),0,IF(BO4&lt;=FirstYear+Period,+BO38-BO20*(1-BookIncomeTax),""))</f>
        <v/>
      </c>
      <c r="BP39" s="389" t="str">
        <f t="shared" ca="1" si="152"/>
        <v/>
      </c>
      <c r="BQ39" s="389" t="str">
        <f t="shared" ca="1" si="152"/>
        <v/>
      </c>
      <c r="BR39" s="389" t="str">
        <f t="shared" ca="1" si="152"/>
        <v/>
      </c>
      <c r="BS39" s="389" t="str">
        <f t="shared" ca="1" si="152"/>
        <v/>
      </c>
      <c r="BT39" s="389" t="str">
        <f t="shared" ca="1" si="152"/>
        <v/>
      </c>
      <c r="BU39" s="389" t="str">
        <f t="shared" ca="1" si="152"/>
        <v/>
      </c>
      <c r="BV39" s="389" t="str">
        <f t="shared" ca="1" si="152"/>
        <v/>
      </c>
      <c r="BW39" s="389" t="str">
        <f t="shared" ca="1" si="152"/>
        <v/>
      </c>
      <c r="BX39" s="389" t="str">
        <f t="shared" ca="1" si="152"/>
        <v/>
      </c>
      <c r="BY39" s="389" t="str">
        <f t="shared" ca="1" si="152"/>
        <v/>
      </c>
      <c r="BZ39" s="389" t="str">
        <f t="shared" ca="1" si="152"/>
        <v/>
      </c>
      <c r="CA39" s="389" t="str">
        <f t="shared" ca="1" si="152"/>
        <v/>
      </c>
      <c r="CB39" s="389" t="str">
        <f t="shared" ca="1" si="152"/>
        <v/>
      </c>
      <c r="CC39" s="389" t="str">
        <f t="shared" ca="1" si="152"/>
        <v/>
      </c>
      <c r="CD39" s="389" t="str">
        <f t="shared" ca="1" si="152"/>
        <v/>
      </c>
      <c r="CE39" s="389"/>
    </row>
    <row r="40" spans="1:83" ht="16.5" thickBot="1">
      <c r="B40" s="548"/>
      <c r="C40" s="389"/>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89"/>
      <c r="AZ40" s="389"/>
      <c r="BA40" s="389"/>
      <c r="BB40" s="389"/>
      <c r="BC40" s="389"/>
      <c r="BD40" s="389"/>
      <c r="BE40" s="389"/>
      <c r="BF40" s="389"/>
      <c r="BG40" s="389"/>
      <c r="BH40" s="389"/>
      <c r="BI40" s="389"/>
      <c r="BJ40" s="389"/>
      <c r="BK40" s="389"/>
      <c r="BL40" s="389"/>
      <c r="BM40" s="389"/>
      <c r="BN40" s="389"/>
      <c r="BO40" s="389"/>
      <c r="BP40" s="389"/>
      <c r="BQ40" s="389"/>
      <c r="BR40" s="389"/>
      <c r="BS40" s="389"/>
      <c r="BT40" s="389"/>
      <c r="BU40" s="389"/>
      <c r="BV40" s="389"/>
      <c r="BW40" s="389"/>
      <c r="BX40" s="389"/>
      <c r="BY40" s="389"/>
      <c r="BZ40" s="389"/>
      <c r="CA40" s="389"/>
      <c r="CB40" s="389"/>
      <c r="CC40" s="389"/>
      <c r="CD40" s="389"/>
      <c r="CE40" s="389"/>
    </row>
    <row r="41" spans="1:83">
      <c r="A41" s="500" t="s">
        <v>571</v>
      </c>
      <c r="B41" s="572">
        <f ca="1">IF(ISERROR(NPV($B$65,D39:OFFSET(D39,0,Welcome!C20-1))+C39),0,NPV($B$65,D39:OFFSET(D39,0,Welcome!C20-1))+C39)</f>
        <v>109.3936957480264</v>
      </c>
      <c r="C41" s="535"/>
      <c r="CE41" s="475"/>
    </row>
    <row r="42" spans="1:83" ht="16.5" thickBot="1">
      <c r="A42" s="445" t="s">
        <v>516</v>
      </c>
      <c r="B42" s="446">
        <f ca="1">IF(ISERROR(IRR(C39:OFFSET(C39,0,Welcome!C20),-0.01)),0,IRR(C39:OFFSET(C39,0,Welcome!C20),-0.01))</f>
        <v>8.0538907101005419E-2</v>
      </c>
      <c r="CE42" s="475"/>
    </row>
    <row r="43" spans="1:83">
      <c r="B43" s="577"/>
      <c r="CE43" s="475"/>
    </row>
    <row r="44" spans="1:83" s="399" customFormat="1">
      <c r="A44" s="418" t="s">
        <v>528</v>
      </c>
      <c r="C44" s="389">
        <f t="shared" ref="C44:AH44" si="153">IF(ISBLANK(FirstYear),0,IF(ECR="yes",C26,IF(C4=2012,0,IF(C4=FirstYear,0,IF(AND(HLOOKUP(C4,Rate_Case_Assumptions,2)="yes",C4-1=FirstYear),0,IF(AND(HLOOKUP(C4,Rate_Case_Assumptions,2)="yes",HLOOKUP(C4-2,Rate_Case_Assumptions,2)="yes"),A26,IF(HLOOKUP(C4,Rate_Case_Assumptions,2)="yes",B44,IF(HLOOKUP(C4-1,Rate_Case_Assumptions,2)="yes",(12-$B$77+1)/12*(B26-B44)+B44,IF(AND(HLOOKUP(C4,Rate_Case_Assumptions,2)=0,C4-1=FirstYear),0,IF(HLOOKUP(C4-2,Rate_Case_Assumptions,2)="yes",A26,B44))))))))))</f>
        <v>0</v>
      </c>
      <c r="D44" s="389">
        <f t="shared" ca="1" si="153"/>
        <v>0</v>
      </c>
      <c r="E44" s="389">
        <f t="shared" ca="1" si="153"/>
        <v>5.7189708290450216</v>
      </c>
      <c r="F44" s="389">
        <f t="shared" ca="1" si="153"/>
        <v>22.875883316180087</v>
      </c>
      <c r="G44" s="389">
        <f t="shared" ca="1" si="153"/>
        <v>19.472414279256448</v>
      </c>
      <c r="H44" s="389">
        <f t="shared" ca="1" si="153"/>
        <v>9.262007168485539</v>
      </c>
      <c r="I44" s="389">
        <f t="shared" ca="1" si="153"/>
        <v>5.9632792563480468</v>
      </c>
      <c r="J44" s="389">
        <f t="shared" ca="1" si="153"/>
        <v>-3.9329044800644297</v>
      </c>
      <c r="K44" s="389">
        <f t="shared" ca="1" si="153"/>
        <v>-7.1420155246585963</v>
      </c>
      <c r="L44" s="389">
        <f t="shared" ca="1" si="153"/>
        <v>-16.769348658441096</v>
      </c>
      <c r="M44" s="389">
        <f t="shared" ca="1" si="153"/>
        <v>-19.950976444538036</v>
      </c>
      <c r="N44" s="389">
        <f t="shared" ca="1" si="153"/>
        <v>-29.495859802828861</v>
      </c>
      <c r="O44" s="389">
        <f t="shared" ca="1" si="153"/>
        <v>-32.677487588925793</v>
      </c>
      <c r="P44" s="389">
        <f t="shared" ca="1" si="153"/>
        <v>-42.222370947216596</v>
      </c>
      <c r="Q44" s="389">
        <f t="shared" ca="1" si="153"/>
        <v>-45.403998733313543</v>
      </c>
      <c r="R44" s="389">
        <f t="shared" ca="1" si="153"/>
        <v>-54.948882091604368</v>
      </c>
      <c r="S44" s="389">
        <f t="shared" ca="1" si="153"/>
        <v>-58.130509877701307</v>
      </c>
      <c r="T44" s="389">
        <f t="shared" ca="1" si="153"/>
        <v>-67.675393235992118</v>
      </c>
      <c r="U44" s="389">
        <f t="shared" ca="1" si="153"/>
        <v>-70.857021022089057</v>
      </c>
      <c r="V44" s="389">
        <f t="shared" ca="1" si="153"/>
        <v>-80.401904380379889</v>
      </c>
      <c r="W44" s="389">
        <f t="shared" ca="1" si="153"/>
        <v>-83.583532166476814</v>
      </c>
      <c r="X44" s="389">
        <f t="shared" ca="1" si="153"/>
        <v>-93.128415524767604</v>
      </c>
      <c r="Y44" s="389">
        <f t="shared" ca="1" si="153"/>
        <v>-95.932388350159314</v>
      </c>
      <c r="Z44" s="389">
        <f t="shared" ca="1" si="153"/>
        <v>-104.34430682633443</v>
      </c>
      <c r="AA44" s="389">
        <f t="shared" ca="1" si="153"/>
        <v>-107.02237585355915</v>
      </c>
      <c r="AB44" s="389">
        <f t="shared" ca="1" si="153"/>
        <v>-115.05658293523331</v>
      </c>
      <c r="AC44" s="389">
        <f t="shared" ca="1" si="153"/>
        <v>-117.73465196245803</v>
      </c>
      <c r="AD44" s="389">
        <f t="shared" ca="1" si="153"/>
        <v>-125.76885904413223</v>
      </c>
      <c r="AE44" s="389">
        <f t="shared" ca="1" si="153"/>
        <v>-128.44692807135695</v>
      </c>
      <c r="AF44" s="389">
        <f t="shared" ca="1" si="153"/>
        <v>-136.48113515303112</v>
      </c>
      <c r="AG44" s="389">
        <f t="shared" ca="1" si="153"/>
        <v>-139.15920418025584</v>
      </c>
      <c r="AH44" s="389">
        <f t="shared" ca="1" si="153"/>
        <v>-147.19341126193001</v>
      </c>
      <c r="AI44" s="389">
        <f t="shared" ref="AI44:BN44" ca="1" si="154">IF(ISBLANK(FirstYear),0,IF(ECR="yes",AI26,IF(AI4=2012,0,IF(AI4=FirstYear,0,IF(AND(HLOOKUP(AI4,Rate_Case_Assumptions,2)="yes",AI4-1=FirstYear),0,IF(AND(HLOOKUP(AI4,Rate_Case_Assumptions,2)="yes",HLOOKUP(AI4-2,Rate_Case_Assumptions,2)="yes"),AG26,IF(HLOOKUP(AI4,Rate_Case_Assumptions,2)="yes",AH44,IF(HLOOKUP(AI4-1,Rate_Case_Assumptions,2)="yes",(12-$B$77+1)/12*(AH26-AH44)+AH44,IF(AND(HLOOKUP(AI4,Rate_Case_Assumptions,2)=0,AI4-1=FirstYear),0,IF(HLOOKUP(AI4-2,Rate_Case_Assumptions,2)="yes",AG26,AH44))))))))))</f>
        <v>-149.87148028915473</v>
      </c>
      <c r="AJ44" s="389">
        <f t="shared" ca="1" si="154"/>
        <v>-157.90568737082893</v>
      </c>
      <c r="AK44" s="389">
        <f t="shared" ca="1" si="154"/>
        <v>-160.58375639805365</v>
      </c>
      <c r="AL44" s="389">
        <f t="shared" ca="1" si="154"/>
        <v>-168.61796347972779</v>
      </c>
      <c r="AM44" s="389">
        <f t="shared" ca="1" si="154"/>
        <v>-124.51642727765298</v>
      </c>
      <c r="AN44" s="389" t="e">
        <f t="shared" ca="1" si="154"/>
        <v>#N/A</v>
      </c>
      <c r="AO44" s="389" t="e">
        <f t="shared" ca="1" si="154"/>
        <v>#N/A</v>
      </c>
      <c r="AP44" s="389" t="e">
        <f t="shared" ca="1" si="154"/>
        <v>#N/A</v>
      </c>
      <c r="AQ44" s="389" t="e">
        <f t="shared" ca="1" si="154"/>
        <v>#N/A</v>
      </c>
      <c r="AR44" s="389" t="e">
        <f t="shared" ca="1" si="154"/>
        <v>#N/A</v>
      </c>
      <c r="AS44" s="389" t="e">
        <f t="shared" ca="1" si="154"/>
        <v>#N/A</v>
      </c>
      <c r="AT44" s="389" t="e">
        <f t="shared" ca="1" si="154"/>
        <v>#N/A</v>
      </c>
      <c r="AU44" s="389" t="e">
        <f t="shared" ca="1" si="154"/>
        <v>#N/A</v>
      </c>
      <c r="AV44" s="389" t="e">
        <f t="shared" ca="1" si="154"/>
        <v>#N/A</v>
      </c>
      <c r="AW44" s="389" t="e">
        <f t="shared" ca="1" si="154"/>
        <v>#N/A</v>
      </c>
      <c r="AX44" s="389" t="e">
        <f t="shared" ca="1" si="154"/>
        <v>#N/A</v>
      </c>
      <c r="AY44" s="389" t="e">
        <f t="shared" ca="1" si="154"/>
        <v>#N/A</v>
      </c>
      <c r="AZ44" s="389" t="e">
        <f t="shared" ca="1" si="154"/>
        <v>#N/A</v>
      </c>
      <c r="BA44" s="389" t="e">
        <f t="shared" ca="1" si="154"/>
        <v>#N/A</v>
      </c>
      <c r="BB44" s="389" t="e">
        <f t="shared" ca="1" si="154"/>
        <v>#N/A</v>
      </c>
      <c r="BC44" s="389" t="e">
        <f t="shared" ca="1" si="154"/>
        <v>#N/A</v>
      </c>
      <c r="BD44" s="389" t="e">
        <f t="shared" ca="1" si="154"/>
        <v>#N/A</v>
      </c>
      <c r="BE44" s="389" t="e">
        <f t="shared" ca="1" si="154"/>
        <v>#N/A</v>
      </c>
      <c r="BF44" s="389" t="e">
        <f t="shared" ca="1" si="154"/>
        <v>#N/A</v>
      </c>
      <c r="BG44" s="389" t="e">
        <f t="shared" ca="1" si="154"/>
        <v>#N/A</v>
      </c>
      <c r="BH44" s="389" t="e">
        <f t="shared" ca="1" si="154"/>
        <v>#N/A</v>
      </c>
      <c r="BI44" s="389" t="e">
        <f t="shared" ca="1" si="154"/>
        <v>#N/A</v>
      </c>
      <c r="BJ44" s="389" t="e">
        <f t="shared" ca="1" si="154"/>
        <v>#N/A</v>
      </c>
      <c r="BK44" s="389" t="e">
        <f t="shared" ca="1" si="154"/>
        <v>#N/A</v>
      </c>
      <c r="BL44" s="389" t="e">
        <f t="shared" ca="1" si="154"/>
        <v>#N/A</v>
      </c>
      <c r="BM44" s="389" t="e">
        <f t="shared" ca="1" si="154"/>
        <v>#N/A</v>
      </c>
      <c r="BN44" s="389" t="e">
        <f t="shared" ca="1" si="154"/>
        <v>#N/A</v>
      </c>
      <c r="BO44" s="389" t="e">
        <f t="shared" ref="BO44:CD44" ca="1" si="155">IF(ISBLANK(FirstYear),0,IF(ECR="yes",BO26,IF(BO4=2012,0,IF(BO4=FirstYear,0,IF(AND(HLOOKUP(BO4,Rate_Case_Assumptions,2)="yes",BO4-1=FirstYear),0,IF(AND(HLOOKUP(BO4,Rate_Case_Assumptions,2)="yes",HLOOKUP(BO4-2,Rate_Case_Assumptions,2)="yes"),BM26,IF(HLOOKUP(BO4,Rate_Case_Assumptions,2)="yes",BN44,IF(HLOOKUP(BO4-1,Rate_Case_Assumptions,2)="yes",(12-$B$77+1)/12*(BN26-BN44)+BN44,IF(AND(HLOOKUP(BO4,Rate_Case_Assumptions,2)=0,BO4-1=FirstYear),0,IF(HLOOKUP(BO4-2,Rate_Case_Assumptions,2)="yes",BM26,BN44))))))))))</f>
        <v>#N/A</v>
      </c>
      <c r="BP44" s="389" t="e">
        <f t="shared" ca="1" si="155"/>
        <v>#N/A</v>
      </c>
      <c r="BQ44" s="389" t="e">
        <f t="shared" ca="1" si="155"/>
        <v>#N/A</v>
      </c>
      <c r="BR44" s="389" t="e">
        <f t="shared" ca="1" si="155"/>
        <v>#N/A</v>
      </c>
      <c r="BS44" s="389" t="e">
        <f t="shared" ca="1" si="155"/>
        <v>#N/A</v>
      </c>
      <c r="BT44" s="389" t="e">
        <f t="shared" ca="1" si="155"/>
        <v>#N/A</v>
      </c>
      <c r="BU44" s="389" t="e">
        <f t="shared" ca="1" si="155"/>
        <v>#N/A</v>
      </c>
      <c r="BV44" s="389" t="e">
        <f t="shared" ca="1" si="155"/>
        <v>#N/A</v>
      </c>
      <c r="BW44" s="389" t="e">
        <f t="shared" ca="1" si="155"/>
        <v>#N/A</v>
      </c>
      <c r="BX44" s="389" t="e">
        <f t="shared" ca="1" si="155"/>
        <v>#N/A</v>
      </c>
      <c r="BY44" s="389" t="e">
        <f t="shared" ca="1" si="155"/>
        <v>#N/A</v>
      </c>
      <c r="BZ44" s="389" t="e">
        <f t="shared" ca="1" si="155"/>
        <v>#N/A</v>
      </c>
      <c r="CA44" s="389" t="e">
        <f t="shared" ca="1" si="155"/>
        <v>#N/A</v>
      </c>
      <c r="CB44" s="389" t="e">
        <f t="shared" ca="1" si="155"/>
        <v>#N/A</v>
      </c>
      <c r="CC44" s="389" t="e">
        <f t="shared" ca="1" si="155"/>
        <v>#N/A</v>
      </c>
      <c r="CD44" s="389" t="e">
        <f t="shared" ca="1" si="155"/>
        <v>#N/A</v>
      </c>
      <c r="CE44" s="389"/>
    </row>
    <row r="45" spans="1:83">
      <c r="A45" s="417" t="s">
        <v>529</v>
      </c>
      <c r="C45" s="389">
        <f ca="1">+C22</f>
        <v>25.268584163356671</v>
      </c>
      <c r="D45" s="389">
        <f t="shared" ref="D45:W45" ca="1" si="156">+D22</f>
        <v>22.258745665828343</v>
      </c>
      <c r="E45" s="389">
        <f t="shared" ca="1" si="156"/>
        <v>27.016937818460988</v>
      </c>
      <c r="F45" s="389">
        <f t="shared" ca="1" si="156"/>
        <v>31.756540784368127</v>
      </c>
      <c r="G45" s="389">
        <f t="shared" ca="1" si="156"/>
        <v>36.47889298499399</v>
      </c>
      <c r="H45" s="389">
        <f t="shared" ca="1" si="156"/>
        <v>41.185332841782824</v>
      </c>
      <c r="I45" s="389">
        <f t="shared" ca="1" si="156"/>
        <v>45.877012884311597</v>
      </c>
      <c r="J45" s="389">
        <f t="shared" ca="1" si="156"/>
        <v>50.555085642157295</v>
      </c>
      <c r="K45" s="389">
        <f t="shared" ca="1" si="156"/>
        <v>55.230927697595931</v>
      </c>
      <c r="L45" s="389">
        <f t="shared" ca="1" si="156"/>
        <v>59.90673257466112</v>
      </c>
      <c r="M45" s="389">
        <f t="shared" ca="1" si="156"/>
        <v>64.582574630099757</v>
      </c>
      <c r="N45" s="389">
        <f t="shared" ca="1" si="156"/>
        <v>69.258379507164932</v>
      </c>
      <c r="O45" s="389">
        <f t="shared" ca="1" si="156"/>
        <v>73.934221562603568</v>
      </c>
      <c r="P45" s="389">
        <f t="shared" ca="1" si="156"/>
        <v>78.610026439668758</v>
      </c>
      <c r="Q45" s="389">
        <f t="shared" ca="1" si="156"/>
        <v>83.28586849510738</v>
      </c>
      <c r="R45" s="389">
        <f t="shared" ca="1" si="156"/>
        <v>87.961673372172584</v>
      </c>
      <c r="S45" s="389">
        <f t="shared" ca="1" si="156"/>
        <v>92.637515427611206</v>
      </c>
      <c r="T45" s="389">
        <f t="shared" ca="1" si="156"/>
        <v>97.313320304676409</v>
      </c>
      <c r="U45" s="389">
        <f t="shared" ca="1" si="156"/>
        <v>101.98916236011502</v>
      </c>
      <c r="V45" s="389">
        <f t="shared" ca="1" si="156"/>
        <v>106.66496723718019</v>
      </c>
      <c r="W45" s="389">
        <f t="shared" ca="1" si="156"/>
        <v>111.25786434144962</v>
      </c>
      <c r="X45" s="389">
        <f t="shared" ref="X45:CD45" ca="1" si="157">+X22</f>
        <v>115.76781649454979</v>
      </c>
      <c r="Y45" s="389">
        <f t="shared" ca="1" si="157"/>
        <v>120.27776864764996</v>
      </c>
      <c r="Z45" s="389">
        <f t="shared" ca="1" si="157"/>
        <v>124.78772080075011</v>
      </c>
      <c r="AA45" s="389">
        <f t="shared" ca="1" si="157"/>
        <v>129.29767295385028</v>
      </c>
      <c r="AB45" s="389">
        <f t="shared" ca="1" si="157"/>
        <v>133.80762510695047</v>
      </c>
      <c r="AC45" s="389">
        <f t="shared" ca="1" si="157"/>
        <v>138.3175772600506</v>
      </c>
      <c r="AD45" s="389">
        <f t="shared" ca="1" si="157"/>
        <v>142.82752941315078</v>
      </c>
      <c r="AE45" s="389">
        <f t="shared" ca="1" si="157"/>
        <v>147.33748156625091</v>
      </c>
      <c r="AF45" s="389">
        <f t="shared" ca="1" si="157"/>
        <v>151.8474337193511</v>
      </c>
      <c r="AG45" s="389">
        <f t="shared" ca="1" si="157"/>
        <v>156.35738587245132</v>
      </c>
      <c r="AH45" s="389">
        <f t="shared" ca="1" si="157"/>
        <v>160.86733802555148</v>
      </c>
      <c r="AI45" s="389">
        <f t="shared" ca="1" si="157"/>
        <v>165.37729017865161</v>
      </c>
      <c r="AJ45" s="389">
        <f t="shared" ca="1" si="157"/>
        <v>169.88724233175176</v>
      </c>
      <c r="AK45" s="389">
        <f t="shared" ca="1" si="157"/>
        <v>174.39719448485198</v>
      </c>
      <c r="AL45" s="389">
        <f t="shared" ca="1" si="157"/>
        <v>-7.7881813285714401</v>
      </c>
      <c r="AM45" s="389">
        <f t="shared" ca="1" si="157"/>
        <v>-1.028108333045452E-14</v>
      </c>
      <c r="AN45" s="389">
        <f t="shared" ca="1" si="157"/>
        <v>-1.028108333045452E-14</v>
      </c>
      <c r="AO45" s="389">
        <f t="shared" ca="1" si="157"/>
        <v>-1.028108333045452E-14</v>
      </c>
      <c r="AP45" s="389">
        <f t="shared" ca="1" si="157"/>
        <v>-1.028108333045452E-14</v>
      </c>
      <c r="AQ45" s="389">
        <f t="shared" ca="1" si="157"/>
        <v>-1.028108333045452E-14</v>
      </c>
      <c r="AR45" s="389">
        <f t="shared" ca="1" si="157"/>
        <v>-1.028108333045452E-14</v>
      </c>
      <c r="AS45" s="389">
        <f t="shared" ca="1" si="157"/>
        <v>-1.028108333045452E-14</v>
      </c>
      <c r="AT45" s="389">
        <f t="shared" ca="1" si="157"/>
        <v>-1.028108333045452E-14</v>
      </c>
      <c r="AU45" s="389">
        <f t="shared" ca="1" si="157"/>
        <v>-1.028108333045452E-14</v>
      </c>
      <c r="AV45" s="389">
        <f t="shared" ca="1" si="157"/>
        <v>-1.028108333045452E-14</v>
      </c>
      <c r="AW45" s="389">
        <f t="shared" ca="1" si="157"/>
        <v>-1.028108333045452E-14</v>
      </c>
      <c r="AX45" s="389">
        <f t="shared" ca="1" si="157"/>
        <v>-1.028108333045452E-14</v>
      </c>
      <c r="AY45" s="389">
        <f t="shared" ca="1" si="157"/>
        <v>-1.028108333045452E-14</v>
      </c>
      <c r="AZ45" s="389">
        <f t="shared" ca="1" si="157"/>
        <v>-1.028108333045452E-14</v>
      </c>
      <c r="BA45" s="389">
        <f t="shared" ca="1" si="157"/>
        <v>-1.028108333045452E-14</v>
      </c>
      <c r="BB45" s="389">
        <f t="shared" ca="1" si="157"/>
        <v>-1.028108333045452E-14</v>
      </c>
      <c r="BC45" s="389">
        <f t="shared" ca="1" si="157"/>
        <v>-1.028108333045452E-14</v>
      </c>
      <c r="BD45" s="389">
        <f t="shared" ca="1" si="157"/>
        <v>-1.028108333045452E-14</v>
      </c>
      <c r="BE45" s="389">
        <f t="shared" ca="1" si="157"/>
        <v>-1.028108333045452E-14</v>
      </c>
      <c r="BF45" s="389">
        <f t="shared" ca="1" si="157"/>
        <v>-1.028108333045452E-14</v>
      </c>
      <c r="BG45" s="389">
        <f t="shared" ca="1" si="157"/>
        <v>-1.028108333045452E-14</v>
      </c>
      <c r="BH45" s="389">
        <f t="shared" ca="1" si="157"/>
        <v>-1.028108333045452E-14</v>
      </c>
      <c r="BI45" s="389">
        <f t="shared" ca="1" si="157"/>
        <v>-1.028108333045452E-14</v>
      </c>
      <c r="BJ45" s="389">
        <f t="shared" ca="1" si="157"/>
        <v>-1.028108333045452E-14</v>
      </c>
      <c r="BK45" s="389">
        <f t="shared" ca="1" si="157"/>
        <v>-1.028108333045452E-14</v>
      </c>
      <c r="BL45" s="389">
        <f t="shared" ca="1" si="157"/>
        <v>-1.028108333045452E-14</v>
      </c>
      <c r="BM45" s="389">
        <f t="shared" ca="1" si="157"/>
        <v>-1.028108333045452E-14</v>
      </c>
      <c r="BN45" s="389">
        <f t="shared" ca="1" si="157"/>
        <v>-1.028108333045452E-14</v>
      </c>
      <c r="BO45" s="389">
        <f t="shared" ca="1" si="157"/>
        <v>-1.028108333045452E-14</v>
      </c>
      <c r="BP45" s="389">
        <f t="shared" ca="1" si="157"/>
        <v>-1.028108333045452E-14</v>
      </c>
      <c r="BQ45" s="389">
        <f t="shared" ca="1" si="157"/>
        <v>-1.028108333045452E-14</v>
      </c>
      <c r="BR45" s="389">
        <f t="shared" ca="1" si="157"/>
        <v>-1.028108333045452E-14</v>
      </c>
      <c r="BS45" s="389">
        <f t="shared" ca="1" si="157"/>
        <v>-1.028108333045452E-14</v>
      </c>
      <c r="BT45" s="389">
        <f t="shared" ca="1" si="157"/>
        <v>-1.028108333045452E-14</v>
      </c>
      <c r="BU45" s="389">
        <f t="shared" ca="1" si="157"/>
        <v>-1.028108333045452E-14</v>
      </c>
      <c r="BV45" s="389">
        <f t="shared" ca="1" si="157"/>
        <v>-1.028108333045452E-14</v>
      </c>
      <c r="BW45" s="389">
        <f t="shared" ca="1" si="157"/>
        <v>-1.028108333045452E-14</v>
      </c>
      <c r="BX45" s="389">
        <f t="shared" ca="1" si="157"/>
        <v>-1.028108333045452E-14</v>
      </c>
      <c r="BY45" s="389">
        <f t="shared" ca="1" si="157"/>
        <v>-1.028108333045452E-14</v>
      </c>
      <c r="BZ45" s="389">
        <f t="shared" ca="1" si="157"/>
        <v>-1.028108333045452E-14</v>
      </c>
      <c r="CA45" s="389">
        <f t="shared" ca="1" si="157"/>
        <v>-1.028108333045452E-14</v>
      </c>
      <c r="CB45" s="389">
        <f t="shared" ca="1" si="157"/>
        <v>-1.028108333045452E-14</v>
      </c>
      <c r="CC45" s="389">
        <f t="shared" ca="1" si="157"/>
        <v>-1.028108333045452E-14</v>
      </c>
      <c r="CD45" s="389">
        <f t="shared" ca="1" si="157"/>
        <v>-1.028108333045452E-14</v>
      </c>
      <c r="CE45" s="389"/>
    </row>
    <row r="46" spans="1:83">
      <c r="A46" s="417"/>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89"/>
      <c r="BL46" s="389"/>
      <c r="BM46" s="389"/>
      <c r="BN46" s="389"/>
      <c r="BO46" s="389"/>
      <c r="BP46" s="389"/>
      <c r="BQ46" s="389"/>
      <c r="BR46" s="389"/>
      <c r="BS46" s="389"/>
      <c r="BT46" s="389"/>
      <c r="BU46" s="389"/>
      <c r="BV46" s="389"/>
      <c r="BW46" s="389"/>
      <c r="BX46" s="389"/>
      <c r="BY46" s="389"/>
      <c r="BZ46" s="389"/>
      <c r="CA46" s="389"/>
      <c r="CB46" s="389"/>
      <c r="CC46" s="389"/>
      <c r="CD46" s="389"/>
      <c r="CE46" s="389"/>
    </row>
    <row r="47" spans="1:83">
      <c r="A47" s="409" t="s">
        <v>536</v>
      </c>
      <c r="C47" s="440">
        <f t="shared" ref="C47:W47" ca="1" si="158">SUM(C44:C45)</f>
        <v>25.268584163356671</v>
      </c>
      <c r="D47" s="440">
        <f t="shared" ca="1" si="158"/>
        <v>22.258745665828343</v>
      </c>
      <c r="E47" s="440">
        <f t="shared" ca="1" si="158"/>
        <v>32.735908647506008</v>
      </c>
      <c r="F47" s="440">
        <f t="shared" ca="1" si="158"/>
        <v>54.632424100548214</v>
      </c>
      <c r="G47" s="440">
        <f t="shared" ca="1" si="158"/>
        <v>55.951307264250438</v>
      </c>
      <c r="H47" s="440">
        <f t="shared" ca="1" si="158"/>
        <v>50.447340010268363</v>
      </c>
      <c r="I47" s="440">
        <f t="shared" ca="1" si="158"/>
        <v>51.840292140659642</v>
      </c>
      <c r="J47" s="440">
        <f t="shared" ca="1" si="158"/>
        <v>46.622181162092865</v>
      </c>
      <c r="K47" s="440">
        <f t="shared" ca="1" si="158"/>
        <v>48.088912172937334</v>
      </c>
      <c r="L47" s="440">
        <f t="shared" ca="1" si="158"/>
        <v>43.137383916220024</v>
      </c>
      <c r="M47" s="440">
        <f t="shared" ca="1" si="158"/>
        <v>44.631598185561721</v>
      </c>
      <c r="N47" s="440">
        <f t="shared" ca="1" si="158"/>
        <v>39.762519704336071</v>
      </c>
      <c r="O47" s="440">
        <f t="shared" ca="1" si="158"/>
        <v>41.256733973677775</v>
      </c>
      <c r="P47" s="440">
        <f t="shared" ca="1" si="158"/>
        <v>36.387655492452161</v>
      </c>
      <c r="Q47" s="440">
        <f t="shared" ca="1" si="158"/>
        <v>37.881869761793837</v>
      </c>
      <c r="R47" s="440">
        <f t="shared" ca="1" si="158"/>
        <v>33.012791280568216</v>
      </c>
      <c r="S47" s="440">
        <f t="shared" ca="1" si="158"/>
        <v>34.507005549909898</v>
      </c>
      <c r="T47" s="440">
        <f t="shared" ca="1" si="158"/>
        <v>29.637927068684291</v>
      </c>
      <c r="U47" s="440">
        <f t="shared" ca="1" si="158"/>
        <v>31.13214133802596</v>
      </c>
      <c r="V47" s="440">
        <f t="shared" ca="1" si="158"/>
        <v>26.263062856800303</v>
      </c>
      <c r="W47" s="440">
        <f t="shared" ca="1" si="158"/>
        <v>27.674332174972804</v>
      </c>
      <c r="X47" s="440">
        <f t="shared" ref="X47:CD47" ca="1" si="159">SUM(X44:X45)</f>
        <v>22.639400969782187</v>
      </c>
      <c r="Y47" s="440">
        <f t="shared" ca="1" si="159"/>
        <v>24.345380297490649</v>
      </c>
      <c r="Z47" s="440">
        <f t="shared" ca="1" si="159"/>
        <v>20.443413974415677</v>
      </c>
      <c r="AA47" s="440">
        <f t="shared" ca="1" si="159"/>
        <v>22.275297100291127</v>
      </c>
      <c r="AB47" s="440">
        <f t="shared" ca="1" si="159"/>
        <v>18.75104217171716</v>
      </c>
      <c r="AC47" s="440">
        <f t="shared" ca="1" si="159"/>
        <v>20.582925297592567</v>
      </c>
      <c r="AD47" s="440">
        <f t="shared" ca="1" si="159"/>
        <v>17.058670369018557</v>
      </c>
      <c r="AE47" s="440">
        <f t="shared" ca="1" si="159"/>
        <v>18.890553494893965</v>
      </c>
      <c r="AF47" s="440">
        <f t="shared" ca="1" si="159"/>
        <v>15.366298566319983</v>
      </c>
      <c r="AG47" s="440">
        <f t="shared" ca="1" si="159"/>
        <v>17.198181692195476</v>
      </c>
      <c r="AH47" s="440">
        <f t="shared" ca="1" si="159"/>
        <v>13.673926763621466</v>
      </c>
      <c r="AI47" s="440">
        <f t="shared" ca="1" si="159"/>
        <v>15.505809889496874</v>
      </c>
      <c r="AJ47" s="440">
        <f t="shared" ca="1" si="159"/>
        <v>11.981554960922836</v>
      </c>
      <c r="AK47" s="440">
        <f t="shared" ca="1" si="159"/>
        <v>13.813438086798328</v>
      </c>
      <c r="AL47" s="440">
        <f t="shared" ca="1" si="159"/>
        <v>-176.40614480829925</v>
      </c>
      <c r="AM47" s="440">
        <f t="shared" ca="1" si="159"/>
        <v>-124.51642727765299</v>
      </c>
      <c r="AN47" s="440" t="e">
        <f t="shared" ca="1" si="159"/>
        <v>#N/A</v>
      </c>
      <c r="AO47" s="440" t="e">
        <f t="shared" ca="1" si="159"/>
        <v>#N/A</v>
      </c>
      <c r="AP47" s="440" t="e">
        <f t="shared" ca="1" si="159"/>
        <v>#N/A</v>
      </c>
      <c r="AQ47" s="440" t="e">
        <f t="shared" ca="1" si="159"/>
        <v>#N/A</v>
      </c>
      <c r="AR47" s="440" t="e">
        <f t="shared" ca="1" si="159"/>
        <v>#N/A</v>
      </c>
      <c r="AS47" s="440" t="e">
        <f t="shared" ca="1" si="159"/>
        <v>#N/A</v>
      </c>
      <c r="AT47" s="440" t="e">
        <f t="shared" ca="1" si="159"/>
        <v>#N/A</v>
      </c>
      <c r="AU47" s="440" t="e">
        <f t="shared" ca="1" si="159"/>
        <v>#N/A</v>
      </c>
      <c r="AV47" s="440" t="e">
        <f t="shared" ca="1" si="159"/>
        <v>#N/A</v>
      </c>
      <c r="AW47" s="440" t="e">
        <f t="shared" ca="1" si="159"/>
        <v>#N/A</v>
      </c>
      <c r="AX47" s="440" t="e">
        <f t="shared" ca="1" si="159"/>
        <v>#N/A</v>
      </c>
      <c r="AY47" s="440" t="e">
        <f t="shared" ca="1" si="159"/>
        <v>#N/A</v>
      </c>
      <c r="AZ47" s="440" t="e">
        <f t="shared" ca="1" si="159"/>
        <v>#N/A</v>
      </c>
      <c r="BA47" s="440" t="e">
        <f t="shared" ca="1" si="159"/>
        <v>#N/A</v>
      </c>
      <c r="BB47" s="440" t="e">
        <f t="shared" ca="1" si="159"/>
        <v>#N/A</v>
      </c>
      <c r="BC47" s="440" t="e">
        <f t="shared" ca="1" si="159"/>
        <v>#N/A</v>
      </c>
      <c r="BD47" s="440" t="e">
        <f t="shared" ca="1" si="159"/>
        <v>#N/A</v>
      </c>
      <c r="BE47" s="440" t="e">
        <f t="shared" ca="1" si="159"/>
        <v>#N/A</v>
      </c>
      <c r="BF47" s="440" t="e">
        <f t="shared" ca="1" si="159"/>
        <v>#N/A</v>
      </c>
      <c r="BG47" s="440" t="e">
        <f t="shared" ca="1" si="159"/>
        <v>#N/A</v>
      </c>
      <c r="BH47" s="440" t="e">
        <f t="shared" ca="1" si="159"/>
        <v>#N/A</v>
      </c>
      <c r="BI47" s="440" t="e">
        <f t="shared" ca="1" si="159"/>
        <v>#N/A</v>
      </c>
      <c r="BJ47" s="440" t="e">
        <f t="shared" ca="1" si="159"/>
        <v>#N/A</v>
      </c>
      <c r="BK47" s="440" t="e">
        <f t="shared" ca="1" si="159"/>
        <v>#N/A</v>
      </c>
      <c r="BL47" s="440" t="e">
        <f t="shared" ca="1" si="159"/>
        <v>#N/A</v>
      </c>
      <c r="BM47" s="440" t="e">
        <f t="shared" ca="1" si="159"/>
        <v>#N/A</v>
      </c>
      <c r="BN47" s="440" t="e">
        <f t="shared" ca="1" si="159"/>
        <v>#N/A</v>
      </c>
      <c r="BO47" s="440" t="e">
        <f t="shared" ca="1" si="159"/>
        <v>#N/A</v>
      </c>
      <c r="BP47" s="440" t="e">
        <f t="shared" ca="1" si="159"/>
        <v>#N/A</v>
      </c>
      <c r="BQ47" s="440" t="e">
        <f t="shared" ca="1" si="159"/>
        <v>#N/A</v>
      </c>
      <c r="BR47" s="440" t="e">
        <f t="shared" ca="1" si="159"/>
        <v>#N/A</v>
      </c>
      <c r="BS47" s="440" t="e">
        <f t="shared" ca="1" si="159"/>
        <v>#N/A</v>
      </c>
      <c r="BT47" s="440" t="e">
        <f t="shared" ca="1" si="159"/>
        <v>#N/A</v>
      </c>
      <c r="BU47" s="440" t="e">
        <f t="shared" ca="1" si="159"/>
        <v>#N/A</v>
      </c>
      <c r="BV47" s="440" t="e">
        <f t="shared" ca="1" si="159"/>
        <v>#N/A</v>
      </c>
      <c r="BW47" s="440" t="e">
        <f t="shared" ca="1" si="159"/>
        <v>#N/A</v>
      </c>
      <c r="BX47" s="440" t="e">
        <f t="shared" ca="1" si="159"/>
        <v>#N/A</v>
      </c>
      <c r="BY47" s="440" t="e">
        <f t="shared" ca="1" si="159"/>
        <v>#N/A</v>
      </c>
      <c r="BZ47" s="440" t="e">
        <f t="shared" ca="1" si="159"/>
        <v>#N/A</v>
      </c>
      <c r="CA47" s="440" t="e">
        <f t="shared" ca="1" si="159"/>
        <v>#N/A</v>
      </c>
      <c r="CB47" s="440" t="e">
        <f t="shared" ca="1" si="159"/>
        <v>#N/A</v>
      </c>
      <c r="CC47" s="440" t="e">
        <f t="shared" ca="1" si="159"/>
        <v>#N/A</v>
      </c>
      <c r="CD47" s="440" t="e">
        <f t="shared" ca="1" si="159"/>
        <v>#N/A</v>
      </c>
      <c r="CE47" s="389"/>
    </row>
    <row r="48" spans="1:83">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c r="AO48" s="419"/>
      <c r="AP48" s="419"/>
      <c r="AQ48" s="419"/>
      <c r="AR48" s="419"/>
      <c r="AS48" s="419"/>
      <c r="AT48" s="419"/>
      <c r="AU48" s="419"/>
      <c r="AV48" s="419"/>
      <c r="AW48" s="419"/>
      <c r="AX48" s="419"/>
      <c r="AY48" s="419"/>
      <c r="AZ48" s="419"/>
      <c r="BA48" s="419"/>
      <c r="BB48" s="419"/>
      <c r="BC48" s="419"/>
      <c r="BD48" s="419"/>
      <c r="BE48" s="419"/>
      <c r="BF48" s="419"/>
      <c r="BG48" s="419"/>
      <c r="BH48" s="419"/>
      <c r="BI48" s="419"/>
      <c r="BJ48" s="419"/>
      <c r="BK48" s="419"/>
      <c r="BL48" s="419"/>
      <c r="BM48" s="419"/>
      <c r="BN48" s="419"/>
      <c r="BO48" s="419"/>
      <c r="BP48" s="419"/>
      <c r="BQ48" s="419"/>
      <c r="BR48" s="419"/>
      <c r="BS48" s="419"/>
      <c r="BT48" s="419"/>
      <c r="BU48" s="419"/>
      <c r="BV48" s="419"/>
      <c r="BW48" s="419"/>
      <c r="BX48" s="419"/>
      <c r="BY48" s="419"/>
      <c r="BZ48" s="419"/>
      <c r="CA48" s="419"/>
      <c r="CB48" s="419"/>
      <c r="CC48" s="419"/>
      <c r="CD48" s="419"/>
      <c r="CE48" s="478"/>
    </row>
    <row r="49" spans="1:83">
      <c r="A49" s="392" t="s">
        <v>512</v>
      </c>
      <c r="C49" s="389">
        <f>+C44</f>
        <v>0</v>
      </c>
      <c r="D49" s="389">
        <f t="shared" ref="D49:W49" ca="1" si="160">+D44</f>
        <v>0</v>
      </c>
      <c r="E49" s="389">
        <f t="shared" ca="1" si="160"/>
        <v>5.7189708290450216</v>
      </c>
      <c r="F49" s="389">
        <f t="shared" ca="1" si="160"/>
        <v>22.875883316180087</v>
      </c>
      <c r="G49" s="389">
        <f t="shared" ca="1" si="160"/>
        <v>19.472414279256448</v>
      </c>
      <c r="H49" s="389">
        <f t="shared" ca="1" si="160"/>
        <v>9.262007168485539</v>
      </c>
      <c r="I49" s="389">
        <f t="shared" ca="1" si="160"/>
        <v>5.9632792563480468</v>
      </c>
      <c r="J49" s="389">
        <f t="shared" ca="1" si="160"/>
        <v>-3.9329044800644297</v>
      </c>
      <c r="K49" s="389">
        <f t="shared" ca="1" si="160"/>
        <v>-7.1420155246585963</v>
      </c>
      <c r="L49" s="389">
        <f t="shared" ca="1" si="160"/>
        <v>-16.769348658441096</v>
      </c>
      <c r="M49" s="389">
        <f t="shared" ca="1" si="160"/>
        <v>-19.950976444538036</v>
      </c>
      <c r="N49" s="389">
        <f t="shared" ca="1" si="160"/>
        <v>-29.495859802828861</v>
      </c>
      <c r="O49" s="389">
        <f t="shared" ca="1" si="160"/>
        <v>-32.677487588925793</v>
      </c>
      <c r="P49" s="389">
        <f t="shared" ca="1" si="160"/>
        <v>-42.222370947216596</v>
      </c>
      <c r="Q49" s="389">
        <f t="shared" ca="1" si="160"/>
        <v>-45.403998733313543</v>
      </c>
      <c r="R49" s="389">
        <f t="shared" ca="1" si="160"/>
        <v>-54.948882091604368</v>
      </c>
      <c r="S49" s="389">
        <f t="shared" ca="1" si="160"/>
        <v>-58.130509877701307</v>
      </c>
      <c r="T49" s="389">
        <f t="shared" ca="1" si="160"/>
        <v>-67.675393235992118</v>
      </c>
      <c r="U49" s="389">
        <f t="shared" ca="1" si="160"/>
        <v>-70.857021022089057</v>
      </c>
      <c r="V49" s="389">
        <f t="shared" ca="1" si="160"/>
        <v>-80.401904380379889</v>
      </c>
      <c r="W49" s="389">
        <f t="shared" ca="1" si="160"/>
        <v>-83.583532166476814</v>
      </c>
      <c r="X49" s="389">
        <f t="shared" ref="X49:CD49" ca="1" si="161">+X44</f>
        <v>-93.128415524767604</v>
      </c>
      <c r="Y49" s="389">
        <f t="shared" ca="1" si="161"/>
        <v>-95.932388350159314</v>
      </c>
      <c r="Z49" s="389">
        <f t="shared" ca="1" si="161"/>
        <v>-104.34430682633443</v>
      </c>
      <c r="AA49" s="389">
        <f t="shared" ca="1" si="161"/>
        <v>-107.02237585355915</v>
      </c>
      <c r="AB49" s="389">
        <f t="shared" ca="1" si="161"/>
        <v>-115.05658293523331</v>
      </c>
      <c r="AC49" s="389">
        <f t="shared" ca="1" si="161"/>
        <v>-117.73465196245803</v>
      </c>
      <c r="AD49" s="389">
        <f t="shared" ca="1" si="161"/>
        <v>-125.76885904413223</v>
      </c>
      <c r="AE49" s="389">
        <f t="shared" ca="1" si="161"/>
        <v>-128.44692807135695</v>
      </c>
      <c r="AF49" s="389">
        <f t="shared" ca="1" si="161"/>
        <v>-136.48113515303112</v>
      </c>
      <c r="AG49" s="389">
        <f t="shared" ca="1" si="161"/>
        <v>-139.15920418025584</v>
      </c>
      <c r="AH49" s="389">
        <f t="shared" ca="1" si="161"/>
        <v>-147.19341126193001</v>
      </c>
      <c r="AI49" s="389">
        <f t="shared" ca="1" si="161"/>
        <v>-149.87148028915473</v>
      </c>
      <c r="AJ49" s="389">
        <f t="shared" ca="1" si="161"/>
        <v>-157.90568737082893</v>
      </c>
      <c r="AK49" s="389">
        <f t="shared" ca="1" si="161"/>
        <v>-160.58375639805365</v>
      </c>
      <c r="AL49" s="389">
        <f t="shared" ca="1" si="161"/>
        <v>-168.61796347972779</v>
      </c>
      <c r="AM49" s="389">
        <f t="shared" ca="1" si="161"/>
        <v>-124.51642727765298</v>
      </c>
      <c r="AN49" s="389" t="e">
        <f t="shared" ca="1" si="161"/>
        <v>#N/A</v>
      </c>
      <c r="AO49" s="389" t="e">
        <f t="shared" ca="1" si="161"/>
        <v>#N/A</v>
      </c>
      <c r="AP49" s="389" t="e">
        <f t="shared" ca="1" si="161"/>
        <v>#N/A</v>
      </c>
      <c r="AQ49" s="389" t="e">
        <f t="shared" ca="1" si="161"/>
        <v>#N/A</v>
      </c>
      <c r="AR49" s="389" t="e">
        <f t="shared" ca="1" si="161"/>
        <v>#N/A</v>
      </c>
      <c r="AS49" s="389" t="e">
        <f t="shared" ca="1" si="161"/>
        <v>#N/A</v>
      </c>
      <c r="AT49" s="389" t="e">
        <f t="shared" ca="1" si="161"/>
        <v>#N/A</v>
      </c>
      <c r="AU49" s="389" t="e">
        <f t="shared" ca="1" si="161"/>
        <v>#N/A</v>
      </c>
      <c r="AV49" s="389" t="e">
        <f t="shared" ca="1" si="161"/>
        <v>#N/A</v>
      </c>
      <c r="AW49" s="389" t="e">
        <f t="shared" ca="1" si="161"/>
        <v>#N/A</v>
      </c>
      <c r="AX49" s="389" t="e">
        <f t="shared" ca="1" si="161"/>
        <v>#N/A</v>
      </c>
      <c r="AY49" s="389" t="e">
        <f t="shared" ca="1" si="161"/>
        <v>#N/A</v>
      </c>
      <c r="AZ49" s="389" t="e">
        <f t="shared" ca="1" si="161"/>
        <v>#N/A</v>
      </c>
      <c r="BA49" s="389" t="e">
        <f t="shared" ca="1" si="161"/>
        <v>#N/A</v>
      </c>
      <c r="BB49" s="389" t="e">
        <f t="shared" ca="1" si="161"/>
        <v>#N/A</v>
      </c>
      <c r="BC49" s="389" t="e">
        <f t="shared" ca="1" si="161"/>
        <v>#N/A</v>
      </c>
      <c r="BD49" s="389" t="e">
        <f t="shared" ca="1" si="161"/>
        <v>#N/A</v>
      </c>
      <c r="BE49" s="389" t="e">
        <f t="shared" ca="1" si="161"/>
        <v>#N/A</v>
      </c>
      <c r="BF49" s="389" t="e">
        <f t="shared" ca="1" si="161"/>
        <v>#N/A</v>
      </c>
      <c r="BG49" s="389" t="e">
        <f t="shared" ca="1" si="161"/>
        <v>#N/A</v>
      </c>
      <c r="BH49" s="389" t="e">
        <f t="shared" ca="1" si="161"/>
        <v>#N/A</v>
      </c>
      <c r="BI49" s="389" t="e">
        <f t="shared" ca="1" si="161"/>
        <v>#N/A</v>
      </c>
      <c r="BJ49" s="389" t="e">
        <f t="shared" ca="1" si="161"/>
        <v>#N/A</v>
      </c>
      <c r="BK49" s="389" t="e">
        <f t="shared" ca="1" si="161"/>
        <v>#N/A</v>
      </c>
      <c r="BL49" s="389" t="e">
        <f t="shared" ca="1" si="161"/>
        <v>#N/A</v>
      </c>
      <c r="BM49" s="389" t="e">
        <f t="shared" ca="1" si="161"/>
        <v>#N/A</v>
      </c>
      <c r="BN49" s="389" t="e">
        <f t="shared" ca="1" si="161"/>
        <v>#N/A</v>
      </c>
      <c r="BO49" s="389" t="e">
        <f t="shared" ca="1" si="161"/>
        <v>#N/A</v>
      </c>
      <c r="BP49" s="389" t="e">
        <f t="shared" ca="1" si="161"/>
        <v>#N/A</v>
      </c>
      <c r="BQ49" s="389" t="e">
        <f t="shared" ca="1" si="161"/>
        <v>#N/A</v>
      </c>
      <c r="BR49" s="389" t="e">
        <f t="shared" ca="1" si="161"/>
        <v>#N/A</v>
      </c>
      <c r="BS49" s="389" t="e">
        <f t="shared" ca="1" si="161"/>
        <v>#N/A</v>
      </c>
      <c r="BT49" s="389" t="e">
        <f t="shared" ca="1" si="161"/>
        <v>#N/A</v>
      </c>
      <c r="BU49" s="389" t="e">
        <f t="shared" ca="1" si="161"/>
        <v>#N/A</v>
      </c>
      <c r="BV49" s="389" t="e">
        <f t="shared" ca="1" si="161"/>
        <v>#N/A</v>
      </c>
      <c r="BW49" s="389" t="e">
        <f t="shared" ca="1" si="161"/>
        <v>#N/A</v>
      </c>
      <c r="BX49" s="389" t="e">
        <f t="shared" ca="1" si="161"/>
        <v>#N/A</v>
      </c>
      <c r="BY49" s="389" t="e">
        <f t="shared" ca="1" si="161"/>
        <v>#N/A</v>
      </c>
      <c r="BZ49" s="389" t="e">
        <f t="shared" ca="1" si="161"/>
        <v>#N/A</v>
      </c>
      <c r="CA49" s="389" t="e">
        <f t="shared" ca="1" si="161"/>
        <v>#N/A</v>
      </c>
      <c r="CB49" s="389" t="e">
        <f t="shared" ca="1" si="161"/>
        <v>#N/A</v>
      </c>
      <c r="CC49" s="389" t="e">
        <f t="shared" ca="1" si="161"/>
        <v>#N/A</v>
      </c>
      <c r="CD49" s="389" t="e">
        <f t="shared" ca="1" si="161"/>
        <v>#N/A</v>
      </c>
      <c r="CE49" s="389"/>
    </row>
    <row r="50" spans="1:83">
      <c r="A50" s="417" t="s">
        <v>529</v>
      </c>
      <c r="C50" s="389">
        <f ca="1">+C45</f>
        <v>25.268584163356671</v>
      </c>
      <c r="D50" s="389">
        <f t="shared" ref="D50:W50" ca="1" si="162">+D45</f>
        <v>22.258745665828343</v>
      </c>
      <c r="E50" s="389">
        <f t="shared" ca="1" si="162"/>
        <v>27.016937818460988</v>
      </c>
      <c r="F50" s="389">
        <f t="shared" ca="1" si="162"/>
        <v>31.756540784368127</v>
      </c>
      <c r="G50" s="389">
        <f t="shared" ca="1" si="162"/>
        <v>36.47889298499399</v>
      </c>
      <c r="H50" s="389">
        <f t="shared" ca="1" si="162"/>
        <v>41.185332841782824</v>
      </c>
      <c r="I50" s="389">
        <f t="shared" ca="1" si="162"/>
        <v>45.877012884311597</v>
      </c>
      <c r="J50" s="389">
        <f t="shared" ca="1" si="162"/>
        <v>50.555085642157295</v>
      </c>
      <c r="K50" s="389">
        <f t="shared" ca="1" si="162"/>
        <v>55.230927697595931</v>
      </c>
      <c r="L50" s="389">
        <f t="shared" ca="1" si="162"/>
        <v>59.90673257466112</v>
      </c>
      <c r="M50" s="389">
        <f t="shared" ca="1" si="162"/>
        <v>64.582574630099757</v>
      </c>
      <c r="N50" s="389">
        <f t="shared" ca="1" si="162"/>
        <v>69.258379507164932</v>
      </c>
      <c r="O50" s="389">
        <f t="shared" ca="1" si="162"/>
        <v>73.934221562603568</v>
      </c>
      <c r="P50" s="389">
        <f t="shared" ca="1" si="162"/>
        <v>78.610026439668758</v>
      </c>
      <c r="Q50" s="389">
        <f t="shared" ca="1" si="162"/>
        <v>83.28586849510738</v>
      </c>
      <c r="R50" s="389">
        <f t="shared" ca="1" si="162"/>
        <v>87.961673372172584</v>
      </c>
      <c r="S50" s="389">
        <f t="shared" ca="1" si="162"/>
        <v>92.637515427611206</v>
      </c>
      <c r="T50" s="389">
        <f t="shared" ca="1" si="162"/>
        <v>97.313320304676409</v>
      </c>
      <c r="U50" s="389">
        <f t="shared" ca="1" si="162"/>
        <v>101.98916236011502</v>
      </c>
      <c r="V50" s="389">
        <f t="shared" ca="1" si="162"/>
        <v>106.66496723718019</v>
      </c>
      <c r="W50" s="389">
        <f t="shared" ca="1" si="162"/>
        <v>111.25786434144962</v>
      </c>
      <c r="X50" s="389">
        <f t="shared" ref="X50:CD50" ca="1" si="163">+X45</f>
        <v>115.76781649454979</v>
      </c>
      <c r="Y50" s="389">
        <f t="shared" ca="1" si="163"/>
        <v>120.27776864764996</v>
      </c>
      <c r="Z50" s="389">
        <f t="shared" ca="1" si="163"/>
        <v>124.78772080075011</v>
      </c>
      <c r="AA50" s="389">
        <f t="shared" ca="1" si="163"/>
        <v>129.29767295385028</v>
      </c>
      <c r="AB50" s="389">
        <f t="shared" ca="1" si="163"/>
        <v>133.80762510695047</v>
      </c>
      <c r="AC50" s="389">
        <f t="shared" ca="1" si="163"/>
        <v>138.3175772600506</v>
      </c>
      <c r="AD50" s="389">
        <f t="shared" ca="1" si="163"/>
        <v>142.82752941315078</v>
      </c>
      <c r="AE50" s="389">
        <f t="shared" ca="1" si="163"/>
        <v>147.33748156625091</v>
      </c>
      <c r="AF50" s="389">
        <f t="shared" ca="1" si="163"/>
        <v>151.8474337193511</v>
      </c>
      <c r="AG50" s="389">
        <f t="shared" ca="1" si="163"/>
        <v>156.35738587245132</v>
      </c>
      <c r="AH50" s="389">
        <f t="shared" ca="1" si="163"/>
        <v>160.86733802555148</v>
      </c>
      <c r="AI50" s="389">
        <f t="shared" ca="1" si="163"/>
        <v>165.37729017865161</v>
      </c>
      <c r="AJ50" s="389">
        <f t="shared" ca="1" si="163"/>
        <v>169.88724233175176</v>
      </c>
      <c r="AK50" s="389">
        <f t="shared" ca="1" si="163"/>
        <v>174.39719448485198</v>
      </c>
      <c r="AL50" s="389">
        <f t="shared" ca="1" si="163"/>
        <v>-7.7881813285714401</v>
      </c>
      <c r="AM50" s="389">
        <f t="shared" ca="1" si="163"/>
        <v>-1.028108333045452E-14</v>
      </c>
      <c r="AN50" s="389">
        <f t="shared" ca="1" si="163"/>
        <v>-1.028108333045452E-14</v>
      </c>
      <c r="AO50" s="389">
        <f t="shared" ca="1" si="163"/>
        <v>-1.028108333045452E-14</v>
      </c>
      <c r="AP50" s="389">
        <f t="shared" ca="1" si="163"/>
        <v>-1.028108333045452E-14</v>
      </c>
      <c r="AQ50" s="389">
        <f t="shared" ca="1" si="163"/>
        <v>-1.028108333045452E-14</v>
      </c>
      <c r="AR50" s="389">
        <f t="shared" ca="1" si="163"/>
        <v>-1.028108333045452E-14</v>
      </c>
      <c r="AS50" s="389">
        <f t="shared" ca="1" si="163"/>
        <v>-1.028108333045452E-14</v>
      </c>
      <c r="AT50" s="389">
        <f t="shared" ca="1" si="163"/>
        <v>-1.028108333045452E-14</v>
      </c>
      <c r="AU50" s="389">
        <f t="shared" ca="1" si="163"/>
        <v>-1.028108333045452E-14</v>
      </c>
      <c r="AV50" s="389">
        <f t="shared" ca="1" si="163"/>
        <v>-1.028108333045452E-14</v>
      </c>
      <c r="AW50" s="389">
        <f t="shared" ca="1" si="163"/>
        <v>-1.028108333045452E-14</v>
      </c>
      <c r="AX50" s="389">
        <f t="shared" ca="1" si="163"/>
        <v>-1.028108333045452E-14</v>
      </c>
      <c r="AY50" s="389">
        <f t="shared" ca="1" si="163"/>
        <v>-1.028108333045452E-14</v>
      </c>
      <c r="AZ50" s="389">
        <f t="shared" ca="1" si="163"/>
        <v>-1.028108333045452E-14</v>
      </c>
      <c r="BA50" s="389">
        <f t="shared" ca="1" si="163"/>
        <v>-1.028108333045452E-14</v>
      </c>
      <c r="BB50" s="389">
        <f t="shared" ca="1" si="163"/>
        <v>-1.028108333045452E-14</v>
      </c>
      <c r="BC50" s="389">
        <f t="shared" ca="1" si="163"/>
        <v>-1.028108333045452E-14</v>
      </c>
      <c r="BD50" s="389">
        <f t="shared" ca="1" si="163"/>
        <v>-1.028108333045452E-14</v>
      </c>
      <c r="BE50" s="389">
        <f t="shared" ca="1" si="163"/>
        <v>-1.028108333045452E-14</v>
      </c>
      <c r="BF50" s="389">
        <f t="shared" ca="1" si="163"/>
        <v>-1.028108333045452E-14</v>
      </c>
      <c r="BG50" s="389">
        <f t="shared" ca="1" si="163"/>
        <v>-1.028108333045452E-14</v>
      </c>
      <c r="BH50" s="389">
        <f t="shared" ca="1" si="163"/>
        <v>-1.028108333045452E-14</v>
      </c>
      <c r="BI50" s="389">
        <f t="shared" ca="1" si="163"/>
        <v>-1.028108333045452E-14</v>
      </c>
      <c r="BJ50" s="389">
        <f t="shared" ca="1" si="163"/>
        <v>-1.028108333045452E-14</v>
      </c>
      <c r="BK50" s="389">
        <f t="shared" ca="1" si="163"/>
        <v>-1.028108333045452E-14</v>
      </c>
      <c r="BL50" s="389">
        <f t="shared" ca="1" si="163"/>
        <v>-1.028108333045452E-14</v>
      </c>
      <c r="BM50" s="389">
        <f t="shared" ca="1" si="163"/>
        <v>-1.028108333045452E-14</v>
      </c>
      <c r="BN50" s="389">
        <f t="shared" ca="1" si="163"/>
        <v>-1.028108333045452E-14</v>
      </c>
      <c r="BO50" s="389">
        <f t="shared" ca="1" si="163"/>
        <v>-1.028108333045452E-14</v>
      </c>
      <c r="BP50" s="389">
        <f t="shared" ca="1" si="163"/>
        <v>-1.028108333045452E-14</v>
      </c>
      <c r="BQ50" s="389">
        <f t="shared" ca="1" si="163"/>
        <v>-1.028108333045452E-14</v>
      </c>
      <c r="BR50" s="389">
        <f t="shared" ca="1" si="163"/>
        <v>-1.028108333045452E-14</v>
      </c>
      <c r="BS50" s="389">
        <f t="shared" ca="1" si="163"/>
        <v>-1.028108333045452E-14</v>
      </c>
      <c r="BT50" s="389">
        <f t="shared" ca="1" si="163"/>
        <v>-1.028108333045452E-14</v>
      </c>
      <c r="BU50" s="389">
        <f t="shared" ca="1" si="163"/>
        <v>-1.028108333045452E-14</v>
      </c>
      <c r="BV50" s="389">
        <f t="shared" ca="1" si="163"/>
        <v>-1.028108333045452E-14</v>
      </c>
      <c r="BW50" s="389">
        <f t="shared" ca="1" si="163"/>
        <v>-1.028108333045452E-14</v>
      </c>
      <c r="BX50" s="389">
        <f t="shared" ca="1" si="163"/>
        <v>-1.028108333045452E-14</v>
      </c>
      <c r="BY50" s="389">
        <f t="shared" ca="1" si="163"/>
        <v>-1.028108333045452E-14</v>
      </c>
      <c r="BZ50" s="389">
        <f t="shared" ca="1" si="163"/>
        <v>-1.028108333045452E-14</v>
      </c>
      <c r="CA50" s="389">
        <f t="shared" ca="1" si="163"/>
        <v>-1.028108333045452E-14</v>
      </c>
      <c r="CB50" s="389">
        <f t="shared" ca="1" si="163"/>
        <v>-1.028108333045452E-14</v>
      </c>
      <c r="CC50" s="389">
        <f t="shared" ca="1" si="163"/>
        <v>-1.028108333045452E-14</v>
      </c>
      <c r="CD50" s="389">
        <f t="shared" ca="1" si="163"/>
        <v>-1.028108333045452E-14</v>
      </c>
      <c r="CE50" s="389"/>
    </row>
    <row r="51" spans="1:83">
      <c r="A51" s="411" t="s">
        <v>522</v>
      </c>
      <c r="C51" s="389">
        <f ca="1">+'PL and CF details'!B52+'PL and CF details'!B51</f>
        <v>-20.713248214285713</v>
      </c>
      <c r="D51" s="389">
        <f ca="1">+'PL and CF details'!C52+'PL and CF details'!C51</f>
        <v>-38.919237398571426</v>
      </c>
      <c r="E51" s="389">
        <f ca="1">+'PL and CF details'!D52+'PL and CF details'!D51</f>
        <v>-34.083171938571425</v>
      </c>
      <c r="F51" s="389">
        <f ca="1">+'PL and CF details'!E52+'PL and CF details'!E51</f>
        <v>-29.621856938571426</v>
      </c>
      <c r="G51" s="389">
        <f ca="1">+'PL and CF details'!F52+'PL and CF details'!F51</f>
        <v>-25.481756618571431</v>
      </c>
      <c r="H51" s="389">
        <f ca="1">+'PL and CF details'!G52+'PL and CF details'!G51</f>
        <v>-21.662870978571426</v>
      </c>
      <c r="I51" s="389">
        <f ca="1">+'PL and CF details'!H52+'PL and CF details'!H51</f>
        <v>-18.120586868571429</v>
      </c>
      <c r="J51" s="389">
        <f ca="1">+'PL and CF details'!I52+'PL and CF details'!I51</f>
        <v>-14.854904288571433</v>
      </c>
      <c r="K51" s="389">
        <f ca="1">+'PL and CF details'!J52+'PL and CF details'!J51</f>
        <v>-14.319546488571426</v>
      </c>
      <c r="L51" s="389">
        <f ca="1">+'PL and CF details'!K52+'PL and CF details'!K51</f>
        <v>-14.310623858571425</v>
      </c>
      <c r="M51" s="389">
        <f ca="1">+'PL and CF details'!L52+'PL and CF details'!L51</f>
        <v>-14.319546488571426</v>
      </c>
      <c r="N51" s="389">
        <f ca="1">+'PL and CF details'!M52+'PL and CF details'!M51</f>
        <v>-14.310623858571425</v>
      </c>
      <c r="O51" s="389">
        <f ca="1">+'PL and CF details'!N52+'PL and CF details'!N51</f>
        <v>-14.319546488571426</v>
      </c>
      <c r="P51" s="389">
        <f ca="1">+'PL and CF details'!O52+'PL and CF details'!O51</f>
        <v>-14.310623858571425</v>
      </c>
      <c r="Q51" s="389">
        <f ca="1">+'PL and CF details'!P52+'PL and CF details'!P51</f>
        <v>-14.319546488571426</v>
      </c>
      <c r="R51" s="389">
        <f ca="1">+'PL and CF details'!Q52+'PL and CF details'!Q51</f>
        <v>-14.310623858571425</v>
      </c>
      <c r="S51" s="389">
        <f ca="1">+'PL and CF details'!R52+'PL and CF details'!R51</f>
        <v>-14.319546488571426</v>
      </c>
      <c r="T51" s="389">
        <f ca="1">+'PL and CF details'!S52+'PL and CF details'!S51</f>
        <v>-14.310623858571425</v>
      </c>
      <c r="U51" s="389">
        <f ca="1">+'PL and CF details'!T52+'PL and CF details'!T51</f>
        <v>-14.319546488571426</v>
      </c>
      <c r="V51" s="389">
        <f ca="1">+'PL and CF details'!U52+'PL and CF details'!U51</f>
        <v>-14.310623858571425</v>
      </c>
      <c r="W51" s="389">
        <f ca="1">+'PL and CF details'!V52+'PL and CF details'!V51</f>
        <v>5.5868410414285741</v>
      </c>
      <c r="X51" s="389">
        <f ca="1">+'PL and CF details'!W52+'PL and CF details'!W51</f>
        <v>25.493228571428574</v>
      </c>
      <c r="Y51" s="389">
        <f ca="1">+'PL and CF details'!X52+'PL and CF details'!X51</f>
        <v>25.493228571428574</v>
      </c>
      <c r="Z51" s="389">
        <f ca="1">+'PL and CF details'!Y52+'PL and CF details'!Y51</f>
        <v>25.493228571428574</v>
      </c>
      <c r="AA51" s="389">
        <f ca="1">+'PL and CF details'!Z52+'PL and CF details'!Z51</f>
        <v>25.493228571428574</v>
      </c>
      <c r="AB51" s="389">
        <f ca="1">+'PL and CF details'!AA52+'PL and CF details'!AA51</f>
        <v>25.493228571428574</v>
      </c>
      <c r="AC51" s="389">
        <f ca="1">+'PL and CF details'!AB52+'PL and CF details'!AB51</f>
        <v>25.493228571428574</v>
      </c>
      <c r="AD51" s="389">
        <f ca="1">+'PL and CF details'!AC52+'PL and CF details'!AC51</f>
        <v>25.493228571428574</v>
      </c>
      <c r="AE51" s="389">
        <f ca="1">+'PL and CF details'!AD52+'PL and CF details'!AD51</f>
        <v>25.493228571428574</v>
      </c>
      <c r="AF51" s="389">
        <f ca="1">+'PL and CF details'!AE52+'PL and CF details'!AE51</f>
        <v>25.493228571428574</v>
      </c>
      <c r="AG51" s="389">
        <f ca="1">+'PL and CF details'!AF52+'PL and CF details'!AF51</f>
        <v>25.493228571428574</v>
      </c>
      <c r="AH51" s="389">
        <f ca="1">+'PL and CF details'!AG52+'PL and CF details'!AG51</f>
        <v>25.493228571428574</v>
      </c>
      <c r="AI51" s="389">
        <f ca="1">+'PL and CF details'!AH52+'PL and CF details'!AH51</f>
        <v>25.493228571428574</v>
      </c>
      <c r="AJ51" s="389">
        <f ca="1">+'PL and CF details'!AI52+'PL and CF details'!AI51</f>
        <v>25.493228571428574</v>
      </c>
      <c r="AK51" s="389">
        <f ca="1">+'PL and CF details'!AJ52+'PL and CF details'!AJ51</f>
        <v>25.493228571428574</v>
      </c>
      <c r="AL51" s="389">
        <f ca="1">+'PL and CF details'!AK52+'PL and CF details'!AK51</f>
        <v>12.746614285714287</v>
      </c>
      <c r="AM51" s="389">
        <f ca="1">+'PL and CF details'!AL52+'PL and CF details'!AL51</f>
        <v>0</v>
      </c>
      <c r="AN51" s="389">
        <f ca="1">+'PL and CF details'!AM52+'PL and CF details'!AM51</f>
        <v>0</v>
      </c>
      <c r="AO51" s="389">
        <f ca="1">+'PL and CF details'!AN52+'PL and CF details'!AN51</f>
        <v>0</v>
      </c>
      <c r="AP51" s="389">
        <f ca="1">+'PL and CF details'!AO52+'PL and CF details'!AO51</f>
        <v>0</v>
      </c>
      <c r="AQ51" s="389">
        <f ca="1">+'PL and CF details'!AP52+'PL and CF details'!AP51</f>
        <v>0</v>
      </c>
      <c r="AR51" s="389">
        <f ca="1">+'PL and CF details'!AQ52+'PL and CF details'!AQ51</f>
        <v>0</v>
      </c>
      <c r="AS51" s="389">
        <f ca="1">+'PL and CF details'!AR52+'PL and CF details'!AR51</f>
        <v>0</v>
      </c>
      <c r="AT51" s="389">
        <f ca="1">+'PL and CF details'!AS52+'PL and CF details'!AS51</f>
        <v>0</v>
      </c>
      <c r="AU51" s="389">
        <f ca="1">+'PL and CF details'!AT52+'PL and CF details'!AT51</f>
        <v>0</v>
      </c>
      <c r="AV51" s="389">
        <f ca="1">+'PL and CF details'!AU52+'PL and CF details'!AU51</f>
        <v>0</v>
      </c>
      <c r="AW51" s="389">
        <f ca="1">+'PL and CF details'!AV52+'PL and CF details'!AV51</f>
        <v>0</v>
      </c>
      <c r="AX51" s="389">
        <f ca="1">+'PL and CF details'!AW52+'PL and CF details'!AW51</f>
        <v>0</v>
      </c>
      <c r="AY51" s="389">
        <f ca="1">+'PL and CF details'!AX52+'PL and CF details'!AX51</f>
        <v>0</v>
      </c>
      <c r="AZ51" s="389">
        <f ca="1">+'PL and CF details'!AY52+'PL and CF details'!AY51</f>
        <v>0</v>
      </c>
      <c r="BA51" s="389">
        <f ca="1">+'PL and CF details'!AZ52+'PL and CF details'!AZ51</f>
        <v>0</v>
      </c>
      <c r="BB51" s="389">
        <f ca="1">+'PL and CF details'!BA52+'PL and CF details'!BA51</f>
        <v>0</v>
      </c>
      <c r="BC51" s="389">
        <f ca="1">+'PL and CF details'!BB52+'PL and CF details'!BB51</f>
        <v>0</v>
      </c>
      <c r="BD51" s="389">
        <f ca="1">+'PL and CF details'!BC52+'PL and CF details'!BC51</f>
        <v>0</v>
      </c>
      <c r="BE51" s="389">
        <f ca="1">+'PL and CF details'!BD52+'PL and CF details'!BD51</f>
        <v>0</v>
      </c>
      <c r="BF51" s="389">
        <f ca="1">+'PL and CF details'!BE52+'PL and CF details'!BE51</f>
        <v>0</v>
      </c>
      <c r="BG51" s="389">
        <f ca="1">+'PL and CF details'!BF52+'PL and CF details'!BF51</f>
        <v>0</v>
      </c>
      <c r="BH51" s="389">
        <f ca="1">+'PL and CF details'!BG52+'PL and CF details'!BG51</f>
        <v>0</v>
      </c>
      <c r="BI51" s="389">
        <f ca="1">+'PL and CF details'!BH52+'PL and CF details'!BH51</f>
        <v>0</v>
      </c>
      <c r="BJ51" s="389">
        <f ca="1">+'PL and CF details'!BI52+'PL and CF details'!BI51</f>
        <v>0</v>
      </c>
      <c r="BK51" s="389">
        <f ca="1">+'PL and CF details'!BJ52+'PL and CF details'!BJ51</f>
        <v>0</v>
      </c>
      <c r="BL51" s="389">
        <f ca="1">+'PL and CF details'!BK52+'PL and CF details'!BK51</f>
        <v>0</v>
      </c>
      <c r="BM51" s="389">
        <f ca="1">+'PL and CF details'!BL52+'PL and CF details'!BL51</f>
        <v>0</v>
      </c>
      <c r="BN51" s="389">
        <f ca="1">+'PL and CF details'!BM52+'PL and CF details'!BM51</f>
        <v>0</v>
      </c>
      <c r="BO51" s="389">
        <f ca="1">+'PL and CF details'!BN52+'PL and CF details'!BN51</f>
        <v>0</v>
      </c>
      <c r="BP51" s="389">
        <f ca="1">+'PL and CF details'!BO52+'PL and CF details'!BO51</f>
        <v>0</v>
      </c>
      <c r="BQ51" s="389">
        <f ca="1">+'PL and CF details'!BP52+'PL and CF details'!BP51</f>
        <v>0</v>
      </c>
      <c r="BR51" s="389">
        <f ca="1">+'PL and CF details'!BQ52+'PL and CF details'!BQ51</f>
        <v>0</v>
      </c>
      <c r="BS51" s="389">
        <f ca="1">+'PL and CF details'!BR52+'PL and CF details'!BR51</f>
        <v>0</v>
      </c>
      <c r="BT51" s="389">
        <f ca="1">+'PL and CF details'!BS52+'PL and CF details'!BS51</f>
        <v>0</v>
      </c>
      <c r="BU51" s="389">
        <f ca="1">+'PL and CF details'!BT52+'PL and CF details'!BT51</f>
        <v>0</v>
      </c>
      <c r="BV51" s="389">
        <f ca="1">+'PL and CF details'!BU52+'PL and CF details'!BU51</f>
        <v>0</v>
      </c>
      <c r="BW51" s="389">
        <f ca="1">+'PL and CF details'!BV52+'PL and CF details'!BV51</f>
        <v>0</v>
      </c>
      <c r="BX51" s="389">
        <f ca="1">+'PL and CF details'!BW52+'PL and CF details'!BW51</f>
        <v>0</v>
      </c>
      <c r="BY51" s="389">
        <f ca="1">+'PL and CF details'!BX52+'PL and CF details'!BX51</f>
        <v>0</v>
      </c>
      <c r="BZ51" s="389">
        <f ca="1">+'PL and CF details'!BY52+'PL and CF details'!BY51</f>
        <v>0</v>
      </c>
      <c r="CA51" s="389">
        <f ca="1">+'PL and CF details'!BZ52+'PL and CF details'!BZ51</f>
        <v>0</v>
      </c>
      <c r="CB51" s="389">
        <f ca="1">+'PL and CF details'!CA52+'PL and CF details'!CA51</f>
        <v>0</v>
      </c>
      <c r="CC51" s="389">
        <f ca="1">+'PL and CF details'!CB52+'PL and CF details'!CB51</f>
        <v>0</v>
      </c>
      <c r="CD51" s="389">
        <f ca="1">+'PL and CF details'!CC52+'PL and CF details'!CC51</f>
        <v>0</v>
      </c>
      <c r="CE51" s="389"/>
    </row>
    <row r="52" spans="1:83">
      <c r="A52" s="406" t="s">
        <v>530</v>
      </c>
      <c r="C52" s="389">
        <f ca="1">+C9</f>
        <v>8.0574535553571422</v>
      </c>
      <c r="D52" s="389">
        <f ca="1">+D9-C9</f>
        <v>15.139583348044283</v>
      </c>
      <c r="E52" s="389">
        <f t="shared" ref="E52:W52" ca="1" si="164">+E9-D9</f>
        <v>13.258353884104281</v>
      </c>
      <c r="F52" s="389">
        <f t="shared" ca="1" si="164"/>
        <v>11.522902349104285</v>
      </c>
      <c r="G52" s="389">
        <f t="shared" ca="1" si="164"/>
        <v>9.912403324624286</v>
      </c>
      <c r="H52" s="389">
        <f t="shared" ca="1" si="164"/>
        <v>8.4268568106642832</v>
      </c>
      <c r="I52" s="389">
        <f t="shared" ca="1" si="164"/>
        <v>7.0489082918742838</v>
      </c>
      <c r="J52" s="389">
        <f t="shared" ca="1" si="164"/>
        <v>5.7785577682542879</v>
      </c>
      <c r="K52" s="389">
        <f t="shared" ca="1" si="164"/>
        <v>5.5703035840542867</v>
      </c>
      <c r="L52" s="389">
        <f t="shared" ca="1" si="164"/>
        <v>5.566832680984291</v>
      </c>
      <c r="M52" s="389">
        <f t="shared" ca="1" si="164"/>
        <v>5.5703035840542867</v>
      </c>
      <c r="N52" s="389">
        <f t="shared" ca="1" si="164"/>
        <v>5.566832680984291</v>
      </c>
      <c r="O52" s="389">
        <f t="shared" ca="1" si="164"/>
        <v>5.5703035840542867</v>
      </c>
      <c r="P52" s="389">
        <f t="shared" ca="1" si="164"/>
        <v>5.566832680984291</v>
      </c>
      <c r="Q52" s="389">
        <f t="shared" ca="1" si="164"/>
        <v>5.5703035840542867</v>
      </c>
      <c r="R52" s="389">
        <f t="shared" ca="1" si="164"/>
        <v>5.566832680984291</v>
      </c>
      <c r="S52" s="389">
        <f t="shared" ca="1" si="164"/>
        <v>5.5703035840542867</v>
      </c>
      <c r="T52" s="389">
        <f t="shared" ca="1" si="164"/>
        <v>5.5668326809842767</v>
      </c>
      <c r="U52" s="389">
        <f t="shared" ca="1" si="164"/>
        <v>5.5703035840542725</v>
      </c>
      <c r="V52" s="389">
        <f t="shared" ca="1" si="164"/>
        <v>5.5668326809842767</v>
      </c>
      <c r="W52" s="389">
        <f t="shared" ca="1" si="164"/>
        <v>-2.1732811651157249</v>
      </c>
      <c r="X52" s="389">
        <f t="shared" ref="X52" ca="1" si="165">+X9-W9</f>
        <v>-9.9168659142857223</v>
      </c>
      <c r="Y52" s="389">
        <f t="shared" ref="Y52" ca="1" si="166">+Y9-X9</f>
        <v>-9.9168659142857223</v>
      </c>
      <c r="Z52" s="389">
        <f t="shared" ref="Z52" ca="1" si="167">+Z9-Y9</f>
        <v>-9.9168659142857223</v>
      </c>
      <c r="AA52" s="389">
        <f t="shared" ref="AA52" ca="1" si="168">+AA9-Z9</f>
        <v>-9.9168659142857223</v>
      </c>
      <c r="AB52" s="389">
        <f t="shared" ref="AB52" ca="1" si="169">+AB9-AA9</f>
        <v>-9.9168659142857223</v>
      </c>
      <c r="AC52" s="389">
        <f t="shared" ref="AC52" ca="1" si="170">+AC9-AB9</f>
        <v>-9.9168659142857223</v>
      </c>
      <c r="AD52" s="389">
        <f t="shared" ref="AD52" ca="1" si="171">+AD9-AC9</f>
        <v>-9.9168659142857223</v>
      </c>
      <c r="AE52" s="389">
        <f t="shared" ref="AE52" ca="1" si="172">+AE9-AD9</f>
        <v>-9.9168659142857223</v>
      </c>
      <c r="AF52" s="389">
        <f t="shared" ref="AF52" ca="1" si="173">+AF9-AE9</f>
        <v>-9.9168659142857152</v>
      </c>
      <c r="AG52" s="389">
        <f t="shared" ref="AG52" ca="1" si="174">+AG9-AF9</f>
        <v>-9.9168659142857152</v>
      </c>
      <c r="AH52" s="389">
        <f t="shared" ref="AH52" ca="1" si="175">+AH9-AG9</f>
        <v>-9.9168659142857152</v>
      </c>
      <c r="AI52" s="389">
        <f t="shared" ref="AI52" ca="1" si="176">+AI9-AH9</f>
        <v>-9.9168659142857152</v>
      </c>
      <c r="AJ52" s="389">
        <f t="shared" ref="AJ52" ca="1" si="177">+AJ9-AI9</f>
        <v>-9.9168659142857152</v>
      </c>
      <c r="AK52" s="389">
        <f t="shared" ref="AK52" ca="1" si="178">+AK9-AJ9</f>
        <v>-9.9168659142857152</v>
      </c>
      <c r="AL52" s="389">
        <f t="shared" ref="AL52" ca="1" si="179">+AL9-AK9</f>
        <v>-4.9584329571428576</v>
      </c>
      <c r="AM52" s="389">
        <f t="shared" ref="AM52" ca="1" si="180">+AM9-AL9</f>
        <v>0</v>
      </c>
      <c r="AN52" s="389">
        <f t="shared" ref="AN52" ca="1" si="181">+AN9-AM9</f>
        <v>0</v>
      </c>
      <c r="AO52" s="389">
        <f t="shared" ref="AO52" ca="1" si="182">+AO9-AN9</f>
        <v>0</v>
      </c>
      <c r="AP52" s="389">
        <f t="shared" ref="AP52" ca="1" si="183">+AP9-AO9</f>
        <v>0</v>
      </c>
      <c r="AQ52" s="389">
        <f t="shared" ref="AQ52" ca="1" si="184">+AQ9-AP9</f>
        <v>0</v>
      </c>
      <c r="AR52" s="389">
        <f t="shared" ref="AR52" ca="1" si="185">+AR9-AQ9</f>
        <v>0</v>
      </c>
      <c r="AS52" s="389">
        <f t="shared" ref="AS52" ca="1" si="186">+AS9-AR9</f>
        <v>0</v>
      </c>
      <c r="AT52" s="389">
        <f t="shared" ref="AT52" ca="1" si="187">+AT9-AS9</f>
        <v>0</v>
      </c>
      <c r="AU52" s="389">
        <f t="shared" ref="AU52" ca="1" si="188">+AU9-AT9</f>
        <v>0</v>
      </c>
      <c r="AV52" s="389">
        <f t="shared" ref="AV52" ca="1" si="189">+AV9-AU9</f>
        <v>0</v>
      </c>
      <c r="AW52" s="389">
        <f t="shared" ref="AW52" ca="1" si="190">+AW9-AV9</f>
        <v>0</v>
      </c>
      <c r="AX52" s="389">
        <f t="shared" ref="AX52" ca="1" si="191">+AX9-AW9</f>
        <v>0</v>
      </c>
      <c r="AY52" s="389">
        <f t="shared" ref="AY52" ca="1" si="192">+AY9-AX9</f>
        <v>0</v>
      </c>
      <c r="AZ52" s="389">
        <f t="shared" ref="AZ52" ca="1" si="193">+AZ9-AY9</f>
        <v>0</v>
      </c>
      <c r="BA52" s="389">
        <f t="shared" ref="BA52" ca="1" si="194">+BA9-AZ9</f>
        <v>0</v>
      </c>
      <c r="BB52" s="389">
        <f t="shared" ref="BB52" ca="1" si="195">+BB9-BA9</f>
        <v>0</v>
      </c>
      <c r="BC52" s="389">
        <f t="shared" ref="BC52" ca="1" si="196">+BC9-BB9</f>
        <v>0</v>
      </c>
      <c r="BD52" s="389">
        <f t="shared" ref="BD52" ca="1" si="197">+BD9-BC9</f>
        <v>0</v>
      </c>
      <c r="BE52" s="389">
        <f t="shared" ref="BE52" ca="1" si="198">+BE9-BD9</f>
        <v>0</v>
      </c>
      <c r="BF52" s="389">
        <f t="shared" ref="BF52" ca="1" si="199">+BF9-BE9</f>
        <v>0</v>
      </c>
      <c r="BG52" s="389">
        <f t="shared" ref="BG52" ca="1" si="200">+BG9-BF9</f>
        <v>0</v>
      </c>
      <c r="BH52" s="389">
        <f t="shared" ref="BH52" ca="1" si="201">+BH9-BG9</f>
        <v>0</v>
      </c>
      <c r="BI52" s="389">
        <f t="shared" ref="BI52" ca="1" si="202">+BI9-BH9</f>
        <v>0</v>
      </c>
      <c r="BJ52" s="389">
        <f t="shared" ref="BJ52" ca="1" si="203">+BJ9-BI9</f>
        <v>0</v>
      </c>
      <c r="BK52" s="389">
        <f t="shared" ref="BK52" ca="1" si="204">+BK9-BJ9</f>
        <v>0</v>
      </c>
      <c r="BL52" s="389">
        <f t="shared" ref="BL52" ca="1" si="205">+BL9-BK9</f>
        <v>0</v>
      </c>
      <c r="BM52" s="389">
        <f t="shared" ref="BM52" ca="1" si="206">+BM9-BL9</f>
        <v>0</v>
      </c>
      <c r="BN52" s="389">
        <f t="shared" ref="BN52" ca="1" si="207">+BN9-BM9</f>
        <v>0</v>
      </c>
      <c r="BO52" s="389">
        <f t="shared" ref="BO52" ca="1" si="208">+BO9-BN9</f>
        <v>0</v>
      </c>
      <c r="BP52" s="389">
        <f t="shared" ref="BP52" ca="1" si="209">+BP9-BO9</f>
        <v>0</v>
      </c>
      <c r="BQ52" s="389">
        <f t="shared" ref="BQ52" ca="1" si="210">+BQ9-BP9</f>
        <v>0</v>
      </c>
      <c r="BR52" s="389">
        <f t="shared" ref="BR52" ca="1" si="211">+BR9-BQ9</f>
        <v>0</v>
      </c>
      <c r="BS52" s="389">
        <f t="shared" ref="BS52" ca="1" si="212">+BS9-BR9</f>
        <v>0</v>
      </c>
      <c r="BT52" s="389">
        <f t="shared" ref="BT52" ca="1" si="213">+BT9-BS9</f>
        <v>0</v>
      </c>
      <c r="BU52" s="389">
        <f t="shared" ref="BU52" ca="1" si="214">+BU9-BT9</f>
        <v>0</v>
      </c>
      <c r="BV52" s="389">
        <f t="shared" ref="BV52" ca="1" si="215">+BV9-BU9</f>
        <v>0</v>
      </c>
      <c r="BW52" s="389">
        <f t="shared" ref="BW52" ca="1" si="216">+BW9-BV9</f>
        <v>0</v>
      </c>
      <c r="BX52" s="389">
        <f t="shared" ref="BX52" ca="1" si="217">+BX9-BW9</f>
        <v>0</v>
      </c>
      <c r="BY52" s="389">
        <f t="shared" ref="BY52" ca="1" si="218">+BY9-BX9</f>
        <v>0</v>
      </c>
      <c r="BZ52" s="389">
        <f t="shared" ref="BZ52" ca="1" si="219">+BZ9-BY9</f>
        <v>0</v>
      </c>
      <c r="CA52" s="389">
        <f t="shared" ref="CA52" ca="1" si="220">+CA9-BZ9</f>
        <v>0</v>
      </c>
      <c r="CB52" s="389">
        <f t="shared" ref="CB52" ca="1" si="221">+CB9-CA9</f>
        <v>0</v>
      </c>
      <c r="CC52" s="389">
        <f t="shared" ref="CC52" ca="1" si="222">+CC9-CB9</f>
        <v>0</v>
      </c>
      <c r="CD52" s="389">
        <f t="shared" ref="CD52" ca="1" si="223">+CD9-CC9</f>
        <v>0</v>
      </c>
      <c r="CE52" s="389"/>
    </row>
    <row r="53" spans="1:83">
      <c r="A53" s="406"/>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89"/>
      <c r="AR53" s="389"/>
      <c r="AS53" s="389"/>
      <c r="AT53" s="389"/>
      <c r="AU53" s="389"/>
      <c r="AV53" s="389"/>
      <c r="AW53" s="389"/>
      <c r="AX53" s="389"/>
      <c r="AY53" s="389"/>
      <c r="AZ53" s="389"/>
      <c r="BA53" s="389"/>
      <c r="BB53" s="389"/>
      <c r="BC53" s="389"/>
      <c r="BD53" s="389"/>
      <c r="BE53" s="389"/>
      <c r="BF53" s="389"/>
      <c r="BG53" s="389"/>
      <c r="BH53" s="389"/>
      <c r="BI53" s="389"/>
      <c r="BJ53" s="389"/>
      <c r="BK53" s="389"/>
      <c r="BL53" s="389"/>
      <c r="BM53" s="389"/>
      <c r="BN53" s="389"/>
      <c r="BO53" s="389"/>
      <c r="BP53" s="389"/>
      <c r="BQ53" s="389"/>
      <c r="BR53" s="389"/>
      <c r="BS53" s="389"/>
      <c r="BT53" s="389"/>
      <c r="BU53" s="389"/>
      <c r="BV53" s="389"/>
      <c r="BW53" s="389"/>
      <c r="BX53" s="389"/>
      <c r="BY53" s="389"/>
      <c r="BZ53" s="389"/>
      <c r="CA53" s="389"/>
      <c r="CB53" s="389"/>
      <c r="CC53" s="389"/>
      <c r="CD53" s="389"/>
      <c r="CE53" s="389"/>
    </row>
    <row r="54" spans="1:83">
      <c r="A54" s="409" t="s">
        <v>537</v>
      </c>
      <c r="C54" s="440">
        <f ca="1">SUM(C49:C52)</f>
        <v>12.6127895044281</v>
      </c>
      <c r="D54" s="440">
        <f t="shared" ref="D54:W54" ca="1" si="224">SUM(D49:D52)</f>
        <v>-1.5209083846987994</v>
      </c>
      <c r="E54" s="440">
        <f t="shared" ca="1" si="224"/>
        <v>11.911090593038864</v>
      </c>
      <c r="F54" s="440">
        <f t="shared" ca="1" si="224"/>
        <v>36.533469511081073</v>
      </c>
      <c r="G54" s="440">
        <f t="shared" ca="1" si="224"/>
        <v>40.381953970303293</v>
      </c>
      <c r="H54" s="440">
        <f t="shared" ca="1" si="224"/>
        <v>37.211325842361219</v>
      </c>
      <c r="I54" s="440">
        <f t="shared" ca="1" si="224"/>
        <v>40.768613563962496</v>
      </c>
      <c r="J54" s="440">
        <f t="shared" ca="1" si="224"/>
        <v>37.54583464177572</v>
      </c>
      <c r="K54" s="440">
        <f t="shared" ca="1" si="224"/>
        <v>39.339669268420195</v>
      </c>
      <c r="L54" s="440">
        <f t="shared" ca="1" si="224"/>
        <v>34.39359273863289</v>
      </c>
      <c r="M54" s="440">
        <f t="shared" ca="1" si="224"/>
        <v>35.882355281044582</v>
      </c>
      <c r="N54" s="440">
        <f t="shared" ca="1" si="224"/>
        <v>31.018728526748937</v>
      </c>
      <c r="O54" s="440">
        <f t="shared" ca="1" si="224"/>
        <v>32.507491069160636</v>
      </c>
      <c r="P54" s="440">
        <f t="shared" ca="1" si="224"/>
        <v>27.643864314865027</v>
      </c>
      <c r="Q54" s="440">
        <f t="shared" ca="1" si="224"/>
        <v>29.132626857276698</v>
      </c>
      <c r="R54" s="440">
        <f t="shared" ca="1" si="224"/>
        <v>24.269000102981082</v>
      </c>
      <c r="S54" s="440">
        <f t="shared" ca="1" si="224"/>
        <v>25.757762645392759</v>
      </c>
      <c r="T54" s="440">
        <f t="shared" ca="1" si="224"/>
        <v>20.894135891097143</v>
      </c>
      <c r="U54" s="440">
        <f t="shared" ca="1" si="224"/>
        <v>22.382898433508807</v>
      </c>
      <c r="V54" s="440">
        <f t="shared" ca="1" si="224"/>
        <v>17.519271679213155</v>
      </c>
      <c r="W54" s="440">
        <f t="shared" ca="1" si="224"/>
        <v>31.08789205128565</v>
      </c>
      <c r="X54" s="440">
        <f t="shared" ref="X54:CD54" ca="1" si="225">SUM(X49:X52)</f>
        <v>38.215763626925039</v>
      </c>
      <c r="Y54" s="440">
        <f t="shared" ca="1" si="225"/>
        <v>39.921742954633501</v>
      </c>
      <c r="Z54" s="440">
        <f t="shared" ca="1" si="225"/>
        <v>36.019776631558528</v>
      </c>
      <c r="AA54" s="440">
        <f t="shared" ca="1" si="225"/>
        <v>37.851659757433978</v>
      </c>
      <c r="AB54" s="440">
        <f t="shared" ca="1" si="225"/>
        <v>34.327404828860011</v>
      </c>
      <c r="AC54" s="440">
        <f t="shared" ca="1" si="225"/>
        <v>36.159287954735419</v>
      </c>
      <c r="AD54" s="440">
        <f t="shared" ca="1" si="225"/>
        <v>32.635033026161409</v>
      </c>
      <c r="AE54" s="440">
        <f t="shared" ca="1" si="225"/>
        <v>34.466916152036816</v>
      </c>
      <c r="AF54" s="440">
        <f t="shared" ca="1" si="225"/>
        <v>30.942661223462842</v>
      </c>
      <c r="AG54" s="440">
        <f t="shared" ca="1" si="225"/>
        <v>32.774544349338335</v>
      </c>
      <c r="AH54" s="440">
        <f t="shared" ca="1" si="225"/>
        <v>29.250289420764325</v>
      </c>
      <c r="AI54" s="440">
        <f t="shared" ca="1" si="225"/>
        <v>31.082172546639733</v>
      </c>
      <c r="AJ54" s="440">
        <f t="shared" ca="1" si="225"/>
        <v>27.557917618065694</v>
      </c>
      <c r="AK54" s="440">
        <f t="shared" ca="1" si="225"/>
        <v>29.389800743941187</v>
      </c>
      <c r="AL54" s="440">
        <f t="shared" ca="1" si="225"/>
        <v>-168.61796347972782</v>
      </c>
      <c r="AM54" s="440">
        <f t="shared" ca="1" si="225"/>
        <v>-124.51642727765299</v>
      </c>
      <c r="AN54" s="440" t="e">
        <f t="shared" ca="1" si="225"/>
        <v>#N/A</v>
      </c>
      <c r="AO54" s="440" t="e">
        <f t="shared" ca="1" si="225"/>
        <v>#N/A</v>
      </c>
      <c r="AP54" s="440" t="e">
        <f t="shared" ca="1" si="225"/>
        <v>#N/A</v>
      </c>
      <c r="AQ54" s="440" t="e">
        <f t="shared" ca="1" si="225"/>
        <v>#N/A</v>
      </c>
      <c r="AR54" s="440" t="e">
        <f t="shared" ca="1" si="225"/>
        <v>#N/A</v>
      </c>
      <c r="AS54" s="440" t="e">
        <f t="shared" ca="1" si="225"/>
        <v>#N/A</v>
      </c>
      <c r="AT54" s="440" t="e">
        <f t="shared" ca="1" si="225"/>
        <v>#N/A</v>
      </c>
      <c r="AU54" s="440" t="e">
        <f t="shared" ca="1" si="225"/>
        <v>#N/A</v>
      </c>
      <c r="AV54" s="440" t="e">
        <f t="shared" ca="1" si="225"/>
        <v>#N/A</v>
      </c>
      <c r="AW54" s="440" t="e">
        <f t="shared" ca="1" si="225"/>
        <v>#N/A</v>
      </c>
      <c r="AX54" s="440" t="e">
        <f t="shared" ca="1" si="225"/>
        <v>#N/A</v>
      </c>
      <c r="AY54" s="440" t="e">
        <f t="shared" ca="1" si="225"/>
        <v>#N/A</v>
      </c>
      <c r="AZ54" s="440" t="e">
        <f t="shared" ca="1" si="225"/>
        <v>#N/A</v>
      </c>
      <c r="BA54" s="440" t="e">
        <f t="shared" ca="1" si="225"/>
        <v>#N/A</v>
      </c>
      <c r="BB54" s="440" t="e">
        <f t="shared" ca="1" si="225"/>
        <v>#N/A</v>
      </c>
      <c r="BC54" s="440" t="e">
        <f t="shared" ca="1" si="225"/>
        <v>#N/A</v>
      </c>
      <c r="BD54" s="440" t="e">
        <f t="shared" ca="1" si="225"/>
        <v>#N/A</v>
      </c>
      <c r="BE54" s="440" t="e">
        <f t="shared" ca="1" si="225"/>
        <v>#N/A</v>
      </c>
      <c r="BF54" s="440" t="e">
        <f t="shared" ca="1" si="225"/>
        <v>#N/A</v>
      </c>
      <c r="BG54" s="440" t="e">
        <f t="shared" ca="1" si="225"/>
        <v>#N/A</v>
      </c>
      <c r="BH54" s="440" t="e">
        <f t="shared" ca="1" si="225"/>
        <v>#N/A</v>
      </c>
      <c r="BI54" s="440" t="e">
        <f t="shared" ca="1" si="225"/>
        <v>#N/A</v>
      </c>
      <c r="BJ54" s="440" t="e">
        <f t="shared" ca="1" si="225"/>
        <v>#N/A</v>
      </c>
      <c r="BK54" s="440" t="e">
        <f t="shared" ca="1" si="225"/>
        <v>#N/A</v>
      </c>
      <c r="BL54" s="440" t="e">
        <f t="shared" ca="1" si="225"/>
        <v>#N/A</v>
      </c>
      <c r="BM54" s="440" t="e">
        <f t="shared" ca="1" si="225"/>
        <v>#N/A</v>
      </c>
      <c r="BN54" s="440" t="e">
        <f t="shared" ca="1" si="225"/>
        <v>#N/A</v>
      </c>
      <c r="BO54" s="440" t="e">
        <f t="shared" ca="1" si="225"/>
        <v>#N/A</v>
      </c>
      <c r="BP54" s="440" t="e">
        <f t="shared" ca="1" si="225"/>
        <v>#N/A</v>
      </c>
      <c r="BQ54" s="440" t="e">
        <f t="shared" ca="1" si="225"/>
        <v>#N/A</v>
      </c>
      <c r="BR54" s="440" t="e">
        <f t="shared" ca="1" si="225"/>
        <v>#N/A</v>
      </c>
      <c r="BS54" s="440" t="e">
        <f t="shared" ca="1" si="225"/>
        <v>#N/A</v>
      </c>
      <c r="BT54" s="440" t="e">
        <f t="shared" ca="1" si="225"/>
        <v>#N/A</v>
      </c>
      <c r="BU54" s="440" t="e">
        <f t="shared" ca="1" si="225"/>
        <v>#N/A</v>
      </c>
      <c r="BV54" s="440" t="e">
        <f t="shared" ca="1" si="225"/>
        <v>#N/A</v>
      </c>
      <c r="BW54" s="440" t="e">
        <f t="shared" ca="1" si="225"/>
        <v>#N/A</v>
      </c>
      <c r="BX54" s="440" t="e">
        <f t="shared" ca="1" si="225"/>
        <v>#N/A</v>
      </c>
      <c r="BY54" s="440" t="e">
        <f t="shared" ca="1" si="225"/>
        <v>#N/A</v>
      </c>
      <c r="BZ54" s="440" t="e">
        <f t="shared" ca="1" si="225"/>
        <v>#N/A</v>
      </c>
      <c r="CA54" s="440" t="e">
        <f t="shared" ca="1" si="225"/>
        <v>#N/A</v>
      </c>
      <c r="CB54" s="440" t="e">
        <f t="shared" ca="1" si="225"/>
        <v>#N/A</v>
      </c>
      <c r="CC54" s="440" t="e">
        <f t="shared" ca="1" si="225"/>
        <v>#N/A</v>
      </c>
      <c r="CD54" s="440" t="e">
        <f t="shared" ca="1" si="225"/>
        <v>#N/A</v>
      </c>
      <c r="CE54" s="389"/>
    </row>
    <row r="55" spans="1:83">
      <c r="B55" s="420"/>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1"/>
      <c r="AO55" s="421"/>
      <c r="AP55" s="421"/>
      <c r="AQ55" s="421"/>
      <c r="AR55" s="421"/>
      <c r="AS55" s="421"/>
      <c r="AT55" s="421"/>
      <c r="AU55" s="421"/>
      <c r="AV55" s="421"/>
      <c r="AW55" s="421"/>
      <c r="AX55" s="421"/>
      <c r="AY55" s="421"/>
      <c r="AZ55" s="421"/>
      <c r="BA55" s="421"/>
      <c r="BB55" s="421"/>
      <c r="BC55" s="421"/>
      <c r="BD55" s="421"/>
      <c r="BE55" s="421"/>
      <c r="BF55" s="421"/>
      <c r="BG55" s="421"/>
      <c r="BH55" s="421"/>
      <c r="BI55" s="421"/>
      <c r="BJ55" s="421"/>
      <c r="BK55" s="421"/>
      <c r="BL55" s="421"/>
      <c r="BM55" s="421"/>
      <c r="BN55" s="421"/>
      <c r="BO55" s="421"/>
      <c r="BP55" s="421"/>
      <c r="BQ55" s="421"/>
      <c r="BR55" s="421"/>
      <c r="BS55" s="421"/>
      <c r="BT55" s="421"/>
      <c r="BU55" s="421"/>
      <c r="BV55" s="421"/>
      <c r="BW55" s="421"/>
      <c r="BX55" s="421"/>
      <c r="BY55" s="421"/>
      <c r="BZ55" s="421"/>
      <c r="CA55" s="421"/>
      <c r="CB55" s="421"/>
      <c r="CC55" s="421"/>
      <c r="CD55" s="421"/>
      <c r="CE55" s="479"/>
    </row>
    <row r="56" spans="1:83">
      <c r="A56" s="399" t="s">
        <v>487</v>
      </c>
      <c r="B56" s="399"/>
      <c r="C56" s="389">
        <f t="shared" ref="C56:AH56" ca="1" si="226">+(C44/(1-BookIncomeTax))+C22-C20-C21</f>
        <v>56.633658100000062</v>
      </c>
      <c r="D56" s="389">
        <f t="shared" ca="1" si="226"/>
        <v>50.99523835357148</v>
      </c>
      <c r="E56" s="389">
        <f t="shared" ca="1" si="226"/>
        <v>67.463450616335138</v>
      </c>
      <c r="F56" s="389">
        <f t="shared" ca="1" si="226"/>
        <v>102.65169832605467</v>
      </c>
      <c r="G56" s="389">
        <f t="shared" ca="1" si="226"/>
        <v>104.1895671093279</v>
      </c>
      <c r="H56" s="389">
        <f t="shared" ca="1" si="226"/>
        <v>94.586784380576134</v>
      </c>
      <c r="I56" s="389">
        <f t="shared" ca="1" si="226"/>
        <v>96.296078899996914</v>
      </c>
      <c r="J56" s="389">
        <f t="shared" ca="1" si="226"/>
        <v>87.207573379687744</v>
      </c>
      <c r="K56" s="389">
        <f t="shared" ca="1" si="226"/>
        <v>89.063540350079577</v>
      </c>
      <c r="L56" s="389">
        <f t="shared" ca="1" si="226"/>
        <v>80.415052182683638</v>
      </c>
      <c r="M56" s="389">
        <f t="shared" ca="1" si="226"/>
        <v>82.315999936213331</v>
      </c>
      <c r="N56" s="389">
        <f t="shared" ca="1" si="226"/>
        <v>73.802454118230912</v>
      </c>
      <c r="O56" s="389">
        <f t="shared" ca="1" si="226"/>
        <v>75.703401871760619</v>
      </c>
      <c r="P56" s="389">
        <f t="shared" ca="1" si="226"/>
        <v>67.189856053778257</v>
      </c>
      <c r="Q56" s="389">
        <f t="shared" ca="1" si="226"/>
        <v>69.090803807307907</v>
      </c>
      <c r="R56" s="389">
        <f t="shared" ca="1" si="226"/>
        <v>60.577257989325545</v>
      </c>
      <c r="S56" s="389">
        <f t="shared" ca="1" si="226"/>
        <v>62.478205742855209</v>
      </c>
      <c r="T56" s="389">
        <f t="shared" ca="1" si="226"/>
        <v>53.964659924872862</v>
      </c>
      <c r="U56" s="389">
        <f t="shared" ca="1" si="226"/>
        <v>55.865607678402505</v>
      </c>
      <c r="V56" s="389">
        <f t="shared" ca="1" si="226"/>
        <v>47.352061860420072</v>
      </c>
      <c r="W56" s="389">
        <f t="shared" ca="1" si="226"/>
        <v>49.253009613949807</v>
      </c>
      <c r="X56" s="389">
        <f t="shared" ca="1" si="226"/>
        <v>40.739463795967488</v>
      </c>
      <c r="Y56" s="389">
        <f t="shared" ca="1" si="226"/>
        <v>43.258504774873984</v>
      </c>
      <c r="Z56" s="389">
        <f t="shared" ca="1" si="226"/>
        <v>36.599238633022019</v>
      </c>
      <c r="AA56" s="389">
        <f t="shared" ca="1" si="226"/>
        <v>39.324341474722267</v>
      </c>
      <c r="AB56" s="389">
        <f t="shared" ca="1" si="226"/>
        <v>33.283260921251653</v>
      </c>
      <c r="AC56" s="389">
        <f t="shared" ca="1" si="226"/>
        <v>36.008363762951831</v>
      </c>
      <c r="AD56" s="389">
        <f t="shared" ca="1" si="226"/>
        <v>29.967283209481145</v>
      </c>
      <c r="AE56" s="389">
        <f t="shared" ca="1" si="226"/>
        <v>32.692386051181373</v>
      </c>
      <c r="AF56" s="389">
        <f t="shared" ca="1" si="226"/>
        <v>26.651305497710666</v>
      </c>
      <c r="AG56" s="389">
        <f t="shared" ca="1" si="226"/>
        <v>29.376408339411</v>
      </c>
      <c r="AH56" s="389">
        <f t="shared" ca="1" si="226"/>
        <v>23.335327785940322</v>
      </c>
      <c r="AI56" s="389">
        <f t="shared" ref="AI56:BN56" ca="1" si="227">+(AI44/(1-BookIncomeTax))+AI22-AI20-AI21</f>
        <v>26.060430627640514</v>
      </c>
      <c r="AJ56" s="389">
        <f t="shared" ca="1" si="227"/>
        <v>20.019350074169751</v>
      </c>
      <c r="AK56" s="389">
        <f t="shared" ca="1" si="227"/>
        <v>22.74445291587007</v>
      </c>
      <c r="AL56" s="389">
        <f t="shared" ca="1" si="227"/>
        <v>-288.71709461260104</v>
      </c>
      <c r="AM56" s="389">
        <f t="shared" ca="1" si="227"/>
        <v>-203.79120667373644</v>
      </c>
      <c r="AN56" s="389" t="e">
        <f t="shared" ca="1" si="227"/>
        <v>#N/A</v>
      </c>
      <c r="AO56" s="389" t="e">
        <f t="shared" ca="1" si="227"/>
        <v>#N/A</v>
      </c>
      <c r="AP56" s="389" t="e">
        <f t="shared" ca="1" si="227"/>
        <v>#N/A</v>
      </c>
      <c r="AQ56" s="389" t="e">
        <f t="shared" ca="1" si="227"/>
        <v>#N/A</v>
      </c>
      <c r="AR56" s="389" t="e">
        <f t="shared" ca="1" si="227"/>
        <v>#N/A</v>
      </c>
      <c r="AS56" s="389" t="e">
        <f t="shared" ca="1" si="227"/>
        <v>#N/A</v>
      </c>
      <c r="AT56" s="389" t="e">
        <f t="shared" ca="1" si="227"/>
        <v>#N/A</v>
      </c>
      <c r="AU56" s="389" t="e">
        <f t="shared" ca="1" si="227"/>
        <v>#N/A</v>
      </c>
      <c r="AV56" s="389" t="e">
        <f t="shared" ca="1" si="227"/>
        <v>#N/A</v>
      </c>
      <c r="AW56" s="389" t="e">
        <f t="shared" ca="1" si="227"/>
        <v>#N/A</v>
      </c>
      <c r="AX56" s="389" t="e">
        <f t="shared" ca="1" si="227"/>
        <v>#N/A</v>
      </c>
      <c r="AY56" s="389" t="e">
        <f t="shared" ca="1" si="227"/>
        <v>#N/A</v>
      </c>
      <c r="AZ56" s="389" t="e">
        <f t="shared" ca="1" si="227"/>
        <v>#N/A</v>
      </c>
      <c r="BA56" s="389" t="e">
        <f t="shared" ca="1" si="227"/>
        <v>#N/A</v>
      </c>
      <c r="BB56" s="389" t="e">
        <f t="shared" ca="1" si="227"/>
        <v>#N/A</v>
      </c>
      <c r="BC56" s="389" t="e">
        <f t="shared" ca="1" si="227"/>
        <v>#N/A</v>
      </c>
      <c r="BD56" s="389" t="e">
        <f t="shared" ca="1" si="227"/>
        <v>#N/A</v>
      </c>
      <c r="BE56" s="389" t="e">
        <f t="shared" ca="1" si="227"/>
        <v>#N/A</v>
      </c>
      <c r="BF56" s="389" t="e">
        <f t="shared" ca="1" si="227"/>
        <v>#N/A</v>
      </c>
      <c r="BG56" s="389" t="e">
        <f t="shared" ca="1" si="227"/>
        <v>#N/A</v>
      </c>
      <c r="BH56" s="389" t="e">
        <f t="shared" ca="1" si="227"/>
        <v>#N/A</v>
      </c>
      <c r="BI56" s="389" t="e">
        <f t="shared" ca="1" si="227"/>
        <v>#N/A</v>
      </c>
      <c r="BJ56" s="389" t="e">
        <f t="shared" ca="1" si="227"/>
        <v>#N/A</v>
      </c>
      <c r="BK56" s="389" t="e">
        <f t="shared" ca="1" si="227"/>
        <v>#N/A</v>
      </c>
      <c r="BL56" s="389" t="e">
        <f t="shared" ca="1" si="227"/>
        <v>#N/A</v>
      </c>
      <c r="BM56" s="389" t="e">
        <f t="shared" ca="1" si="227"/>
        <v>#N/A</v>
      </c>
      <c r="BN56" s="389" t="e">
        <f t="shared" ca="1" si="227"/>
        <v>#N/A</v>
      </c>
      <c r="BO56" s="389" t="e">
        <f t="shared" ref="BO56:CD56" ca="1" si="228">+(BO44/(1-BookIncomeTax))+BO22-BO20-BO21</f>
        <v>#N/A</v>
      </c>
      <c r="BP56" s="389" t="e">
        <f t="shared" ca="1" si="228"/>
        <v>#N/A</v>
      </c>
      <c r="BQ56" s="389" t="e">
        <f t="shared" ca="1" si="228"/>
        <v>#N/A</v>
      </c>
      <c r="BR56" s="389" t="e">
        <f t="shared" ca="1" si="228"/>
        <v>#N/A</v>
      </c>
      <c r="BS56" s="389" t="e">
        <f t="shared" ca="1" si="228"/>
        <v>#N/A</v>
      </c>
      <c r="BT56" s="389" t="e">
        <f t="shared" ca="1" si="228"/>
        <v>#N/A</v>
      </c>
      <c r="BU56" s="389" t="e">
        <f t="shared" ca="1" si="228"/>
        <v>#N/A</v>
      </c>
      <c r="BV56" s="389" t="e">
        <f t="shared" ca="1" si="228"/>
        <v>#N/A</v>
      </c>
      <c r="BW56" s="389" t="e">
        <f t="shared" ca="1" si="228"/>
        <v>#N/A</v>
      </c>
      <c r="BX56" s="389" t="e">
        <f t="shared" ca="1" si="228"/>
        <v>#N/A</v>
      </c>
      <c r="BY56" s="389" t="e">
        <f t="shared" ca="1" si="228"/>
        <v>#N/A</v>
      </c>
      <c r="BZ56" s="389" t="e">
        <f t="shared" ca="1" si="228"/>
        <v>#N/A</v>
      </c>
      <c r="CA56" s="389" t="e">
        <f t="shared" ca="1" si="228"/>
        <v>#N/A</v>
      </c>
      <c r="CB56" s="389" t="e">
        <f t="shared" ca="1" si="228"/>
        <v>#N/A</v>
      </c>
      <c r="CC56" s="389" t="e">
        <f t="shared" ca="1" si="228"/>
        <v>#N/A</v>
      </c>
      <c r="CD56" s="389" t="e">
        <f t="shared" ca="1" si="228"/>
        <v>#N/A</v>
      </c>
      <c r="CE56" s="389"/>
    </row>
    <row r="57" spans="1:83">
      <c r="A57" s="399" t="s">
        <v>587</v>
      </c>
      <c r="B57" s="399"/>
      <c r="C57" s="389">
        <f t="shared" ref="C57:AH57" ca="1" si="229">C56-C19</f>
        <v>69.380272385714349</v>
      </c>
      <c r="D57" s="389">
        <f t="shared" ca="1" si="229"/>
        <v>76.488466925000054</v>
      </c>
      <c r="E57" s="389">
        <f t="shared" ca="1" si="229"/>
        <v>92.956679187763712</v>
      </c>
      <c r="F57" s="389">
        <f t="shared" ca="1" si="229"/>
        <v>128.14492689748323</v>
      </c>
      <c r="G57" s="389">
        <f t="shared" ca="1" si="229"/>
        <v>129.68279568075647</v>
      </c>
      <c r="H57" s="389">
        <f t="shared" ca="1" si="229"/>
        <v>120.08001295200471</v>
      </c>
      <c r="I57" s="389">
        <f t="shared" ca="1" si="229"/>
        <v>121.78930747142549</v>
      </c>
      <c r="J57" s="389">
        <f t="shared" ca="1" si="229"/>
        <v>112.70080195111632</v>
      </c>
      <c r="K57" s="389">
        <f t="shared" ca="1" si="229"/>
        <v>114.55676892150815</v>
      </c>
      <c r="L57" s="389">
        <f t="shared" ca="1" si="229"/>
        <v>105.90828075411221</v>
      </c>
      <c r="M57" s="389">
        <f t="shared" ca="1" si="229"/>
        <v>107.8092285076419</v>
      </c>
      <c r="N57" s="389">
        <f t="shared" ca="1" si="229"/>
        <v>99.295682689659486</v>
      </c>
      <c r="O57" s="389">
        <f t="shared" ca="1" si="229"/>
        <v>101.19663044318919</v>
      </c>
      <c r="P57" s="389">
        <f t="shared" ca="1" si="229"/>
        <v>92.683084625206831</v>
      </c>
      <c r="Q57" s="389">
        <f t="shared" ca="1" si="229"/>
        <v>94.584032378736481</v>
      </c>
      <c r="R57" s="389">
        <f t="shared" ca="1" si="229"/>
        <v>86.070486560754119</v>
      </c>
      <c r="S57" s="389">
        <f t="shared" ca="1" si="229"/>
        <v>87.971434314283783</v>
      </c>
      <c r="T57" s="389">
        <f t="shared" ca="1" si="229"/>
        <v>79.457888496301436</v>
      </c>
      <c r="U57" s="389">
        <f t="shared" ca="1" si="229"/>
        <v>81.358836249831086</v>
      </c>
      <c r="V57" s="389">
        <f t="shared" ca="1" si="229"/>
        <v>72.845290431848639</v>
      </c>
      <c r="W57" s="389">
        <f t="shared" ca="1" si="229"/>
        <v>74.746238185378388</v>
      </c>
      <c r="X57" s="389">
        <f t="shared" ca="1" si="229"/>
        <v>66.232692367396055</v>
      </c>
      <c r="Y57" s="389">
        <f t="shared" ca="1" si="229"/>
        <v>68.751733346302558</v>
      </c>
      <c r="Z57" s="389">
        <f t="shared" ca="1" si="229"/>
        <v>62.092467204450593</v>
      </c>
      <c r="AA57" s="389">
        <f t="shared" ca="1" si="229"/>
        <v>64.817570046150848</v>
      </c>
      <c r="AB57" s="389">
        <f t="shared" ca="1" si="229"/>
        <v>58.776489492680227</v>
      </c>
      <c r="AC57" s="389">
        <f t="shared" ca="1" si="229"/>
        <v>61.501592334380405</v>
      </c>
      <c r="AD57" s="389">
        <f t="shared" ca="1" si="229"/>
        <v>55.460511780909719</v>
      </c>
      <c r="AE57" s="389">
        <f t="shared" ca="1" si="229"/>
        <v>58.185614622609947</v>
      </c>
      <c r="AF57" s="389">
        <f t="shared" ca="1" si="229"/>
        <v>52.14453406913924</v>
      </c>
      <c r="AG57" s="389">
        <f t="shared" ca="1" si="229"/>
        <v>54.869636910839574</v>
      </c>
      <c r="AH57" s="389">
        <f t="shared" ca="1" si="229"/>
        <v>48.828556357368896</v>
      </c>
      <c r="AI57" s="389">
        <f t="shared" ref="AI57:BN57" ca="1" si="230">AI56-AI19</f>
        <v>51.553659199069088</v>
      </c>
      <c r="AJ57" s="389">
        <f t="shared" ca="1" si="230"/>
        <v>45.512578645598325</v>
      </c>
      <c r="AK57" s="389">
        <f t="shared" ca="1" si="230"/>
        <v>48.237681487298644</v>
      </c>
      <c r="AL57" s="389">
        <f t="shared" ca="1" si="230"/>
        <v>-275.97048032688679</v>
      </c>
      <c r="AM57" s="389">
        <f t="shared" ca="1" si="230"/>
        <v>-203.79120667373644</v>
      </c>
      <c r="AN57" s="389" t="e">
        <f t="shared" ca="1" si="230"/>
        <v>#N/A</v>
      </c>
      <c r="AO57" s="389" t="e">
        <f t="shared" ca="1" si="230"/>
        <v>#N/A</v>
      </c>
      <c r="AP57" s="389" t="e">
        <f t="shared" ca="1" si="230"/>
        <v>#N/A</v>
      </c>
      <c r="AQ57" s="389" t="e">
        <f t="shared" ca="1" si="230"/>
        <v>#N/A</v>
      </c>
      <c r="AR57" s="389" t="e">
        <f t="shared" ca="1" si="230"/>
        <v>#N/A</v>
      </c>
      <c r="AS57" s="389" t="e">
        <f t="shared" ca="1" si="230"/>
        <v>#N/A</v>
      </c>
      <c r="AT57" s="389" t="e">
        <f t="shared" ca="1" si="230"/>
        <v>#N/A</v>
      </c>
      <c r="AU57" s="389" t="e">
        <f t="shared" ca="1" si="230"/>
        <v>#N/A</v>
      </c>
      <c r="AV57" s="389" t="e">
        <f t="shared" ca="1" si="230"/>
        <v>#N/A</v>
      </c>
      <c r="AW57" s="389" t="e">
        <f t="shared" ca="1" si="230"/>
        <v>#N/A</v>
      </c>
      <c r="AX57" s="389" t="e">
        <f t="shared" ca="1" si="230"/>
        <v>#N/A</v>
      </c>
      <c r="AY57" s="389" t="e">
        <f t="shared" ca="1" si="230"/>
        <v>#N/A</v>
      </c>
      <c r="AZ57" s="389" t="e">
        <f t="shared" ca="1" si="230"/>
        <v>#N/A</v>
      </c>
      <c r="BA57" s="389" t="e">
        <f t="shared" ca="1" si="230"/>
        <v>#N/A</v>
      </c>
      <c r="BB57" s="389" t="e">
        <f t="shared" ca="1" si="230"/>
        <v>#N/A</v>
      </c>
      <c r="BC57" s="389" t="e">
        <f t="shared" ca="1" si="230"/>
        <v>#N/A</v>
      </c>
      <c r="BD57" s="389" t="e">
        <f t="shared" ca="1" si="230"/>
        <v>#N/A</v>
      </c>
      <c r="BE57" s="389" t="e">
        <f t="shared" ca="1" si="230"/>
        <v>#N/A</v>
      </c>
      <c r="BF57" s="389" t="e">
        <f t="shared" ca="1" si="230"/>
        <v>#N/A</v>
      </c>
      <c r="BG57" s="389" t="e">
        <f t="shared" ca="1" si="230"/>
        <v>#N/A</v>
      </c>
      <c r="BH57" s="389" t="e">
        <f t="shared" ca="1" si="230"/>
        <v>#N/A</v>
      </c>
      <c r="BI57" s="389" t="e">
        <f t="shared" ca="1" si="230"/>
        <v>#N/A</v>
      </c>
      <c r="BJ57" s="389" t="e">
        <f t="shared" ca="1" si="230"/>
        <v>#N/A</v>
      </c>
      <c r="BK57" s="389" t="e">
        <f t="shared" ca="1" si="230"/>
        <v>#N/A</v>
      </c>
      <c r="BL57" s="389" t="e">
        <f t="shared" ca="1" si="230"/>
        <v>#N/A</v>
      </c>
      <c r="BM57" s="389" t="e">
        <f t="shared" ca="1" si="230"/>
        <v>#N/A</v>
      </c>
      <c r="BN57" s="389" t="e">
        <f t="shared" ca="1" si="230"/>
        <v>#N/A</v>
      </c>
      <c r="BO57" s="389" t="e">
        <f t="shared" ref="BO57:CD57" ca="1" si="231">BO56-BO19</f>
        <v>#N/A</v>
      </c>
      <c r="BP57" s="389" t="e">
        <f t="shared" ca="1" si="231"/>
        <v>#N/A</v>
      </c>
      <c r="BQ57" s="389" t="e">
        <f t="shared" ca="1" si="231"/>
        <v>#N/A</v>
      </c>
      <c r="BR57" s="389" t="e">
        <f t="shared" ca="1" si="231"/>
        <v>#N/A</v>
      </c>
      <c r="BS57" s="389" t="e">
        <f t="shared" ca="1" si="231"/>
        <v>#N/A</v>
      </c>
      <c r="BT57" s="389" t="e">
        <f t="shared" ca="1" si="231"/>
        <v>#N/A</v>
      </c>
      <c r="BU57" s="389" t="e">
        <f t="shared" ca="1" si="231"/>
        <v>#N/A</v>
      </c>
      <c r="BV57" s="389" t="e">
        <f t="shared" ca="1" si="231"/>
        <v>#N/A</v>
      </c>
      <c r="BW57" s="389" t="e">
        <f t="shared" ca="1" si="231"/>
        <v>#N/A</v>
      </c>
      <c r="BX57" s="389" t="e">
        <f t="shared" ca="1" si="231"/>
        <v>#N/A</v>
      </c>
      <c r="BY57" s="389" t="e">
        <f t="shared" ca="1" si="231"/>
        <v>#N/A</v>
      </c>
      <c r="BZ57" s="389" t="e">
        <f t="shared" ca="1" si="231"/>
        <v>#N/A</v>
      </c>
      <c r="CA57" s="389" t="e">
        <f t="shared" ca="1" si="231"/>
        <v>#N/A</v>
      </c>
      <c r="CB57" s="389" t="e">
        <f t="shared" ca="1" si="231"/>
        <v>#N/A</v>
      </c>
      <c r="CC57" s="389" t="e">
        <f t="shared" ca="1" si="231"/>
        <v>#N/A</v>
      </c>
      <c r="CD57" s="389" t="e">
        <f t="shared" ca="1" si="231"/>
        <v>#N/A</v>
      </c>
      <c r="CE57" s="389"/>
    </row>
    <row r="58" spans="1:83">
      <c r="A58" s="418" t="s">
        <v>592</v>
      </c>
      <c r="B58" s="399"/>
      <c r="C58" s="389">
        <f ca="1">C10*B66/2</f>
        <v>230.93661702211611</v>
      </c>
      <c r="D58" s="389">
        <f ca="1">(C10+D10)*$B$66/2</f>
        <v>451.10553888557189</v>
      </c>
      <c r="E58" s="389">
        <f t="shared" ref="E58:L58" ca="1" si="232">(D10+E10)*$B$66/2</f>
        <v>430.06867437619536</v>
      </c>
      <c r="F58" s="389">
        <f t="shared" ca="1" si="232"/>
        <v>409.99023033153793</v>
      </c>
      <c r="G58" s="389">
        <f t="shared" ca="1" si="232"/>
        <v>390.79846318514274</v>
      </c>
      <c r="H58" s="389">
        <f t="shared" ca="1" si="232"/>
        <v>372.42714810643417</v>
      </c>
      <c r="I58" s="389">
        <f t="shared" ca="1" si="232"/>
        <v>354.81465921140426</v>
      </c>
      <c r="J58" s="389">
        <f t="shared" ca="1" si="232"/>
        <v>337.90396956261304</v>
      </c>
      <c r="K58" s="389">
        <f t="shared" ca="1" si="232"/>
        <v>321.38511016139415</v>
      </c>
      <c r="L58" s="389">
        <f t="shared" ca="1" si="232"/>
        <v>304.92235790830171</v>
      </c>
      <c r="M58" s="389">
        <f t="shared" ref="M58:AL58" ca="1" si="233">(L10+M10)*$B$66/2</f>
        <v>288.45960565520937</v>
      </c>
      <c r="N58" s="389">
        <f t="shared" ca="1" si="233"/>
        <v>271.99685340211698</v>
      </c>
      <c r="O58" s="389">
        <f t="shared" ca="1" si="233"/>
        <v>255.53410114902468</v>
      </c>
      <c r="P58" s="389">
        <f t="shared" ca="1" si="233"/>
        <v>239.07134889593229</v>
      </c>
      <c r="Q58" s="389">
        <f t="shared" ca="1" si="233"/>
        <v>222.6085966428399</v>
      </c>
      <c r="R58" s="389">
        <f t="shared" ca="1" si="233"/>
        <v>206.14584438974754</v>
      </c>
      <c r="S58" s="389">
        <f t="shared" ca="1" si="233"/>
        <v>189.68309213665518</v>
      </c>
      <c r="T58" s="389">
        <f t="shared" ca="1" si="233"/>
        <v>173.22033988356281</v>
      </c>
      <c r="U58" s="389">
        <f t="shared" ca="1" si="233"/>
        <v>156.75758763047048</v>
      </c>
      <c r="V58" s="389">
        <f t="shared" ca="1" si="233"/>
        <v>140.29483537737809</v>
      </c>
      <c r="W58" s="389">
        <f t="shared" ca="1" si="233"/>
        <v>125.88413308281579</v>
      </c>
      <c r="X58" s="389">
        <f t="shared" ca="1" si="233"/>
        <v>115.57661091600004</v>
      </c>
      <c r="Y58" s="389">
        <f t="shared" ca="1" si="233"/>
        <v>107.32113870771435</v>
      </c>
      <c r="Z58" s="389">
        <f t="shared" ca="1" si="233"/>
        <v>99.065666499428673</v>
      </c>
      <c r="AA58" s="389">
        <f t="shared" ca="1" si="233"/>
        <v>90.810194291142992</v>
      </c>
      <c r="AB58" s="389">
        <f t="shared" ca="1" si="233"/>
        <v>82.55472208285731</v>
      </c>
      <c r="AC58" s="389">
        <f t="shared" ca="1" si="233"/>
        <v>74.299249874571629</v>
      </c>
      <c r="AD58" s="389">
        <f t="shared" ca="1" si="233"/>
        <v>66.043777666285948</v>
      </c>
      <c r="AE58" s="389">
        <f t="shared" ca="1" si="233"/>
        <v>57.788305458000266</v>
      </c>
      <c r="AF58" s="389">
        <f t="shared" ca="1" si="233"/>
        <v>49.532833249714585</v>
      </c>
      <c r="AG58" s="389">
        <f t="shared" ca="1" si="233"/>
        <v>41.277361041428904</v>
      </c>
      <c r="AH58" s="389">
        <f t="shared" ca="1" si="233"/>
        <v>33.021888833143215</v>
      </c>
      <c r="AI58" s="389">
        <f t="shared" ca="1" si="233"/>
        <v>24.766416624857527</v>
      </c>
      <c r="AJ58" s="389">
        <f t="shared" ca="1" si="233"/>
        <v>16.510944416571842</v>
      </c>
      <c r="AK58" s="389">
        <f t="shared" ca="1" si="233"/>
        <v>8.2554722082861574</v>
      </c>
      <c r="AL58" s="389">
        <f t="shared" ca="1" si="233"/>
        <v>2.0638680520718942</v>
      </c>
      <c r="AM58" s="389">
        <f t="shared" ref="AM58:CD58" ca="1" si="234">(AL10+AM10)*$B$66/2</f>
        <v>4.7261750069083064E-13</v>
      </c>
      <c r="AN58" s="389">
        <f t="shared" ca="1" si="234"/>
        <v>4.7261750069083064E-13</v>
      </c>
      <c r="AO58" s="389">
        <f t="shared" ca="1" si="234"/>
        <v>4.7261750069083064E-13</v>
      </c>
      <c r="AP58" s="389">
        <f t="shared" ca="1" si="234"/>
        <v>4.7261750069083064E-13</v>
      </c>
      <c r="AQ58" s="389">
        <f t="shared" ca="1" si="234"/>
        <v>4.7261750069083064E-13</v>
      </c>
      <c r="AR58" s="389">
        <f t="shared" ca="1" si="234"/>
        <v>4.7261750069083064E-13</v>
      </c>
      <c r="AS58" s="389">
        <f t="shared" ca="1" si="234"/>
        <v>4.7261750069083064E-13</v>
      </c>
      <c r="AT58" s="389">
        <f t="shared" ca="1" si="234"/>
        <v>4.7261750069083064E-13</v>
      </c>
      <c r="AU58" s="389">
        <f t="shared" ca="1" si="234"/>
        <v>4.7261750069083064E-13</v>
      </c>
      <c r="AV58" s="389">
        <f t="shared" ca="1" si="234"/>
        <v>4.7261750069083064E-13</v>
      </c>
      <c r="AW58" s="389">
        <f t="shared" ca="1" si="234"/>
        <v>4.7261750069083064E-13</v>
      </c>
      <c r="AX58" s="389">
        <f t="shared" ca="1" si="234"/>
        <v>4.7261750069083064E-13</v>
      </c>
      <c r="AY58" s="389">
        <f t="shared" ca="1" si="234"/>
        <v>4.7261750069083064E-13</v>
      </c>
      <c r="AZ58" s="389">
        <f t="shared" ca="1" si="234"/>
        <v>4.7261750069083064E-13</v>
      </c>
      <c r="BA58" s="389">
        <f t="shared" ca="1" si="234"/>
        <v>4.7261750069083064E-13</v>
      </c>
      <c r="BB58" s="389">
        <f t="shared" ca="1" si="234"/>
        <v>4.7261750069083064E-13</v>
      </c>
      <c r="BC58" s="389">
        <f t="shared" ca="1" si="234"/>
        <v>4.7261750069083064E-13</v>
      </c>
      <c r="BD58" s="389">
        <f t="shared" ca="1" si="234"/>
        <v>4.7261750069083064E-13</v>
      </c>
      <c r="BE58" s="389">
        <f t="shared" ca="1" si="234"/>
        <v>4.7261750069083064E-13</v>
      </c>
      <c r="BF58" s="389">
        <f t="shared" ca="1" si="234"/>
        <v>4.7261750069083064E-13</v>
      </c>
      <c r="BG58" s="389">
        <f t="shared" ca="1" si="234"/>
        <v>4.7261750069083064E-13</v>
      </c>
      <c r="BH58" s="389">
        <f t="shared" ca="1" si="234"/>
        <v>4.7261750069083064E-13</v>
      </c>
      <c r="BI58" s="389">
        <f t="shared" ca="1" si="234"/>
        <v>4.7261750069083064E-13</v>
      </c>
      <c r="BJ58" s="389">
        <f t="shared" ca="1" si="234"/>
        <v>4.7261750069083064E-13</v>
      </c>
      <c r="BK58" s="389">
        <f t="shared" ca="1" si="234"/>
        <v>4.7261750069083064E-13</v>
      </c>
      <c r="BL58" s="389">
        <f t="shared" ca="1" si="234"/>
        <v>4.7261750069083064E-13</v>
      </c>
      <c r="BM58" s="389">
        <f t="shared" ca="1" si="234"/>
        <v>4.7261750069083064E-13</v>
      </c>
      <c r="BN58" s="389">
        <f t="shared" ca="1" si="234"/>
        <v>4.7261750069083064E-13</v>
      </c>
      <c r="BO58" s="389">
        <f t="shared" ca="1" si="234"/>
        <v>4.7261750069083064E-13</v>
      </c>
      <c r="BP58" s="389">
        <f t="shared" ca="1" si="234"/>
        <v>4.7261750069083064E-13</v>
      </c>
      <c r="BQ58" s="389">
        <f t="shared" ca="1" si="234"/>
        <v>4.7261750069083064E-13</v>
      </c>
      <c r="BR58" s="389">
        <f t="shared" ca="1" si="234"/>
        <v>4.7261750069083064E-13</v>
      </c>
      <c r="BS58" s="389">
        <f t="shared" ca="1" si="234"/>
        <v>4.7261750069083064E-13</v>
      </c>
      <c r="BT58" s="389">
        <f t="shared" ca="1" si="234"/>
        <v>4.7261750069083064E-13</v>
      </c>
      <c r="BU58" s="389">
        <f t="shared" ca="1" si="234"/>
        <v>4.7261750069083064E-13</v>
      </c>
      <c r="BV58" s="389">
        <f t="shared" ca="1" si="234"/>
        <v>4.7261750069083064E-13</v>
      </c>
      <c r="BW58" s="389">
        <f t="shared" ca="1" si="234"/>
        <v>4.7261750069083064E-13</v>
      </c>
      <c r="BX58" s="389">
        <f t="shared" ca="1" si="234"/>
        <v>4.7261750069083064E-13</v>
      </c>
      <c r="BY58" s="389">
        <f t="shared" ca="1" si="234"/>
        <v>4.7261750069083064E-13</v>
      </c>
      <c r="BZ58" s="389">
        <f t="shared" ca="1" si="234"/>
        <v>4.7261750069083064E-13</v>
      </c>
      <c r="CA58" s="389">
        <f t="shared" ca="1" si="234"/>
        <v>4.7261750069083064E-13</v>
      </c>
      <c r="CB58" s="389">
        <f t="shared" ca="1" si="234"/>
        <v>4.7261750069083064E-13</v>
      </c>
      <c r="CC58" s="389">
        <f t="shared" ca="1" si="234"/>
        <v>4.7261750069083064E-13</v>
      </c>
      <c r="CD58" s="389">
        <f t="shared" ca="1" si="234"/>
        <v>4.7261750069083064E-13</v>
      </c>
      <c r="CE58" s="389"/>
    </row>
    <row r="59" spans="1:83">
      <c r="A59" s="399" t="s">
        <v>504</v>
      </c>
      <c r="B59" s="399"/>
      <c r="C59" s="524">
        <f ca="1">IF(ROUND(C58,0)=0,0,C47/C58)</f>
        <v>0.1094178328633643</v>
      </c>
      <c r="D59" s="524">
        <f t="shared" ref="D59:BO59" ca="1" si="235">IF(ROUND(D58,0)=0,0,D47/D58)</f>
        <v>4.9342656534027904E-2</v>
      </c>
      <c r="E59" s="524">
        <f t="shared" ca="1" si="235"/>
        <v>7.6117863490031412E-2</v>
      </c>
      <c r="F59" s="524">
        <f t="shared" ca="1" si="235"/>
        <v>0.13325299009288535</v>
      </c>
      <c r="G59" s="524">
        <f t="shared" ca="1" si="235"/>
        <v>0.14317176891697045</v>
      </c>
      <c r="H59" s="524">
        <f t="shared" ca="1" si="235"/>
        <v>0.13545559250114403</v>
      </c>
      <c r="I59" s="524">
        <f t="shared" ca="1" si="235"/>
        <v>0.1461052715687611</v>
      </c>
      <c r="J59" s="524">
        <f t="shared" ca="1" si="235"/>
        <v>0.13797464771556597</v>
      </c>
      <c r="K59" s="524">
        <f t="shared" ca="1" si="235"/>
        <v>0.14963018090286728</v>
      </c>
      <c r="L59" s="524">
        <f t="shared" ca="1" si="235"/>
        <v>0.1414700588442668</v>
      </c>
      <c r="M59" s="524">
        <f t="shared" ca="1" si="235"/>
        <v>0.15472391042130548</v>
      </c>
      <c r="N59" s="524">
        <f t="shared" ca="1" si="235"/>
        <v>0.14618742535801185</v>
      </c>
      <c r="O59" s="524">
        <f t="shared" ca="1" si="235"/>
        <v>0.16145294811206939</v>
      </c>
      <c r="P59" s="524">
        <f t="shared" ca="1" si="235"/>
        <v>0.15220416691709762</v>
      </c>
      <c r="Q59" s="524">
        <f t="shared" ca="1" si="235"/>
        <v>0.17017253750794126</v>
      </c>
      <c r="R59" s="524">
        <f t="shared" ca="1" si="235"/>
        <v>0.16014288999274184</v>
      </c>
      <c r="S59" s="524">
        <f t="shared" ca="1" si="235"/>
        <v>0.18191924836953677</v>
      </c>
      <c r="T59" s="524">
        <f t="shared" ca="1" si="235"/>
        <v>0.17109957807845572</v>
      </c>
      <c r="U59" s="524">
        <f t="shared" ca="1" si="235"/>
        <v>0.19860053863175492</v>
      </c>
      <c r="V59" s="524">
        <f t="shared" ca="1" si="235"/>
        <v>0.18719907105743042</v>
      </c>
      <c r="W59" s="524">
        <f t="shared" ca="1" si="235"/>
        <v>0.21983971686699072</v>
      </c>
      <c r="X59" s="524">
        <f t="shared" ca="1" si="235"/>
        <v>0.19588220134120635</v>
      </c>
      <c r="Y59" s="524">
        <f t="shared" ca="1" si="235"/>
        <v>0.22684608634086995</v>
      </c>
      <c r="Z59" s="524">
        <f t="shared" ca="1" si="235"/>
        <v>0.20636225139144021</v>
      </c>
      <c r="AA59" s="524">
        <f t="shared" ca="1" si="235"/>
        <v>0.24529511553378217</v>
      </c>
      <c r="AB59" s="524">
        <f t="shared" ca="1" si="235"/>
        <v>0.22713470166972871</v>
      </c>
      <c r="AC59" s="524">
        <f t="shared" ca="1" si="235"/>
        <v>0.27702736343017809</v>
      </c>
      <c r="AD59" s="524">
        <f t="shared" ca="1" si="235"/>
        <v>0.2582933770871601</v>
      </c>
      <c r="AE59" s="524">
        <f t="shared" ca="1" si="235"/>
        <v>0.32689232441022786</v>
      </c>
      <c r="AF59" s="524">
        <f t="shared" ca="1" si="235"/>
        <v>0.31022450278287939</v>
      </c>
      <c r="AG59" s="524">
        <f t="shared" ca="1" si="235"/>
        <v>0.41664925417431975</v>
      </c>
      <c r="AH59" s="524">
        <f t="shared" ca="1" si="235"/>
        <v>0.41408675417431906</v>
      </c>
      <c r="AI59" s="524">
        <f t="shared" ca="1" si="235"/>
        <v>0.62608209029052764</v>
      </c>
      <c r="AJ59" s="524">
        <f t="shared" ca="1" si="235"/>
        <v>0.72567350834862532</v>
      </c>
      <c r="AK59" s="524">
        <f t="shared" ca="1" si="235"/>
        <v>1.6732462708715252</v>
      </c>
      <c r="AL59" s="524">
        <f t="shared" ca="1" si="235"/>
        <v>-85.473557590664328</v>
      </c>
      <c r="AM59" s="524">
        <f t="shared" ca="1" si="235"/>
        <v>0</v>
      </c>
      <c r="AN59" s="524">
        <f t="shared" ca="1" si="235"/>
        <v>0</v>
      </c>
      <c r="AO59" s="524">
        <f t="shared" ca="1" si="235"/>
        <v>0</v>
      </c>
      <c r="AP59" s="524">
        <f t="shared" ca="1" si="235"/>
        <v>0</v>
      </c>
      <c r="AQ59" s="524">
        <f t="shared" ca="1" si="235"/>
        <v>0</v>
      </c>
      <c r="AR59" s="524">
        <f t="shared" ca="1" si="235"/>
        <v>0</v>
      </c>
      <c r="AS59" s="524">
        <f t="shared" ca="1" si="235"/>
        <v>0</v>
      </c>
      <c r="AT59" s="524">
        <f t="shared" ca="1" si="235"/>
        <v>0</v>
      </c>
      <c r="AU59" s="524">
        <f t="shared" ca="1" si="235"/>
        <v>0</v>
      </c>
      <c r="AV59" s="524">
        <f t="shared" ca="1" si="235"/>
        <v>0</v>
      </c>
      <c r="AW59" s="524">
        <f t="shared" ca="1" si="235"/>
        <v>0</v>
      </c>
      <c r="AX59" s="524">
        <f t="shared" ca="1" si="235"/>
        <v>0</v>
      </c>
      <c r="AY59" s="524">
        <f t="shared" ca="1" si="235"/>
        <v>0</v>
      </c>
      <c r="AZ59" s="524">
        <f t="shared" ca="1" si="235"/>
        <v>0</v>
      </c>
      <c r="BA59" s="524">
        <f t="shared" ca="1" si="235"/>
        <v>0</v>
      </c>
      <c r="BB59" s="524">
        <f t="shared" ca="1" si="235"/>
        <v>0</v>
      </c>
      <c r="BC59" s="524">
        <f t="shared" ca="1" si="235"/>
        <v>0</v>
      </c>
      <c r="BD59" s="524">
        <f t="shared" ca="1" si="235"/>
        <v>0</v>
      </c>
      <c r="BE59" s="524">
        <f t="shared" ca="1" si="235"/>
        <v>0</v>
      </c>
      <c r="BF59" s="524">
        <f t="shared" ca="1" si="235"/>
        <v>0</v>
      </c>
      <c r="BG59" s="524">
        <f t="shared" ca="1" si="235"/>
        <v>0</v>
      </c>
      <c r="BH59" s="524">
        <f t="shared" ca="1" si="235"/>
        <v>0</v>
      </c>
      <c r="BI59" s="524">
        <f t="shared" ca="1" si="235"/>
        <v>0</v>
      </c>
      <c r="BJ59" s="524">
        <f t="shared" ca="1" si="235"/>
        <v>0</v>
      </c>
      <c r="BK59" s="524">
        <f t="shared" ca="1" si="235"/>
        <v>0</v>
      </c>
      <c r="BL59" s="524">
        <f t="shared" ca="1" si="235"/>
        <v>0</v>
      </c>
      <c r="BM59" s="524">
        <f t="shared" ca="1" si="235"/>
        <v>0</v>
      </c>
      <c r="BN59" s="524">
        <f t="shared" ca="1" si="235"/>
        <v>0</v>
      </c>
      <c r="BO59" s="524">
        <f t="shared" ca="1" si="235"/>
        <v>0</v>
      </c>
      <c r="BP59" s="524">
        <f t="shared" ref="BP59:CD59" ca="1" si="236">IF(ROUND(BP58,0)=0,0,BP47/BP58)</f>
        <v>0</v>
      </c>
      <c r="BQ59" s="524">
        <f t="shared" ca="1" si="236"/>
        <v>0</v>
      </c>
      <c r="BR59" s="524">
        <f t="shared" ca="1" si="236"/>
        <v>0</v>
      </c>
      <c r="BS59" s="524">
        <f t="shared" ca="1" si="236"/>
        <v>0</v>
      </c>
      <c r="BT59" s="524">
        <f t="shared" ca="1" si="236"/>
        <v>0</v>
      </c>
      <c r="BU59" s="524">
        <f t="shared" ca="1" si="236"/>
        <v>0</v>
      </c>
      <c r="BV59" s="524">
        <f t="shared" ca="1" si="236"/>
        <v>0</v>
      </c>
      <c r="BW59" s="524">
        <f t="shared" ca="1" si="236"/>
        <v>0</v>
      </c>
      <c r="BX59" s="524">
        <f t="shared" ca="1" si="236"/>
        <v>0</v>
      </c>
      <c r="BY59" s="524">
        <f t="shared" ca="1" si="236"/>
        <v>0</v>
      </c>
      <c r="BZ59" s="524">
        <f t="shared" ca="1" si="236"/>
        <v>0</v>
      </c>
      <c r="CA59" s="524">
        <f t="shared" ca="1" si="236"/>
        <v>0</v>
      </c>
      <c r="CB59" s="524">
        <f t="shared" ca="1" si="236"/>
        <v>0</v>
      </c>
      <c r="CC59" s="524">
        <f t="shared" ca="1" si="236"/>
        <v>0</v>
      </c>
      <c r="CD59" s="524">
        <f t="shared" ca="1" si="236"/>
        <v>0</v>
      </c>
      <c r="CE59" s="389"/>
    </row>
    <row r="60" spans="1:83">
      <c r="A60" s="418" t="s">
        <v>768</v>
      </c>
      <c r="B60" s="399"/>
      <c r="C60" s="389">
        <f ca="1">+C10*$B$67/2</f>
        <v>204.79284905734821</v>
      </c>
      <c r="D60" s="389">
        <f ca="1">+(C10+D10)*$B$67/2</f>
        <v>400.03698731362027</v>
      </c>
      <c r="E60" s="389">
        <f t="shared" ref="E60:AM60" ca="1" si="237">+(D10+E10)*$B$67/2</f>
        <v>381.38165463549393</v>
      </c>
      <c r="F60" s="389">
        <f t="shared" ca="1" si="237"/>
        <v>363.57624199211847</v>
      </c>
      <c r="G60" s="389">
        <f t="shared" ca="1" si="237"/>
        <v>346.55712773022083</v>
      </c>
      <c r="H60" s="389">
        <f t="shared" ca="1" si="237"/>
        <v>330.26558416985665</v>
      </c>
      <c r="I60" s="389">
        <f t="shared" ca="1" si="237"/>
        <v>314.64696194218863</v>
      </c>
      <c r="J60" s="389">
        <f t="shared" ca="1" si="237"/>
        <v>299.65068998948698</v>
      </c>
      <c r="K60" s="389">
        <f t="shared" ca="1" si="237"/>
        <v>285.00189014312303</v>
      </c>
      <c r="L60" s="389">
        <f t="shared" ca="1" si="237"/>
        <v>270.40284569226753</v>
      </c>
      <c r="M60" s="389">
        <f t="shared" ca="1" si="237"/>
        <v>255.80380124141203</v>
      </c>
      <c r="N60" s="389">
        <f t="shared" ca="1" si="237"/>
        <v>241.20475679055656</v>
      </c>
      <c r="O60" s="389">
        <f t="shared" ca="1" si="237"/>
        <v>226.60571233970111</v>
      </c>
      <c r="P60" s="389">
        <f t="shared" ca="1" si="237"/>
        <v>212.00666788884561</v>
      </c>
      <c r="Q60" s="389">
        <f t="shared" ca="1" si="237"/>
        <v>197.40762343799005</v>
      </c>
      <c r="R60" s="389">
        <f t="shared" ca="1" si="237"/>
        <v>182.80857898713458</v>
      </c>
      <c r="S60" s="389">
        <f t="shared" ca="1" si="237"/>
        <v>168.20953453627911</v>
      </c>
      <c r="T60" s="389">
        <f t="shared" ca="1" si="237"/>
        <v>153.61049008542363</v>
      </c>
      <c r="U60" s="389">
        <f t="shared" ca="1" si="237"/>
        <v>139.01144563456813</v>
      </c>
      <c r="V60" s="389">
        <f t="shared" ca="1" si="237"/>
        <v>124.41240118371263</v>
      </c>
      <c r="W60" s="389">
        <f t="shared" ca="1" si="237"/>
        <v>111.63309914891209</v>
      </c>
      <c r="X60" s="389">
        <f t="shared" ca="1" si="237"/>
        <v>102.49246628400003</v>
      </c>
      <c r="Y60" s="389">
        <f t="shared" ca="1" si="237"/>
        <v>95.171575835142917</v>
      </c>
      <c r="Z60" s="389">
        <f t="shared" ca="1" si="237"/>
        <v>87.850685386285804</v>
      </c>
      <c r="AA60" s="389">
        <f t="shared" ca="1" si="237"/>
        <v>80.52979493742869</v>
      </c>
      <c r="AB60" s="389">
        <f t="shared" ca="1" si="237"/>
        <v>73.208904488571577</v>
      </c>
      <c r="AC60" s="389">
        <f t="shared" ca="1" si="237"/>
        <v>65.888014039714463</v>
      </c>
      <c r="AD60" s="389">
        <f t="shared" ca="1" si="237"/>
        <v>58.567123590857349</v>
      </c>
      <c r="AE60" s="389">
        <f t="shared" ca="1" si="237"/>
        <v>51.246233142000236</v>
      </c>
      <c r="AF60" s="389">
        <f t="shared" ca="1" si="237"/>
        <v>43.925342693143122</v>
      </c>
      <c r="AG60" s="389">
        <f t="shared" ca="1" si="237"/>
        <v>36.604452244286009</v>
      </c>
      <c r="AH60" s="389">
        <f t="shared" ca="1" si="237"/>
        <v>29.283561795428888</v>
      </c>
      <c r="AI60" s="389">
        <f t="shared" ca="1" si="237"/>
        <v>21.962671346571767</v>
      </c>
      <c r="AJ60" s="389">
        <f t="shared" ca="1" si="237"/>
        <v>14.641780897714652</v>
      </c>
      <c r="AK60" s="389">
        <f t="shared" ca="1" si="237"/>
        <v>7.3208904488575355</v>
      </c>
      <c r="AL60" s="389">
        <f t="shared" ca="1" si="237"/>
        <v>1.8302226122146983</v>
      </c>
      <c r="AM60" s="389">
        <f t="shared" ca="1" si="237"/>
        <v>4.1911363268809509E-13</v>
      </c>
      <c r="AN60" s="389"/>
      <c r="AO60" s="389"/>
      <c r="AP60" s="389"/>
      <c r="AQ60" s="389"/>
      <c r="AR60" s="389"/>
      <c r="AS60" s="389"/>
      <c r="AT60" s="389"/>
      <c r="AU60" s="389"/>
      <c r="AV60" s="389"/>
      <c r="AW60" s="389"/>
      <c r="AX60" s="389"/>
      <c r="AY60" s="389"/>
      <c r="AZ60" s="389"/>
      <c r="BA60" s="389"/>
      <c r="BB60" s="389"/>
      <c r="BC60" s="389"/>
      <c r="BD60" s="389"/>
      <c r="BE60" s="389"/>
      <c r="BF60" s="389"/>
      <c r="BG60" s="389"/>
      <c r="BH60" s="389"/>
      <c r="BI60" s="389"/>
      <c r="BJ60" s="389"/>
      <c r="BK60" s="389"/>
      <c r="BL60" s="389"/>
      <c r="BM60" s="389"/>
      <c r="BN60" s="389"/>
      <c r="BO60" s="389"/>
      <c r="BP60" s="389"/>
      <c r="BQ60" s="389"/>
      <c r="BR60" s="389"/>
      <c r="BS60" s="389"/>
      <c r="BT60" s="389"/>
      <c r="BU60" s="389"/>
      <c r="BV60" s="389"/>
      <c r="BW60" s="389"/>
      <c r="BX60" s="389"/>
      <c r="BY60" s="389"/>
      <c r="BZ60" s="389"/>
      <c r="CA60" s="389"/>
      <c r="CB60" s="389"/>
      <c r="CC60" s="389"/>
      <c r="CD60" s="389"/>
      <c r="CE60" s="389"/>
    </row>
    <row r="61" spans="1:83" ht="16.5" thickBot="1">
      <c r="A61" s="393" t="s">
        <v>535</v>
      </c>
      <c r="C61" s="430"/>
      <c r="D61" s="430"/>
      <c r="E61" s="430"/>
      <c r="F61" s="430"/>
      <c r="G61" s="430"/>
      <c r="CE61" s="475"/>
    </row>
    <row r="62" spans="1:83">
      <c r="A62" s="431" t="s">
        <v>504</v>
      </c>
      <c r="B62" s="432">
        <f>NPVRR!B43</f>
        <v>0.10249999999999999</v>
      </c>
      <c r="CE62" s="475"/>
    </row>
    <row r="63" spans="1:83">
      <c r="A63" s="433" t="s">
        <v>520</v>
      </c>
      <c r="B63" s="434">
        <f>NPVRR!B44</f>
        <v>0.10249999999999999</v>
      </c>
      <c r="H63" s="544"/>
      <c r="I63" s="544"/>
      <c r="J63" s="544"/>
      <c r="CE63" s="475"/>
    </row>
    <row r="64" spans="1:83">
      <c r="A64" s="435" t="s">
        <v>506</v>
      </c>
      <c r="B64" s="434">
        <f>NPVRR!B45</f>
        <v>3.73E-2</v>
      </c>
      <c r="I64" s="544"/>
      <c r="CE64" s="475"/>
    </row>
    <row r="65" spans="1:83">
      <c r="A65" s="435" t="s">
        <v>517</v>
      </c>
      <c r="B65" s="434">
        <f>NPVRR!B46</f>
        <v>6.5036441E-2</v>
      </c>
      <c r="E65" s="430"/>
      <c r="I65" s="544"/>
      <c r="CE65" s="475"/>
    </row>
    <row r="66" spans="1:83">
      <c r="A66" s="435" t="s">
        <v>518</v>
      </c>
      <c r="B66" s="436">
        <f>NPVRR!B47</f>
        <v>0.53</v>
      </c>
      <c r="CE66" s="475"/>
    </row>
    <row r="67" spans="1:83" ht="16.5" thickBot="1">
      <c r="A67" s="437" t="s">
        <v>519</v>
      </c>
      <c r="B67" s="438">
        <f>NPVRR!B48</f>
        <v>0.47</v>
      </c>
      <c r="CE67" s="475"/>
    </row>
    <row r="68" spans="1:83">
      <c r="CE68" s="475"/>
    </row>
    <row r="69" spans="1:83" s="399" customFormat="1" hidden="1">
      <c r="A69" s="422" t="s">
        <v>543</v>
      </c>
      <c r="C69" s="423">
        <f>C72</f>
        <v>2007</v>
      </c>
      <c r="D69" s="423">
        <f t="shared" ref="D69:BO69" si="238">D72</f>
        <v>2008</v>
      </c>
      <c r="E69" s="423">
        <f t="shared" si="238"/>
        <v>2009</v>
      </c>
      <c r="F69" s="423">
        <f t="shared" si="238"/>
        <v>2010</v>
      </c>
      <c r="G69" s="423">
        <f t="shared" si="238"/>
        <v>2011</v>
      </c>
      <c r="H69" s="423">
        <f t="shared" si="238"/>
        <v>2012</v>
      </c>
      <c r="I69" s="423">
        <f t="shared" si="238"/>
        <v>2013</v>
      </c>
      <c r="J69" s="423">
        <f t="shared" si="238"/>
        <v>2014</v>
      </c>
      <c r="K69" s="423">
        <f t="shared" si="238"/>
        <v>2015</v>
      </c>
      <c r="L69" s="423">
        <f t="shared" si="238"/>
        <v>2016</v>
      </c>
      <c r="M69" s="423">
        <f t="shared" si="238"/>
        <v>2017</v>
      </c>
      <c r="N69" s="423">
        <f t="shared" si="238"/>
        <v>2018</v>
      </c>
      <c r="O69" s="423">
        <f t="shared" si="238"/>
        <v>2019</v>
      </c>
      <c r="P69" s="423">
        <f t="shared" si="238"/>
        <v>2020</v>
      </c>
      <c r="Q69" s="423">
        <f t="shared" si="238"/>
        <v>2021</v>
      </c>
      <c r="R69" s="423">
        <f t="shared" si="238"/>
        <v>2022</v>
      </c>
      <c r="S69" s="423">
        <f t="shared" si="238"/>
        <v>2023</v>
      </c>
      <c r="T69" s="423">
        <f t="shared" si="238"/>
        <v>2024</v>
      </c>
      <c r="U69" s="423">
        <f t="shared" si="238"/>
        <v>2025</v>
      </c>
      <c r="V69" s="423">
        <f t="shared" si="238"/>
        <v>2026</v>
      </c>
      <c r="W69" s="423">
        <f t="shared" si="238"/>
        <v>2027</v>
      </c>
      <c r="X69" s="423">
        <f t="shared" si="238"/>
        <v>2028</v>
      </c>
      <c r="Y69" s="423">
        <f t="shared" si="238"/>
        <v>2029</v>
      </c>
      <c r="Z69" s="423">
        <f t="shared" si="238"/>
        <v>2030</v>
      </c>
      <c r="AA69" s="423">
        <f t="shared" si="238"/>
        <v>2031</v>
      </c>
      <c r="AB69" s="423">
        <f t="shared" si="238"/>
        <v>2032</v>
      </c>
      <c r="AC69" s="423">
        <f t="shared" si="238"/>
        <v>2033</v>
      </c>
      <c r="AD69" s="423">
        <f t="shared" si="238"/>
        <v>2034</v>
      </c>
      <c r="AE69" s="423">
        <f t="shared" si="238"/>
        <v>2035</v>
      </c>
      <c r="AF69" s="423">
        <f t="shared" si="238"/>
        <v>2036</v>
      </c>
      <c r="AG69" s="423">
        <f t="shared" si="238"/>
        <v>2037</v>
      </c>
      <c r="AH69" s="423">
        <f t="shared" si="238"/>
        <v>2038</v>
      </c>
      <c r="AI69" s="423">
        <f t="shared" si="238"/>
        <v>2039</v>
      </c>
      <c r="AJ69" s="423">
        <f t="shared" si="238"/>
        <v>2040</v>
      </c>
      <c r="AK69" s="423">
        <f t="shared" si="238"/>
        <v>2041</v>
      </c>
      <c r="AL69" s="423">
        <f t="shared" si="238"/>
        <v>2042</v>
      </c>
      <c r="AM69" s="423">
        <f t="shared" si="238"/>
        <v>2043</v>
      </c>
      <c r="AN69" s="423">
        <f t="shared" si="238"/>
        <v>2044</v>
      </c>
      <c r="AO69" s="423">
        <f t="shared" si="238"/>
        <v>2045</v>
      </c>
      <c r="AP69" s="423">
        <f t="shared" si="238"/>
        <v>2046</v>
      </c>
      <c r="AQ69" s="423">
        <f t="shared" si="238"/>
        <v>2047</v>
      </c>
      <c r="AR69" s="423">
        <f t="shared" si="238"/>
        <v>2048</v>
      </c>
      <c r="AS69" s="423">
        <f t="shared" si="238"/>
        <v>2049</v>
      </c>
      <c r="AT69" s="423">
        <f t="shared" si="238"/>
        <v>2050</v>
      </c>
      <c r="AU69" s="423">
        <f t="shared" si="238"/>
        <v>2051</v>
      </c>
      <c r="AV69" s="423">
        <f t="shared" si="238"/>
        <v>2052</v>
      </c>
      <c r="AW69" s="423">
        <f t="shared" si="238"/>
        <v>2053</v>
      </c>
      <c r="AX69" s="423">
        <f t="shared" si="238"/>
        <v>2054</v>
      </c>
      <c r="AY69" s="423">
        <f t="shared" si="238"/>
        <v>2055</v>
      </c>
      <c r="AZ69" s="423">
        <f t="shared" si="238"/>
        <v>2056</v>
      </c>
      <c r="BA69" s="423">
        <f t="shared" si="238"/>
        <v>2057</v>
      </c>
      <c r="BB69" s="423">
        <f t="shared" si="238"/>
        <v>2058</v>
      </c>
      <c r="BC69" s="423">
        <f t="shared" si="238"/>
        <v>2059</v>
      </c>
      <c r="BD69" s="423">
        <f t="shared" si="238"/>
        <v>2060</v>
      </c>
      <c r="BE69" s="423">
        <f t="shared" si="238"/>
        <v>2061</v>
      </c>
      <c r="BF69" s="423">
        <f t="shared" si="238"/>
        <v>2062</v>
      </c>
      <c r="BG69" s="423">
        <f t="shared" si="238"/>
        <v>2063</v>
      </c>
      <c r="BH69" s="423">
        <f t="shared" si="238"/>
        <v>2064</v>
      </c>
      <c r="BI69" s="423">
        <f t="shared" si="238"/>
        <v>2065</v>
      </c>
      <c r="BJ69" s="423">
        <f t="shared" si="238"/>
        <v>2066</v>
      </c>
      <c r="BK69" s="423">
        <f t="shared" si="238"/>
        <v>2067</v>
      </c>
      <c r="BL69" s="423">
        <f t="shared" si="238"/>
        <v>2068</v>
      </c>
      <c r="BM69" s="423">
        <f t="shared" si="238"/>
        <v>2069</v>
      </c>
      <c r="BN69" s="423">
        <f t="shared" si="238"/>
        <v>2070</v>
      </c>
      <c r="BO69" s="423">
        <f t="shared" si="238"/>
        <v>2071</v>
      </c>
      <c r="BP69" s="423">
        <f t="shared" ref="BP69:CD69" si="239">BP72</f>
        <v>2072</v>
      </c>
      <c r="BQ69" s="423">
        <f t="shared" si="239"/>
        <v>2073</v>
      </c>
      <c r="BR69" s="423">
        <f t="shared" si="239"/>
        <v>2074</v>
      </c>
      <c r="BS69" s="423">
        <f t="shared" si="239"/>
        <v>2075</v>
      </c>
      <c r="BT69" s="423">
        <f t="shared" si="239"/>
        <v>2076</v>
      </c>
      <c r="BU69" s="423">
        <f t="shared" si="239"/>
        <v>2077</v>
      </c>
      <c r="BV69" s="423">
        <f t="shared" si="239"/>
        <v>2078</v>
      </c>
      <c r="BW69" s="423">
        <f t="shared" si="239"/>
        <v>2079</v>
      </c>
      <c r="BX69" s="423">
        <f t="shared" si="239"/>
        <v>2080</v>
      </c>
      <c r="BY69" s="423">
        <f t="shared" si="239"/>
        <v>2081</v>
      </c>
      <c r="BZ69" s="423">
        <f t="shared" si="239"/>
        <v>2082</v>
      </c>
      <c r="CA69" s="423">
        <f t="shared" si="239"/>
        <v>2083</v>
      </c>
      <c r="CB69" s="423">
        <f t="shared" si="239"/>
        <v>2084</v>
      </c>
      <c r="CC69" s="423">
        <f t="shared" si="239"/>
        <v>2085</v>
      </c>
      <c r="CD69" s="423">
        <f t="shared" si="239"/>
        <v>2086</v>
      </c>
      <c r="CE69" s="475"/>
    </row>
    <row r="70" spans="1:83" s="399" customFormat="1" hidden="1">
      <c r="A70" s="418" t="s">
        <v>527</v>
      </c>
      <c r="C70" s="424">
        <f t="array" ref="C70:CD70">IF(Company="ODP",$C$74:$CD$74,$C$73:$CD$73)</f>
        <v>0</v>
      </c>
      <c r="D70" s="424">
        <v>0</v>
      </c>
      <c r="E70" s="424" t="str">
        <v>yes</v>
      </c>
      <c r="F70" s="424">
        <v>0</v>
      </c>
      <c r="G70" s="424" t="str">
        <v>yes</v>
      </c>
      <c r="H70" s="424">
        <v>0</v>
      </c>
      <c r="I70" s="424" t="str">
        <v>yes</v>
      </c>
      <c r="J70" s="424">
        <v>0</v>
      </c>
      <c r="K70" s="424" t="str">
        <v>yes</v>
      </c>
      <c r="L70" s="424">
        <v>0</v>
      </c>
      <c r="M70" s="424" t="str">
        <v>yes</v>
      </c>
      <c r="N70" s="424">
        <v>0</v>
      </c>
      <c r="O70" s="424" t="str">
        <v>yes</v>
      </c>
      <c r="P70" s="424">
        <v>0</v>
      </c>
      <c r="Q70" s="424" t="str">
        <v>yes</v>
      </c>
      <c r="R70" s="424">
        <v>0</v>
      </c>
      <c r="S70" s="424" t="str">
        <v>yes</v>
      </c>
      <c r="T70" s="424">
        <v>0</v>
      </c>
      <c r="U70" s="424" t="str">
        <v>yes</v>
      </c>
      <c r="V70" s="424">
        <v>0</v>
      </c>
      <c r="W70" s="424" t="str">
        <v>yes</v>
      </c>
      <c r="X70" s="424">
        <v>0</v>
      </c>
      <c r="Y70" s="424" t="str">
        <v>yes</v>
      </c>
      <c r="Z70" s="424">
        <v>0</v>
      </c>
      <c r="AA70" s="424" t="str">
        <v>yes</v>
      </c>
      <c r="AB70" s="424">
        <v>0</v>
      </c>
      <c r="AC70" s="424" t="str">
        <v>yes</v>
      </c>
      <c r="AD70" s="424">
        <v>0</v>
      </c>
      <c r="AE70" s="424" t="str">
        <v>yes</v>
      </c>
      <c r="AF70" s="424">
        <v>0</v>
      </c>
      <c r="AG70" s="424" t="str">
        <v>yes</v>
      </c>
      <c r="AH70" s="424">
        <v>0</v>
      </c>
      <c r="AI70" s="424" t="str">
        <v>yes</v>
      </c>
      <c r="AJ70" s="424">
        <v>0</v>
      </c>
      <c r="AK70" s="424" t="str">
        <v>yes</v>
      </c>
      <c r="AL70" s="424">
        <v>0</v>
      </c>
      <c r="AM70" s="424" t="str">
        <v>yes</v>
      </c>
      <c r="AN70" s="424">
        <v>0</v>
      </c>
      <c r="AO70" s="424" t="str">
        <v>yes</v>
      </c>
      <c r="AP70" s="424">
        <v>0</v>
      </c>
      <c r="AQ70" s="424" t="str">
        <v>yes</v>
      </c>
      <c r="AR70" s="424">
        <v>0</v>
      </c>
      <c r="AS70" s="424" t="str">
        <v>yes</v>
      </c>
      <c r="AT70" s="424">
        <v>0</v>
      </c>
      <c r="AU70" s="424" t="str">
        <v>yes</v>
      </c>
      <c r="AV70" s="424">
        <v>0</v>
      </c>
      <c r="AW70" s="424" t="str">
        <v>yes</v>
      </c>
      <c r="AX70" s="424">
        <v>0</v>
      </c>
      <c r="AY70" s="424" t="str">
        <v>yes</v>
      </c>
      <c r="AZ70" s="424">
        <v>0</v>
      </c>
      <c r="BA70" s="424" t="str">
        <v>yes</v>
      </c>
      <c r="BB70" s="424">
        <v>0</v>
      </c>
      <c r="BC70" s="424" t="str">
        <v>yes</v>
      </c>
      <c r="BD70" s="424">
        <v>0</v>
      </c>
      <c r="BE70" s="424" t="str">
        <v>yes</v>
      </c>
      <c r="BF70" s="424">
        <v>0</v>
      </c>
      <c r="BG70" s="424" t="str">
        <v>yes</v>
      </c>
      <c r="BH70" s="424">
        <v>0</v>
      </c>
      <c r="BI70" s="424" t="str">
        <v>yes</v>
      </c>
      <c r="BJ70" s="424">
        <v>0</v>
      </c>
      <c r="BK70" s="424" t="str">
        <v>yes</v>
      </c>
      <c r="BL70" s="424">
        <v>0</v>
      </c>
      <c r="BM70" s="424" t="str">
        <v>yes</v>
      </c>
      <c r="BN70" s="424">
        <v>0</v>
      </c>
      <c r="BO70" s="424" t="str">
        <v>yes</v>
      </c>
      <c r="BP70" s="424">
        <v>0</v>
      </c>
      <c r="BQ70" s="424" t="str">
        <v>yes</v>
      </c>
      <c r="BR70" s="424">
        <v>0</v>
      </c>
      <c r="BS70" s="424" t="str">
        <v>yes</v>
      </c>
      <c r="BT70" s="424">
        <v>0</v>
      </c>
      <c r="BU70" s="424" t="str">
        <v>yes</v>
      </c>
      <c r="BV70" s="424">
        <v>0</v>
      </c>
      <c r="BW70" s="424" t="str">
        <v>yes</v>
      </c>
      <c r="BX70" s="424">
        <v>0</v>
      </c>
      <c r="BY70" s="424" t="str">
        <v>yes</v>
      </c>
      <c r="BZ70" s="424">
        <v>0</v>
      </c>
      <c r="CA70" s="424" t="str">
        <v>yes</v>
      </c>
      <c r="CB70" s="424">
        <v>0</v>
      </c>
      <c r="CC70" s="424" t="str">
        <v>yes</v>
      </c>
      <c r="CD70" s="424">
        <v>0</v>
      </c>
      <c r="CE70" s="475"/>
    </row>
    <row r="71" spans="1:83" s="399" customFormat="1" hidden="1">
      <c r="CE71" s="475"/>
    </row>
    <row r="72" spans="1:83" s="399" customFormat="1" hidden="1">
      <c r="A72" s="425" t="s">
        <v>523</v>
      </c>
      <c r="C72" s="423">
        <v>2007</v>
      </c>
      <c r="D72" s="423">
        <f>C72+1</f>
        <v>2008</v>
      </c>
      <c r="E72" s="423">
        <f t="shared" ref="E72:BP72" si="240">D72+1</f>
        <v>2009</v>
      </c>
      <c r="F72" s="423">
        <f t="shared" si="240"/>
        <v>2010</v>
      </c>
      <c r="G72" s="423">
        <f t="shared" si="240"/>
        <v>2011</v>
      </c>
      <c r="H72" s="423">
        <f t="shared" si="240"/>
        <v>2012</v>
      </c>
      <c r="I72" s="423">
        <f t="shared" si="240"/>
        <v>2013</v>
      </c>
      <c r="J72" s="423">
        <f t="shared" si="240"/>
        <v>2014</v>
      </c>
      <c r="K72" s="423">
        <f t="shared" si="240"/>
        <v>2015</v>
      </c>
      <c r="L72" s="423">
        <f t="shared" si="240"/>
        <v>2016</v>
      </c>
      <c r="M72" s="423">
        <f t="shared" si="240"/>
        <v>2017</v>
      </c>
      <c r="N72" s="423">
        <f t="shared" si="240"/>
        <v>2018</v>
      </c>
      <c r="O72" s="423">
        <f t="shared" si="240"/>
        <v>2019</v>
      </c>
      <c r="P72" s="423">
        <f t="shared" si="240"/>
        <v>2020</v>
      </c>
      <c r="Q72" s="423">
        <f t="shared" si="240"/>
        <v>2021</v>
      </c>
      <c r="R72" s="423">
        <f t="shared" si="240"/>
        <v>2022</v>
      </c>
      <c r="S72" s="423">
        <f t="shared" si="240"/>
        <v>2023</v>
      </c>
      <c r="T72" s="423">
        <f t="shared" si="240"/>
        <v>2024</v>
      </c>
      <c r="U72" s="423">
        <f t="shared" si="240"/>
        <v>2025</v>
      </c>
      <c r="V72" s="423">
        <f t="shared" si="240"/>
        <v>2026</v>
      </c>
      <c r="W72" s="423">
        <f t="shared" si="240"/>
        <v>2027</v>
      </c>
      <c r="X72" s="423">
        <f t="shared" si="240"/>
        <v>2028</v>
      </c>
      <c r="Y72" s="423">
        <f t="shared" si="240"/>
        <v>2029</v>
      </c>
      <c r="Z72" s="423">
        <f t="shared" si="240"/>
        <v>2030</v>
      </c>
      <c r="AA72" s="423">
        <f t="shared" si="240"/>
        <v>2031</v>
      </c>
      <c r="AB72" s="423">
        <f t="shared" si="240"/>
        <v>2032</v>
      </c>
      <c r="AC72" s="423">
        <f t="shared" si="240"/>
        <v>2033</v>
      </c>
      <c r="AD72" s="423">
        <f t="shared" si="240"/>
        <v>2034</v>
      </c>
      <c r="AE72" s="423">
        <f t="shared" si="240"/>
        <v>2035</v>
      </c>
      <c r="AF72" s="423">
        <f t="shared" si="240"/>
        <v>2036</v>
      </c>
      <c r="AG72" s="423">
        <f t="shared" si="240"/>
        <v>2037</v>
      </c>
      <c r="AH72" s="423">
        <f t="shared" si="240"/>
        <v>2038</v>
      </c>
      <c r="AI72" s="423">
        <f t="shared" si="240"/>
        <v>2039</v>
      </c>
      <c r="AJ72" s="423">
        <f t="shared" si="240"/>
        <v>2040</v>
      </c>
      <c r="AK72" s="423">
        <f t="shared" si="240"/>
        <v>2041</v>
      </c>
      <c r="AL72" s="423">
        <f t="shared" si="240"/>
        <v>2042</v>
      </c>
      <c r="AM72" s="423">
        <f t="shared" si="240"/>
        <v>2043</v>
      </c>
      <c r="AN72" s="423">
        <f t="shared" si="240"/>
        <v>2044</v>
      </c>
      <c r="AO72" s="423">
        <f t="shared" si="240"/>
        <v>2045</v>
      </c>
      <c r="AP72" s="423">
        <f t="shared" si="240"/>
        <v>2046</v>
      </c>
      <c r="AQ72" s="423">
        <f t="shared" si="240"/>
        <v>2047</v>
      </c>
      <c r="AR72" s="423">
        <f t="shared" si="240"/>
        <v>2048</v>
      </c>
      <c r="AS72" s="423">
        <f t="shared" si="240"/>
        <v>2049</v>
      </c>
      <c r="AT72" s="423">
        <f t="shared" si="240"/>
        <v>2050</v>
      </c>
      <c r="AU72" s="423">
        <f t="shared" si="240"/>
        <v>2051</v>
      </c>
      <c r="AV72" s="423">
        <f t="shared" si="240"/>
        <v>2052</v>
      </c>
      <c r="AW72" s="423">
        <f t="shared" si="240"/>
        <v>2053</v>
      </c>
      <c r="AX72" s="423">
        <f t="shared" si="240"/>
        <v>2054</v>
      </c>
      <c r="AY72" s="423">
        <f t="shared" si="240"/>
        <v>2055</v>
      </c>
      <c r="AZ72" s="423">
        <f t="shared" si="240"/>
        <v>2056</v>
      </c>
      <c r="BA72" s="423">
        <f t="shared" si="240"/>
        <v>2057</v>
      </c>
      <c r="BB72" s="423">
        <f t="shared" si="240"/>
        <v>2058</v>
      </c>
      <c r="BC72" s="423">
        <f t="shared" si="240"/>
        <v>2059</v>
      </c>
      <c r="BD72" s="423">
        <f t="shared" si="240"/>
        <v>2060</v>
      </c>
      <c r="BE72" s="423">
        <f t="shared" si="240"/>
        <v>2061</v>
      </c>
      <c r="BF72" s="423">
        <f t="shared" si="240"/>
        <v>2062</v>
      </c>
      <c r="BG72" s="423">
        <f t="shared" si="240"/>
        <v>2063</v>
      </c>
      <c r="BH72" s="423">
        <f t="shared" si="240"/>
        <v>2064</v>
      </c>
      <c r="BI72" s="423">
        <f t="shared" si="240"/>
        <v>2065</v>
      </c>
      <c r="BJ72" s="423">
        <f t="shared" si="240"/>
        <v>2066</v>
      </c>
      <c r="BK72" s="423">
        <f t="shared" si="240"/>
        <v>2067</v>
      </c>
      <c r="BL72" s="423">
        <f t="shared" si="240"/>
        <v>2068</v>
      </c>
      <c r="BM72" s="423">
        <f t="shared" si="240"/>
        <v>2069</v>
      </c>
      <c r="BN72" s="423">
        <f t="shared" si="240"/>
        <v>2070</v>
      </c>
      <c r="BO72" s="423">
        <f t="shared" si="240"/>
        <v>2071</v>
      </c>
      <c r="BP72" s="423">
        <f t="shared" si="240"/>
        <v>2072</v>
      </c>
      <c r="BQ72" s="423">
        <f t="shared" ref="BQ72:CD72" si="241">BP72+1</f>
        <v>2073</v>
      </c>
      <c r="BR72" s="423">
        <f t="shared" si="241"/>
        <v>2074</v>
      </c>
      <c r="BS72" s="423">
        <f t="shared" si="241"/>
        <v>2075</v>
      </c>
      <c r="BT72" s="423">
        <f t="shared" si="241"/>
        <v>2076</v>
      </c>
      <c r="BU72" s="423">
        <f t="shared" si="241"/>
        <v>2077</v>
      </c>
      <c r="BV72" s="423">
        <f t="shared" si="241"/>
        <v>2078</v>
      </c>
      <c r="BW72" s="423">
        <f t="shared" si="241"/>
        <v>2079</v>
      </c>
      <c r="BX72" s="423">
        <f t="shared" si="241"/>
        <v>2080</v>
      </c>
      <c r="BY72" s="423">
        <f t="shared" si="241"/>
        <v>2081</v>
      </c>
      <c r="BZ72" s="423">
        <f t="shared" si="241"/>
        <v>2082</v>
      </c>
      <c r="CA72" s="423">
        <f t="shared" si="241"/>
        <v>2083</v>
      </c>
      <c r="CB72" s="423">
        <f t="shared" si="241"/>
        <v>2084</v>
      </c>
      <c r="CC72" s="423">
        <f t="shared" si="241"/>
        <v>2085</v>
      </c>
      <c r="CD72" s="423">
        <f t="shared" si="241"/>
        <v>2086</v>
      </c>
      <c r="CE72" s="475"/>
    </row>
    <row r="73" spans="1:83" s="399" customFormat="1" hidden="1">
      <c r="B73" s="399" t="s">
        <v>524</v>
      </c>
      <c r="C73" s="439"/>
      <c r="D73" s="439"/>
      <c r="E73" s="439" t="s">
        <v>525</v>
      </c>
      <c r="F73" s="439"/>
      <c r="G73" s="439" t="s">
        <v>525</v>
      </c>
      <c r="H73" s="439"/>
      <c r="I73" s="439" t="s">
        <v>525</v>
      </c>
      <c r="J73" s="439"/>
      <c r="K73" s="439" t="s">
        <v>525</v>
      </c>
      <c r="L73" s="439"/>
      <c r="M73" s="439" t="s">
        <v>525</v>
      </c>
      <c r="N73" s="439"/>
      <c r="O73" s="439" t="s">
        <v>525</v>
      </c>
      <c r="P73" s="439"/>
      <c r="Q73" s="439" t="s">
        <v>525</v>
      </c>
      <c r="R73" s="439"/>
      <c r="S73" s="439" t="s">
        <v>525</v>
      </c>
      <c r="T73" s="439"/>
      <c r="U73" s="439" t="s">
        <v>525</v>
      </c>
      <c r="V73" s="439"/>
      <c r="W73" s="439" t="s">
        <v>525</v>
      </c>
      <c r="X73" s="439"/>
      <c r="Y73" s="439" t="s">
        <v>525</v>
      </c>
      <c r="Z73" s="439"/>
      <c r="AA73" s="439" t="s">
        <v>525</v>
      </c>
      <c r="AB73" s="439"/>
      <c r="AC73" s="439" t="s">
        <v>525</v>
      </c>
      <c r="AD73" s="439"/>
      <c r="AE73" s="439" t="s">
        <v>525</v>
      </c>
      <c r="AF73" s="439"/>
      <c r="AG73" s="439" t="s">
        <v>525</v>
      </c>
      <c r="AH73" s="439"/>
      <c r="AI73" s="439" t="s">
        <v>525</v>
      </c>
      <c r="AJ73" s="439"/>
      <c r="AK73" s="439" t="s">
        <v>525</v>
      </c>
      <c r="AL73" s="439"/>
      <c r="AM73" s="439" t="s">
        <v>525</v>
      </c>
      <c r="AN73" s="439"/>
      <c r="AO73" s="439" t="s">
        <v>525</v>
      </c>
      <c r="AP73" s="439"/>
      <c r="AQ73" s="439" t="s">
        <v>525</v>
      </c>
      <c r="AR73" s="439"/>
      <c r="AS73" s="439" t="s">
        <v>525</v>
      </c>
      <c r="AT73" s="439"/>
      <c r="AU73" s="439" t="s">
        <v>525</v>
      </c>
      <c r="AV73" s="439"/>
      <c r="AW73" s="439" t="s">
        <v>525</v>
      </c>
      <c r="AX73" s="439"/>
      <c r="AY73" s="439" t="s">
        <v>525</v>
      </c>
      <c r="AZ73" s="439"/>
      <c r="BA73" s="439" t="s">
        <v>525</v>
      </c>
      <c r="BB73" s="439"/>
      <c r="BC73" s="439" t="s">
        <v>525</v>
      </c>
      <c r="BD73" s="439"/>
      <c r="BE73" s="439" t="s">
        <v>525</v>
      </c>
      <c r="BF73" s="439"/>
      <c r="BG73" s="439" t="s">
        <v>525</v>
      </c>
      <c r="BH73" s="439"/>
      <c r="BI73" s="439" t="s">
        <v>525</v>
      </c>
      <c r="BJ73" s="439"/>
      <c r="BK73" s="439" t="s">
        <v>525</v>
      </c>
      <c r="BL73" s="439"/>
      <c r="BM73" s="439" t="s">
        <v>525</v>
      </c>
      <c r="BN73" s="439"/>
      <c r="BO73" s="439" t="s">
        <v>525</v>
      </c>
      <c r="BP73" s="439"/>
      <c r="BQ73" s="439" t="s">
        <v>525</v>
      </c>
      <c r="BR73" s="439"/>
      <c r="BS73" s="439" t="s">
        <v>525</v>
      </c>
      <c r="BT73" s="439"/>
      <c r="BU73" s="439" t="s">
        <v>525</v>
      </c>
      <c r="BV73" s="439"/>
      <c r="BW73" s="439" t="s">
        <v>525</v>
      </c>
      <c r="BX73" s="439"/>
      <c r="BY73" s="439" t="s">
        <v>525</v>
      </c>
      <c r="BZ73" s="439"/>
      <c r="CA73" s="439" t="s">
        <v>525</v>
      </c>
      <c r="CB73" s="439"/>
      <c r="CC73" s="439" t="s">
        <v>525</v>
      </c>
      <c r="CD73" s="439"/>
      <c r="CE73" s="475"/>
    </row>
    <row r="74" spans="1:83" s="399" customFormat="1" hidden="1">
      <c r="B74" s="399" t="s">
        <v>526</v>
      </c>
      <c r="C74" s="439"/>
      <c r="D74" s="439"/>
      <c r="E74" s="439"/>
      <c r="F74" s="439" t="s">
        <v>525</v>
      </c>
      <c r="G74" s="439"/>
      <c r="H74" s="439" t="s">
        <v>525</v>
      </c>
      <c r="I74" s="439"/>
      <c r="J74" s="439" t="s">
        <v>525</v>
      </c>
      <c r="K74" s="439"/>
      <c r="L74" s="439" t="s">
        <v>525</v>
      </c>
      <c r="M74" s="439"/>
      <c r="N74" s="439" t="s">
        <v>525</v>
      </c>
      <c r="O74" s="439"/>
      <c r="P74" s="439" t="s">
        <v>525</v>
      </c>
      <c r="Q74" s="439"/>
      <c r="R74" s="439" t="s">
        <v>525</v>
      </c>
      <c r="S74" s="439"/>
      <c r="T74" s="439" t="s">
        <v>525</v>
      </c>
      <c r="U74" s="439"/>
      <c r="V74" s="439" t="s">
        <v>525</v>
      </c>
      <c r="W74" s="439"/>
      <c r="X74" s="439" t="s">
        <v>525</v>
      </c>
      <c r="Y74" s="439"/>
      <c r="Z74" s="439" t="s">
        <v>525</v>
      </c>
      <c r="AA74" s="439"/>
      <c r="AB74" s="439" t="s">
        <v>525</v>
      </c>
      <c r="AC74" s="439"/>
      <c r="AD74" s="439" t="s">
        <v>525</v>
      </c>
      <c r="AE74" s="439"/>
      <c r="AF74" s="439" t="s">
        <v>525</v>
      </c>
      <c r="AG74" s="439"/>
      <c r="AH74" s="439" t="s">
        <v>525</v>
      </c>
      <c r="AI74" s="439"/>
      <c r="AJ74" s="439" t="s">
        <v>525</v>
      </c>
      <c r="AK74" s="439"/>
      <c r="AL74" s="439" t="s">
        <v>525</v>
      </c>
      <c r="AM74" s="439"/>
      <c r="AN74" s="439" t="s">
        <v>525</v>
      </c>
      <c r="AO74" s="439"/>
      <c r="AP74" s="439" t="s">
        <v>525</v>
      </c>
      <c r="AQ74" s="439"/>
      <c r="AR74" s="439" t="s">
        <v>525</v>
      </c>
      <c r="AS74" s="439"/>
      <c r="AT74" s="439" t="s">
        <v>525</v>
      </c>
      <c r="AU74" s="439"/>
      <c r="AV74" s="439" t="s">
        <v>525</v>
      </c>
      <c r="AW74" s="439"/>
      <c r="AX74" s="439" t="s">
        <v>525</v>
      </c>
      <c r="AY74" s="439"/>
      <c r="AZ74" s="439" t="s">
        <v>525</v>
      </c>
      <c r="BA74" s="439"/>
      <c r="BB74" s="439" t="s">
        <v>525</v>
      </c>
      <c r="BC74" s="439"/>
      <c r="BD74" s="439" t="s">
        <v>525</v>
      </c>
      <c r="BE74" s="439"/>
      <c r="BF74" s="439" t="s">
        <v>525</v>
      </c>
      <c r="BG74" s="439"/>
      <c r="BH74" s="439" t="s">
        <v>525</v>
      </c>
      <c r="BI74" s="439"/>
      <c r="BJ74" s="439" t="s">
        <v>525</v>
      </c>
      <c r="BK74" s="439"/>
      <c r="BL74" s="439" t="s">
        <v>525</v>
      </c>
      <c r="BM74" s="439"/>
      <c r="BN74" s="439" t="s">
        <v>525</v>
      </c>
      <c r="BO74" s="439"/>
      <c r="BP74" s="439" t="s">
        <v>525</v>
      </c>
      <c r="BQ74" s="439"/>
      <c r="BR74" s="439" t="s">
        <v>525</v>
      </c>
      <c r="BS74" s="439"/>
      <c r="BT74" s="439" t="s">
        <v>525</v>
      </c>
      <c r="BU74" s="439"/>
      <c r="BV74" s="439" t="s">
        <v>525</v>
      </c>
      <c r="BW74" s="439"/>
      <c r="BX74" s="439" t="s">
        <v>525</v>
      </c>
      <c r="BY74" s="439"/>
      <c r="BZ74" s="439" t="s">
        <v>525</v>
      </c>
      <c r="CA74" s="439"/>
      <c r="CB74" s="439" t="s">
        <v>525</v>
      </c>
      <c r="CC74" s="439"/>
      <c r="CD74" s="439" t="s">
        <v>525</v>
      </c>
      <c r="CE74" s="475"/>
    </row>
    <row r="75" spans="1:83" s="399" customFormat="1" hidden="1">
      <c r="CE75" s="475"/>
    </row>
    <row r="76" spans="1:83" s="399" customFormat="1" hidden="1">
      <c r="A76" s="422" t="s">
        <v>545</v>
      </c>
      <c r="CE76" s="475"/>
    </row>
    <row r="77" spans="1:83" s="399" customFormat="1" hidden="1">
      <c r="A77" s="425" t="s">
        <v>546</v>
      </c>
      <c r="B77" s="439">
        <f>IF(Company="odp",13,10)</f>
        <v>10</v>
      </c>
    </row>
  </sheetData>
  <sheetProtection sheet="1" objects="1" scenarios="1"/>
  <mergeCells count="2">
    <mergeCell ref="A2:B2"/>
    <mergeCell ref="A3:B3"/>
  </mergeCells>
  <phoneticPr fontId="66" type="noConversion"/>
  <conditionalFormatting sqref="D4:CD74">
    <cfRule type="expression" dxfId="78" priority="341">
      <formula>$D$4=""</formula>
    </cfRule>
  </conditionalFormatting>
  <conditionalFormatting sqref="E4:CD74">
    <cfRule type="expression" dxfId="77" priority="340">
      <formula>$E$4=""</formula>
    </cfRule>
  </conditionalFormatting>
  <conditionalFormatting sqref="F4:CD74">
    <cfRule type="expression" dxfId="76" priority="339">
      <formula>$F$4=""</formula>
    </cfRule>
  </conditionalFormatting>
  <conditionalFormatting sqref="G4:CD74">
    <cfRule type="expression" dxfId="75" priority="338">
      <formula>$G$4=""</formula>
    </cfRule>
  </conditionalFormatting>
  <conditionalFormatting sqref="H4:CD74">
    <cfRule type="expression" dxfId="74" priority="337">
      <formula>$H$4=""</formula>
    </cfRule>
  </conditionalFormatting>
  <conditionalFormatting sqref="I4:CD74">
    <cfRule type="expression" dxfId="73" priority="336">
      <formula>$I$4=""</formula>
    </cfRule>
  </conditionalFormatting>
  <conditionalFormatting sqref="J4:CD74">
    <cfRule type="expression" dxfId="72" priority="335">
      <formula>$J$4=""</formula>
    </cfRule>
  </conditionalFormatting>
  <conditionalFormatting sqref="K4:CD74">
    <cfRule type="expression" dxfId="71" priority="334">
      <formula>$K$4=""</formula>
    </cfRule>
  </conditionalFormatting>
  <conditionalFormatting sqref="L4:CD74">
    <cfRule type="expression" dxfId="70" priority="333">
      <formula>$L$4=""</formula>
    </cfRule>
  </conditionalFormatting>
  <conditionalFormatting sqref="M4:CD74">
    <cfRule type="expression" dxfId="69" priority="332">
      <formula>$M$4=""</formula>
    </cfRule>
  </conditionalFormatting>
  <conditionalFormatting sqref="N4:CD74">
    <cfRule type="expression" dxfId="68" priority="331">
      <formula>$N$4=""</formula>
    </cfRule>
  </conditionalFormatting>
  <conditionalFormatting sqref="O4:CD74">
    <cfRule type="expression" dxfId="67" priority="330">
      <formula>$O$4=""</formula>
    </cfRule>
  </conditionalFormatting>
  <conditionalFormatting sqref="P4:CD74">
    <cfRule type="expression" dxfId="66" priority="329">
      <formula>$P$4=""</formula>
    </cfRule>
  </conditionalFormatting>
  <conditionalFormatting sqref="Q4:CD74">
    <cfRule type="expression" dxfId="65" priority="328">
      <formula>$Q$4=""</formula>
    </cfRule>
  </conditionalFormatting>
  <conditionalFormatting sqref="R4:CD74">
    <cfRule type="expression" dxfId="64" priority="327">
      <formula>$R$4=""</formula>
    </cfRule>
  </conditionalFormatting>
  <conditionalFormatting sqref="S4:CD74">
    <cfRule type="expression" dxfId="63" priority="326">
      <formula>$S$4=""</formula>
    </cfRule>
  </conditionalFormatting>
  <conditionalFormatting sqref="T4:CD74">
    <cfRule type="expression" dxfId="62" priority="325">
      <formula>$T$4=""</formula>
    </cfRule>
  </conditionalFormatting>
  <conditionalFormatting sqref="U4:CD74">
    <cfRule type="expression" dxfId="61" priority="324">
      <formula>$U$4=""</formula>
    </cfRule>
  </conditionalFormatting>
  <conditionalFormatting sqref="V4:CD74">
    <cfRule type="expression" dxfId="60" priority="323">
      <formula>$V$4=""</formula>
    </cfRule>
  </conditionalFormatting>
  <conditionalFormatting sqref="W4:CD74">
    <cfRule type="expression" dxfId="59" priority="322">
      <formula>$W$4=""</formula>
    </cfRule>
  </conditionalFormatting>
  <conditionalFormatting sqref="X4:CD74">
    <cfRule type="expression" dxfId="58" priority="321">
      <formula>$X$4=""</formula>
    </cfRule>
  </conditionalFormatting>
  <conditionalFormatting sqref="Y4:CD74">
    <cfRule type="expression" dxfId="57" priority="320">
      <formula>$Y$4=""</formula>
    </cfRule>
  </conditionalFormatting>
  <conditionalFormatting sqref="Z4:CD74">
    <cfRule type="expression" dxfId="56" priority="319">
      <formula>$Z$4=""</formula>
    </cfRule>
  </conditionalFormatting>
  <conditionalFormatting sqref="AA4:CD74">
    <cfRule type="expression" dxfId="55" priority="318">
      <formula>$AA$4=""</formula>
    </cfRule>
  </conditionalFormatting>
  <conditionalFormatting sqref="AY4:CD74">
    <cfRule type="expression" dxfId="54" priority="294">
      <formula>$AY$4=""</formula>
    </cfRule>
  </conditionalFormatting>
  <conditionalFormatting sqref="AX4:CD74">
    <cfRule type="expression" dxfId="53" priority="295">
      <formula>$AX$4=""</formula>
    </cfRule>
  </conditionalFormatting>
  <conditionalFormatting sqref="AW4:CD74">
    <cfRule type="expression" dxfId="52" priority="296">
      <formula>$AW$4=""</formula>
    </cfRule>
  </conditionalFormatting>
  <conditionalFormatting sqref="AV4:CD74">
    <cfRule type="expression" dxfId="51" priority="297">
      <formula>$AV$4=""</formula>
    </cfRule>
  </conditionalFormatting>
  <conditionalFormatting sqref="AU4:CD74">
    <cfRule type="expression" dxfId="50" priority="298">
      <formula>$AU$4=""</formula>
    </cfRule>
  </conditionalFormatting>
  <conditionalFormatting sqref="AT4:CD74">
    <cfRule type="expression" dxfId="49" priority="299">
      <formula>$AT$4=""</formula>
    </cfRule>
  </conditionalFormatting>
  <conditionalFormatting sqref="AS4:CD74">
    <cfRule type="expression" dxfId="48" priority="300">
      <formula>$AS$4=""</formula>
    </cfRule>
  </conditionalFormatting>
  <conditionalFormatting sqref="AR4:CD74">
    <cfRule type="expression" dxfId="47" priority="301">
      <formula>$AR$4=""</formula>
    </cfRule>
  </conditionalFormatting>
  <conditionalFormatting sqref="AQ4:CD74">
    <cfRule type="expression" dxfId="46" priority="302">
      <formula>$AQ$4=""</formula>
    </cfRule>
  </conditionalFormatting>
  <conditionalFormatting sqref="AP4:CD74">
    <cfRule type="expression" dxfId="45" priority="303">
      <formula>$AP$4=""</formula>
    </cfRule>
  </conditionalFormatting>
  <conditionalFormatting sqref="AO4:CD74">
    <cfRule type="expression" dxfId="44" priority="304">
      <formula>$AO$4=""</formula>
    </cfRule>
  </conditionalFormatting>
  <conditionalFormatting sqref="AN4:CD74">
    <cfRule type="expression" dxfId="43" priority="305">
      <formula>$AN$4=""</formula>
    </cfRule>
  </conditionalFormatting>
  <conditionalFormatting sqref="AM4:CD74">
    <cfRule type="expression" dxfId="42" priority="306">
      <formula>$AM$4=""</formula>
    </cfRule>
  </conditionalFormatting>
  <conditionalFormatting sqref="AL4:CD74">
    <cfRule type="expression" dxfId="41" priority="307">
      <formula>$AL$4=""</formula>
    </cfRule>
  </conditionalFormatting>
  <conditionalFormatting sqref="AK4:CD74">
    <cfRule type="expression" dxfId="40" priority="308">
      <formula>$AK$4=""</formula>
    </cfRule>
  </conditionalFormatting>
  <conditionalFormatting sqref="AJ4:CD74">
    <cfRule type="expression" dxfId="39" priority="309">
      <formula>$AJ$4=""</formula>
    </cfRule>
  </conditionalFormatting>
  <conditionalFormatting sqref="AI4:CD74">
    <cfRule type="expression" dxfId="38" priority="310">
      <formula>$AI$4=""</formula>
    </cfRule>
  </conditionalFormatting>
  <conditionalFormatting sqref="AH4:CD74">
    <cfRule type="expression" dxfId="37" priority="311">
      <formula>$AH$4=""</formula>
    </cfRule>
  </conditionalFormatting>
  <conditionalFormatting sqref="AG4:CD74">
    <cfRule type="expression" dxfId="36" priority="312">
      <formula>$AG$4=""</formula>
    </cfRule>
  </conditionalFormatting>
  <conditionalFormatting sqref="AF4:CD74">
    <cfRule type="expression" dxfId="35" priority="313">
      <formula>$AF$4=""</formula>
    </cfRule>
  </conditionalFormatting>
  <conditionalFormatting sqref="AE4:CD74">
    <cfRule type="expression" dxfId="34" priority="314">
      <formula>$AE$4=""</formula>
    </cfRule>
  </conditionalFormatting>
  <conditionalFormatting sqref="AD4:CD74">
    <cfRule type="expression" dxfId="33" priority="315">
      <formula>$AD$4=""</formula>
    </cfRule>
  </conditionalFormatting>
  <conditionalFormatting sqref="AC4:CD74">
    <cfRule type="expression" dxfId="32" priority="316">
      <formula>$AC$4=""</formula>
    </cfRule>
  </conditionalFormatting>
  <conditionalFormatting sqref="AB4:CD74">
    <cfRule type="expression" dxfId="31" priority="317">
      <formula>$AB$4=""</formula>
    </cfRule>
  </conditionalFormatting>
  <conditionalFormatting sqref="BA4:CD74">
    <cfRule type="expression" dxfId="30" priority="291">
      <formula>$BA$4=""</formula>
    </cfRule>
  </conditionalFormatting>
  <conditionalFormatting sqref="BO4:CD74">
    <cfRule type="expression" dxfId="29" priority="277">
      <formula>$BO$4=""</formula>
    </cfRule>
  </conditionalFormatting>
  <conditionalFormatting sqref="BN4:CD74">
    <cfRule type="expression" dxfId="28" priority="278">
      <formula>$BN$4=""</formula>
    </cfRule>
  </conditionalFormatting>
  <conditionalFormatting sqref="BM4:CD74">
    <cfRule type="expression" dxfId="27" priority="279">
      <formula>$BM$4=""</formula>
    </cfRule>
  </conditionalFormatting>
  <conditionalFormatting sqref="BL4:CD74">
    <cfRule type="expression" dxfId="26" priority="280">
      <formula>$BL$4=""</formula>
    </cfRule>
  </conditionalFormatting>
  <conditionalFormatting sqref="BK4:CD74">
    <cfRule type="expression" dxfId="25" priority="281">
      <formula>$BK$4=""</formula>
    </cfRule>
  </conditionalFormatting>
  <conditionalFormatting sqref="BJ4:CD74">
    <cfRule type="expression" dxfId="24" priority="282">
      <formula>$BJ$4=""</formula>
    </cfRule>
  </conditionalFormatting>
  <conditionalFormatting sqref="BI4:CD74">
    <cfRule type="expression" dxfId="23" priority="283">
      <formula>$BI$4=""</formula>
    </cfRule>
  </conditionalFormatting>
  <conditionalFormatting sqref="BH4:CD74">
    <cfRule type="expression" dxfId="22" priority="284">
      <formula>$BH$4=""</formula>
    </cfRule>
  </conditionalFormatting>
  <conditionalFormatting sqref="BG4:CD74">
    <cfRule type="expression" dxfId="21" priority="285">
      <formula>$BG$4=""</formula>
    </cfRule>
  </conditionalFormatting>
  <conditionalFormatting sqref="BF4:CD74">
    <cfRule type="expression" dxfId="20" priority="286">
      <formula>$BF$4=""</formula>
    </cfRule>
  </conditionalFormatting>
  <conditionalFormatting sqref="BE4:CD74">
    <cfRule type="expression" dxfId="19" priority="287">
      <formula>$BE$4=""</formula>
    </cfRule>
  </conditionalFormatting>
  <conditionalFormatting sqref="BD4:CD74">
    <cfRule type="expression" dxfId="18" priority="288">
      <formula>$BD$4=""</formula>
    </cfRule>
  </conditionalFormatting>
  <conditionalFormatting sqref="BB4:CD74">
    <cfRule type="expression" dxfId="17" priority="290">
      <formula>$BB$4=""</formula>
    </cfRule>
  </conditionalFormatting>
  <conditionalFormatting sqref="AZ4:CD74">
    <cfRule type="expression" dxfId="16" priority="293">
      <formula>$AZ$4=""</formula>
    </cfRule>
  </conditionalFormatting>
  <conditionalFormatting sqref="CD4:CD74">
    <cfRule type="expression" dxfId="15" priority="1">
      <formula>$CD$4=""</formula>
    </cfRule>
  </conditionalFormatting>
  <conditionalFormatting sqref="BP4:CD74">
    <cfRule type="expression" dxfId="14" priority="15">
      <formula>$BP$4=""</formula>
    </cfRule>
  </conditionalFormatting>
  <conditionalFormatting sqref="BQ4:CD74">
    <cfRule type="expression" dxfId="13" priority="14">
      <formula>$BQ$4=""</formula>
    </cfRule>
  </conditionalFormatting>
  <conditionalFormatting sqref="BR4:CD74">
    <cfRule type="expression" dxfId="12" priority="13">
      <formula>$BR$4=""</formula>
    </cfRule>
  </conditionalFormatting>
  <conditionalFormatting sqref="BS4:CD74">
    <cfRule type="expression" dxfId="11" priority="12">
      <formula>$BS$4=""</formula>
    </cfRule>
  </conditionalFormatting>
  <conditionalFormatting sqref="BT4:CD74">
    <cfRule type="expression" dxfId="10" priority="11">
      <formula>$BT$4=""</formula>
    </cfRule>
  </conditionalFormatting>
  <conditionalFormatting sqref="BU4:CD74">
    <cfRule type="expression" dxfId="9" priority="10">
      <formula>$BU$4=""</formula>
    </cfRule>
  </conditionalFormatting>
  <conditionalFormatting sqref="BV4:CD74">
    <cfRule type="expression" dxfId="8" priority="9">
      <formula>$BV$4=""</formula>
    </cfRule>
  </conditionalFormatting>
  <conditionalFormatting sqref="BW4:CD74">
    <cfRule type="expression" dxfId="7" priority="8">
      <formula>$BW$4=""</formula>
    </cfRule>
  </conditionalFormatting>
  <conditionalFormatting sqref="BX4:CD74">
    <cfRule type="expression" dxfId="6" priority="7">
      <formula>$BX$4=""</formula>
    </cfRule>
  </conditionalFormatting>
  <conditionalFormatting sqref="BY4:CD74">
    <cfRule type="expression" dxfId="5" priority="6">
      <formula>$BY$4=""</formula>
    </cfRule>
  </conditionalFormatting>
  <conditionalFormatting sqref="BZ4:CD74">
    <cfRule type="expression" dxfId="4" priority="5">
      <formula>$BZ$4=""</formula>
    </cfRule>
  </conditionalFormatting>
  <conditionalFormatting sqref="CA4:CD74">
    <cfRule type="expression" dxfId="3" priority="4">
      <formula>$CA$4=""</formula>
    </cfRule>
  </conditionalFormatting>
  <conditionalFormatting sqref="CB4:CD74">
    <cfRule type="expression" dxfId="2" priority="3">
      <formula>$CB$4=""</formula>
    </cfRule>
  </conditionalFormatting>
  <conditionalFormatting sqref="CC4:CD74">
    <cfRule type="expression" dxfId="1" priority="2">
      <formula>$CC$4=""</formula>
    </cfRule>
  </conditionalFormatting>
  <conditionalFormatting sqref="BC4:CD74">
    <cfRule type="expression" dxfId="0" priority="289">
      <formula>$BC$4=""</formula>
    </cfRule>
  </conditionalFormatting>
  <pageMargins left="0.75" right="0.75" top="0.5" bottom="0.5" header="0" footer="0.25"/>
  <pageSetup scale="45" fitToWidth="2" fitToHeight="2" orientation="landscape" r:id="rId1"/>
  <headerFooter alignWithMargins="0">
    <oddFooter>&amp;C&amp;10Page &amp;P&amp;R&amp;10&amp;Z&amp;F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46" r:id="rId4" name="Button 10">
              <controlPr defaultSize="0" print="0" autoFill="0" autoPict="0" macro="[0]!Show_Print_Menu">
                <anchor moveWithCells="1">
                  <from>
                    <xdr:col>3</xdr:col>
                    <xdr:colOff>133350</xdr:colOff>
                    <xdr:row>1</xdr:row>
                    <xdr:rowOff>57150</xdr:rowOff>
                  </from>
                  <to>
                    <xdr:col>5</xdr:col>
                    <xdr:colOff>161925</xdr:colOff>
                    <xdr:row>2</xdr:row>
                    <xdr:rowOff>66675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J44"/>
  <sheetViews>
    <sheetView showGridLines="0" zoomScaleNormal="100" workbookViewId="0">
      <pane ySplit="1" topLeftCell="A17" activePane="bottomLeft" state="frozenSplit"/>
      <selection activeCell="H97" sqref="H97"/>
      <selection pane="bottomLeft" activeCell="K48" sqref="K48"/>
    </sheetView>
  </sheetViews>
  <sheetFormatPr defaultRowHeight="15.75"/>
  <cols>
    <col min="1" max="1" width="40.375" customWidth="1"/>
    <col min="2" max="2" width="12.375" customWidth="1"/>
    <col min="3" max="9" width="12.625" customWidth="1"/>
    <col min="10" max="10" width="9" customWidth="1"/>
  </cols>
  <sheetData>
    <row r="1" spans="1:10" s="118" customFormat="1" ht="36.75" customHeight="1">
      <c r="A1" s="426" t="s">
        <v>247</v>
      </c>
      <c r="B1" s="427"/>
      <c r="C1" s="427"/>
      <c r="D1" s="427"/>
      <c r="E1" s="427"/>
      <c r="F1" s="427"/>
      <c r="G1" s="427"/>
      <c r="H1" s="427"/>
      <c r="I1" s="428"/>
      <c r="J1" s="428"/>
    </row>
    <row r="2" spans="1:10" ht="18.75">
      <c r="A2" s="100" t="s">
        <v>217</v>
      </c>
      <c r="B2" s="99"/>
      <c r="C2" s="99"/>
      <c r="D2" s="99"/>
      <c r="E2" s="99"/>
      <c r="F2" s="99"/>
      <c r="G2" s="99"/>
      <c r="H2" s="99"/>
      <c r="I2" s="99"/>
    </row>
    <row r="3" spans="1:10" ht="43.5" customHeight="1">
      <c r="B3" s="101"/>
      <c r="C3" s="101"/>
      <c r="D3" s="101"/>
      <c r="E3" s="101"/>
      <c r="F3" s="101"/>
      <c r="G3" s="101"/>
      <c r="H3" s="101"/>
      <c r="I3" s="101"/>
    </row>
    <row r="4" spans="1:10">
      <c r="A4" s="95" t="s">
        <v>131</v>
      </c>
      <c r="B4" s="176">
        <f>Project_number</f>
        <v>0</v>
      </c>
      <c r="C4" s="14"/>
      <c r="D4" s="14"/>
      <c r="E4" s="97" t="s">
        <v>177</v>
      </c>
      <c r="F4" s="102" t="str">
        <f>Department</f>
        <v>Maintenance</v>
      </c>
      <c r="G4" s="18"/>
      <c r="H4" s="18"/>
      <c r="I4" s="19"/>
    </row>
    <row r="5" spans="1:10">
      <c r="A5" s="96" t="s">
        <v>175</v>
      </c>
      <c r="B5" s="20"/>
      <c r="C5" s="386"/>
      <c r="D5" s="7"/>
      <c r="E5" s="98" t="s">
        <v>176</v>
      </c>
      <c r="F5" s="103" t="str">
        <f>Location</f>
        <v>Trimble County</v>
      </c>
      <c r="G5" s="7"/>
      <c r="H5" s="7"/>
      <c r="I5" s="8"/>
    </row>
    <row r="6" spans="1:10">
      <c r="A6" s="686" t="str">
        <f>Description</f>
        <v xml:space="preserve">This project is to replace 204 transtion roof tubes on the TC2 boiler.  The current transition roof tubes have been found to have higher hardness values than allowable per code and are susceptable to cold cracking. </v>
      </c>
      <c r="B6" s="687"/>
      <c r="C6" s="687"/>
      <c r="D6" s="687"/>
      <c r="E6" s="687"/>
      <c r="F6" s="687"/>
      <c r="G6" s="687"/>
      <c r="H6" s="687"/>
      <c r="I6" s="688"/>
    </row>
    <row r="7" spans="1:10">
      <c r="A7" s="689"/>
      <c r="B7" s="687"/>
      <c r="C7" s="687"/>
      <c r="D7" s="687"/>
      <c r="E7" s="687"/>
      <c r="F7" s="687"/>
      <c r="G7" s="687"/>
      <c r="H7" s="687"/>
      <c r="I7" s="688"/>
    </row>
    <row r="8" spans="1:10">
      <c r="A8" s="689"/>
      <c r="B8" s="687"/>
      <c r="C8" s="687"/>
      <c r="D8" s="687"/>
      <c r="E8" s="687"/>
      <c r="F8" s="687"/>
      <c r="G8" s="687"/>
      <c r="H8" s="687"/>
      <c r="I8" s="688"/>
    </row>
    <row r="9" spans="1:10">
      <c r="A9" s="689"/>
      <c r="B9" s="687"/>
      <c r="C9" s="687"/>
      <c r="D9" s="687"/>
      <c r="E9" s="687"/>
      <c r="F9" s="687"/>
      <c r="G9" s="687"/>
      <c r="H9" s="687"/>
      <c r="I9" s="688"/>
    </row>
    <row r="10" spans="1:10">
      <c r="A10" s="690"/>
      <c r="B10" s="691"/>
      <c r="C10" s="691"/>
      <c r="D10" s="691"/>
      <c r="E10" s="691"/>
      <c r="F10" s="691"/>
      <c r="G10" s="691"/>
      <c r="H10" s="691"/>
      <c r="I10" s="692"/>
    </row>
    <row r="11" spans="1:10">
      <c r="A11" s="21" t="str">
        <f>"The key contact is: "&amp;Welcome!C7 &amp;" @ "&amp;TEXT(Welcome!C8,"(###) ###-####")</f>
        <v>The key contact is: Francisco Maldonado @ 502-627-6218</v>
      </c>
      <c r="B11" s="15"/>
      <c r="C11" s="7"/>
      <c r="D11" s="7"/>
      <c r="E11" s="16"/>
      <c r="F11" s="16"/>
      <c r="G11" s="16"/>
      <c r="H11" s="16"/>
      <c r="I11" s="17"/>
    </row>
    <row r="12" spans="1:10">
      <c r="A12" s="6"/>
      <c r="B12" s="6"/>
      <c r="C12" s="6"/>
      <c r="D12" s="6"/>
      <c r="E12" s="6"/>
      <c r="F12" s="6"/>
    </row>
    <row r="13" spans="1:10">
      <c r="A13" s="196" t="s">
        <v>517</v>
      </c>
      <c r="B13" s="10">
        <f ca="1">WACC</f>
        <v>6.5036441E-2</v>
      </c>
      <c r="C13" s="6"/>
      <c r="D13" s="23" t="str">
        <f>IF(Budgeted="Yes","This project is budgeted.","This project is not budgeted:")</f>
        <v>This project is budgeted.</v>
      </c>
      <c r="F13" s="24"/>
      <c r="G13" s="23"/>
      <c r="H13" s="23"/>
      <c r="I13" s="23"/>
    </row>
    <row r="14" spans="1:10">
      <c r="A14" s="11"/>
      <c r="B14" s="11"/>
      <c r="C14" s="6"/>
      <c r="D14" s="25" t="str">
        <f>IF(Budgeted="Yes"," ","Please note the funding plans for this project in the description field.")</f>
        <v xml:space="preserve"> </v>
      </c>
      <c r="F14" s="24"/>
      <c r="G14" s="23"/>
      <c r="H14" s="23"/>
      <c r="I14" s="23"/>
    </row>
    <row r="15" spans="1:10">
      <c r="A15" s="197" t="s">
        <v>258</v>
      </c>
      <c r="B15" s="9"/>
      <c r="C15" s="6"/>
      <c r="F15" s="24"/>
      <c r="G15" s="23"/>
      <c r="H15" s="23"/>
      <c r="I15" s="23"/>
    </row>
    <row r="16" spans="1:10">
      <c r="A16" s="198" t="s">
        <v>261</v>
      </c>
      <c r="B16" s="232">
        <f>FirstYear</f>
        <v>2014</v>
      </c>
      <c r="D16" s="23" t="str">
        <f>IF(ITProject="Yes","This project will need an IT signature - contact Priya Mukundan (502) 627-2782","This project will not need an IT Signature.")</f>
        <v>This project will not need an IT Signature.</v>
      </c>
      <c r="G16" s="23"/>
      <c r="H16" s="23"/>
      <c r="I16" s="23"/>
    </row>
    <row r="17" spans="1:9">
      <c r="A17" s="86" t="s">
        <v>263</v>
      </c>
      <c r="B17" s="232">
        <f>Inservice</f>
        <v>2014</v>
      </c>
      <c r="D17" s="23"/>
      <c r="F17" s="23"/>
      <c r="G17" s="23"/>
      <c r="H17" s="23"/>
      <c r="I17" s="23"/>
    </row>
    <row r="18" spans="1:9" ht="15.75" customHeight="1">
      <c r="A18" s="86" t="s">
        <v>259</v>
      </c>
      <c r="B18" s="232">
        <f ca="1">Period</f>
        <v>37</v>
      </c>
      <c r="D18" s="586" t="str">
        <f ca="1">IF(OR(Budgeted="No",B21&gt;300),"This project will need FP&amp;C approval.","This project will not need FP&amp;C signature.")</f>
        <v>This project will need FP&amp;C approval.</v>
      </c>
      <c r="F18" s="586"/>
      <c r="G18" s="586"/>
      <c r="H18" s="586"/>
      <c r="I18" s="586"/>
    </row>
    <row r="19" spans="1:9" ht="16.5" customHeight="1">
      <c r="A19" s="3"/>
      <c r="B19" s="3"/>
      <c r="D19" s="586"/>
      <c r="F19" s="586"/>
      <c r="G19" s="586"/>
      <c r="H19" s="586"/>
      <c r="I19" s="586"/>
    </row>
    <row r="20" spans="1:9">
      <c r="A20" s="93" t="s">
        <v>262</v>
      </c>
      <c r="B20" s="2"/>
      <c r="D20" s="283" t="s">
        <v>449</v>
      </c>
      <c r="F20" s="23"/>
      <c r="G20" s="23"/>
      <c r="H20" s="23"/>
      <c r="I20" s="23"/>
    </row>
    <row r="21" spans="1:9">
      <c r="A21" s="86" t="s">
        <v>260</v>
      </c>
      <c r="B21" s="231">
        <f ca="1">-SUM(TotalCapital)-SUM('PL and CF details'!B83:CC85)+SUM(Avoided_Capital_Costs,Avoided_Capital_Burdens)</f>
        <v>892.26300000000003</v>
      </c>
      <c r="D21" s="24" t="str">
        <f ca="1">approvallevel(B21)&amp;" level"</f>
        <v>Officer level</v>
      </c>
    </row>
    <row r="22" spans="1:9">
      <c r="A22" s="3"/>
      <c r="B22" s="3"/>
      <c r="C22" s="1"/>
    </row>
    <row r="23" spans="1:9">
      <c r="A23" s="93" t="s">
        <v>616</v>
      </c>
      <c r="B23" s="87"/>
      <c r="C23" s="88"/>
    </row>
    <row r="24" spans="1:9" ht="9.75" customHeight="1">
      <c r="A24" s="513"/>
      <c r="B24" s="87"/>
      <c r="C24" s="88"/>
    </row>
    <row r="25" spans="1:9">
      <c r="A25" s="86" t="s">
        <v>572</v>
      </c>
      <c r="B25" s="231">
        <f ca="1">NPVRR!B39</f>
        <v>-1011.0459565244099</v>
      </c>
      <c r="C25" s="528"/>
      <c r="D25" s="471" t="s">
        <v>550</v>
      </c>
      <c r="F25" s="472"/>
      <c r="G25" s="472"/>
      <c r="H25" s="472"/>
      <c r="I25" s="472"/>
    </row>
    <row r="26" spans="1:9">
      <c r="A26" s="86" t="s">
        <v>566</v>
      </c>
      <c r="B26" s="511">
        <f ca="1">'Financial Analysis'!B41</f>
        <v>109.3936957480264</v>
      </c>
      <c r="C26" s="529"/>
      <c r="D26" s="471" t="s">
        <v>551</v>
      </c>
      <c r="F26" s="472"/>
      <c r="G26" s="472"/>
      <c r="H26" s="472"/>
      <c r="I26" s="472"/>
    </row>
    <row r="27" spans="1:9">
      <c r="A27" s="510" t="s">
        <v>516</v>
      </c>
      <c r="B27" s="512">
        <f ca="1">'Financial Analysis'!B42</f>
        <v>8.0538907101005419E-2</v>
      </c>
      <c r="C27" s="530"/>
      <c r="D27" s="473" t="s">
        <v>552</v>
      </c>
      <c r="F27" s="472"/>
      <c r="G27" s="472"/>
      <c r="H27" s="472"/>
      <c r="I27" s="472"/>
    </row>
    <row r="28" spans="1:9" ht="15.75" customHeight="1">
      <c r="A28" s="86"/>
      <c r="B28" s="231"/>
      <c r="C28" s="1"/>
      <c r="D28" s="23" t="s">
        <v>553</v>
      </c>
    </row>
    <row r="29" spans="1:9" ht="6" customHeight="1">
      <c r="A29" s="447"/>
      <c r="B29" s="448"/>
      <c r="C29" s="1"/>
    </row>
    <row r="30" spans="1:9">
      <c r="A30" s="93" t="s">
        <v>615</v>
      </c>
      <c r="B30" s="94" t="s">
        <v>132</v>
      </c>
      <c r="C30" s="4"/>
      <c r="D30" s="584"/>
      <c r="E30" s="90"/>
      <c r="F30" s="90"/>
      <c r="G30" s="4"/>
      <c r="I30" s="94" t="s">
        <v>132</v>
      </c>
    </row>
    <row r="31" spans="1:9">
      <c r="A31" s="86"/>
      <c r="B31" s="89" t="str">
        <f ca="1">RIGHT(C31,4)&amp;"-"&amp;RIGHT(G31,4)</f>
        <v>2014-2018</v>
      </c>
      <c r="C31" s="89">
        <f>'PL and CF details'!B4</f>
        <v>2014</v>
      </c>
      <c r="D31" s="91">
        <f ca="1">'PL and CF details'!C4</f>
        <v>2015</v>
      </c>
      <c r="E31" s="89">
        <f ca="1">'PL and CF details'!D4</f>
        <v>2016</v>
      </c>
      <c r="F31" s="89">
        <f ca="1">'PL and CF details'!E4</f>
        <v>2017</v>
      </c>
      <c r="G31" s="89">
        <f ca="1">'PL and CF details'!F4</f>
        <v>2018</v>
      </c>
      <c r="I31" s="89" t="str">
        <f ca="1">IF(ISERROR(FirstYear&amp;"-"&amp;FirstYear+Welcome!C20-1),"",FirstYear&amp;"-"&amp;FirstYear+Welcome!C20-1)</f>
        <v>2014-2050</v>
      </c>
    </row>
    <row r="32" spans="1:9" ht="18.75" customHeight="1">
      <c r="A32" s="86" t="s">
        <v>614</v>
      </c>
      <c r="B32" s="233">
        <f ca="1">SUM(C32:G32)</f>
        <v>190.84696984148965</v>
      </c>
      <c r="C32" s="233">
        <f ca="1">'Financial Analysis'!C47</f>
        <v>25.268584163356671</v>
      </c>
      <c r="D32" s="234">
        <f ca="1">'Financial Analysis'!D47</f>
        <v>22.258745665828343</v>
      </c>
      <c r="E32" s="234">
        <f ca="1">'Financial Analysis'!E47</f>
        <v>32.735908647506008</v>
      </c>
      <c r="F32" s="234">
        <f ca="1">'Financial Analysis'!F47</f>
        <v>54.632424100548214</v>
      </c>
      <c r="G32" s="234">
        <f ca="1">'Financial Analysis'!G47</f>
        <v>55.951307264250438</v>
      </c>
      <c r="I32" s="233">
        <f ca="1">IF(ISERROR(SUM('Financial Analysis'!C47:OFFSET('Financial Analysis'!C47,0,Welcome!C20-1))),0,SUM('Financial Analysis'!C47:OFFSET('Financial Analysis'!C47,0,Welcome!C20-1)))</f>
        <v>764.73403817905546</v>
      </c>
    </row>
    <row r="33" spans="1:10" ht="18.75" customHeight="1">
      <c r="A33" s="521" t="s">
        <v>487</v>
      </c>
      <c r="B33" s="233">
        <f ca="1">SUM(C33:G33)</f>
        <v>381.93361250528926</v>
      </c>
      <c r="C33" s="233">
        <f ca="1">'Financial Analysis'!C56</f>
        <v>56.633658100000062</v>
      </c>
      <c r="D33" s="234">
        <f ca="1">'Financial Analysis'!D56</f>
        <v>50.99523835357148</v>
      </c>
      <c r="E33" s="234">
        <f ca="1">'Financial Analysis'!E56</f>
        <v>67.463450616335138</v>
      </c>
      <c r="F33" s="234">
        <f ca="1">'Financial Analysis'!F56</f>
        <v>102.65169832605467</v>
      </c>
      <c r="G33" s="234">
        <f ca="1">'Financial Analysis'!G56</f>
        <v>104.1895671093279</v>
      </c>
      <c r="I33" s="233">
        <f ca="1">IF(ISERROR(SUM('Financial Analysis'!C56:OFFSET('Financial Analysis'!C56,0,Welcome!C20-1))),0,SUM('Financial Analysis'!C56:OFFSET('Financial Analysis'!C56,0,Welcome!C20-1)))</f>
        <v>1474.6477768732868</v>
      </c>
    </row>
    <row r="34" spans="1:10" ht="18.75" customHeight="1">
      <c r="A34" s="521" t="s">
        <v>587</v>
      </c>
      <c r="B34" s="233">
        <f ca="1">SUM(C34:G34)</f>
        <v>496.65314107671782</v>
      </c>
      <c r="C34" s="233">
        <f ca="1">'Financial Analysis'!C57</f>
        <v>69.380272385714349</v>
      </c>
      <c r="D34" s="234">
        <f ca="1">'Financial Analysis'!D57</f>
        <v>76.488466925000054</v>
      </c>
      <c r="E34" s="234">
        <f ca="1">'Financial Analysis'!E57</f>
        <v>92.956679187763712</v>
      </c>
      <c r="F34" s="234">
        <f ca="1">'Financial Analysis'!F57</f>
        <v>128.14492689748323</v>
      </c>
      <c r="G34" s="234">
        <f ca="1">'Financial Analysis'!G57</f>
        <v>129.68279568075647</v>
      </c>
      <c r="I34" s="233">
        <f ca="1">IF(ISERROR(SUM('Financial Analysis'!C57:OFFSET('Financial Analysis'!C57,0,Welcome!C20-1))),0,SUM('Financial Analysis'!C57:OFFSET('Financial Analysis'!C57,0,Welcome!C20-1)))</f>
        <v>2366.910776873287</v>
      </c>
    </row>
    <row r="35" spans="1:10" ht="18.75" customHeight="1">
      <c r="A35" s="521" t="s">
        <v>589</v>
      </c>
      <c r="B35" s="233">
        <f ca="1">SUM(C35:G35)</f>
        <v>363.45719487415255</v>
      </c>
      <c r="C35" s="233">
        <f ca="1">'Financial Analysis'!C36</f>
        <v>46.0726520044281</v>
      </c>
      <c r="D35" s="234">
        <f ca="1">'Financial Analysis'!D36</f>
        <v>62.8915575853012</v>
      </c>
      <c r="E35" s="234">
        <f ca="1">'Financial Analysis'!E36</f>
        <v>71.487491103038863</v>
      </c>
      <c r="F35" s="234">
        <f ca="1">'Financial Analysis'!F36</f>
        <v>91.64855502108108</v>
      </c>
      <c r="G35" s="234">
        <f ca="1">'Financial Analysis'!G36</f>
        <v>91.356939160303298</v>
      </c>
      <c r="I35" s="233">
        <f ca="1">IF(ISERROR(SUM('Financial Analysis'!C36:OFFSET('Financial Analysis'!C36,0,Welcome!C20-1))),0,SUM('Financial Analysis'!C36:OFFSET('Financial Analysis'!C36,0,Welcome!C20-1)))</f>
        <v>1656.9970381790556</v>
      </c>
    </row>
    <row r="36" spans="1:10" ht="18.75" customHeight="1">
      <c r="A36" s="521" t="s">
        <v>588</v>
      </c>
      <c r="B36" s="233">
        <f ca="1">SUM(C36:G36)</f>
        <v>892.26300000000003</v>
      </c>
      <c r="C36" s="233">
        <f ca="1">-'Financial Analysis'!C37</f>
        <v>892.26300000000003</v>
      </c>
      <c r="D36" s="234">
        <f ca="1">-'Financial Analysis'!D37</f>
        <v>0</v>
      </c>
      <c r="E36" s="234">
        <f ca="1">-'Financial Analysis'!E37</f>
        <v>0</v>
      </c>
      <c r="F36" s="234">
        <f ca="1">-'Financial Analysis'!F37</f>
        <v>0</v>
      </c>
      <c r="G36" s="234">
        <f ca="1">-'Financial Analysis'!G37</f>
        <v>0</v>
      </c>
      <c r="I36" s="233">
        <f ca="1">IF(ISERROR(SUM('Financial Analysis'!C37:OFFSET('Financial Analysis'!C37,0,Welcome!C20-1))),0,SUM('Financial Analysis'!C37:OFFSET('Financial Analysis'!C37,0,Welcome!C20-1)))</f>
        <v>-892.26300000000003</v>
      </c>
    </row>
    <row r="37" spans="1:10">
      <c r="A37" s="522" t="s">
        <v>504</v>
      </c>
      <c r="B37" s="585">
        <f ca="1">IF(ISERROR(AVERAGE('Financial Analysis'!C47:G47)/AVERAGE('Financial Analysis'!C58:G58)),0,AVERAGE('Financial Analysis'!C47:G47)/AVERAGE('Financial Analysis'!C58:G58))</f>
        <v>9.9768423519868615E-2</v>
      </c>
      <c r="C37" s="585">
        <f ca="1">'Financial Analysis'!C59</f>
        <v>0.1094178328633643</v>
      </c>
      <c r="D37" s="525">
        <f ca="1">'Financial Analysis'!D59</f>
        <v>4.9342656534027904E-2</v>
      </c>
      <c r="E37" s="525">
        <f ca="1">'Financial Analysis'!E59</f>
        <v>7.6117863490031412E-2</v>
      </c>
      <c r="F37" s="525">
        <f ca="1">'Financial Analysis'!F59</f>
        <v>0.13325299009288535</v>
      </c>
      <c r="G37" s="525">
        <f ca="1">'Financial Analysis'!G59</f>
        <v>0.14317176891697045</v>
      </c>
      <c r="I37" s="585">
        <f ca="1">IF(ISERROR(AVERAGE('Financial Analysis'!C47:OFFSET('Financial Analysis'!C47,0,Welcome!C20-1))/AVERAGE('Financial Analysis'!C58:OFFSET('Financial Analysis'!C58,0,Welcome!C20-1))),0,AVERAGE('Financial Analysis'!C47:OFFSET('Financial Analysis'!C47,0,Welcome!C20-1))/AVERAGE('Financial Analysis'!C58:OFFSET('Financial Analysis'!C58,0,Welcome!C20-1)))</f>
        <v>0.11341326658513462</v>
      </c>
    </row>
    <row r="38" spans="1:10" s="105" customFormat="1" ht="28.5" customHeight="1">
      <c r="A38" s="26"/>
    </row>
    <row r="39" spans="1:10" s="105" customFormat="1">
      <c r="A39" s="305" t="s">
        <v>692</v>
      </c>
      <c r="B39" s="306"/>
      <c r="C39" s="306"/>
      <c r="D39" s="306"/>
      <c r="E39" s="306"/>
      <c r="F39" s="306"/>
      <c r="G39" s="306"/>
      <c r="H39" s="306"/>
      <c r="I39" s="303"/>
    </row>
    <row r="40" spans="1:10" s="104" customFormat="1">
      <c r="A40" s="307" t="str">
        <f ca="1">"If the NPV is zero, the IRR should be equal to the hurdle rate ("&amp;TEXT(WACC,"0.00%")&amp;").  If the NPV is positive, the IRR should be greater than the hurdle rate."</f>
        <v>If the NPV is zero, the IRR should be equal to the hurdle rate (6.50%).  If the NPV is positive, the IRR should be greater than the hurdle rate.</v>
      </c>
      <c r="B40" s="308"/>
      <c r="C40" s="308"/>
      <c r="D40" s="308"/>
      <c r="E40" s="308"/>
      <c r="F40" s="308"/>
      <c r="G40" s="308"/>
      <c r="H40" s="308"/>
      <c r="I40" s="304"/>
      <c r="J40" s="302"/>
    </row>
    <row r="41" spans="1:10" s="104" customFormat="1">
      <c r="A41" s="307" t="s">
        <v>693</v>
      </c>
      <c r="B41" s="308"/>
      <c r="C41" s="308"/>
      <c r="D41" s="308"/>
      <c r="E41" s="308"/>
      <c r="F41" s="308"/>
      <c r="G41" s="308"/>
      <c r="H41" s="308"/>
      <c r="I41" s="304"/>
      <c r="J41" s="302"/>
    </row>
    <row r="42" spans="1:10" s="104" customFormat="1">
      <c r="A42" s="307" t="s">
        <v>694</v>
      </c>
      <c r="B42" s="308"/>
      <c r="C42" s="308"/>
      <c r="D42" s="308"/>
      <c r="E42" s="308"/>
      <c r="F42" s="308"/>
      <c r="G42" s="308"/>
      <c r="H42" s="308"/>
      <c r="I42" s="304"/>
      <c r="J42" s="302"/>
    </row>
    <row r="43" spans="1:10" s="104" customFormat="1">
      <c r="A43" s="307" t="s">
        <v>695</v>
      </c>
    </row>
    <row r="44" spans="1:10">
      <c r="A44" s="307" t="s">
        <v>696</v>
      </c>
    </row>
  </sheetData>
  <sheetProtection sheet="1" objects="1" scenarios="1"/>
  <mergeCells count="1">
    <mergeCell ref="A6:I10"/>
  </mergeCells>
  <phoneticPr fontId="0" type="noConversion"/>
  <printOptions horizontalCentered="1"/>
  <pageMargins left="0.5" right="0.5" top="0.5" bottom="0.5" header="0.5" footer="0.25"/>
  <pageSetup scale="78" orientation="landscape" r:id="rId1"/>
  <headerFooter alignWithMargins="0">
    <oddFooter>&amp;R&amp;Z&amp;F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Show_Print_Menu">
                <anchor moveWithCells="1" sizeWithCells="1">
                  <from>
                    <xdr:col>0</xdr:col>
                    <xdr:colOff>85725</xdr:colOff>
                    <xdr:row>0</xdr:row>
                    <xdr:rowOff>161925</xdr:rowOff>
                  </from>
                  <to>
                    <xdr:col>0</xdr:col>
                    <xdr:colOff>1581150</xdr:colOff>
                    <xdr:row>0</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39"/>
  <sheetViews>
    <sheetView workbookViewId="0"/>
  </sheetViews>
  <sheetFormatPr defaultRowHeight="15.75"/>
  <cols>
    <col min="1" max="1" width="27" bestFit="1" customWidth="1"/>
    <col min="4" max="4" width="9" customWidth="1"/>
    <col min="5" max="5" width="18.875" bestFit="1" customWidth="1"/>
    <col min="10" max="10" width="9.875" bestFit="1" customWidth="1"/>
    <col min="11" max="11" width="11.75" customWidth="1"/>
    <col min="15" max="16" width="9" style="5"/>
  </cols>
  <sheetData>
    <row r="1" spans="1:16">
      <c r="A1" s="4" t="s">
        <v>706</v>
      </c>
      <c r="B1" s="693" t="s">
        <v>707</v>
      </c>
      <c r="C1" s="694"/>
      <c r="D1" s="694"/>
      <c r="E1" s="588" t="s">
        <v>708</v>
      </c>
    </row>
    <row r="2" spans="1:16">
      <c r="A2" s="589"/>
      <c r="B2" s="590">
        <f>Inputs!C7</f>
        <v>2014</v>
      </c>
      <c r="C2" s="591">
        <f ca="1">Inputs!D7</f>
        <v>2015</v>
      </c>
      <c r="D2" s="592">
        <f ca="1">Inputs!E7</f>
        <v>2016</v>
      </c>
      <c r="E2" s="593" t="s">
        <v>709</v>
      </c>
      <c r="I2" s="633"/>
      <c r="J2" s="104"/>
      <c r="K2" s="104"/>
      <c r="L2" s="104"/>
      <c r="P2" s="595"/>
    </row>
    <row r="3" spans="1:16">
      <c r="A3" s="596" t="s">
        <v>710</v>
      </c>
      <c r="B3" s="597" t="s">
        <v>713</v>
      </c>
      <c r="C3" s="597" t="s">
        <v>713</v>
      </c>
      <c r="D3" s="597" t="s">
        <v>713</v>
      </c>
      <c r="E3" s="598" t="s">
        <v>714</v>
      </c>
      <c r="P3" s="599"/>
    </row>
    <row r="4" spans="1:16">
      <c r="A4" s="596" t="s">
        <v>711</v>
      </c>
      <c r="B4" s="600"/>
      <c r="C4" s="601"/>
      <c r="D4" s="601"/>
      <c r="E4" s="602"/>
    </row>
    <row r="5" spans="1:16">
      <c r="A5" s="596" t="s">
        <v>712</v>
      </c>
      <c r="B5" s="601" t="s">
        <v>713</v>
      </c>
      <c r="C5" s="601" t="s">
        <v>713</v>
      </c>
      <c r="D5" s="601" t="s">
        <v>713</v>
      </c>
      <c r="E5" s="603" t="s">
        <v>714</v>
      </c>
    </row>
    <row r="7" spans="1:16">
      <c r="A7" s="604" t="s">
        <v>715</v>
      </c>
      <c r="B7" s="594"/>
      <c r="C7" s="594"/>
    </row>
    <row r="8" spans="1:16">
      <c r="A8" s="26" t="s">
        <v>716</v>
      </c>
    </row>
    <row r="9" spans="1:16">
      <c r="A9" s="475" t="s">
        <v>717</v>
      </c>
      <c r="B9" s="605">
        <f ca="1">WACC</f>
        <v>6.5036441E-2</v>
      </c>
      <c r="C9" s="392"/>
      <c r="D9" s="392"/>
      <c r="E9" s="392"/>
      <c r="F9" s="392"/>
      <c r="J9" s="606"/>
    </row>
    <row r="10" spans="1:16">
      <c r="A10" s="475" t="s">
        <v>718</v>
      </c>
      <c r="B10" s="392"/>
      <c r="C10" s="392"/>
      <c r="D10" s="392"/>
      <c r="E10" s="392"/>
      <c r="F10" s="392"/>
      <c r="J10" s="606"/>
    </row>
    <row r="11" spans="1:16">
      <c r="A11" s="607" t="s">
        <v>719</v>
      </c>
      <c r="B11" s="608">
        <f>SUM(Inputs!C10:CD10)-B14</f>
        <v>0</v>
      </c>
      <c r="C11" s="392"/>
      <c r="D11" s="392"/>
      <c r="E11" s="392"/>
      <c r="F11" s="392"/>
    </row>
    <row r="12" spans="1:16">
      <c r="A12" s="607" t="s">
        <v>720</v>
      </c>
      <c r="B12" s="608">
        <f>SUM(Inputs!C25:CD25)</f>
        <v>731.25</v>
      </c>
      <c r="C12" s="392"/>
      <c r="D12" s="392"/>
      <c r="E12" s="392"/>
      <c r="F12" s="392"/>
    </row>
    <row r="13" spans="1:16">
      <c r="A13" s="607" t="s">
        <v>721</v>
      </c>
      <c r="B13" s="608">
        <f>SUM(Inputs!C21:CD21)+SUM(Inputs!C22:CD22)+SUM(Inputs!C24:CD24)</f>
        <v>107.75</v>
      </c>
      <c r="C13" s="392"/>
      <c r="D13" s="392"/>
      <c r="E13" s="392"/>
      <c r="F13" s="392"/>
    </row>
    <row r="14" spans="1:16">
      <c r="A14" s="607" t="s">
        <v>722</v>
      </c>
      <c r="B14" s="609">
        <v>0</v>
      </c>
      <c r="C14" s="392"/>
      <c r="D14" s="392"/>
      <c r="E14" s="392"/>
      <c r="F14" s="392"/>
    </row>
    <row r="15" spans="1:16">
      <c r="A15" s="607" t="s">
        <v>723</v>
      </c>
      <c r="B15" s="608">
        <f>-SUM('PL and CF details'!B78:CC78)</f>
        <v>0</v>
      </c>
      <c r="C15" s="392"/>
      <c r="D15" s="392"/>
      <c r="E15" s="392"/>
      <c r="F15" s="392"/>
    </row>
    <row r="16" spans="1:16">
      <c r="A16" s="607" t="s">
        <v>724</v>
      </c>
      <c r="B16" s="608">
        <f>SUM(Inputs!C23:CD23)</f>
        <v>39</v>
      </c>
      <c r="C16" s="392"/>
      <c r="D16" s="392"/>
      <c r="E16" s="392"/>
      <c r="F16" s="392"/>
    </row>
    <row r="17" spans="1:6">
      <c r="A17" s="607" t="s">
        <v>725</v>
      </c>
      <c r="B17" s="610">
        <f>SUM(Inputs!C26:CD26)</f>
        <v>0</v>
      </c>
      <c r="C17" s="392"/>
      <c r="D17" s="392"/>
      <c r="E17" s="392"/>
      <c r="F17" s="392"/>
    </row>
    <row r="18" spans="1:6">
      <c r="A18" s="607" t="s">
        <v>726</v>
      </c>
      <c r="B18" s="608">
        <f>SUM(B11:B17)</f>
        <v>878</v>
      </c>
      <c r="C18" s="392"/>
      <c r="D18" s="392"/>
      <c r="E18" s="392"/>
      <c r="F18" s="392"/>
    </row>
    <row r="19" spans="1:6">
      <c r="A19" s="475" t="s">
        <v>727</v>
      </c>
      <c r="B19" s="608">
        <f ca="1">Summary!B25</f>
        <v>-1011.0459565244099</v>
      </c>
      <c r="C19" s="392"/>
      <c r="D19" s="392"/>
      <c r="E19" s="392"/>
      <c r="F19" s="392"/>
    </row>
    <row r="20" spans="1:6">
      <c r="A20" s="475" t="s">
        <v>728</v>
      </c>
      <c r="B20" s="608">
        <f ca="1">Summary!B26</f>
        <v>109.3936957480264</v>
      </c>
      <c r="C20" s="392"/>
      <c r="D20" s="392"/>
      <c r="E20" s="392"/>
      <c r="F20" s="392"/>
    </row>
    <row r="21" spans="1:6">
      <c r="A21" s="475" t="s">
        <v>729</v>
      </c>
      <c r="B21" s="391">
        <f ca="1">Summary!B27</f>
        <v>8.0538907101005419E-2</v>
      </c>
      <c r="C21" s="392"/>
      <c r="D21" s="392"/>
      <c r="E21" s="392"/>
      <c r="F21" s="392"/>
    </row>
    <row r="22" spans="1:6">
      <c r="A22" s="475"/>
      <c r="B22" s="392"/>
      <c r="C22" s="392"/>
      <c r="D22" s="392"/>
      <c r="E22" s="392"/>
      <c r="F22" s="392"/>
    </row>
    <row r="23" spans="1:6">
      <c r="F23" s="392"/>
    </row>
    <row r="24" spans="1:6">
      <c r="A24" s="604" t="s">
        <v>730</v>
      </c>
      <c r="B24" s="594"/>
      <c r="C24" s="611"/>
      <c r="D24" s="611"/>
      <c r="E24" s="611"/>
      <c r="F24" s="611"/>
    </row>
    <row r="25" spans="1:6">
      <c r="A25" s="612" t="s">
        <v>731</v>
      </c>
      <c r="B25" s="613">
        <f>Inputs!C7</f>
        <v>2014</v>
      </c>
      <c r="C25" s="614">
        <f ca="1">Inputs!D7</f>
        <v>2015</v>
      </c>
      <c r="D25" s="613">
        <f ca="1">Inputs!E7</f>
        <v>2016</v>
      </c>
      <c r="E25" s="615" t="s">
        <v>732</v>
      </c>
      <c r="F25" s="616" t="s">
        <v>132</v>
      </c>
    </row>
    <row r="26" spans="1:6">
      <c r="A26" s="617"/>
      <c r="B26" s="618"/>
      <c r="C26" s="619"/>
      <c r="D26" s="618"/>
      <c r="E26" s="620">
        <f ca="1">D25</f>
        <v>2016</v>
      </c>
      <c r="F26" s="621"/>
    </row>
    <row r="27" spans="1:6">
      <c r="A27" s="622" t="s">
        <v>733</v>
      </c>
      <c r="B27" s="623">
        <f ca="1">-HLOOKUP(B25,'PL and CF details'!$B$4:$P$82,78,TRUE)-B28</f>
        <v>892.26300000000003</v>
      </c>
      <c r="C27" s="623">
        <f ca="1">-HLOOKUP(C25,'PL and CF details'!$B$4:$P$82,78,TRUE)-C28</f>
        <v>0</v>
      </c>
      <c r="D27" s="623">
        <f ca="1">-HLOOKUP(D25,'PL and CF details'!$B$4:$P$82,78,TRUE)-D28</f>
        <v>0</v>
      </c>
      <c r="E27" s="623">
        <f ca="1">Summary!B21-SUM(B27:D27)-E28</f>
        <v>0</v>
      </c>
      <c r="F27" s="624">
        <f ca="1">SUM(B27:E27)</f>
        <v>892.26300000000003</v>
      </c>
    </row>
    <row r="28" spans="1:6">
      <c r="A28" s="622" t="s">
        <v>734</v>
      </c>
      <c r="B28" s="625">
        <v>0</v>
      </c>
      <c r="C28" s="625">
        <v>0</v>
      </c>
      <c r="D28" s="625">
        <v>0</v>
      </c>
      <c r="E28" s="625">
        <v>0</v>
      </c>
      <c r="F28" s="624">
        <f t="shared" ref="F28:F37" si="0">SUM(B28:E28)</f>
        <v>0</v>
      </c>
    </row>
    <row r="29" spans="1:6" ht="30">
      <c r="A29" s="626" t="s">
        <v>735</v>
      </c>
      <c r="B29" s="627">
        <f ca="1">B27+B28</f>
        <v>892.26300000000003</v>
      </c>
      <c r="C29" s="627">
        <f t="shared" ref="C29:E29" ca="1" si="1">C27+C28</f>
        <v>0</v>
      </c>
      <c r="D29" s="627">
        <f t="shared" ca="1" si="1"/>
        <v>0</v>
      </c>
      <c r="E29" s="627">
        <f t="shared" ca="1" si="1"/>
        <v>0</v>
      </c>
      <c r="F29" s="624">
        <f t="shared" ca="1" si="0"/>
        <v>892.26300000000003</v>
      </c>
    </row>
    <row r="30" spans="1:6">
      <c r="A30" s="622" t="s">
        <v>736</v>
      </c>
      <c r="B30" s="628">
        <v>0</v>
      </c>
      <c r="C30" s="628">
        <v>0</v>
      </c>
      <c r="D30" s="628">
        <v>0</v>
      </c>
      <c r="E30" s="628">
        <v>0</v>
      </c>
      <c r="F30" s="624">
        <f t="shared" si="0"/>
        <v>0</v>
      </c>
    </row>
    <row r="31" spans="1:6">
      <c r="A31" s="622" t="s">
        <v>737</v>
      </c>
      <c r="B31" s="628">
        <v>0</v>
      </c>
      <c r="C31" s="628">
        <v>0</v>
      </c>
      <c r="D31" s="628">
        <v>0</v>
      </c>
      <c r="E31" s="628">
        <v>0</v>
      </c>
      <c r="F31" s="624">
        <f t="shared" si="0"/>
        <v>0</v>
      </c>
    </row>
    <row r="32" spans="1:6" ht="30">
      <c r="A32" s="626" t="s">
        <v>738</v>
      </c>
      <c r="B32" s="627">
        <f>B30+B31</f>
        <v>0</v>
      </c>
      <c r="C32" s="627">
        <f t="shared" ref="C32:E32" si="2">C30+C31</f>
        <v>0</v>
      </c>
      <c r="D32" s="627">
        <f t="shared" si="2"/>
        <v>0</v>
      </c>
      <c r="E32" s="627">
        <f t="shared" si="2"/>
        <v>0</v>
      </c>
      <c r="F32" s="624">
        <f t="shared" si="0"/>
        <v>0</v>
      </c>
    </row>
    <row r="33" spans="1:6" ht="30">
      <c r="A33" s="629" t="s">
        <v>739</v>
      </c>
      <c r="B33" s="627">
        <f ca="1">B30-B27</f>
        <v>-892.26300000000003</v>
      </c>
      <c r="C33" s="627">
        <f t="shared" ref="C33:E35" ca="1" si="3">C30-C27</f>
        <v>0</v>
      </c>
      <c r="D33" s="627">
        <f t="shared" ca="1" si="3"/>
        <v>0</v>
      </c>
      <c r="E33" s="627">
        <f t="shared" ca="1" si="3"/>
        <v>0</v>
      </c>
      <c r="F33" s="624">
        <f t="shared" ca="1" si="0"/>
        <v>-892.26300000000003</v>
      </c>
    </row>
    <row r="34" spans="1:6" ht="30">
      <c r="A34" s="629" t="s">
        <v>740</v>
      </c>
      <c r="B34" s="627">
        <f>B31-B28</f>
        <v>0</v>
      </c>
      <c r="C34" s="627">
        <f t="shared" si="3"/>
        <v>0</v>
      </c>
      <c r="D34" s="627">
        <f t="shared" si="3"/>
        <v>0</v>
      </c>
      <c r="E34" s="627">
        <f t="shared" si="3"/>
        <v>0</v>
      </c>
      <c r="F34" s="624">
        <f t="shared" si="0"/>
        <v>0</v>
      </c>
    </row>
    <row r="35" spans="1:6" ht="30">
      <c r="A35" s="626" t="s">
        <v>741</v>
      </c>
      <c r="B35" s="627">
        <f ca="1">B32-B29</f>
        <v>-892.26300000000003</v>
      </c>
      <c r="C35" s="627">
        <f t="shared" ca="1" si="3"/>
        <v>0</v>
      </c>
      <c r="D35" s="627">
        <f t="shared" ca="1" si="3"/>
        <v>0</v>
      </c>
      <c r="E35" s="627">
        <f t="shared" ca="1" si="3"/>
        <v>0</v>
      </c>
      <c r="F35" s="624">
        <f t="shared" ca="1" si="0"/>
        <v>-892.26300000000003</v>
      </c>
    </row>
    <row r="36" spans="1:6">
      <c r="A36" s="622" t="s">
        <v>742</v>
      </c>
      <c r="B36" s="623">
        <f ca="1">-HLOOKUP(B25,'PL and CF details'!$B$4:$P$40,36)</f>
        <v>14.065888864285716</v>
      </c>
      <c r="C36" s="623">
        <f ca="1">-HLOOKUP(C25,'PL and CF details'!$B$4:$P$40,36)</f>
        <v>26.77426330714286</v>
      </c>
      <c r="D36" s="623">
        <f ca="1">-HLOOKUP(D25,'PL and CF details'!$B$4:$P$40,36)</f>
        <v>26.736023464285719</v>
      </c>
      <c r="E36" s="623">
        <f ca="1">-SUM('PL and CF details'!B40:CC40)-SUM(B36:D36)</f>
        <v>-67.576175635714293</v>
      </c>
      <c r="F36" s="624">
        <f t="shared" ca="1" si="0"/>
        <v>0</v>
      </c>
    </row>
    <row r="37" spans="1:6" ht="30">
      <c r="A37" s="626" t="s">
        <v>743</v>
      </c>
      <c r="B37" s="624">
        <f ca="1">B29+B36</f>
        <v>906.32888886428577</v>
      </c>
      <c r="C37" s="624">
        <f t="shared" ref="C37:E37" ca="1" si="4">C29+C36</f>
        <v>26.77426330714286</v>
      </c>
      <c r="D37" s="624">
        <f t="shared" ca="1" si="4"/>
        <v>26.736023464285719</v>
      </c>
      <c r="E37" s="624">
        <f t="shared" ca="1" si="4"/>
        <v>-67.576175635714293</v>
      </c>
      <c r="F37" s="624">
        <f t="shared" ca="1" si="0"/>
        <v>892.26300000000003</v>
      </c>
    </row>
    <row r="38" spans="1:6">
      <c r="A38" s="630"/>
      <c r="B38" s="630"/>
      <c r="C38" s="630"/>
      <c r="D38" s="630"/>
      <c r="E38" s="630"/>
      <c r="F38" s="630"/>
    </row>
    <row r="39" spans="1:6">
      <c r="A39" s="622" t="s">
        <v>744</v>
      </c>
      <c r="B39" s="631">
        <f ca="1">HLOOKUP(B25,Summary!$C$31:$I$32,2)</f>
        <v>25.268584163356671</v>
      </c>
      <c r="C39" s="631">
        <f ca="1">HLOOKUP(C25,Summary!$C$31:$I$32,2)</f>
        <v>22.258745665828343</v>
      </c>
      <c r="D39" s="631">
        <f ca="1">HLOOKUP(D25,Summary!$C$31:$I$32,2)</f>
        <v>32.735908647506008</v>
      </c>
      <c r="E39" s="631">
        <f ca="1">Summary!I32-SUM(B39:D39)</f>
        <v>684.4707997023645</v>
      </c>
      <c r="F39" s="632">
        <f ca="1">SUM(B39:E39)</f>
        <v>764.73403817905546</v>
      </c>
    </row>
  </sheetData>
  <sheetProtection sheet="1" objects="1" scenarios="1"/>
  <mergeCells count="1">
    <mergeCell ref="B1:D1"/>
  </mergeCells>
  <pageMargins left="0.7" right="0.7" top="0.75" bottom="0.75" header="0.3" footer="0.3"/>
  <drawing r:id="rId1"/>
  <legacyDrawing r:id="rId2"/>
  <controls>
    <mc:AlternateContent xmlns:mc="http://schemas.openxmlformats.org/markup-compatibility/2006">
      <mc:Choice Requires="x14">
        <control shapeId="20481" r:id="rId3" name="CommandButton1">
          <controlPr locked="0" defaultSize="0" autoLine="0" r:id="rId4">
            <anchor moveWithCells="1">
              <from>
                <xdr:col>5</xdr:col>
                <xdr:colOff>161925</xdr:colOff>
                <xdr:row>0</xdr:row>
                <xdr:rowOff>76200</xdr:rowOff>
              </from>
              <to>
                <xdr:col>7</xdr:col>
                <xdr:colOff>571500</xdr:colOff>
                <xdr:row>2</xdr:row>
                <xdr:rowOff>85725</xdr:rowOff>
              </to>
            </anchor>
          </controlPr>
        </control>
      </mc:Choice>
      <mc:Fallback>
        <control shapeId="20481" r:id="rId3" name="CommandButton1"/>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M61"/>
  <sheetViews>
    <sheetView zoomScale="80" workbookViewId="0">
      <pane xSplit="2" ySplit="4" topLeftCell="C5" activePane="bottomRight" state="frozen"/>
      <selection activeCell="H97" sqref="H97"/>
      <selection pane="topRight" activeCell="H97" sqref="H97"/>
      <selection pane="bottomLeft" activeCell="H97" sqref="H97"/>
      <selection pane="bottomRight" activeCell="M21" sqref="M21"/>
    </sheetView>
  </sheetViews>
  <sheetFormatPr defaultRowHeight="15.75"/>
  <cols>
    <col min="1" max="1" width="4.625" style="5" customWidth="1"/>
    <col min="2" max="2" width="37.75" style="5" bestFit="1" customWidth="1"/>
    <col min="3" max="6" width="9" style="5"/>
    <col min="7" max="7" width="10.375" style="5" bestFit="1" customWidth="1"/>
    <col min="8" max="255" width="9" style="5"/>
    <col min="256" max="256" width="4.625" style="5" customWidth="1"/>
    <col min="257" max="257" width="37.75" style="5" bestFit="1" customWidth="1"/>
    <col min="258" max="511" width="9" style="5"/>
    <col min="512" max="512" width="4.625" style="5" customWidth="1"/>
    <col min="513" max="513" width="37.75" style="5" bestFit="1" customWidth="1"/>
    <col min="514" max="767" width="9" style="5"/>
    <col min="768" max="768" width="4.625" style="5" customWidth="1"/>
    <col min="769" max="769" width="37.75" style="5" bestFit="1" customWidth="1"/>
    <col min="770" max="1023" width="9" style="5"/>
    <col min="1024" max="1024" width="4.625" style="5" customWidth="1"/>
    <col min="1025" max="1025" width="37.75" style="5" bestFit="1" customWidth="1"/>
    <col min="1026" max="1279" width="9" style="5"/>
    <col min="1280" max="1280" width="4.625" style="5" customWidth="1"/>
    <col min="1281" max="1281" width="37.75" style="5" bestFit="1" customWidth="1"/>
    <col min="1282" max="1535" width="9" style="5"/>
    <col min="1536" max="1536" width="4.625" style="5" customWidth="1"/>
    <col min="1537" max="1537" width="37.75" style="5" bestFit="1" customWidth="1"/>
    <col min="1538" max="1791" width="9" style="5"/>
    <col min="1792" max="1792" width="4.625" style="5" customWidth="1"/>
    <col min="1793" max="1793" width="37.75" style="5" bestFit="1" customWidth="1"/>
    <col min="1794" max="2047" width="9" style="5"/>
    <col min="2048" max="2048" width="4.625" style="5" customWidth="1"/>
    <col min="2049" max="2049" width="37.75" style="5" bestFit="1" customWidth="1"/>
    <col min="2050" max="2303" width="9" style="5"/>
    <col min="2304" max="2304" width="4.625" style="5" customWidth="1"/>
    <col min="2305" max="2305" width="37.75" style="5" bestFit="1" customWidth="1"/>
    <col min="2306" max="2559" width="9" style="5"/>
    <col min="2560" max="2560" width="4.625" style="5" customWidth="1"/>
    <col min="2561" max="2561" width="37.75" style="5" bestFit="1" customWidth="1"/>
    <col min="2562" max="2815" width="9" style="5"/>
    <col min="2816" max="2816" width="4.625" style="5" customWidth="1"/>
    <col min="2817" max="2817" width="37.75" style="5" bestFit="1" customWidth="1"/>
    <col min="2818" max="3071" width="9" style="5"/>
    <col min="3072" max="3072" width="4.625" style="5" customWidth="1"/>
    <col min="3073" max="3073" width="37.75" style="5" bestFit="1" customWidth="1"/>
    <col min="3074" max="3327" width="9" style="5"/>
    <col min="3328" max="3328" width="4.625" style="5" customWidth="1"/>
    <col min="3329" max="3329" width="37.75" style="5" bestFit="1" customWidth="1"/>
    <col min="3330" max="3583" width="9" style="5"/>
    <col min="3584" max="3584" width="4.625" style="5" customWidth="1"/>
    <col min="3585" max="3585" width="37.75" style="5" bestFit="1" customWidth="1"/>
    <col min="3586" max="3839" width="9" style="5"/>
    <col min="3840" max="3840" width="4.625" style="5" customWidth="1"/>
    <col min="3841" max="3841" width="37.75" style="5" bestFit="1" customWidth="1"/>
    <col min="3842" max="4095" width="9" style="5"/>
    <col min="4096" max="4096" width="4.625" style="5" customWidth="1"/>
    <col min="4097" max="4097" width="37.75" style="5" bestFit="1" customWidth="1"/>
    <col min="4098" max="4351" width="9" style="5"/>
    <col min="4352" max="4352" width="4.625" style="5" customWidth="1"/>
    <col min="4353" max="4353" width="37.75" style="5" bestFit="1" customWidth="1"/>
    <col min="4354" max="4607" width="9" style="5"/>
    <col min="4608" max="4608" width="4.625" style="5" customWidth="1"/>
    <col min="4609" max="4609" width="37.75" style="5" bestFit="1" customWidth="1"/>
    <col min="4610" max="4863" width="9" style="5"/>
    <col min="4864" max="4864" width="4.625" style="5" customWidth="1"/>
    <col min="4865" max="4865" width="37.75" style="5" bestFit="1" customWidth="1"/>
    <col min="4866" max="5119" width="9" style="5"/>
    <col min="5120" max="5120" width="4.625" style="5" customWidth="1"/>
    <col min="5121" max="5121" width="37.75" style="5" bestFit="1" customWidth="1"/>
    <col min="5122" max="5375" width="9" style="5"/>
    <col min="5376" max="5376" width="4.625" style="5" customWidth="1"/>
    <col min="5377" max="5377" width="37.75" style="5" bestFit="1" customWidth="1"/>
    <col min="5378" max="5631" width="9" style="5"/>
    <col min="5632" max="5632" width="4.625" style="5" customWidth="1"/>
    <col min="5633" max="5633" width="37.75" style="5" bestFit="1" customWidth="1"/>
    <col min="5634" max="5887" width="9" style="5"/>
    <col min="5888" max="5888" width="4.625" style="5" customWidth="1"/>
    <col min="5889" max="5889" width="37.75" style="5" bestFit="1" customWidth="1"/>
    <col min="5890" max="6143" width="9" style="5"/>
    <col min="6144" max="6144" width="4.625" style="5" customWidth="1"/>
    <col min="6145" max="6145" width="37.75" style="5" bestFit="1" customWidth="1"/>
    <col min="6146" max="6399" width="9" style="5"/>
    <col min="6400" max="6400" width="4.625" style="5" customWidth="1"/>
    <col min="6401" max="6401" width="37.75" style="5" bestFit="1" customWidth="1"/>
    <col min="6402" max="6655" width="9" style="5"/>
    <col min="6656" max="6656" width="4.625" style="5" customWidth="1"/>
    <col min="6657" max="6657" width="37.75" style="5" bestFit="1" customWidth="1"/>
    <col min="6658" max="6911" width="9" style="5"/>
    <col min="6912" max="6912" width="4.625" style="5" customWidth="1"/>
    <col min="6913" max="6913" width="37.75" style="5" bestFit="1" customWidth="1"/>
    <col min="6914" max="7167" width="9" style="5"/>
    <col min="7168" max="7168" width="4.625" style="5" customWidth="1"/>
    <col min="7169" max="7169" width="37.75" style="5" bestFit="1" customWidth="1"/>
    <col min="7170" max="7423" width="9" style="5"/>
    <col min="7424" max="7424" width="4.625" style="5" customWidth="1"/>
    <col min="7425" max="7425" width="37.75" style="5" bestFit="1" customWidth="1"/>
    <col min="7426" max="7679" width="9" style="5"/>
    <col min="7680" max="7680" width="4.625" style="5" customWidth="1"/>
    <col min="7681" max="7681" width="37.75" style="5" bestFit="1" customWidth="1"/>
    <col min="7682" max="7935" width="9" style="5"/>
    <col min="7936" max="7936" width="4.625" style="5" customWidth="1"/>
    <col min="7937" max="7937" width="37.75" style="5" bestFit="1" customWidth="1"/>
    <col min="7938" max="8191" width="9" style="5"/>
    <col min="8192" max="8192" width="4.625" style="5" customWidth="1"/>
    <col min="8193" max="8193" width="37.75" style="5" bestFit="1" customWidth="1"/>
    <col min="8194" max="8447" width="9" style="5"/>
    <col min="8448" max="8448" width="4.625" style="5" customWidth="1"/>
    <col min="8449" max="8449" width="37.75" style="5" bestFit="1" customWidth="1"/>
    <col min="8450" max="8703" width="9" style="5"/>
    <col min="8704" max="8704" width="4.625" style="5" customWidth="1"/>
    <col min="8705" max="8705" width="37.75" style="5" bestFit="1" customWidth="1"/>
    <col min="8706" max="8959" width="9" style="5"/>
    <col min="8960" max="8960" width="4.625" style="5" customWidth="1"/>
    <col min="8961" max="8961" width="37.75" style="5" bestFit="1" customWidth="1"/>
    <col min="8962" max="9215" width="9" style="5"/>
    <col min="9216" max="9216" width="4.625" style="5" customWidth="1"/>
    <col min="9217" max="9217" width="37.75" style="5" bestFit="1" customWidth="1"/>
    <col min="9218" max="9471" width="9" style="5"/>
    <col min="9472" max="9472" width="4.625" style="5" customWidth="1"/>
    <col min="9473" max="9473" width="37.75" style="5" bestFit="1" customWidth="1"/>
    <col min="9474" max="9727" width="9" style="5"/>
    <col min="9728" max="9728" width="4.625" style="5" customWidth="1"/>
    <col min="9729" max="9729" width="37.75" style="5" bestFit="1" customWidth="1"/>
    <col min="9730" max="9983" width="9" style="5"/>
    <col min="9984" max="9984" width="4.625" style="5" customWidth="1"/>
    <col min="9985" max="9985" width="37.75" style="5" bestFit="1" customWidth="1"/>
    <col min="9986" max="10239" width="9" style="5"/>
    <col min="10240" max="10240" width="4.625" style="5" customWidth="1"/>
    <col min="10241" max="10241" width="37.75" style="5" bestFit="1" customWidth="1"/>
    <col min="10242" max="10495" width="9" style="5"/>
    <col min="10496" max="10496" width="4.625" style="5" customWidth="1"/>
    <col min="10497" max="10497" width="37.75" style="5" bestFit="1" customWidth="1"/>
    <col min="10498" max="10751" width="9" style="5"/>
    <col min="10752" max="10752" width="4.625" style="5" customWidth="1"/>
    <col min="10753" max="10753" width="37.75" style="5" bestFit="1" customWidth="1"/>
    <col min="10754" max="11007" width="9" style="5"/>
    <col min="11008" max="11008" width="4.625" style="5" customWidth="1"/>
    <col min="11009" max="11009" width="37.75" style="5" bestFit="1" customWidth="1"/>
    <col min="11010" max="11263" width="9" style="5"/>
    <col min="11264" max="11264" width="4.625" style="5" customWidth="1"/>
    <col min="11265" max="11265" width="37.75" style="5" bestFit="1" customWidth="1"/>
    <col min="11266" max="11519" width="9" style="5"/>
    <col min="11520" max="11520" width="4.625" style="5" customWidth="1"/>
    <col min="11521" max="11521" width="37.75" style="5" bestFit="1" customWidth="1"/>
    <col min="11522" max="11775" width="9" style="5"/>
    <col min="11776" max="11776" width="4.625" style="5" customWidth="1"/>
    <col min="11777" max="11777" width="37.75" style="5" bestFit="1" customWidth="1"/>
    <col min="11778" max="12031" width="9" style="5"/>
    <col min="12032" max="12032" width="4.625" style="5" customWidth="1"/>
    <col min="12033" max="12033" width="37.75" style="5" bestFit="1" customWidth="1"/>
    <col min="12034" max="12287" width="9" style="5"/>
    <col min="12288" max="12288" width="4.625" style="5" customWidth="1"/>
    <col min="12289" max="12289" width="37.75" style="5" bestFit="1" customWidth="1"/>
    <col min="12290" max="12543" width="9" style="5"/>
    <col min="12544" max="12544" width="4.625" style="5" customWidth="1"/>
    <col min="12545" max="12545" width="37.75" style="5" bestFit="1" customWidth="1"/>
    <col min="12546" max="12799" width="9" style="5"/>
    <col min="12800" max="12800" width="4.625" style="5" customWidth="1"/>
    <col min="12801" max="12801" width="37.75" style="5" bestFit="1" customWidth="1"/>
    <col min="12802" max="13055" width="9" style="5"/>
    <col min="13056" max="13056" width="4.625" style="5" customWidth="1"/>
    <col min="13057" max="13057" width="37.75" style="5" bestFit="1" customWidth="1"/>
    <col min="13058" max="13311" width="9" style="5"/>
    <col min="13312" max="13312" width="4.625" style="5" customWidth="1"/>
    <col min="13313" max="13313" width="37.75" style="5" bestFit="1" customWidth="1"/>
    <col min="13314" max="13567" width="9" style="5"/>
    <col min="13568" max="13568" width="4.625" style="5" customWidth="1"/>
    <col min="13569" max="13569" width="37.75" style="5" bestFit="1" customWidth="1"/>
    <col min="13570" max="13823" width="9" style="5"/>
    <col min="13824" max="13824" width="4.625" style="5" customWidth="1"/>
    <col min="13825" max="13825" width="37.75" style="5" bestFit="1" customWidth="1"/>
    <col min="13826" max="14079" width="9" style="5"/>
    <col min="14080" max="14080" width="4.625" style="5" customWidth="1"/>
    <col min="14081" max="14081" width="37.75" style="5" bestFit="1" customWidth="1"/>
    <col min="14082" max="14335" width="9" style="5"/>
    <col min="14336" max="14336" width="4.625" style="5" customWidth="1"/>
    <col min="14337" max="14337" width="37.75" style="5" bestFit="1" customWidth="1"/>
    <col min="14338" max="14591" width="9" style="5"/>
    <col min="14592" max="14592" width="4.625" style="5" customWidth="1"/>
    <col min="14593" max="14593" width="37.75" style="5" bestFit="1" customWidth="1"/>
    <col min="14594" max="14847" width="9" style="5"/>
    <col min="14848" max="14848" width="4.625" style="5" customWidth="1"/>
    <col min="14849" max="14849" width="37.75" style="5" bestFit="1" customWidth="1"/>
    <col min="14850" max="15103" width="9" style="5"/>
    <col min="15104" max="15104" width="4.625" style="5" customWidth="1"/>
    <col min="15105" max="15105" width="37.75" style="5" bestFit="1" customWidth="1"/>
    <col min="15106" max="15359" width="9" style="5"/>
    <col min="15360" max="15360" width="4.625" style="5" customWidth="1"/>
    <col min="15361" max="15361" width="37.75" style="5" bestFit="1" customWidth="1"/>
    <col min="15362" max="15615" width="9" style="5"/>
    <col min="15616" max="15616" width="4.625" style="5" customWidth="1"/>
    <col min="15617" max="15617" width="37.75" style="5" bestFit="1" customWidth="1"/>
    <col min="15618" max="15871" width="9" style="5"/>
    <col min="15872" max="15872" width="4.625" style="5" customWidth="1"/>
    <col min="15873" max="15873" width="37.75" style="5" bestFit="1" customWidth="1"/>
    <col min="15874" max="16127" width="9" style="5"/>
    <col min="16128" max="16128" width="4.625" style="5" customWidth="1"/>
    <col min="16129" max="16129" width="37.75" style="5" bestFit="1" customWidth="1"/>
    <col min="16130" max="16383" width="9" style="5"/>
    <col min="16384" max="16384" width="9" style="5" customWidth="1"/>
  </cols>
  <sheetData>
    <row r="1" spans="1:39">
      <c r="A1" s="570" t="s">
        <v>662</v>
      </c>
      <c r="B1" s="569"/>
      <c r="C1" s="569"/>
      <c r="D1" s="569"/>
      <c r="E1" s="569"/>
      <c r="F1" s="569"/>
      <c r="G1" s="569"/>
      <c r="H1" s="569"/>
      <c r="I1" s="569"/>
      <c r="J1" s="569"/>
      <c r="K1" s="569"/>
      <c r="L1" s="569"/>
      <c r="M1" s="569"/>
      <c r="N1" s="569"/>
      <c r="O1" s="569"/>
      <c r="P1" s="569"/>
      <c r="Q1" s="569"/>
      <c r="R1" s="569"/>
      <c r="S1" s="569"/>
      <c r="T1" s="569"/>
      <c r="U1" s="569"/>
      <c r="V1" s="569"/>
    </row>
    <row r="2" spans="1:39">
      <c r="B2" s="543">
        <v>1</v>
      </c>
      <c r="C2" s="567" t="str">
        <f>CHOOSE($B$2,B14,B23,B32,B41,B50)</f>
        <v>Total Installation</v>
      </c>
      <c r="D2" s="559"/>
      <c r="E2" s="559"/>
      <c r="F2" s="559"/>
    </row>
    <row r="4" spans="1:39">
      <c r="C4" s="560">
        <f>Inputs!C7</f>
        <v>2014</v>
      </c>
      <c r="D4" s="560">
        <f>C4+1</f>
        <v>2015</v>
      </c>
      <c r="E4" s="560">
        <f t="shared" ref="E4:W4" si="0">D4+1</f>
        <v>2016</v>
      </c>
      <c r="F4" s="560">
        <f t="shared" si="0"/>
        <v>2017</v>
      </c>
      <c r="G4" s="560">
        <f t="shared" si="0"/>
        <v>2018</v>
      </c>
      <c r="H4" s="560">
        <f t="shared" si="0"/>
        <v>2019</v>
      </c>
      <c r="I4" s="560">
        <f t="shared" si="0"/>
        <v>2020</v>
      </c>
      <c r="J4" s="560">
        <f t="shared" si="0"/>
        <v>2021</v>
      </c>
      <c r="K4" s="560">
        <f t="shared" si="0"/>
        <v>2022</v>
      </c>
      <c r="L4" s="560">
        <f t="shared" si="0"/>
        <v>2023</v>
      </c>
      <c r="M4" s="560">
        <f t="shared" si="0"/>
        <v>2024</v>
      </c>
      <c r="N4" s="560">
        <f t="shared" si="0"/>
        <v>2025</v>
      </c>
      <c r="O4" s="560">
        <f t="shared" si="0"/>
        <v>2026</v>
      </c>
      <c r="P4" s="560">
        <f t="shared" si="0"/>
        <v>2027</v>
      </c>
      <c r="Q4" s="560">
        <f t="shared" si="0"/>
        <v>2028</v>
      </c>
      <c r="R4" s="560">
        <f t="shared" si="0"/>
        <v>2029</v>
      </c>
      <c r="S4" s="560">
        <f t="shared" si="0"/>
        <v>2030</v>
      </c>
      <c r="T4" s="560">
        <f t="shared" si="0"/>
        <v>2031</v>
      </c>
      <c r="U4" s="560">
        <f t="shared" si="0"/>
        <v>2032</v>
      </c>
      <c r="V4" s="560">
        <f t="shared" si="0"/>
        <v>2033</v>
      </c>
      <c r="W4" s="560">
        <f t="shared" si="0"/>
        <v>2034</v>
      </c>
      <c r="X4" s="560">
        <f t="shared" ref="X4" si="1">W4+1</f>
        <v>2035</v>
      </c>
      <c r="Y4" s="560">
        <f t="shared" ref="Y4" si="2">X4+1</f>
        <v>2036</v>
      </c>
      <c r="Z4" s="560">
        <f t="shared" ref="Z4" si="3">Y4+1</f>
        <v>2037</v>
      </c>
      <c r="AA4" s="560">
        <f t="shared" ref="AA4" si="4">Z4+1</f>
        <v>2038</v>
      </c>
      <c r="AB4" s="560">
        <f t="shared" ref="AB4" si="5">AA4+1</f>
        <v>2039</v>
      </c>
      <c r="AC4" s="560">
        <f t="shared" ref="AC4" si="6">AB4+1</f>
        <v>2040</v>
      </c>
      <c r="AD4" s="560">
        <f t="shared" ref="AD4" si="7">AC4+1</f>
        <v>2041</v>
      </c>
      <c r="AE4" s="560">
        <f t="shared" ref="AE4" si="8">AD4+1</f>
        <v>2042</v>
      </c>
      <c r="AF4" s="560">
        <f t="shared" ref="AF4" si="9">AE4+1</f>
        <v>2043</v>
      </c>
      <c r="AG4" s="560">
        <f t="shared" ref="AG4" si="10">AF4+1</f>
        <v>2044</v>
      </c>
      <c r="AH4" s="560">
        <f t="shared" ref="AH4" si="11">AG4+1</f>
        <v>2045</v>
      </c>
      <c r="AI4" s="560">
        <f t="shared" ref="AI4" si="12">AH4+1</f>
        <v>2046</v>
      </c>
      <c r="AJ4" s="560">
        <f t="shared" ref="AJ4" si="13">AI4+1</f>
        <v>2047</v>
      </c>
      <c r="AK4" s="560">
        <f t="shared" ref="AK4" si="14">AJ4+1</f>
        <v>2048</v>
      </c>
      <c r="AL4" s="560">
        <f t="shared" ref="AL4" si="15">AK4+1</f>
        <v>2049</v>
      </c>
      <c r="AM4" s="560">
        <f t="shared" ref="AM4" si="16">AL4+1</f>
        <v>2050</v>
      </c>
    </row>
    <row r="6" spans="1:39">
      <c r="B6" s="5" t="s">
        <v>466</v>
      </c>
      <c r="C6" s="568">
        <f t="shared" ref="C6:W6" si="17">CHOOSE($B$2,C15,C24,C33,C42,C51)</f>
        <v>0</v>
      </c>
      <c r="D6" s="568">
        <f t="shared" si="17"/>
        <v>0</v>
      </c>
      <c r="E6" s="568">
        <f t="shared" si="17"/>
        <v>0</v>
      </c>
      <c r="F6" s="568">
        <f t="shared" si="17"/>
        <v>0</v>
      </c>
      <c r="G6" s="568">
        <f t="shared" si="17"/>
        <v>0</v>
      </c>
      <c r="H6" s="568">
        <f t="shared" si="17"/>
        <v>0</v>
      </c>
      <c r="I6" s="568">
        <f t="shared" si="17"/>
        <v>0</v>
      </c>
      <c r="J6" s="568">
        <f t="shared" si="17"/>
        <v>0</v>
      </c>
      <c r="K6" s="568">
        <f t="shared" si="17"/>
        <v>0</v>
      </c>
      <c r="L6" s="568">
        <f t="shared" si="17"/>
        <v>0</v>
      </c>
      <c r="M6" s="568">
        <f t="shared" si="17"/>
        <v>0</v>
      </c>
      <c r="N6" s="568">
        <f t="shared" si="17"/>
        <v>0</v>
      </c>
      <c r="O6" s="568">
        <f t="shared" si="17"/>
        <v>0</v>
      </c>
      <c r="P6" s="568">
        <f t="shared" si="17"/>
        <v>0</v>
      </c>
      <c r="Q6" s="568">
        <f t="shared" si="17"/>
        <v>0</v>
      </c>
      <c r="R6" s="568">
        <f t="shared" si="17"/>
        <v>0</v>
      </c>
      <c r="S6" s="568">
        <f t="shared" si="17"/>
        <v>0</v>
      </c>
      <c r="T6" s="568">
        <f t="shared" si="17"/>
        <v>0</v>
      </c>
      <c r="U6" s="568">
        <f t="shared" si="17"/>
        <v>0</v>
      </c>
      <c r="V6" s="568">
        <f t="shared" si="17"/>
        <v>0</v>
      </c>
      <c r="W6" s="568">
        <f t="shared" si="17"/>
        <v>0</v>
      </c>
      <c r="X6" s="648">
        <f t="shared" ref="X6:AM6" si="18">CHOOSE($B$2,X15,X24,X33,X42,X51)</f>
        <v>0</v>
      </c>
      <c r="Y6" s="648">
        <f t="shared" si="18"/>
        <v>0</v>
      </c>
      <c r="Z6" s="648">
        <f t="shared" si="18"/>
        <v>0</v>
      </c>
      <c r="AA6" s="648">
        <f t="shared" si="18"/>
        <v>0</v>
      </c>
      <c r="AB6" s="648">
        <f t="shared" si="18"/>
        <v>0</v>
      </c>
      <c r="AC6" s="648">
        <f t="shared" si="18"/>
        <v>0</v>
      </c>
      <c r="AD6" s="648">
        <f t="shared" si="18"/>
        <v>0</v>
      </c>
      <c r="AE6" s="648">
        <f t="shared" si="18"/>
        <v>0</v>
      </c>
      <c r="AF6" s="648">
        <f t="shared" si="18"/>
        <v>0</v>
      </c>
      <c r="AG6" s="648">
        <f t="shared" si="18"/>
        <v>0</v>
      </c>
      <c r="AH6" s="648">
        <f t="shared" si="18"/>
        <v>0</v>
      </c>
      <c r="AI6" s="648">
        <f t="shared" si="18"/>
        <v>0</v>
      </c>
      <c r="AJ6" s="648">
        <f t="shared" si="18"/>
        <v>0</v>
      </c>
      <c r="AK6" s="648">
        <f t="shared" si="18"/>
        <v>0</v>
      </c>
      <c r="AL6" s="648">
        <f t="shared" si="18"/>
        <v>0</v>
      </c>
      <c r="AM6" s="648">
        <f t="shared" si="18"/>
        <v>0</v>
      </c>
    </row>
    <row r="7" spans="1:39">
      <c r="B7" s="5" t="s">
        <v>562</v>
      </c>
      <c r="C7" s="568">
        <f t="shared" ref="C7:W7" si="19">CHOOSE($B$2,C16,C25,C34,C43,C52)</f>
        <v>0</v>
      </c>
      <c r="D7" s="568">
        <f t="shared" si="19"/>
        <v>0</v>
      </c>
      <c r="E7" s="568">
        <f t="shared" si="19"/>
        <v>0</v>
      </c>
      <c r="F7" s="568">
        <f t="shared" si="19"/>
        <v>0</v>
      </c>
      <c r="G7" s="568">
        <f t="shared" si="19"/>
        <v>0</v>
      </c>
      <c r="H7" s="568">
        <f t="shared" si="19"/>
        <v>0</v>
      </c>
      <c r="I7" s="568">
        <f t="shared" si="19"/>
        <v>0</v>
      </c>
      <c r="J7" s="568">
        <f t="shared" si="19"/>
        <v>0</v>
      </c>
      <c r="K7" s="568">
        <f t="shared" si="19"/>
        <v>0</v>
      </c>
      <c r="L7" s="568">
        <f t="shared" si="19"/>
        <v>0</v>
      </c>
      <c r="M7" s="568">
        <f t="shared" si="19"/>
        <v>0</v>
      </c>
      <c r="N7" s="568">
        <f t="shared" si="19"/>
        <v>0</v>
      </c>
      <c r="O7" s="568">
        <f t="shared" si="19"/>
        <v>0</v>
      </c>
      <c r="P7" s="568">
        <f t="shared" si="19"/>
        <v>0</v>
      </c>
      <c r="Q7" s="568">
        <f t="shared" si="19"/>
        <v>0</v>
      </c>
      <c r="R7" s="568">
        <f t="shared" si="19"/>
        <v>0</v>
      </c>
      <c r="S7" s="568">
        <f t="shared" si="19"/>
        <v>0</v>
      </c>
      <c r="T7" s="568">
        <f t="shared" si="19"/>
        <v>0</v>
      </c>
      <c r="U7" s="568">
        <f t="shared" si="19"/>
        <v>0</v>
      </c>
      <c r="V7" s="568">
        <f t="shared" si="19"/>
        <v>0</v>
      </c>
      <c r="W7" s="568">
        <f t="shared" si="19"/>
        <v>0</v>
      </c>
      <c r="X7" s="648">
        <f t="shared" ref="X7:AM7" si="20">CHOOSE($B$2,X16,X25,X34,X43,X52)</f>
        <v>0</v>
      </c>
      <c r="Y7" s="648">
        <f t="shared" si="20"/>
        <v>0</v>
      </c>
      <c r="Z7" s="648">
        <f t="shared" si="20"/>
        <v>0</v>
      </c>
      <c r="AA7" s="648">
        <f t="shared" si="20"/>
        <v>0</v>
      </c>
      <c r="AB7" s="648">
        <f t="shared" si="20"/>
        <v>0</v>
      </c>
      <c r="AC7" s="648">
        <f t="shared" si="20"/>
        <v>0</v>
      </c>
      <c r="AD7" s="648">
        <f t="shared" si="20"/>
        <v>0</v>
      </c>
      <c r="AE7" s="648">
        <f t="shared" si="20"/>
        <v>0</v>
      </c>
      <c r="AF7" s="648">
        <f t="shared" si="20"/>
        <v>0</v>
      </c>
      <c r="AG7" s="648">
        <f t="shared" si="20"/>
        <v>0</v>
      </c>
      <c r="AH7" s="648">
        <f t="shared" si="20"/>
        <v>0</v>
      </c>
      <c r="AI7" s="648">
        <f t="shared" si="20"/>
        <v>0</v>
      </c>
      <c r="AJ7" s="648">
        <f t="shared" si="20"/>
        <v>0</v>
      </c>
      <c r="AK7" s="648">
        <f t="shared" si="20"/>
        <v>0</v>
      </c>
      <c r="AL7" s="648">
        <f t="shared" si="20"/>
        <v>0</v>
      </c>
      <c r="AM7" s="648">
        <f t="shared" si="20"/>
        <v>0</v>
      </c>
    </row>
    <row r="8" spans="1:39">
      <c r="B8" s="5" t="s">
        <v>563</v>
      </c>
      <c r="C8" s="568">
        <f t="shared" ref="C8:W8" si="21">CHOOSE($B$2,C17,C26,C35,C44,C53)</f>
        <v>0</v>
      </c>
      <c r="D8" s="568">
        <f t="shared" si="21"/>
        <v>0</v>
      </c>
      <c r="E8" s="568">
        <f t="shared" si="21"/>
        <v>0</v>
      </c>
      <c r="F8" s="568">
        <f t="shared" si="21"/>
        <v>0</v>
      </c>
      <c r="G8" s="568">
        <f t="shared" si="21"/>
        <v>0</v>
      </c>
      <c r="H8" s="568">
        <f t="shared" si="21"/>
        <v>0</v>
      </c>
      <c r="I8" s="568">
        <f t="shared" si="21"/>
        <v>0</v>
      </c>
      <c r="J8" s="568">
        <f t="shared" si="21"/>
        <v>0</v>
      </c>
      <c r="K8" s="568">
        <f t="shared" si="21"/>
        <v>0</v>
      </c>
      <c r="L8" s="568">
        <f t="shared" si="21"/>
        <v>0</v>
      </c>
      <c r="M8" s="568">
        <f t="shared" si="21"/>
        <v>0</v>
      </c>
      <c r="N8" s="568">
        <f t="shared" si="21"/>
        <v>0</v>
      </c>
      <c r="O8" s="568">
        <f t="shared" si="21"/>
        <v>0</v>
      </c>
      <c r="P8" s="568">
        <f t="shared" si="21"/>
        <v>0</v>
      </c>
      <c r="Q8" s="568">
        <f t="shared" si="21"/>
        <v>0</v>
      </c>
      <c r="R8" s="568">
        <f t="shared" si="21"/>
        <v>0</v>
      </c>
      <c r="S8" s="568">
        <f t="shared" si="21"/>
        <v>0</v>
      </c>
      <c r="T8" s="568">
        <f t="shared" si="21"/>
        <v>0</v>
      </c>
      <c r="U8" s="568">
        <f t="shared" si="21"/>
        <v>0</v>
      </c>
      <c r="V8" s="568">
        <f t="shared" si="21"/>
        <v>0</v>
      </c>
      <c r="W8" s="568">
        <f t="shared" si="21"/>
        <v>0</v>
      </c>
      <c r="X8" s="648">
        <f t="shared" ref="X8:AM8" si="22">CHOOSE($B$2,X17,X26,X35,X44,X53)</f>
        <v>0</v>
      </c>
      <c r="Y8" s="648">
        <f t="shared" si="22"/>
        <v>0</v>
      </c>
      <c r="Z8" s="648">
        <f t="shared" si="22"/>
        <v>0</v>
      </c>
      <c r="AA8" s="648">
        <f t="shared" si="22"/>
        <v>0</v>
      </c>
      <c r="AB8" s="648">
        <f t="shared" si="22"/>
        <v>0</v>
      </c>
      <c r="AC8" s="648">
        <f t="shared" si="22"/>
        <v>0</v>
      </c>
      <c r="AD8" s="648">
        <f t="shared" si="22"/>
        <v>0</v>
      </c>
      <c r="AE8" s="648">
        <f t="shared" si="22"/>
        <v>0</v>
      </c>
      <c r="AF8" s="648">
        <f t="shared" si="22"/>
        <v>0</v>
      </c>
      <c r="AG8" s="648">
        <f t="shared" si="22"/>
        <v>0</v>
      </c>
      <c r="AH8" s="648">
        <f t="shared" si="22"/>
        <v>0</v>
      </c>
      <c r="AI8" s="648">
        <f t="shared" si="22"/>
        <v>0</v>
      </c>
      <c r="AJ8" s="648">
        <f t="shared" si="22"/>
        <v>0</v>
      </c>
      <c r="AK8" s="648">
        <f t="shared" si="22"/>
        <v>0</v>
      </c>
      <c r="AL8" s="648">
        <f t="shared" si="22"/>
        <v>0</v>
      </c>
      <c r="AM8" s="648">
        <f t="shared" si="22"/>
        <v>0</v>
      </c>
    </row>
    <row r="9" spans="1:39">
      <c r="B9" s="5" t="s">
        <v>564</v>
      </c>
      <c r="C9" s="568">
        <f t="shared" ref="C9:W9" si="23">CHOOSE($B$2,C18,C27,C36,C45,C54)</f>
        <v>0</v>
      </c>
      <c r="D9" s="568">
        <f t="shared" si="23"/>
        <v>0</v>
      </c>
      <c r="E9" s="568">
        <f t="shared" si="23"/>
        <v>0</v>
      </c>
      <c r="F9" s="568">
        <f t="shared" si="23"/>
        <v>0</v>
      </c>
      <c r="G9" s="568">
        <f t="shared" si="23"/>
        <v>0</v>
      </c>
      <c r="H9" s="568">
        <f t="shared" si="23"/>
        <v>0</v>
      </c>
      <c r="I9" s="568">
        <f t="shared" si="23"/>
        <v>0</v>
      </c>
      <c r="J9" s="568">
        <f t="shared" si="23"/>
        <v>0</v>
      </c>
      <c r="K9" s="568">
        <f t="shared" si="23"/>
        <v>0</v>
      </c>
      <c r="L9" s="568">
        <f t="shared" si="23"/>
        <v>0</v>
      </c>
      <c r="M9" s="568">
        <f t="shared" si="23"/>
        <v>0</v>
      </c>
      <c r="N9" s="568">
        <f t="shared" si="23"/>
        <v>0</v>
      </c>
      <c r="O9" s="568">
        <f t="shared" si="23"/>
        <v>0</v>
      </c>
      <c r="P9" s="568">
        <f t="shared" si="23"/>
        <v>0</v>
      </c>
      <c r="Q9" s="568">
        <f t="shared" si="23"/>
        <v>0</v>
      </c>
      <c r="R9" s="568">
        <f t="shared" si="23"/>
        <v>0</v>
      </c>
      <c r="S9" s="568">
        <f t="shared" si="23"/>
        <v>0</v>
      </c>
      <c r="T9" s="568">
        <f t="shared" si="23"/>
        <v>0</v>
      </c>
      <c r="U9" s="568">
        <f t="shared" si="23"/>
        <v>0</v>
      </c>
      <c r="V9" s="568">
        <f t="shared" si="23"/>
        <v>0</v>
      </c>
      <c r="W9" s="568">
        <f t="shared" si="23"/>
        <v>0</v>
      </c>
      <c r="X9" s="648">
        <f t="shared" ref="X9:AM9" si="24">CHOOSE($B$2,X18,X27,X36,X45,X54)</f>
        <v>0</v>
      </c>
      <c r="Y9" s="648">
        <f t="shared" si="24"/>
        <v>0</v>
      </c>
      <c r="Z9" s="648">
        <f t="shared" si="24"/>
        <v>0</v>
      </c>
      <c r="AA9" s="648">
        <f t="shared" si="24"/>
        <v>0</v>
      </c>
      <c r="AB9" s="648">
        <f t="shared" si="24"/>
        <v>0</v>
      </c>
      <c r="AC9" s="648">
        <f t="shared" si="24"/>
        <v>0</v>
      </c>
      <c r="AD9" s="648">
        <f t="shared" si="24"/>
        <v>0</v>
      </c>
      <c r="AE9" s="648">
        <f t="shared" si="24"/>
        <v>0</v>
      </c>
      <c r="AF9" s="648">
        <f t="shared" si="24"/>
        <v>0</v>
      </c>
      <c r="AG9" s="648">
        <f t="shared" si="24"/>
        <v>0</v>
      </c>
      <c r="AH9" s="648">
        <f t="shared" si="24"/>
        <v>0</v>
      </c>
      <c r="AI9" s="648">
        <f t="shared" si="24"/>
        <v>0</v>
      </c>
      <c r="AJ9" s="648">
        <f t="shared" si="24"/>
        <v>0</v>
      </c>
      <c r="AK9" s="648">
        <f t="shared" si="24"/>
        <v>0</v>
      </c>
      <c r="AL9" s="648">
        <f t="shared" si="24"/>
        <v>0</v>
      </c>
      <c r="AM9" s="648">
        <f t="shared" si="24"/>
        <v>0</v>
      </c>
    </row>
    <row r="10" spans="1:39">
      <c r="B10" s="563" t="s">
        <v>660</v>
      </c>
      <c r="C10" s="568">
        <f t="shared" ref="C10:W10" si="25">CHOOSE($B$2,C19,C28,C37,C46,C55)</f>
        <v>0</v>
      </c>
      <c r="D10" s="568">
        <f t="shared" si="25"/>
        <v>0</v>
      </c>
      <c r="E10" s="568">
        <f t="shared" si="25"/>
        <v>0</v>
      </c>
      <c r="F10" s="568">
        <f t="shared" si="25"/>
        <v>0</v>
      </c>
      <c r="G10" s="568">
        <f t="shared" si="25"/>
        <v>0</v>
      </c>
      <c r="H10" s="568">
        <f t="shared" si="25"/>
        <v>0</v>
      </c>
      <c r="I10" s="568">
        <f t="shared" si="25"/>
        <v>0</v>
      </c>
      <c r="J10" s="568">
        <f t="shared" si="25"/>
        <v>0</v>
      </c>
      <c r="K10" s="568">
        <f t="shared" si="25"/>
        <v>0</v>
      </c>
      <c r="L10" s="568">
        <f t="shared" si="25"/>
        <v>0</v>
      </c>
      <c r="M10" s="568">
        <f t="shared" si="25"/>
        <v>0</v>
      </c>
      <c r="N10" s="568">
        <f t="shared" si="25"/>
        <v>0</v>
      </c>
      <c r="O10" s="568">
        <f t="shared" si="25"/>
        <v>0</v>
      </c>
      <c r="P10" s="568">
        <f t="shared" si="25"/>
        <v>0</v>
      </c>
      <c r="Q10" s="568">
        <f t="shared" si="25"/>
        <v>0</v>
      </c>
      <c r="R10" s="568">
        <f t="shared" si="25"/>
        <v>0</v>
      </c>
      <c r="S10" s="568">
        <f t="shared" si="25"/>
        <v>0</v>
      </c>
      <c r="T10" s="568">
        <f t="shared" si="25"/>
        <v>0</v>
      </c>
      <c r="U10" s="568">
        <f t="shared" si="25"/>
        <v>0</v>
      </c>
      <c r="V10" s="568">
        <f t="shared" si="25"/>
        <v>0</v>
      </c>
      <c r="W10" s="568">
        <f t="shared" si="25"/>
        <v>0</v>
      </c>
      <c r="X10" s="648">
        <f t="shared" ref="X10:AM10" si="26">CHOOSE($B$2,X19,X28,X37,X46,X55)</f>
        <v>0</v>
      </c>
      <c r="Y10" s="648">
        <f t="shared" si="26"/>
        <v>0</v>
      </c>
      <c r="Z10" s="648">
        <f t="shared" si="26"/>
        <v>0</v>
      </c>
      <c r="AA10" s="648">
        <f t="shared" si="26"/>
        <v>0</v>
      </c>
      <c r="AB10" s="648">
        <f t="shared" si="26"/>
        <v>0</v>
      </c>
      <c r="AC10" s="648">
        <f t="shared" si="26"/>
        <v>0</v>
      </c>
      <c r="AD10" s="648">
        <f t="shared" si="26"/>
        <v>0</v>
      </c>
      <c r="AE10" s="648">
        <f t="shared" si="26"/>
        <v>0</v>
      </c>
      <c r="AF10" s="648">
        <f t="shared" si="26"/>
        <v>0</v>
      </c>
      <c r="AG10" s="648">
        <f t="shared" si="26"/>
        <v>0</v>
      </c>
      <c r="AH10" s="648">
        <f t="shared" si="26"/>
        <v>0</v>
      </c>
      <c r="AI10" s="648">
        <f t="shared" si="26"/>
        <v>0</v>
      </c>
      <c r="AJ10" s="648">
        <f t="shared" si="26"/>
        <v>0</v>
      </c>
      <c r="AK10" s="648">
        <f t="shared" si="26"/>
        <v>0</v>
      </c>
      <c r="AL10" s="648">
        <f t="shared" si="26"/>
        <v>0</v>
      </c>
      <c r="AM10" s="648">
        <f t="shared" si="26"/>
        <v>0</v>
      </c>
    </row>
    <row r="11" spans="1:39">
      <c r="B11" s="562" t="s">
        <v>765</v>
      </c>
      <c r="C11" s="568">
        <f t="shared" ref="C11:W11" si="27">CHOOSE($B$2,C20,C29,C38,C47,C56)</f>
        <v>0</v>
      </c>
      <c r="D11" s="568">
        <f t="shared" si="27"/>
        <v>0</v>
      </c>
      <c r="E11" s="568">
        <f t="shared" si="27"/>
        <v>0</v>
      </c>
      <c r="F11" s="568">
        <f t="shared" si="27"/>
        <v>0</v>
      </c>
      <c r="G11" s="568">
        <f t="shared" si="27"/>
        <v>0</v>
      </c>
      <c r="H11" s="568">
        <f t="shared" si="27"/>
        <v>0</v>
      </c>
      <c r="I11" s="568">
        <f t="shared" si="27"/>
        <v>0</v>
      </c>
      <c r="J11" s="568">
        <f t="shared" si="27"/>
        <v>0</v>
      </c>
      <c r="K11" s="568">
        <f t="shared" si="27"/>
        <v>0</v>
      </c>
      <c r="L11" s="568">
        <f t="shared" si="27"/>
        <v>0</v>
      </c>
      <c r="M11" s="568">
        <f t="shared" si="27"/>
        <v>0</v>
      </c>
      <c r="N11" s="568">
        <f t="shared" si="27"/>
        <v>0</v>
      </c>
      <c r="O11" s="568">
        <f t="shared" si="27"/>
        <v>0</v>
      </c>
      <c r="P11" s="568">
        <f t="shared" si="27"/>
        <v>0</v>
      </c>
      <c r="Q11" s="568">
        <f t="shared" si="27"/>
        <v>0</v>
      </c>
      <c r="R11" s="568">
        <f t="shared" si="27"/>
        <v>0</v>
      </c>
      <c r="S11" s="568">
        <f t="shared" si="27"/>
        <v>0</v>
      </c>
      <c r="T11" s="568">
        <f t="shared" si="27"/>
        <v>0</v>
      </c>
      <c r="U11" s="568">
        <f t="shared" si="27"/>
        <v>0</v>
      </c>
      <c r="V11" s="568">
        <f t="shared" si="27"/>
        <v>0</v>
      </c>
      <c r="W11" s="568">
        <f t="shared" si="27"/>
        <v>0</v>
      </c>
      <c r="X11" s="648">
        <f t="shared" ref="X11:AM11" si="28">CHOOSE($B$2,X20,X29,X38,X47,X56)</f>
        <v>0</v>
      </c>
      <c r="Y11" s="648">
        <f t="shared" si="28"/>
        <v>0</v>
      </c>
      <c r="Z11" s="648">
        <f t="shared" si="28"/>
        <v>0</v>
      </c>
      <c r="AA11" s="648">
        <f t="shared" si="28"/>
        <v>0</v>
      </c>
      <c r="AB11" s="648">
        <f t="shared" si="28"/>
        <v>0</v>
      </c>
      <c r="AC11" s="648">
        <f t="shared" si="28"/>
        <v>0</v>
      </c>
      <c r="AD11" s="648">
        <f t="shared" si="28"/>
        <v>0</v>
      </c>
      <c r="AE11" s="648">
        <f t="shared" si="28"/>
        <v>0</v>
      </c>
      <c r="AF11" s="648">
        <f t="shared" si="28"/>
        <v>0</v>
      </c>
      <c r="AG11" s="648">
        <f t="shared" si="28"/>
        <v>0</v>
      </c>
      <c r="AH11" s="648">
        <f t="shared" si="28"/>
        <v>0</v>
      </c>
      <c r="AI11" s="648">
        <f t="shared" si="28"/>
        <v>0</v>
      </c>
      <c r="AJ11" s="648">
        <f t="shared" si="28"/>
        <v>0</v>
      </c>
      <c r="AK11" s="648">
        <f t="shared" si="28"/>
        <v>0</v>
      </c>
      <c r="AL11" s="648">
        <f t="shared" si="28"/>
        <v>0</v>
      </c>
      <c r="AM11" s="648">
        <f t="shared" si="28"/>
        <v>0</v>
      </c>
    </row>
    <row r="12" spans="1:39">
      <c r="B12" s="563" t="s">
        <v>766</v>
      </c>
      <c r="C12" s="568">
        <f t="shared" ref="C12:W12" si="29">CHOOSE($B$2,C21,C30,C39,C48,C57)</f>
        <v>0</v>
      </c>
      <c r="D12" s="568">
        <f t="shared" si="29"/>
        <v>0</v>
      </c>
      <c r="E12" s="568">
        <f t="shared" si="29"/>
        <v>0</v>
      </c>
      <c r="F12" s="568">
        <f t="shared" si="29"/>
        <v>0</v>
      </c>
      <c r="G12" s="568">
        <f t="shared" si="29"/>
        <v>0</v>
      </c>
      <c r="H12" s="568">
        <f t="shared" si="29"/>
        <v>0</v>
      </c>
      <c r="I12" s="568">
        <f t="shared" si="29"/>
        <v>0</v>
      </c>
      <c r="J12" s="568">
        <f t="shared" si="29"/>
        <v>0</v>
      </c>
      <c r="K12" s="568">
        <f t="shared" si="29"/>
        <v>0</v>
      </c>
      <c r="L12" s="568">
        <f t="shared" si="29"/>
        <v>0</v>
      </c>
      <c r="M12" s="568">
        <f t="shared" si="29"/>
        <v>0</v>
      </c>
      <c r="N12" s="568">
        <f t="shared" si="29"/>
        <v>0</v>
      </c>
      <c r="O12" s="568">
        <f t="shared" si="29"/>
        <v>0</v>
      </c>
      <c r="P12" s="568">
        <f t="shared" si="29"/>
        <v>0</v>
      </c>
      <c r="Q12" s="568">
        <f t="shared" si="29"/>
        <v>0</v>
      </c>
      <c r="R12" s="568">
        <f t="shared" si="29"/>
        <v>0</v>
      </c>
      <c r="S12" s="568">
        <f t="shared" si="29"/>
        <v>0</v>
      </c>
      <c r="T12" s="568">
        <f t="shared" si="29"/>
        <v>0</v>
      </c>
      <c r="U12" s="568">
        <f t="shared" si="29"/>
        <v>0</v>
      </c>
      <c r="V12" s="568">
        <f t="shared" si="29"/>
        <v>0</v>
      </c>
      <c r="W12" s="568">
        <f t="shared" si="29"/>
        <v>0</v>
      </c>
      <c r="X12" s="648">
        <f t="shared" ref="X12:AM12" si="30">CHOOSE($B$2,X21,X30,X39,X48,X57)</f>
        <v>0</v>
      </c>
      <c r="Y12" s="648">
        <f t="shared" si="30"/>
        <v>0</v>
      </c>
      <c r="Z12" s="648">
        <f t="shared" si="30"/>
        <v>0</v>
      </c>
      <c r="AA12" s="648">
        <f t="shared" si="30"/>
        <v>0</v>
      </c>
      <c r="AB12" s="648">
        <f t="shared" si="30"/>
        <v>0</v>
      </c>
      <c r="AC12" s="648">
        <f t="shared" si="30"/>
        <v>0</v>
      </c>
      <c r="AD12" s="648">
        <f t="shared" si="30"/>
        <v>0</v>
      </c>
      <c r="AE12" s="648">
        <f t="shared" si="30"/>
        <v>0</v>
      </c>
      <c r="AF12" s="648">
        <f t="shared" si="30"/>
        <v>0</v>
      </c>
      <c r="AG12" s="648">
        <f t="shared" si="30"/>
        <v>0</v>
      </c>
      <c r="AH12" s="648">
        <f t="shared" si="30"/>
        <v>0</v>
      </c>
      <c r="AI12" s="648">
        <f t="shared" si="30"/>
        <v>0</v>
      </c>
      <c r="AJ12" s="648">
        <f t="shared" si="30"/>
        <v>0</v>
      </c>
      <c r="AK12" s="648">
        <f t="shared" si="30"/>
        <v>0</v>
      </c>
      <c r="AL12" s="648">
        <f t="shared" si="30"/>
        <v>0</v>
      </c>
      <c r="AM12" s="648">
        <f t="shared" si="30"/>
        <v>0</v>
      </c>
    </row>
    <row r="14" spans="1:39">
      <c r="A14" s="561">
        <v>1</v>
      </c>
      <c r="B14" s="564" t="s">
        <v>761</v>
      </c>
      <c r="C14" s="458"/>
    </row>
    <row r="15" spans="1:39">
      <c r="B15" s="562" t="s">
        <v>565</v>
      </c>
      <c r="C15" s="166">
        <v>0</v>
      </c>
      <c r="D15" s="166">
        <v>0</v>
      </c>
      <c r="E15" s="166">
        <v>0</v>
      </c>
      <c r="F15" s="166">
        <v>0</v>
      </c>
      <c r="G15" s="166">
        <v>0</v>
      </c>
      <c r="H15" s="166">
        <v>0</v>
      </c>
      <c r="I15" s="166">
        <v>0</v>
      </c>
      <c r="J15" s="166">
        <v>0</v>
      </c>
      <c r="K15" s="166">
        <v>0</v>
      </c>
      <c r="L15" s="166">
        <v>0</v>
      </c>
      <c r="M15" s="166">
        <v>0</v>
      </c>
      <c r="N15" s="166">
        <v>0</v>
      </c>
      <c r="O15" s="166">
        <v>0</v>
      </c>
      <c r="P15" s="166">
        <v>0</v>
      </c>
      <c r="Q15" s="166">
        <v>0</v>
      </c>
      <c r="R15" s="166">
        <v>0</v>
      </c>
      <c r="S15" s="166">
        <v>0</v>
      </c>
      <c r="T15" s="166">
        <v>0</v>
      </c>
      <c r="U15" s="166">
        <v>0</v>
      </c>
      <c r="V15" s="166">
        <v>0</v>
      </c>
      <c r="W15" s="166">
        <v>0</v>
      </c>
      <c r="X15" s="166">
        <v>0</v>
      </c>
      <c r="Y15" s="166">
        <v>0</v>
      </c>
      <c r="Z15" s="166">
        <v>0</v>
      </c>
      <c r="AA15" s="166">
        <v>0</v>
      </c>
      <c r="AB15" s="166">
        <v>0</v>
      </c>
      <c r="AC15" s="166">
        <v>0</v>
      </c>
      <c r="AD15" s="166">
        <v>0</v>
      </c>
      <c r="AE15" s="166">
        <v>0</v>
      </c>
      <c r="AF15" s="166">
        <v>0</v>
      </c>
      <c r="AG15" s="166">
        <v>0</v>
      </c>
      <c r="AH15" s="166">
        <v>0</v>
      </c>
      <c r="AI15" s="166">
        <v>0</v>
      </c>
      <c r="AJ15" s="166">
        <v>0</v>
      </c>
      <c r="AK15" s="166">
        <v>0</v>
      </c>
      <c r="AL15" s="166">
        <v>0</v>
      </c>
      <c r="AM15" s="166">
        <v>0</v>
      </c>
    </row>
    <row r="16" spans="1:39">
      <c r="B16" s="562" t="s">
        <v>562</v>
      </c>
      <c r="C16" s="165">
        <v>0</v>
      </c>
      <c r="D16" s="165">
        <v>0</v>
      </c>
      <c r="E16" s="165">
        <v>0</v>
      </c>
      <c r="F16" s="165">
        <v>0</v>
      </c>
      <c r="G16" s="165">
        <v>0</v>
      </c>
      <c r="H16" s="165">
        <v>0</v>
      </c>
      <c r="I16" s="165">
        <v>0</v>
      </c>
      <c r="J16" s="165">
        <v>0</v>
      </c>
      <c r="K16" s="165">
        <v>0</v>
      </c>
      <c r="L16" s="165">
        <v>0</v>
      </c>
      <c r="M16" s="165">
        <v>0</v>
      </c>
      <c r="N16" s="165">
        <v>0</v>
      </c>
      <c r="O16" s="165">
        <v>0</v>
      </c>
      <c r="P16" s="165">
        <v>0</v>
      </c>
      <c r="Q16" s="165">
        <v>0</v>
      </c>
      <c r="R16" s="165">
        <v>0</v>
      </c>
      <c r="S16" s="165">
        <v>0</v>
      </c>
      <c r="T16" s="165">
        <v>0</v>
      </c>
      <c r="U16" s="165">
        <v>0</v>
      </c>
      <c r="V16" s="165">
        <v>0</v>
      </c>
      <c r="W16" s="165">
        <v>0</v>
      </c>
      <c r="X16" s="165">
        <v>0</v>
      </c>
      <c r="Y16" s="165">
        <v>0</v>
      </c>
      <c r="Z16" s="165">
        <v>0</v>
      </c>
      <c r="AA16" s="165">
        <v>0</v>
      </c>
      <c r="AB16" s="165">
        <v>0</v>
      </c>
      <c r="AC16" s="165">
        <v>0</v>
      </c>
      <c r="AD16" s="165">
        <v>0</v>
      </c>
      <c r="AE16" s="165">
        <v>0</v>
      </c>
      <c r="AF16" s="165">
        <v>0</v>
      </c>
      <c r="AG16" s="165">
        <v>0</v>
      </c>
      <c r="AH16" s="165">
        <v>0</v>
      </c>
      <c r="AI16" s="165">
        <v>0</v>
      </c>
      <c r="AJ16" s="165">
        <v>0</v>
      </c>
      <c r="AK16" s="165">
        <v>0</v>
      </c>
      <c r="AL16" s="165">
        <v>0</v>
      </c>
      <c r="AM16" s="165">
        <v>0</v>
      </c>
    </row>
    <row r="17" spans="1:39">
      <c r="B17" s="562" t="s">
        <v>563</v>
      </c>
      <c r="C17" s="165">
        <v>0</v>
      </c>
      <c r="D17" s="165">
        <v>0</v>
      </c>
      <c r="E17" s="165">
        <v>0</v>
      </c>
      <c r="F17" s="165">
        <v>0</v>
      </c>
      <c r="G17" s="165">
        <v>0</v>
      </c>
      <c r="H17" s="165">
        <v>0</v>
      </c>
      <c r="I17" s="165">
        <v>0</v>
      </c>
      <c r="J17" s="165">
        <v>0</v>
      </c>
      <c r="K17" s="165">
        <v>0</v>
      </c>
      <c r="L17" s="165">
        <v>0</v>
      </c>
      <c r="M17" s="165">
        <v>0</v>
      </c>
      <c r="N17" s="165">
        <v>0</v>
      </c>
      <c r="O17" s="165">
        <v>0</v>
      </c>
      <c r="P17" s="165">
        <v>0</v>
      </c>
      <c r="Q17" s="165">
        <v>0</v>
      </c>
      <c r="R17" s="165">
        <v>0</v>
      </c>
      <c r="S17" s="165">
        <v>0</v>
      </c>
      <c r="T17" s="165">
        <v>0</v>
      </c>
      <c r="U17" s="165">
        <v>0</v>
      </c>
      <c r="V17" s="165">
        <v>0</v>
      </c>
      <c r="W17" s="165">
        <v>0</v>
      </c>
      <c r="X17" s="165">
        <v>0</v>
      </c>
      <c r="Y17" s="165">
        <v>0</v>
      </c>
      <c r="Z17" s="165">
        <v>0</v>
      </c>
      <c r="AA17" s="165">
        <v>0</v>
      </c>
      <c r="AB17" s="165">
        <v>0</v>
      </c>
      <c r="AC17" s="165">
        <v>0</v>
      </c>
      <c r="AD17" s="165">
        <v>0</v>
      </c>
      <c r="AE17" s="165">
        <v>0</v>
      </c>
      <c r="AF17" s="165">
        <v>0</v>
      </c>
      <c r="AG17" s="165">
        <v>0</v>
      </c>
      <c r="AH17" s="165">
        <v>0</v>
      </c>
      <c r="AI17" s="165">
        <v>0</v>
      </c>
      <c r="AJ17" s="165">
        <v>0</v>
      </c>
      <c r="AK17" s="165">
        <v>0</v>
      </c>
      <c r="AL17" s="165">
        <v>0</v>
      </c>
      <c r="AM17" s="165">
        <v>0</v>
      </c>
    </row>
    <row r="18" spans="1:39">
      <c r="B18" s="563" t="s">
        <v>564</v>
      </c>
      <c r="C18" s="168">
        <v>0</v>
      </c>
      <c r="D18" s="168">
        <v>0</v>
      </c>
      <c r="E18" s="168">
        <v>0</v>
      </c>
      <c r="F18" s="168">
        <v>0</v>
      </c>
      <c r="G18" s="168">
        <v>0</v>
      </c>
      <c r="H18" s="168">
        <v>0</v>
      </c>
      <c r="I18" s="168">
        <v>0</v>
      </c>
      <c r="J18" s="168">
        <v>0</v>
      </c>
      <c r="K18" s="168">
        <v>0</v>
      </c>
      <c r="L18" s="168">
        <v>0</v>
      </c>
      <c r="M18" s="168">
        <v>0</v>
      </c>
      <c r="N18" s="168">
        <v>0</v>
      </c>
      <c r="O18" s="168">
        <v>0</v>
      </c>
      <c r="P18" s="168">
        <v>0</v>
      </c>
      <c r="Q18" s="168">
        <v>0</v>
      </c>
      <c r="R18" s="168">
        <v>0</v>
      </c>
      <c r="S18" s="168">
        <v>0</v>
      </c>
      <c r="T18" s="168">
        <v>0</v>
      </c>
      <c r="U18" s="168">
        <v>0</v>
      </c>
      <c r="V18" s="168">
        <v>0</v>
      </c>
      <c r="W18" s="168">
        <v>0</v>
      </c>
      <c r="X18" s="168">
        <v>0</v>
      </c>
      <c r="Y18" s="168">
        <v>0</v>
      </c>
      <c r="Z18" s="168">
        <v>0</v>
      </c>
      <c r="AA18" s="168">
        <v>0</v>
      </c>
      <c r="AB18" s="168">
        <v>0</v>
      </c>
      <c r="AC18" s="168">
        <v>0</v>
      </c>
      <c r="AD18" s="168">
        <v>0</v>
      </c>
      <c r="AE18" s="168">
        <v>0</v>
      </c>
      <c r="AF18" s="168">
        <v>0</v>
      </c>
      <c r="AG18" s="168">
        <v>0</v>
      </c>
      <c r="AH18" s="168">
        <v>0</v>
      </c>
      <c r="AI18" s="168">
        <v>0</v>
      </c>
      <c r="AJ18" s="168">
        <v>0</v>
      </c>
      <c r="AK18" s="168">
        <v>0</v>
      </c>
      <c r="AL18" s="168">
        <v>0</v>
      </c>
      <c r="AM18" s="168">
        <v>0</v>
      </c>
    </row>
    <row r="19" spans="1:39">
      <c r="B19" s="563" t="s">
        <v>660</v>
      </c>
      <c r="C19" s="168">
        <v>0</v>
      </c>
      <c r="D19" s="168">
        <v>0</v>
      </c>
      <c r="E19" s="168">
        <v>0</v>
      </c>
      <c r="F19" s="168">
        <v>0</v>
      </c>
      <c r="G19" s="168">
        <v>0</v>
      </c>
      <c r="H19" s="168">
        <v>0</v>
      </c>
      <c r="I19" s="168">
        <v>0</v>
      </c>
      <c r="J19" s="168">
        <v>0</v>
      </c>
      <c r="K19" s="168">
        <v>0</v>
      </c>
      <c r="L19" s="168">
        <v>0</v>
      </c>
      <c r="M19" s="168">
        <v>0</v>
      </c>
      <c r="N19" s="168">
        <v>0</v>
      </c>
      <c r="O19" s="168">
        <v>0</v>
      </c>
      <c r="P19" s="168">
        <v>0</v>
      </c>
      <c r="Q19" s="168">
        <v>0</v>
      </c>
      <c r="R19" s="168">
        <v>0</v>
      </c>
      <c r="S19" s="168">
        <v>0</v>
      </c>
      <c r="T19" s="168">
        <v>0</v>
      </c>
      <c r="U19" s="168">
        <v>0</v>
      </c>
      <c r="V19" s="168">
        <v>0</v>
      </c>
      <c r="W19" s="168">
        <v>0</v>
      </c>
      <c r="X19" s="168">
        <v>0</v>
      </c>
      <c r="Y19" s="168">
        <v>0</v>
      </c>
      <c r="Z19" s="168">
        <v>0</v>
      </c>
      <c r="AA19" s="168">
        <v>0</v>
      </c>
      <c r="AB19" s="168">
        <v>0</v>
      </c>
      <c r="AC19" s="168">
        <v>0</v>
      </c>
      <c r="AD19" s="168">
        <v>0</v>
      </c>
      <c r="AE19" s="168">
        <v>0</v>
      </c>
      <c r="AF19" s="168">
        <v>0</v>
      </c>
      <c r="AG19" s="168">
        <v>0</v>
      </c>
      <c r="AH19" s="168">
        <v>0</v>
      </c>
      <c r="AI19" s="168">
        <v>0</v>
      </c>
      <c r="AJ19" s="168">
        <v>0</v>
      </c>
      <c r="AK19" s="168">
        <v>0</v>
      </c>
      <c r="AL19" s="168">
        <v>0</v>
      </c>
      <c r="AM19" s="168">
        <v>0</v>
      </c>
    </row>
    <row r="20" spans="1:39">
      <c r="B20" s="562" t="s">
        <v>765</v>
      </c>
      <c r="C20" s="168">
        <v>0</v>
      </c>
      <c r="D20" s="168">
        <v>0</v>
      </c>
      <c r="E20" s="168">
        <v>0</v>
      </c>
      <c r="F20" s="168">
        <v>0</v>
      </c>
      <c r="G20" s="168">
        <v>0</v>
      </c>
      <c r="H20" s="168">
        <v>0</v>
      </c>
      <c r="I20" s="168">
        <v>0</v>
      </c>
      <c r="J20" s="168">
        <v>0</v>
      </c>
      <c r="K20" s="168">
        <v>0</v>
      </c>
      <c r="L20" s="168">
        <v>0</v>
      </c>
      <c r="M20" s="168">
        <v>0</v>
      </c>
      <c r="N20" s="168">
        <v>0</v>
      </c>
      <c r="O20" s="168">
        <v>0</v>
      </c>
      <c r="P20" s="168">
        <v>0</v>
      </c>
      <c r="Q20" s="168">
        <v>0</v>
      </c>
      <c r="R20" s="168">
        <v>0</v>
      </c>
      <c r="S20" s="168">
        <v>0</v>
      </c>
      <c r="T20" s="168">
        <v>0</v>
      </c>
      <c r="U20" s="168">
        <v>0</v>
      </c>
      <c r="V20" s="168">
        <v>0</v>
      </c>
      <c r="W20" s="168">
        <v>0</v>
      </c>
      <c r="X20" s="168">
        <v>0</v>
      </c>
      <c r="Y20" s="168">
        <v>0</v>
      </c>
      <c r="Z20" s="168">
        <v>0</v>
      </c>
      <c r="AA20" s="168">
        <v>0</v>
      </c>
      <c r="AB20" s="168">
        <v>0</v>
      </c>
      <c r="AC20" s="168">
        <v>0</v>
      </c>
      <c r="AD20" s="168">
        <v>0</v>
      </c>
      <c r="AE20" s="168">
        <v>0</v>
      </c>
      <c r="AF20" s="168">
        <v>0</v>
      </c>
      <c r="AG20" s="168">
        <v>0</v>
      </c>
      <c r="AH20" s="168">
        <v>0</v>
      </c>
      <c r="AI20" s="168">
        <v>0</v>
      </c>
      <c r="AJ20" s="168">
        <v>0</v>
      </c>
      <c r="AK20" s="168">
        <v>0</v>
      </c>
      <c r="AL20" s="168">
        <v>0</v>
      </c>
      <c r="AM20" s="168">
        <v>0</v>
      </c>
    </row>
    <row r="21" spans="1:39">
      <c r="B21" s="563" t="s">
        <v>766</v>
      </c>
      <c r="C21" s="168">
        <v>0</v>
      </c>
      <c r="D21" s="168">
        <v>0</v>
      </c>
      <c r="E21" s="168">
        <v>0</v>
      </c>
      <c r="F21" s="168">
        <v>0</v>
      </c>
      <c r="G21" s="168">
        <v>0</v>
      </c>
      <c r="H21" s="168">
        <v>0</v>
      </c>
      <c r="I21" s="168">
        <v>0</v>
      </c>
      <c r="J21" s="168">
        <v>0</v>
      </c>
      <c r="K21" s="168">
        <v>0</v>
      </c>
      <c r="L21" s="168">
        <v>0</v>
      </c>
      <c r="M21" s="168">
        <v>0</v>
      </c>
      <c r="N21" s="168">
        <v>0</v>
      </c>
      <c r="O21" s="168">
        <v>0</v>
      </c>
      <c r="P21" s="168">
        <v>0</v>
      </c>
      <c r="Q21" s="168">
        <v>0</v>
      </c>
      <c r="R21" s="168">
        <v>0</v>
      </c>
      <c r="S21" s="168">
        <v>0</v>
      </c>
      <c r="T21" s="168">
        <v>0</v>
      </c>
      <c r="U21" s="168">
        <v>0</v>
      </c>
      <c r="V21" s="168">
        <v>0</v>
      </c>
      <c r="W21" s="168">
        <v>0</v>
      </c>
      <c r="X21" s="168">
        <v>0</v>
      </c>
      <c r="Y21" s="168">
        <v>0</v>
      </c>
      <c r="Z21" s="168">
        <v>0</v>
      </c>
      <c r="AA21" s="168">
        <v>0</v>
      </c>
      <c r="AB21" s="168">
        <v>0</v>
      </c>
      <c r="AC21" s="168">
        <v>0</v>
      </c>
      <c r="AD21" s="168">
        <v>0</v>
      </c>
      <c r="AE21" s="168">
        <v>0</v>
      </c>
      <c r="AF21" s="168">
        <v>0</v>
      </c>
      <c r="AG21" s="168">
        <v>0</v>
      </c>
      <c r="AH21" s="168">
        <v>0</v>
      </c>
      <c r="AI21" s="168">
        <v>0</v>
      </c>
      <c r="AJ21" s="168">
        <v>0</v>
      </c>
      <c r="AK21" s="168">
        <v>0</v>
      </c>
      <c r="AL21" s="168">
        <v>0</v>
      </c>
      <c r="AM21" s="168">
        <v>0</v>
      </c>
    </row>
    <row r="23" spans="1:39">
      <c r="A23" s="561">
        <v>2</v>
      </c>
      <c r="B23" s="564" t="s">
        <v>762</v>
      </c>
    </row>
    <row r="24" spans="1:39">
      <c r="B24" s="562" t="s">
        <v>565</v>
      </c>
      <c r="C24" s="166">
        <v>0</v>
      </c>
      <c r="D24" s="166">
        <v>0</v>
      </c>
      <c r="E24" s="166">
        <v>0</v>
      </c>
      <c r="F24" s="166">
        <v>0</v>
      </c>
      <c r="G24" s="166">
        <v>0</v>
      </c>
      <c r="H24" s="166">
        <v>0</v>
      </c>
      <c r="I24" s="166">
        <v>0</v>
      </c>
      <c r="J24" s="166">
        <v>0</v>
      </c>
      <c r="K24" s="166">
        <v>0</v>
      </c>
      <c r="L24" s="166">
        <v>0</v>
      </c>
      <c r="M24" s="166">
        <v>0</v>
      </c>
      <c r="N24" s="166">
        <v>0</v>
      </c>
      <c r="O24" s="166">
        <v>0</v>
      </c>
      <c r="P24" s="166">
        <v>0</v>
      </c>
      <c r="Q24" s="166">
        <v>0</v>
      </c>
      <c r="R24" s="166">
        <v>0</v>
      </c>
      <c r="S24" s="166">
        <v>0</v>
      </c>
      <c r="T24" s="166">
        <v>0</v>
      </c>
      <c r="U24" s="166">
        <v>0</v>
      </c>
      <c r="V24" s="166">
        <v>0</v>
      </c>
      <c r="W24" s="166">
        <v>0</v>
      </c>
      <c r="X24" s="166">
        <v>0</v>
      </c>
      <c r="Y24" s="166">
        <v>0</v>
      </c>
      <c r="Z24" s="166">
        <v>0</v>
      </c>
      <c r="AA24" s="166">
        <v>0</v>
      </c>
      <c r="AB24" s="166">
        <v>0</v>
      </c>
      <c r="AC24" s="166">
        <v>0</v>
      </c>
      <c r="AD24" s="166">
        <v>0</v>
      </c>
      <c r="AE24" s="166">
        <v>0</v>
      </c>
      <c r="AF24" s="166">
        <v>0</v>
      </c>
      <c r="AG24" s="166">
        <v>0</v>
      </c>
      <c r="AH24" s="166">
        <v>0</v>
      </c>
      <c r="AI24" s="166">
        <v>0</v>
      </c>
      <c r="AJ24" s="166">
        <v>0</v>
      </c>
      <c r="AK24" s="166">
        <v>0</v>
      </c>
      <c r="AL24" s="166">
        <v>0</v>
      </c>
      <c r="AM24" s="166">
        <v>0</v>
      </c>
    </row>
    <row r="25" spans="1:39">
      <c r="B25" s="562" t="s">
        <v>562</v>
      </c>
      <c r="C25" s="165">
        <f>+C16*1.1</f>
        <v>0</v>
      </c>
      <c r="D25" s="165">
        <f t="shared" ref="D25:I25" si="31">+D16*1.1</f>
        <v>0</v>
      </c>
      <c r="E25" s="165">
        <f t="shared" si="31"/>
        <v>0</v>
      </c>
      <c r="F25" s="165">
        <f t="shared" si="31"/>
        <v>0</v>
      </c>
      <c r="G25" s="165">
        <f t="shared" si="31"/>
        <v>0</v>
      </c>
      <c r="H25" s="165">
        <f t="shared" si="31"/>
        <v>0</v>
      </c>
      <c r="I25" s="165">
        <f t="shared" si="31"/>
        <v>0</v>
      </c>
      <c r="J25" s="165">
        <v>0</v>
      </c>
      <c r="K25" s="165">
        <v>0</v>
      </c>
      <c r="L25" s="165">
        <v>0</v>
      </c>
      <c r="M25" s="165">
        <v>0</v>
      </c>
      <c r="N25" s="165">
        <v>0</v>
      </c>
      <c r="O25" s="165">
        <v>0</v>
      </c>
      <c r="P25" s="165">
        <v>0</v>
      </c>
      <c r="Q25" s="165">
        <v>0</v>
      </c>
      <c r="R25" s="165">
        <v>0</v>
      </c>
      <c r="S25" s="165">
        <v>0</v>
      </c>
      <c r="T25" s="165">
        <v>0</v>
      </c>
      <c r="U25" s="165">
        <v>0</v>
      </c>
      <c r="V25" s="165">
        <v>0</v>
      </c>
      <c r="W25" s="165">
        <v>0</v>
      </c>
      <c r="X25" s="165">
        <v>0</v>
      </c>
      <c r="Y25" s="165">
        <v>0</v>
      </c>
      <c r="Z25" s="165">
        <v>0</v>
      </c>
      <c r="AA25" s="165">
        <v>0</v>
      </c>
      <c r="AB25" s="165">
        <v>0</v>
      </c>
      <c r="AC25" s="165">
        <v>0</v>
      </c>
      <c r="AD25" s="165">
        <v>0</v>
      </c>
      <c r="AE25" s="165">
        <v>0</v>
      </c>
      <c r="AF25" s="165">
        <v>0</v>
      </c>
      <c r="AG25" s="165">
        <v>0</v>
      </c>
      <c r="AH25" s="165">
        <v>0</v>
      </c>
      <c r="AI25" s="165">
        <v>0</v>
      </c>
      <c r="AJ25" s="165">
        <v>0</v>
      </c>
      <c r="AK25" s="165">
        <v>0</v>
      </c>
      <c r="AL25" s="165">
        <v>0</v>
      </c>
      <c r="AM25" s="165">
        <v>0</v>
      </c>
    </row>
    <row r="26" spans="1:39">
      <c r="B26" s="562" t="s">
        <v>563</v>
      </c>
      <c r="C26" s="165">
        <v>0</v>
      </c>
      <c r="D26" s="165">
        <v>0</v>
      </c>
      <c r="E26" s="165">
        <v>0</v>
      </c>
      <c r="F26" s="165">
        <v>0</v>
      </c>
      <c r="G26" s="165">
        <v>0</v>
      </c>
      <c r="H26" s="165">
        <v>0</v>
      </c>
      <c r="I26" s="165">
        <v>0</v>
      </c>
      <c r="J26" s="165">
        <v>0</v>
      </c>
      <c r="K26" s="165">
        <v>0</v>
      </c>
      <c r="L26" s="165">
        <v>0</v>
      </c>
      <c r="M26" s="165">
        <v>0</v>
      </c>
      <c r="N26" s="165">
        <v>0</v>
      </c>
      <c r="O26" s="165">
        <v>0</v>
      </c>
      <c r="P26" s="165">
        <v>0</v>
      </c>
      <c r="Q26" s="165">
        <v>0</v>
      </c>
      <c r="R26" s="165">
        <v>0</v>
      </c>
      <c r="S26" s="165">
        <v>0</v>
      </c>
      <c r="T26" s="165">
        <v>0</v>
      </c>
      <c r="U26" s="165">
        <v>0</v>
      </c>
      <c r="V26" s="165">
        <v>0</v>
      </c>
      <c r="W26" s="165">
        <v>0</v>
      </c>
      <c r="X26" s="165">
        <v>0</v>
      </c>
      <c r="Y26" s="165">
        <v>0</v>
      </c>
      <c r="Z26" s="165">
        <v>0</v>
      </c>
      <c r="AA26" s="165">
        <v>0</v>
      </c>
      <c r="AB26" s="165">
        <v>0</v>
      </c>
      <c r="AC26" s="165">
        <v>0</v>
      </c>
      <c r="AD26" s="165">
        <v>0</v>
      </c>
      <c r="AE26" s="165">
        <v>0</v>
      </c>
      <c r="AF26" s="165">
        <v>0</v>
      </c>
      <c r="AG26" s="165">
        <v>0</v>
      </c>
      <c r="AH26" s="165">
        <v>0</v>
      </c>
      <c r="AI26" s="165">
        <v>0</v>
      </c>
      <c r="AJ26" s="165">
        <v>0</v>
      </c>
      <c r="AK26" s="165">
        <v>0</v>
      </c>
      <c r="AL26" s="165">
        <v>0</v>
      </c>
      <c r="AM26" s="165">
        <v>0</v>
      </c>
    </row>
    <row r="27" spans="1:39">
      <c r="B27" s="563" t="s">
        <v>564</v>
      </c>
      <c r="C27" s="168">
        <v>0</v>
      </c>
      <c r="D27" s="168">
        <v>0</v>
      </c>
      <c r="E27" s="168">
        <v>0</v>
      </c>
      <c r="F27" s="168">
        <v>0</v>
      </c>
      <c r="G27" s="168">
        <v>0</v>
      </c>
      <c r="H27" s="168">
        <v>0</v>
      </c>
      <c r="I27" s="168">
        <v>0</v>
      </c>
      <c r="J27" s="168">
        <v>0</v>
      </c>
      <c r="K27" s="168">
        <v>0</v>
      </c>
      <c r="L27" s="168">
        <v>0</v>
      </c>
      <c r="M27" s="168">
        <v>0</v>
      </c>
      <c r="N27" s="168">
        <v>0</v>
      </c>
      <c r="O27" s="168">
        <v>0</v>
      </c>
      <c r="P27" s="168">
        <v>0</v>
      </c>
      <c r="Q27" s="168">
        <v>0</v>
      </c>
      <c r="R27" s="168">
        <v>0</v>
      </c>
      <c r="S27" s="168">
        <v>0</v>
      </c>
      <c r="T27" s="168">
        <v>0</v>
      </c>
      <c r="U27" s="168">
        <v>0</v>
      </c>
      <c r="V27" s="168">
        <v>0</v>
      </c>
      <c r="W27" s="168">
        <v>0</v>
      </c>
      <c r="X27" s="168">
        <v>0</v>
      </c>
      <c r="Y27" s="168">
        <v>0</v>
      </c>
      <c r="Z27" s="168">
        <v>0</v>
      </c>
      <c r="AA27" s="168">
        <v>0</v>
      </c>
      <c r="AB27" s="168">
        <v>0</v>
      </c>
      <c r="AC27" s="168">
        <v>0</v>
      </c>
      <c r="AD27" s="168">
        <v>0</v>
      </c>
      <c r="AE27" s="168">
        <v>0</v>
      </c>
      <c r="AF27" s="168">
        <v>0</v>
      </c>
      <c r="AG27" s="168">
        <v>0</v>
      </c>
      <c r="AH27" s="168">
        <v>0</v>
      </c>
      <c r="AI27" s="168">
        <v>0</v>
      </c>
      <c r="AJ27" s="168">
        <v>0</v>
      </c>
      <c r="AK27" s="168">
        <v>0</v>
      </c>
      <c r="AL27" s="168">
        <v>0</v>
      </c>
      <c r="AM27" s="168">
        <v>0</v>
      </c>
    </row>
    <row r="28" spans="1:39">
      <c r="B28" s="563" t="s">
        <v>660</v>
      </c>
      <c r="C28" s="168">
        <v>0</v>
      </c>
      <c r="D28" s="168">
        <v>0</v>
      </c>
      <c r="E28" s="168">
        <v>0</v>
      </c>
      <c r="F28" s="168">
        <v>0</v>
      </c>
      <c r="G28" s="168">
        <v>0</v>
      </c>
      <c r="H28" s="165">
        <f t="shared" ref="H28:I28" si="32">+H19*1.1</f>
        <v>0</v>
      </c>
      <c r="I28" s="165">
        <f t="shared" si="32"/>
        <v>0</v>
      </c>
      <c r="J28" s="165">
        <f t="shared" ref="J28:AM28" si="33">+J19*1.1</f>
        <v>0</v>
      </c>
      <c r="K28" s="165">
        <f t="shared" si="33"/>
        <v>0</v>
      </c>
      <c r="L28" s="165">
        <f t="shared" si="33"/>
        <v>0</v>
      </c>
      <c r="M28" s="165">
        <f t="shared" si="33"/>
        <v>0</v>
      </c>
      <c r="N28" s="165">
        <f t="shared" si="33"/>
        <v>0</v>
      </c>
      <c r="O28" s="165">
        <f t="shared" si="33"/>
        <v>0</v>
      </c>
      <c r="P28" s="165">
        <f t="shared" si="33"/>
        <v>0</v>
      </c>
      <c r="Q28" s="165">
        <f t="shared" si="33"/>
        <v>0</v>
      </c>
      <c r="R28" s="165">
        <f t="shared" si="33"/>
        <v>0</v>
      </c>
      <c r="S28" s="165">
        <f t="shared" si="33"/>
        <v>0</v>
      </c>
      <c r="T28" s="165">
        <f t="shared" si="33"/>
        <v>0</v>
      </c>
      <c r="U28" s="165">
        <f t="shared" si="33"/>
        <v>0</v>
      </c>
      <c r="V28" s="165">
        <f t="shared" si="33"/>
        <v>0</v>
      </c>
      <c r="W28" s="165">
        <f t="shared" si="33"/>
        <v>0</v>
      </c>
      <c r="X28" s="165">
        <f t="shared" si="33"/>
        <v>0</v>
      </c>
      <c r="Y28" s="165">
        <f t="shared" si="33"/>
        <v>0</v>
      </c>
      <c r="Z28" s="165">
        <f t="shared" si="33"/>
        <v>0</v>
      </c>
      <c r="AA28" s="165">
        <f t="shared" si="33"/>
        <v>0</v>
      </c>
      <c r="AB28" s="165">
        <f t="shared" si="33"/>
        <v>0</v>
      </c>
      <c r="AC28" s="165">
        <f t="shared" si="33"/>
        <v>0</v>
      </c>
      <c r="AD28" s="165">
        <f t="shared" si="33"/>
        <v>0</v>
      </c>
      <c r="AE28" s="165">
        <f t="shared" si="33"/>
        <v>0</v>
      </c>
      <c r="AF28" s="165">
        <f t="shared" si="33"/>
        <v>0</v>
      </c>
      <c r="AG28" s="165">
        <f t="shared" si="33"/>
        <v>0</v>
      </c>
      <c r="AH28" s="165">
        <f t="shared" si="33"/>
        <v>0</v>
      </c>
      <c r="AI28" s="165">
        <f t="shared" si="33"/>
        <v>0</v>
      </c>
      <c r="AJ28" s="165">
        <f t="shared" si="33"/>
        <v>0</v>
      </c>
      <c r="AK28" s="165">
        <f t="shared" si="33"/>
        <v>0</v>
      </c>
      <c r="AL28" s="165">
        <f t="shared" si="33"/>
        <v>0</v>
      </c>
      <c r="AM28" s="165">
        <f t="shared" si="33"/>
        <v>0</v>
      </c>
    </row>
    <row r="29" spans="1:39">
      <c r="B29" s="562" t="s">
        <v>765</v>
      </c>
      <c r="C29" s="168">
        <v>0</v>
      </c>
      <c r="D29" s="168">
        <v>0</v>
      </c>
      <c r="E29" s="168">
        <v>0</v>
      </c>
      <c r="F29" s="168">
        <v>0</v>
      </c>
      <c r="G29" s="168">
        <v>0</v>
      </c>
      <c r="H29" s="168">
        <v>0</v>
      </c>
      <c r="I29" s="165">
        <f t="shared" ref="I29:AM29" si="34">+I20*1.1</f>
        <v>0</v>
      </c>
      <c r="J29" s="165">
        <f t="shared" si="34"/>
        <v>0</v>
      </c>
      <c r="K29" s="165">
        <f t="shared" si="34"/>
        <v>0</v>
      </c>
      <c r="L29" s="165">
        <f t="shared" si="34"/>
        <v>0</v>
      </c>
      <c r="M29" s="165">
        <f t="shared" si="34"/>
        <v>0</v>
      </c>
      <c r="N29" s="165">
        <f t="shared" si="34"/>
        <v>0</v>
      </c>
      <c r="O29" s="165">
        <f t="shared" si="34"/>
        <v>0</v>
      </c>
      <c r="P29" s="165">
        <f t="shared" si="34"/>
        <v>0</v>
      </c>
      <c r="Q29" s="165">
        <f t="shared" si="34"/>
        <v>0</v>
      </c>
      <c r="R29" s="165">
        <f t="shared" si="34"/>
        <v>0</v>
      </c>
      <c r="S29" s="165">
        <f t="shared" si="34"/>
        <v>0</v>
      </c>
      <c r="T29" s="165">
        <f t="shared" si="34"/>
        <v>0</v>
      </c>
      <c r="U29" s="165">
        <f t="shared" si="34"/>
        <v>0</v>
      </c>
      <c r="V29" s="165">
        <f t="shared" si="34"/>
        <v>0</v>
      </c>
      <c r="W29" s="165">
        <f t="shared" si="34"/>
        <v>0</v>
      </c>
      <c r="X29" s="165">
        <f t="shared" si="34"/>
        <v>0</v>
      </c>
      <c r="Y29" s="165">
        <f t="shared" si="34"/>
        <v>0</v>
      </c>
      <c r="Z29" s="165">
        <f t="shared" si="34"/>
        <v>0</v>
      </c>
      <c r="AA29" s="165">
        <f t="shared" si="34"/>
        <v>0</v>
      </c>
      <c r="AB29" s="165">
        <f t="shared" si="34"/>
        <v>0</v>
      </c>
      <c r="AC29" s="165">
        <f t="shared" si="34"/>
        <v>0</v>
      </c>
      <c r="AD29" s="165">
        <f t="shared" si="34"/>
        <v>0</v>
      </c>
      <c r="AE29" s="165">
        <f t="shared" si="34"/>
        <v>0</v>
      </c>
      <c r="AF29" s="165">
        <f t="shared" si="34"/>
        <v>0</v>
      </c>
      <c r="AG29" s="165">
        <f t="shared" si="34"/>
        <v>0</v>
      </c>
      <c r="AH29" s="165">
        <f t="shared" si="34"/>
        <v>0</v>
      </c>
      <c r="AI29" s="165">
        <f t="shared" si="34"/>
        <v>0</v>
      </c>
      <c r="AJ29" s="165">
        <f t="shared" si="34"/>
        <v>0</v>
      </c>
      <c r="AK29" s="165">
        <f t="shared" si="34"/>
        <v>0</v>
      </c>
      <c r="AL29" s="165">
        <f t="shared" si="34"/>
        <v>0</v>
      </c>
      <c r="AM29" s="165">
        <f t="shared" si="34"/>
        <v>0</v>
      </c>
    </row>
    <row r="30" spans="1:39">
      <c r="B30" s="563" t="s">
        <v>766</v>
      </c>
      <c r="C30" s="168">
        <v>0</v>
      </c>
      <c r="D30" s="168">
        <v>0</v>
      </c>
      <c r="E30" s="168">
        <v>0</v>
      </c>
      <c r="F30" s="168">
        <v>0</v>
      </c>
      <c r="G30" s="168">
        <v>0</v>
      </c>
      <c r="H30" s="168">
        <v>0</v>
      </c>
      <c r="I30" s="165">
        <f t="shared" ref="I30:AM30" si="35">+I21*1.1</f>
        <v>0</v>
      </c>
      <c r="J30" s="165">
        <f t="shared" si="35"/>
        <v>0</v>
      </c>
      <c r="K30" s="165">
        <f t="shared" si="35"/>
        <v>0</v>
      </c>
      <c r="L30" s="165">
        <f t="shared" si="35"/>
        <v>0</v>
      </c>
      <c r="M30" s="165">
        <f t="shared" si="35"/>
        <v>0</v>
      </c>
      <c r="N30" s="165">
        <f t="shared" si="35"/>
        <v>0</v>
      </c>
      <c r="O30" s="165">
        <f t="shared" si="35"/>
        <v>0</v>
      </c>
      <c r="P30" s="165">
        <f t="shared" si="35"/>
        <v>0</v>
      </c>
      <c r="Q30" s="165">
        <f t="shared" si="35"/>
        <v>0</v>
      </c>
      <c r="R30" s="165">
        <f t="shared" si="35"/>
        <v>0</v>
      </c>
      <c r="S30" s="165">
        <f t="shared" si="35"/>
        <v>0</v>
      </c>
      <c r="T30" s="165">
        <f t="shared" si="35"/>
        <v>0</v>
      </c>
      <c r="U30" s="165">
        <f t="shared" si="35"/>
        <v>0</v>
      </c>
      <c r="V30" s="165">
        <f t="shared" si="35"/>
        <v>0</v>
      </c>
      <c r="W30" s="165">
        <f t="shared" si="35"/>
        <v>0</v>
      </c>
      <c r="X30" s="165">
        <f t="shared" si="35"/>
        <v>0</v>
      </c>
      <c r="Y30" s="165">
        <f t="shared" si="35"/>
        <v>0</v>
      </c>
      <c r="Z30" s="165">
        <f t="shared" si="35"/>
        <v>0</v>
      </c>
      <c r="AA30" s="165">
        <f t="shared" si="35"/>
        <v>0</v>
      </c>
      <c r="AB30" s="165">
        <f t="shared" si="35"/>
        <v>0</v>
      </c>
      <c r="AC30" s="165">
        <f t="shared" si="35"/>
        <v>0</v>
      </c>
      <c r="AD30" s="165">
        <f t="shared" si="35"/>
        <v>0</v>
      </c>
      <c r="AE30" s="165">
        <f t="shared" si="35"/>
        <v>0</v>
      </c>
      <c r="AF30" s="165">
        <f t="shared" si="35"/>
        <v>0</v>
      </c>
      <c r="AG30" s="165">
        <f t="shared" si="35"/>
        <v>0</v>
      </c>
      <c r="AH30" s="165">
        <f t="shared" si="35"/>
        <v>0</v>
      </c>
      <c r="AI30" s="165">
        <f t="shared" si="35"/>
        <v>0</v>
      </c>
      <c r="AJ30" s="165">
        <f t="shared" si="35"/>
        <v>0</v>
      </c>
      <c r="AK30" s="165">
        <f t="shared" si="35"/>
        <v>0</v>
      </c>
      <c r="AL30" s="165">
        <f t="shared" si="35"/>
        <v>0</v>
      </c>
      <c r="AM30" s="165">
        <f t="shared" si="35"/>
        <v>0</v>
      </c>
    </row>
    <row r="32" spans="1:39">
      <c r="A32" s="561">
        <v>3</v>
      </c>
      <c r="B32" s="564" t="s">
        <v>763</v>
      </c>
      <c r="C32" s="565"/>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row>
    <row r="33" spans="1:39">
      <c r="B33" s="562" t="s">
        <v>565</v>
      </c>
      <c r="C33" s="166">
        <v>0</v>
      </c>
      <c r="D33" s="166">
        <v>0</v>
      </c>
      <c r="E33" s="166">
        <v>0</v>
      </c>
      <c r="F33" s="166">
        <v>0</v>
      </c>
      <c r="G33" s="166">
        <v>0</v>
      </c>
      <c r="H33" s="166">
        <v>0</v>
      </c>
      <c r="I33" s="166">
        <v>0</v>
      </c>
      <c r="J33" s="166">
        <v>0</v>
      </c>
      <c r="K33" s="166">
        <v>0</v>
      </c>
      <c r="L33" s="166">
        <v>0</v>
      </c>
      <c r="M33" s="166">
        <v>0</v>
      </c>
      <c r="N33" s="166">
        <v>0</v>
      </c>
      <c r="O33" s="166">
        <v>0</v>
      </c>
      <c r="P33" s="166">
        <v>0</v>
      </c>
      <c r="Q33" s="166">
        <v>0</v>
      </c>
      <c r="R33" s="166">
        <v>0</v>
      </c>
      <c r="S33" s="166">
        <v>0</v>
      </c>
      <c r="T33" s="166">
        <v>0</v>
      </c>
      <c r="U33" s="166">
        <v>0</v>
      </c>
      <c r="V33" s="166">
        <v>0</v>
      </c>
      <c r="W33" s="166">
        <v>0</v>
      </c>
      <c r="X33" s="166">
        <v>0</v>
      </c>
      <c r="Y33" s="166">
        <v>0</v>
      </c>
      <c r="Z33" s="166">
        <v>0</v>
      </c>
      <c r="AA33" s="166">
        <v>0</v>
      </c>
      <c r="AB33" s="166">
        <v>0</v>
      </c>
      <c r="AC33" s="166">
        <v>0</v>
      </c>
      <c r="AD33" s="166">
        <v>0</v>
      </c>
      <c r="AE33" s="166">
        <v>0</v>
      </c>
      <c r="AF33" s="166">
        <v>0</v>
      </c>
      <c r="AG33" s="166">
        <v>0</v>
      </c>
      <c r="AH33" s="166">
        <v>0</v>
      </c>
      <c r="AI33" s="166">
        <v>0</v>
      </c>
      <c r="AJ33" s="166">
        <v>0</v>
      </c>
      <c r="AK33" s="166">
        <v>0</v>
      </c>
      <c r="AL33" s="166">
        <v>0</v>
      </c>
      <c r="AM33" s="166">
        <v>0</v>
      </c>
    </row>
    <row r="34" spans="1:39">
      <c r="B34" s="562" t="s">
        <v>562</v>
      </c>
      <c r="C34" s="165">
        <f>+C16*1.1</f>
        <v>0</v>
      </c>
      <c r="D34" s="165">
        <f t="shared" ref="D34:I34" si="36">+D16*1.1</f>
        <v>0</v>
      </c>
      <c r="E34" s="165">
        <f t="shared" si="36"/>
        <v>0</v>
      </c>
      <c r="F34" s="165">
        <f t="shared" si="36"/>
        <v>0</v>
      </c>
      <c r="G34" s="165">
        <f t="shared" si="36"/>
        <v>0</v>
      </c>
      <c r="H34" s="165">
        <f t="shared" si="36"/>
        <v>0</v>
      </c>
      <c r="I34" s="165">
        <f t="shared" si="36"/>
        <v>0</v>
      </c>
      <c r="J34" s="165">
        <v>0</v>
      </c>
      <c r="K34" s="165">
        <v>0</v>
      </c>
      <c r="L34" s="165">
        <v>0</v>
      </c>
      <c r="M34" s="165">
        <v>0</v>
      </c>
      <c r="N34" s="165">
        <v>0</v>
      </c>
      <c r="O34" s="165">
        <v>0</v>
      </c>
      <c r="P34" s="165">
        <v>0</v>
      </c>
      <c r="Q34" s="165">
        <v>0</v>
      </c>
      <c r="R34" s="165">
        <v>0</v>
      </c>
      <c r="S34" s="165">
        <v>0</v>
      </c>
      <c r="T34" s="165">
        <v>0</v>
      </c>
      <c r="U34" s="165">
        <v>0</v>
      </c>
      <c r="V34" s="165">
        <v>0</v>
      </c>
      <c r="W34" s="165">
        <v>0</v>
      </c>
      <c r="X34" s="165">
        <v>0</v>
      </c>
      <c r="Y34" s="165">
        <v>0</v>
      </c>
      <c r="Z34" s="165">
        <v>0</v>
      </c>
      <c r="AA34" s="165">
        <v>0</v>
      </c>
      <c r="AB34" s="165">
        <v>0</v>
      </c>
      <c r="AC34" s="165">
        <v>0</v>
      </c>
      <c r="AD34" s="165">
        <v>0</v>
      </c>
      <c r="AE34" s="165">
        <v>0</v>
      </c>
      <c r="AF34" s="165">
        <v>0</v>
      </c>
      <c r="AG34" s="165">
        <v>0</v>
      </c>
      <c r="AH34" s="165">
        <v>0</v>
      </c>
      <c r="AI34" s="165">
        <v>0</v>
      </c>
      <c r="AJ34" s="165">
        <v>0</v>
      </c>
      <c r="AK34" s="165">
        <v>0</v>
      </c>
      <c r="AL34" s="165">
        <v>0</v>
      </c>
      <c r="AM34" s="165">
        <v>0</v>
      </c>
    </row>
    <row r="35" spans="1:39">
      <c r="B35" s="562" t="s">
        <v>563</v>
      </c>
      <c r="C35" s="165">
        <v>0</v>
      </c>
      <c r="D35" s="165">
        <v>0</v>
      </c>
      <c r="E35" s="165">
        <v>0</v>
      </c>
      <c r="F35" s="165">
        <v>0</v>
      </c>
      <c r="G35" s="165">
        <v>0</v>
      </c>
      <c r="H35" s="165">
        <v>0</v>
      </c>
      <c r="I35" s="165">
        <v>0</v>
      </c>
      <c r="J35" s="165">
        <v>0</v>
      </c>
      <c r="K35" s="165">
        <v>0</v>
      </c>
      <c r="L35" s="165">
        <v>0</v>
      </c>
      <c r="M35" s="165">
        <v>0</v>
      </c>
      <c r="N35" s="165">
        <v>0</v>
      </c>
      <c r="O35" s="165">
        <v>0</v>
      </c>
      <c r="P35" s="165">
        <v>0</v>
      </c>
      <c r="Q35" s="165">
        <v>0</v>
      </c>
      <c r="R35" s="165">
        <v>0</v>
      </c>
      <c r="S35" s="165">
        <v>0</v>
      </c>
      <c r="T35" s="165">
        <v>0</v>
      </c>
      <c r="U35" s="165">
        <v>0</v>
      </c>
      <c r="V35" s="165">
        <v>0</v>
      </c>
      <c r="W35" s="165">
        <v>0</v>
      </c>
      <c r="X35" s="165">
        <v>0</v>
      </c>
      <c r="Y35" s="165">
        <v>0</v>
      </c>
      <c r="Z35" s="165">
        <v>0</v>
      </c>
      <c r="AA35" s="165">
        <v>0</v>
      </c>
      <c r="AB35" s="165">
        <v>0</v>
      </c>
      <c r="AC35" s="165">
        <v>0</v>
      </c>
      <c r="AD35" s="165">
        <v>0</v>
      </c>
      <c r="AE35" s="165">
        <v>0</v>
      </c>
      <c r="AF35" s="165">
        <v>0</v>
      </c>
      <c r="AG35" s="165">
        <v>0</v>
      </c>
      <c r="AH35" s="165">
        <v>0</v>
      </c>
      <c r="AI35" s="165">
        <v>0</v>
      </c>
      <c r="AJ35" s="165">
        <v>0</v>
      </c>
      <c r="AK35" s="165">
        <v>0</v>
      </c>
      <c r="AL35" s="165">
        <v>0</v>
      </c>
      <c r="AM35" s="165">
        <v>0</v>
      </c>
    </row>
    <row r="36" spans="1:39">
      <c r="B36" s="563" t="s">
        <v>564</v>
      </c>
      <c r="C36" s="168">
        <v>0</v>
      </c>
      <c r="D36" s="168">
        <v>0</v>
      </c>
      <c r="E36" s="168">
        <v>0</v>
      </c>
      <c r="F36" s="168">
        <v>0</v>
      </c>
      <c r="G36" s="168">
        <v>0</v>
      </c>
      <c r="H36" s="168">
        <v>0</v>
      </c>
      <c r="I36" s="168">
        <v>0</v>
      </c>
      <c r="J36" s="168">
        <v>0</v>
      </c>
      <c r="K36" s="168">
        <v>0</v>
      </c>
      <c r="L36" s="168">
        <v>0</v>
      </c>
      <c r="M36" s="168">
        <v>0</v>
      </c>
      <c r="N36" s="168">
        <v>0</v>
      </c>
      <c r="O36" s="168">
        <v>0</v>
      </c>
      <c r="P36" s="168">
        <v>0</v>
      </c>
      <c r="Q36" s="168">
        <v>0</v>
      </c>
      <c r="R36" s="168">
        <v>0</v>
      </c>
      <c r="S36" s="168">
        <v>0</v>
      </c>
      <c r="T36" s="168">
        <v>0</v>
      </c>
      <c r="U36" s="168">
        <v>0</v>
      </c>
      <c r="V36" s="168">
        <v>0</v>
      </c>
      <c r="W36" s="168">
        <v>0</v>
      </c>
      <c r="X36" s="168">
        <v>0</v>
      </c>
      <c r="Y36" s="168">
        <v>0</v>
      </c>
      <c r="Z36" s="168">
        <v>0</v>
      </c>
      <c r="AA36" s="168">
        <v>0</v>
      </c>
      <c r="AB36" s="168">
        <v>0</v>
      </c>
      <c r="AC36" s="168">
        <v>0</v>
      </c>
      <c r="AD36" s="168">
        <v>0</v>
      </c>
      <c r="AE36" s="168">
        <v>0</v>
      </c>
      <c r="AF36" s="168">
        <v>0</v>
      </c>
      <c r="AG36" s="168">
        <v>0</v>
      </c>
      <c r="AH36" s="168">
        <v>0</v>
      </c>
      <c r="AI36" s="168">
        <v>0</v>
      </c>
      <c r="AJ36" s="168">
        <v>0</v>
      </c>
      <c r="AK36" s="168">
        <v>0</v>
      </c>
      <c r="AL36" s="168">
        <v>0</v>
      </c>
      <c r="AM36" s="168">
        <v>0</v>
      </c>
    </row>
    <row r="37" spans="1:39">
      <c r="B37" s="563" t="s">
        <v>660</v>
      </c>
      <c r="C37" s="168">
        <v>0</v>
      </c>
      <c r="D37" s="168">
        <v>0</v>
      </c>
      <c r="E37" s="168">
        <v>0</v>
      </c>
      <c r="F37" s="168">
        <v>0</v>
      </c>
      <c r="G37" s="168">
        <v>0</v>
      </c>
      <c r="H37" s="168">
        <f>+H19</f>
        <v>0</v>
      </c>
      <c r="I37" s="168">
        <f>+I19</f>
        <v>0</v>
      </c>
      <c r="J37" s="168">
        <f t="shared" ref="J37:AM39" si="37">+J19</f>
        <v>0</v>
      </c>
      <c r="K37" s="168">
        <f t="shared" si="37"/>
        <v>0</v>
      </c>
      <c r="L37" s="168">
        <f t="shared" si="37"/>
        <v>0</v>
      </c>
      <c r="M37" s="168">
        <f t="shared" si="37"/>
        <v>0</v>
      </c>
      <c r="N37" s="168">
        <f t="shared" si="37"/>
        <v>0</v>
      </c>
      <c r="O37" s="168">
        <f t="shared" si="37"/>
        <v>0</v>
      </c>
      <c r="P37" s="168">
        <f t="shared" si="37"/>
        <v>0</v>
      </c>
      <c r="Q37" s="168">
        <f t="shared" si="37"/>
        <v>0</v>
      </c>
      <c r="R37" s="168">
        <f t="shared" si="37"/>
        <v>0</v>
      </c>
      <c r="S37" s="168">
        <f t="shared" si="37"/>
        <v>0</v>
      </c>
      <c r="T37" s="168">
        <f t="shared" si="37"/>
        <v>0</v>
      </c>
      <c r="U37" s="168">
        <f t="shared" si="37"/>
        <v>0</v>
      </c>
      <c r="V37" s="168">
        <f t="shared" si="37"/>
        <v>0</v>
      </c>
      <c r="W37" s="168">
        <f t="shared" si="37"/>
        <v>0</v>
      </c>
      <c r="X37" s="168">
        <f t="shared" si="37"/>
        <v>0</v>
      </c>
      <c r="Y37" s="168">
        <f t="shared" si="37"/>
        <v>0</v>
      </c>
      <c r="Z37" s="168">
        <f t="shared" si="37"/>
        <v>0</v>
      </c>
      <c r="AA37" s="168">
        <f t="shared" si="37"/>
        <v>0</v>
      </c>
      <c r="AB37" s="168">
        <f t="shared" si="37"/>
        <v>0</v>
      </c>
      <c r="AC37" s="168">
        <f t="shared" si="37"/>
        <v>0</v>
      </c>
      <c r="AD37" s="168">
        <f t="shared" si="37"/>
        <v>0</v>
      </c>
      <c r="AE37" s="168">
        <f t="shared" si="37"/>
        <v>0</v>
      </c>
      <c r="AF37" s="168">
        <f t="shared" si="37"/>
        <v>0</v>
      </c>
      <c r="AG37" s="168">
        <f t="shared" si="37"/>
        <v>0</v>
      </c>
      <c r="AH37" s="168">
        <f t="shared" si="37"/>
        <v>0</v>
      </c>
      <c r="AI37" s="168">
        <f t="shared" si="37"/>
        <v>0</v>
      </c>
      <c r="AJ37" s="168">
        <f t="shared" si="37"/>
        <v>0</v>
      </c>
      <c r="AK37" s="168">
        <f t="shared" si="37"/>
        <v>0</v>
      </c>
      <c r="AL37" s="168">
        <f t="shared" si="37"/>
        <v>0</v>
      </c>
      <c r="AM37" s="168">
        <f t="shared" si="37"/>
        <v>0</v>
      </c>
    </row>
    <row r="38" spans="1:39">
      <c r="B38" s="562" t="s">
        <v>765</v>
      </c>
      <c r="C38" s="168">
        <v>0</v>
      </c>
      <c r="D38" s="168">
        <v>0</v>
      </c>
      <c r="E38" s="168">
        <v>0</v>
      </c>
      <c r="F38" s="168">
        <v>0</v>
      </c>
      <c r="G38" s="168">
        <v>0</v>
      </c>
      <c r="H38" s="168">
        <v>0</v>
      </c>
      <c r="I38" s="168">
        <f t="shared" ref="I38:X39" si="38">+I20</f>
        <v>0</v>
      </c>
      <c r="J38" s="168">
        <f t="shared" si="38"/>
        <v>0</v>
      </c>
      <c r="K38" s="168">
        <f t="shared" si="38"/>
        <v>0</v>
      </c>
      <c r="L38" s="168">
        <f t="shared" si="38"/>
        <v>0</v>
      </c>
      <c r="M38" s="168">
        <f t="shared" si="38"/>
        <v>0</v>
      </c>
      <c r="N38" s="168">
        <f t="shared" si="38"/>
        <v>0</v>
      </c>
      <c r="O38" s="168">
        <f t="shared" si="38"/>
        <v>0</v>
      </c>
      <c r="P38" s="168">
        <f t="shared" si="38"/>
        <v>0</v>
      </c>
      <c r="Q38" s="168">
        <f t="shared" si="38"/>
        <v>0</v>
      </c>
      <c r="R38" s="168">
        <f t="shared" si="38"/>
        <v>0</v>
      </c>
      <c r="S38" s="168">
        <f t="shared" si="38"/>
        <v>0</v>
      </c>
      <c r="T38" s="168">
        <f t="shared" si="38"/>
        <v>0</v>
      </c>
      <c r="U38" s="168">
        <f t="shared" si="38"/>
        <v>0</v>
      </c>
      <c r="V38" s="168">
        <f t="shared" si="38"/>
        <v>0</v>
      </c>
      <c r="W38" s="168">
        <f t="shared" si="38"/>
        <v>0</v>
      </c>
      <c r="X38" s="168">
        <f t="shared" si="38"/>
        <v>0</v>
      </c>
      <c r="Y38" s="168">
        <f t="shared" si="37"/>
        <v>0</v>
      </c>
      <c r="Z38" s="168">
        <f t="shared" si="37"/>
        <v>0</v>
      </c>
      <c r="AA38" s="168">
        <f t="shared" si="37"/>
        <v>0</v>
      </c>
      <c r="AB38" s="168">
        <f t="shared" si="37"/>
        <v>0</v>
      </c>
      <c r="AC38" s="168">
        <f t="shared" si="37"/>
        <v>0</v>
      </c>
      <c r="AD38" s="168">
        <f t="shared" si="37"/>
        <v>0</v>
      </c>
      <c r="AE38" s="168">
        <f t="shared" si="37"/>
        <v>0</v>
      </c>
      <c r="AF38" s="168">
        <f t="shared" si="37"/>
        <v>0</v>
      </c>
      <c r="AG38" s="168">
        <f t="shared" si="37"/>
        <v>0</v>
      </c>
      <c r="AH38" s="168">
        <f t="shared" si="37"/>
        <v>0</v>
      </c>
      <c r="AI38" s="168">
        <f t="shared" si="37"/>
        <v>0</v>
      </c>
      <c r="AJ38" s="168">
        <f t="shared" si="37"/>
        <v>0</v>
      </c>
      <c r="AK38" s="168">
        <f t="shared" si="37"/>
        <v>0</v>
      </c>
      <c r="AL38" s="168">
        <f t="shared" si="37"/>
        <v>0</v>
      </c>
      <c r="AM38" s="168">
        <f t="shared" si="37"/>
        <v>0</v>
      </c>
    </row>
    <row r="39" spans="1:39">
      <c r="B39" s="563" t="s">
        <v>766</v>
      </c>
      <c r="C39" s="168">
        <v>0</v>
      </c>
      <c r="D39" s="168">
        <v>0</v>
      </c>
      <c r="E39" s="168">
        <v>0</v>
      </c>
      <c r="F39" s="168">
        <v>0</v>
      </c>
      <c r="G39" s="168">
        <v>0</v>
      </c>
      <c r="H39" s="168">
        <v>0</v>
      </c>
      <c r="I39" s="168">
        <f t="shared" si="38"/>
        <v>0</v>
      </c>
      <c r="J39" s="168">
        <f t="shared" si="37"/>
        <v>0</v>
      </c>
      <c r="K39" s="168">
        <f t="shared" si="37"/>
        <v>0</v>
      </c>
      <c r="L39" s="168">
        <f t="shared" si="37"/>
        <v>0</v>
      </c>
      <c r="M39" s="168">
        <f t="shared" si="37"/>
        <v>0</v>
      </c>
      <c r="N39" s="168">
        <f t="shared" si="37"/>
        <v>0</v>
      </c>
      <c r="O39" s="168">
        <f t="shared" si="37"/>
        <v>0</v>
      </c>
      <c r="P39" s="168">
        <f t="shared" si="37"/>
        <v>0</v>
      </c>
      <c r="Q39" s="168">
        <f t="shared" si="37"/>
        <v>0</v>
      </c>
      <c r="R39" s="168">
        <f t="shared" si="37"/>
        <v>0</v>
      </c>
      <c r="S39" s="168">
        <f t="shared" si="37"/>
        <v>0</v>
      </c>
      <c r="T39" s="168">
        <f t="shared" si="37"/>
        <v>0</v>
      </c>
      <c r="U39" s="168">
        <f t="shared" si="37"/>
        <v>0</v>
      </c>
      <c r="V39" s="168">
        <f t="shared" si="37"/>
        <v>0</v>
      </c>
      <c r="W39" s="168">
        <f t="shared" si="37"/>
        <v>0</v>
      </c>
      <c r="X39" s="168">
        <f t="shared" si="37"/>
        <v>0</v>
      </c>
      <c r="Y39" s="168">
        <f t="shared" si="37"/>
        <v>0</v>
      </c>
      <c r="Z39" s="168">
        <f t="shared" si="37"/>
        <v>0</v>
      </c>
      <c r="AA39" s="168">
        <f t="shared" si="37"/>
        <v>0</v>
      </c>
      <c r="AB39" s="168">
        <f t="shared" si="37"/>
        <v>0</v>
      </c>
      <c r="AC39" s="168">
        <f t="shared" si="37"/>
        <v>0</v>
      </c>
      <c r="AD39" s="168">
        <f t="shared" si="37"/>
        <v>0</v>
      </c>
      <c r="AE39" s="168">
        <f t="shared" si="37"/>
        <v>0</v>
      </c>
      <c r="AF39" s="168">
        <f t="shared" si="37"/>
        <v>0</v>
      </c>
      <c r="AG39" s="168">
        <f t="shared" si="37"/>
        <v>0</v>
      </c>
      <c r="AH39" s="168">
        <f t="shared" si="37"/>
        <v>0</v>
      </c>
      <c r="AI39" s="168">
        <f t="shared" si="37"/>
        <v>0</v>
      </c>
      <c r="AJ39" s="168">
        <f t="shared" si="37"/>
        <v>0</v>
      </c>
      <c r="AK39" s="168">
        <f t="shared" si="37"/>
        <v>0</v>
      </c>
      <c r="AL39" s="168">
        <f t="shared" si="37"/>
        <v>0</v>
      </c>
      <c r="AM39" s="168">
        <f t="shared" si="37"/>
        <v>0</v>
      </c>
    </row>
    <row r="41" spans="1:39">
      <c r="A41" s="561">
        <v>4</v>
      </c>
      <c r="B41" s="564" t="s">
        <v>764</v>
      </c>
    </row>
    <row r="42" spans="1:39">
      <c r="B42" s="562" t="s">
        <v>565</v>
      </c>
      <c r="C42" s="166">
        <v>0</v>
      </c>
      <c r="D42" s="166">
        <v>0</v>
      </c>
      <c r="E42" s="166">
        <v>0</v>
      </c>
      <c r="F42" s="166">
        <v>0</v>
      </c>
      <c r="G42" s="166">
        <v>0</v>
      </c>
      <c r="H42" s="166">
        <v>0</v>
      </c>
      <c r="I42" s="166">
        <v>0</v>
      </c>
      <c r="J42" s="166">
        <v>0</v>
      </c>
      <c r="K42" s="166">
        <v>0</v>
      </c>
      <c r="L42" s="166">
        <v>0</v>
      </c>
      <c r="M42" s="166">
        <v>0</v>
      </c>
      <c r="N42" s="166">
        <v>0</v>
      </c>
      <c r="O42" s="166">
        <v>0</v>
      </c>
      <c r="P42" s="166">
        <v>0</v>
      </c>
      <c r="Q42" s="166">
        <v>0</v>
      </c>
      <c r="R42" s="166">
        <v>0</v>
      </c>
      <c r="S42" s="166">
        <v>0</v>
      </c>
      <c r="T42" s="166">
        <v>0</v>
      </c>
      <c r="U42" s="166">
        <v>0</v>
      </c>
      <c r="V42" s="166">
        <v>0</v>
      </c>
      <c r="W42" s="166">
        <v>0</v>
      </c>
      <c r="X42" s="166">
        <v>0</v>
      </c>
      <c r="Y42" s="166">
        <v>0</v>
      </c>
      <c r="Z42" s="166">
        <v>0</v>
      </c>
      <c r="AA42" s="166">
        <v>0</v>
      </c>
      <c r="AB42" s="166">
        <v>0</v>
      </c>
      <c r="AC42" s="166">
        <v>0</v>
      </c>
      <c r="AD42" s="166">
        <v>0</v>
      </c>
      <c r="AE42" s="166">
        <v>0</v>
      </c>
      <c r="AF42" s="166">
        <v>0</v>
      </c>
      <c r="AG42" s="166">
        <v>0</v>
      </c>
      <c r="AH42" s="166">
        <v>0</v>
      </c>
      <c r="AI42" s="166">
        <v>0</v>
      </c>
      <c r="AJ42" s="166">
        <v>0</v>
      </c>
      <c r="AK42" s="166">
        <v>0</v>
      </c>
      <c r="AL42" s="166">
        <v>0</v>
      </c>
      <c r="AM42" s="166">
        <v>0</v>
      </c>
    </row>
    <row r="43" spans="1:39">
      <c r="B43" s="562" t="s">
        <v>562</v>
      </c>
      <c r="C43" s="165">
        <f>+C16</f>
        <v>0</v>
      </c>
      <c r="D43" s="165">
        <f t="shared" ref="D43:I43" si="39">+D16</f>
        <v>0</v>
      </c>
      <c r="E43" s="165">
        <f t="shared" si="39"/>
        <v>0</v>
      </c>
      <c r="F43" s="165">
        <f t="shared" si="39"/>
        <v>0</v>
      </c>
      <c r="G43" s="165">
        <f t="shared" si="39"/>
        <v>0</v>
      </c>
      <c r="H43" s="165">
        <f t="shared" si="39"/>
        <v>0</v>
      </c>
      <c r="I43" s="165">
        <f t="shared" si="39"/>
        <v>0</v>
      </c>
      <c r="J43" s="165">
        <v>0</v>
      </c>
      <c r="K43" s="165">
        <v>0</v>
      </c>
      <c r="L43" s="165">
        <v>0</v>
      </c>
      <c r="M43" s="165">
        <v>0</v>
      </c>
      <c r="N43" s="165">
        <v>0</v>
      </c>
      <c r="O43" s="165">
        <v>0</v>
      </c>
      <c r="P43" s="165">
        <v>0</v>
      </c>
      <c r="Q43" s="165">
        <v>0</v>
      </c>
      <c r="R43" s="165">
        <v>0</v>
      </c>
      <c r="S43" s="165">
        <v>0</v>
      </c>
      <c r="T43" s="165">
        <v>0</v>
      </c>
      <c r="U43" s="165">
        <v>0</v>
      </c>
      <c r="V43" s="165">
        <v>0</v>
      </c>
      <c r="W43" s="165">
        <v>0</v>
      </c>
      <c r="X43" s="165">
        <v>0</v>
      </c>
      <c r="Y43" s="165">
        <v>0</v>
      </c>
      <c r="Z43" s="165">
        <v>0</v>
      </c>
      <c r="AA43" s="165">
        <v>0</v>
      </c>
      <c r="AB43" s="165">
        <v>0</v>
      </c>
      <c r="AC43" s="165">
        <v>0</v>
      </c>
      <c r="AD43" s="165">
        <v>0</v>
      </c>
      <c r="AE43" s="165">
        <v>0</v>
      </c>
      <c r="AF43" s="165">
        <v>0</v>
      </c>
      <c r="AG43" s="165">
        <v>0</v>
      </c>
      <c r="AH43" s="165">
        <v>0</v>
      </c>
      <c r="AI43" s="165">
        <v>0</v>
      </c>
      <c r="AJ43" s="165">
        <v>0</v>
      </c>
      <c r="AK43" s="165">
        <v>0</v>
      </c>
      <c r="AL43" s="165">
        <v>0</v>
      </c>
      <c r="AM43" s="165">
        <v>0</v>
      </c>
    </row>
    <row r="44" spans="1:39">
      <c r="B44" s="562" t="s">
        <v>563</v>
      </c>
      <c r="C44" s="165">
        <v>0</v>
      </c>
      <c r="D44" s="165">
        <v>0</v>
      </c>
      <c r="E44" s="165">
        <v>0</v>
      </c>
      <c r="F44" s="165">
        <v>0</v>
      </c>
      <c r="G44" s="165">
        <v>0</v>
      </c>
      <c r="H44" s="165">
        <v>0</v>
      </c>
      <c r="I44" s="165">
        <v>0</v>
      </c>
      <c r="J44" s="165">
        <v>0</v>
      </c>
      <c r="K44" s="165">
        <v>0</v>
      </c>
      <c r="L44" s="165">
        <v>0</v>
      </c>
      <c r="M44" s="165">
        <v>0</v>
      </c>
      <c r="N44" s="165">
        <v>0</v>
      </c>
      <c r="O44" s="165">
        <v>0</v>
      </c>
      <c r="P44" s="165">
        <v>0</v>
      </c>
      <c r="Q44" s="165">
        <v>0</v>
      </c>
      <c r="R44" s="165">
        <v>0</v>
      </c>
      <c r="S44" s="165">
        <v>0</v>
      </c>
      <c r="T44" s="165">
        <v>0</v>
      </c>
      <c r="U44" s="165">
        <v>0</v>
      </c>
      <c r="V44" s="165">
        <v>0</v>
      </c>
      <c r="W44" s="165">
        <v>0</v>
      </c>
      <c r="X44" s="165">
        <v>0</v>
      </c>
      <c r="Y44" s="165">
        <v>0</v>
      </c>
      <c r="Z44" s="165">
        <v>0</v>
      </c>
      <c r="AA44" s="165">
        <v>0</v>
      </c>
      <c r="AB44" s="165">
        <v>0</v>
      </c>
      <c r="AC44" s="165">
        <v>0</v>
      </c>
      <c r="AD44" s="165">
        <v>0</v>
      </c>
      <c r="AE44" s="165">
        <v>0</v>
      </c>
      <c r="AF44" s="165">
        <v>0</v>
      </c>
      <c r="AG44" s="165">
        <v>0</v>
      </c>
      <c r="AH44" s="165">
        <v>0</v>
      </c>
      <c r="AI44" s="165">
        <v>0</v>
      </c>
      <c r="AJ44" s="165">
        <v>0</v>
      </c>
      <c r="AK44" s="165">
        <v>0</v>
      </c>
      <c r="AL44" s="165">
        <v>0</v>
      </c>
      <c r="AM44" s="165">
        <v>0</v>
      </c>
    </row>
    <row r="45" spans="1:39">
      <c r="B45" s="563" t="s">
        <v>564</v>
      </c>
      <c r="C45" s="168">
        <v>0</v>
      </c>
      <c r="D45" s="168">
        <v>0</v>
      </c>
      <c r="E45" s="168">
        <v>0</v>
      </c>
      <c r="F45" s="168">
        <v>0</v>
      </c>
      <c r="G45" s="168">
        <v>0</v>
      </c>
      <c r="H45" s="168">
        <v>0</v>
      </c>
      <c r="I45" s="168">
        <v>0</v>
      </c>
      <c r="J45" s="168">
        <v>0</v>
      </c>
      <c r="K45" s="168">
        <v>0</v>
      </c>
      <c r="L45" s="168">
        <v>0</v>
      </c>
      <c r="M45" s="168">
        <v>0</v>
      </c>
      <c r="N45" s="168">
        <v>0</v>
      </c>
      <c r="O45" s="168">
        <v>0</v>
      </c>
      <c r="P45" s="168">
        <v>0</v>
      </c>
      <c r="Q45" s="168">
        <v>0</v>
      </c>
      <c r="R45" s="168">
        <v>0</v>
      </c>
      <c r="S45" s="168">
        <v>0</v>
      </c>
      <c r="T45" s="168">
        <v>0</v>
      </c>
      <c r="U45" s="168">
        <v>0</v>
      </c>
      <c r="V45" s="168">
        <v>0</v>
      </c>
      <c r="W45" s="168">
        <v>0</v>
      </c>
      <c r="X45" s="168">
        <v>0</v>
      </c>
      <c r="Y45" s="168">
        <v>0</v>
      </c>
      <c r="Z45" s="168">
        <v>0</v>
      </c>
      <c r="AA45" s="168">
        <v>0</v>
      </c>
      <c r="AB45" s="168">
        <v>0</v>
      </c>
      <c r="AC45" s="168">
        <v>0</v>
      </c>
      <c r="AD45" s="168">
        <v>0</v>
      </c>
      <c r="AE45" s="168">
        <v>0</v>
      </c>
      <c r="AF45" s="168">
        <v>0</v>
      </c>
      <c r="AG45" s="168">
        <v>0</v>
      </c>
      <c r="AH45" s="168">
        <v>0</v>
      </c>
      <c r="AI45" s="168">
        <v>0</v>
      </c>
      <c r="AJ45" s="168">
        <v>0</v>
      </c>
      <c r="AK45" s="168">
        <v>0</v>
      </c>
      <c r="AL45" s="168">
        <v>0</v>
      </c>
      <c r="AM45" s="168">
        <v>0</v>
      </c>
    </row>
    <row r="46" spans="1:39">
      <c r="B46" s="563" t="s">
        <v>660</v>
      </c>
      <c r="C46" s="168">
        <v>0</v>
      </c>
      <c r="D46" s="168">
        <v>0</v>
      </c>
      <c r="E46" s="168">
        <v>0</v>
      </c>
      <c r="F46" s="168">
        <v>0</v>
      </c>
      <c r="G46" s="168">
        <v>0</v>
      </c>
      <c r="H46" s="168">
        <f>+H19*1.1</f>
        <v>0</v>
      </c>
      <c r="I46" s="168">
        <f>+I19*1.1</f>
        <v>0</v>
      </c>
      <c r="J46" s="168">
        <f t="shared" ref="J46:AM48" si="40">+J19*1.1</f>
        <v>0</v>
      </c>
      <c r="K46" s="168">
        <f t="shared" si="40"/>
        <v>0</v>
      </c>
      <c r="L46" s="168">
        <f t="shared" si="40"/>
        <v>0</v>
      </c>
      <c r="M46" s="168">
        <f t="shared" si="40"/>
        <v>0</v>
      </c>
      <c r="N46" s="168">
        <f t="shared" si="40"/>
        <v>0</v>
      </c>
      <c r="O46" s="168">
        <f t="shared" si="40"/>
        <v>0</v>
      </c>
      <c r="P46" s="168">
        <f t="shared" si="40"/>
        <v>0</v>
      </c>
      <c r="Q46" s="168">
        <f t="shared" si="40"/>
        <v>0</v>
      </c>
      <c r="R46" s="168">
        <f t="shared" si="40"/>
        <v>0</v>
      </c>
      <c r="S46" s="168">
        <f t="shared" si="40"/>
        <v>0</v>
      </c>
      <c r="T46" s="168">
        <f t="shared" si="40"/>
        <v>0</v>
      </c>
      <c r="U46" s="168">
        <f t="shared" si="40"/>
        <v>0</v>
      </c>
      <c r="V46" s="168">
        <f t="shared" si="40"/>
        <v>0</v>
      </c>
      <c r="W46" s="168">
        <f t="shared" si="40"/>
        <v>0</v>
      </c>
      <c r="X46" s="168">
        <f t="shared" si="40"/>
        <v>0</v>
      </c>
      <c r="Y46" s="168">
        <f t="shared" si="40"/>
        <v>0</v>
      </c>
      <c r="Z46" s="168">
        <f t="shared" si="40"/>
        <v>0</v>
      </c>
      <c r="AA46" s="168">
        <f t="shared" si="40"/>
        <v>0</v>
      </c>
      <c r="AB46" s="168">
        <f t="shared" si="40"/>
        <v>0</v>
      </c>
      <c r="AC46" s="168">
        <f t="shared" si="40"/>
        <v>0</v>
      </c>
      <c r="AD46" s="168">
        <f t="shared" si="40"/>
        <v>0</v>
      </c>
      <c r="AE46" s="168">
        <f t="shared" si="40"/>
        <v>0</v>
      </c>
      <c r="AF46" s="168">
        <f t="shared" si="40"/>
        <v>0</v>
      </c>
      <c r="AG46" s="168">
        <f t="shared" si="40"/>
        <v>0</v>
      </c>
      <c r="AH46" s="168">
        <f t="shared" si="40"/>
        <v>0</v>
      </c>
      <c r="AI46" s="168">
        <f t="shared" si="40"/>
        <v>0</v>
      </c>
      <c r="AJ46" s="168">
        <f t="shared" si="40"/>
        <v>0</v>
      </c>
      <c r="AK46" s="168">
        <f t="shared" si="40"/>
        <v>0</v>
      </c>
      <c r="AL46" s="168">
        <f t="shared" si="40"/>
        <v>0</v>
      </c>
      <c r="AM46" s="168">
        <f t="shared" si="40"/>
        <v>0</v>
      </c>
    </row>
    <row r="47" spans="1:39">
      <c r="B47" s="562" t="s">
        <v>765</v>
      </c>
      <c r="C47" s="168">
        <v>0</v>
      </c>
      <c r="D47" s="168">
        <v>0</v>
      </c>
      <c r="E47" s="168">
        <v>0</v>
      </c>
      <c r="F47" s="168">
        <v>0</v>
      </c>
      <c r="G47" s="168">
        <v>0</v>
      </c>
      <c r="H47" s="168">
        <v>0</v>
      </c>
      <c r="I47" s="168">
        <f t="shared" ref="I47:X48" si="41">+I20*1.1</f>
        <v>0</v>
      </c>
      <c r="J47" s="168">
        <f t="shared" si="41"/>
        <v>0</v>
      </c>
      <c r="K47" s="168">
        <f t="shared" si="41"/>
        <v>0</v>
      </c>
      <c r="L47" s="168">
        <f t="shared" si="41"/>
        <v>0</v>
      </c>
      <c r="M47" s="168">
        <f t="shared" si="41"/>
        <v>0</v>
      </c>
      <c r="N47" s="168">
        <f t="shared" si="41"/>
        <v>0</v>
      </c>
      <c r="O47" s="168">
        <f t="shared" si="41"/>
        <v>0</v>
      </c>
      <c r="P47" s="168">
        <f t="shared" si="41"/>
        <v>0</v>
      </c>
      <c r="Q47" s="168">
        <f t="shared" si="41"/>
        <v>0</v>
      </c>
      <c r="R47" s="168">
        <f t="shared" si="41"/>
        <v>0</v>
      </c>
      <c r="S47" s="168">
        <f t="shared" si="41"/>
        <v>0</v>
      </c>
      <c r="T47" s="168">
        <f t="shared" si="41"/>
        <v>0</v>
      </c>
      <c r="U47" s="168">
        <f t="shared" si="41"/>
        <v>0</v>
      </c>
      <c r="V47" s="168">
        <f t="shared" si="41"/>
        <v>0</v>
      </c>
      <c r="W47" s="168">
        <f t="shared" si="41"/>
        <v>0</v>
      </c>
      <c r="X47" s="168">
        <f t="shared" si="41"/>
        <v>0</v>
      </c>
      <c r="Y47" s="168">
        <f t="shared" si="40"/>
        <v>0</v>
      </c>
      <c r="Z47" s="168">
        <f t="shared" si="40"/>
        <v>0</v>
      </c>
      <c r="AA47" s="168">
        <f t="shared" si="40"/>
        <v>0</v>
      </c>
      <c r="AB47" s="168">
        <f t="shared" si="40"/>
        <v>0</v>
      </c>
      <c r="AC47" s="168">
        <f t="shared" si="40"/>
        <v>0</v>
      </c>
      <c r="AD47" s="168">
        <f t="shared" si="40"/>
        <v>0</v>
      </c>
      <c r="AE47" s="168">
        <f t="shared" si="40"/>
        <v>0</v>
      </c>
      <c r="AF47" s="168">
        <f t="shared" si="40"/>
        <v>0</v>
      </c>
      <c r="AG47" s="168">
        <f t="shared" si="40"/>
        <v>0</v>
      </c>
      <c r="AH47" s="168">
        <f t="shared" si="40"/>
        <v>0</v>
      </c>
      <c r="AI47" s="168">
        <f t="shared" si="40"/>
        <v>0</v>
      </c>
      <c r="AJ47" s="168">
        <f t="shared" si="40"/>
        <v>0</v>
      </c>
      <c r="AK47" s="168">
        <f t="shared" si="40"/>
        <v>0</v>
      </c>
      <c r="AL47" s="168">
        <f t="shared" si="40"/>
        <v>0</v>
      </c>
      <c r="AM47" s="168">
        <f t="shared" si="40"/>
        <v>0</v>
      </c>
    </row>
    <row r="48" spans="1:39">
      <c r="B48" s="563" t="s">
        <v>766</v>
      </c>
      <c r="C48" s="168">
        <v>0</v>
      </c>
      <c r="D48" s="168">
        <v>0</v>
      </c>
      <c r="E48" s="168">
        <v>0</v>
      </c>
      <c r="F48" s="168">
        <v>0</v>
      </c>
      <c r="G48" s="168">
        <v>0</v>
      </c>
      <c r="H48" s="168">
        <v>0</v>
      </c>
      <c r="I48" s="168">
        <f t="shared" si="41"/>
        <v>0</v>
      </c>
      <c r="J48" s="168">
        <f t="shared" si="40"/>
        <v>0</v>
      </c>
      <c r="K48" s="168">
        <f t="shared" si="40"/>
        <v>0</v>
      </c>
      <c r="L48" s="168">
        <f t="shared" si="40"/>
        <v>0</v>
      </c>
      <c r="M48" s="168">
        <f t="shared" si="40"/>
        <v>0</v>
      </c>
      <c r="N48" s="168">
        <f t="shared" si="40"/>
        <v>0</v>
      </c>
      <c r="O48" s="168">
        <f t="shared" si="40"/>
        <v>0</v>
      </c>
      <c r="P48" s="168">
        <f t="shared" si="40"/>
        <v>0</v>
      </c>
      <c r="Q48" s="168">
        <f t="shared" si="40"/>
        <v>0</v>
      </c>
      <c r="R48" s="168">
        <f t="shared" si="40"/>
        <v>0</v>
      </c>
      <c r="S48" s="168">
        <f t="shared" si="40"/>
        <v>0</v>
      </c>
      <c r="T48" s="168">
        <f t="shared" si="40"/>
        <v>0</v>
      </c>
      <c r="U48" s="168">
        <f t="shared" si="40"/>
        <v>0</v>
      </c>
      <c r="V48" s="168">
        <f t="shared" si="40"/>
        <v>0</v>
      </c>
      <c r="W48" s="168">
        <f t="shared" si="40"/>
        <v>0</v>
      </c>
      <c r="X48" s="168">
        <f t="shared" si="40"/>
        <v>0</v>
      </c>
      <c r="Y48" s="168">
        <f t="shared" si="40"/>
        <v>0</v>
      </c>
      <c r="Z48" s="168">
        <f t="shared" si="40"/>
        <v>0</v>
      </c>
      <c r="AA48" s="168">
        <f t="shared" si="40"/>
        <v>0</v>
      </c>
      <c r="AB48" s="168">
        <f t="shared" si="40"/>
        <v>0</v>
      </c>
      <c r="AC48" s="168">
        <f t="shared" si="40"/>
        <v>0</v>
      </c>
      <c r="AD48" s="168">
        <f t="shared" si="40"/>
        <v>0</v>
      </c>
      <c r="AE48" s="168">
        <f t="shared" si="40"/>
        <v>0</v>
      </c>
      <c r="AF48" s="168">
        <f t="shared" si="40"/>
        <v>0</v>
      </c>
      <c r="AG48" s="168">
        <f t="shared" si="40"/>
        <v>0</v>
      </c>
      <c r="AH48" s="168">
        <f t="shared" si="40"/>
        <v>0</v>
      </c>
      <c r="AI48" s="168">
        <f t="shared" si="40"/>
        <v>0</v>
      </c>
      <c r="AJ48" s="168">
        <f t="shared" si="40"/>
        <v>0</v>
      </c>
      <c r="AK48" s="168">
        <f t="shared" si="40"/>
        <v>0</v>
      </c>
      <c r="AL48" s="168">
        <f t="shared" si="40"/>
        <v>0</v>
      </c>
      <c r="AM48" s="168">
        <f t="shared" si="40"/>
        <v>0</v>
      </c>
    </row>
    <row r="50" spans="1:39">
      <c r="A50" s="561">
        <v>5</v>
      </c>
      <c r="B50" s="564" t="s">
        <v>658</v>
      </c>
    </row>
    <row r="51" spans="1:39">
      <c r="B51" s="562" t="s">
        <v>565</v>
      </c>
      <c r="C51" s="166">
        <v>0</v>
      </c>
      <c r="D51" s="166">
        <v>0</v>
      </c>
      <c r="E51" s="166">
        <v>0</v>
      </c>
      <c r="F51" s="166">
        <v>0</v>
      </c>
      <c r="G51" s="166">
        <v>0</v>
      </c>
      <c r="H51" s="166">
        <v>0</v>
      </c>
      <c r="I51" s="166">
        <v>0</v>
      </c>
      <c r="J51" s="166">
        <v>0</v>
      </c>
      <c r="K51" s="166">
        <v>0</v>
      </c>
      <c r="L51" s="166">
        <v>0</v>
      </c>
      <c r="M51" s="166">
        <v>0</v>
      </c>
      <c r="N51" s="166">
        <v>0</v>
      </c>
      <c r="O51" s="166">
        <v>0</v>
      </c>
      <c r="P51" s="166">
        <v>0</v>
      </c>
      <c r="Q51" s="166">
        <v>0</v>
      </c>
      <c r="R51" s="166">
        <v>0</v>
      </c>
      <c r="S51" s="166">
        <v>0</v>
      </c>
      <c r="T51" s="166">
        <v>0</v>
      </c>
      <c r="U51" s="166">
        <v>0</v>
      </c>
      <c r="V51" s="166">
        <v>0</v>
      </c>
      <c r="W51" s="166">
        <v>0</v>
      </c>
      <c r="X51" s="166">
        <v>0</v>
      </c>
      <c r="Y51" s="166">
        <v>0</v>
      </c>
      <c r="Z51" s="166">
        <v>0</v>
      </c>
      <c r="AA51" s="166">
        <v>0</v>
      </c>
      <c r="AB51" s="166">
        <v>0</v>
      </c>
      <c r="AC51" s="166">
        <v>0</v>
      </c>
      <c r="AD51" s="166">
        <v>0</v>
      </c>
      <c r="AE51" s="166">
        <v>0</v>
      </c>
      <c r="AF51" s="166">
        <v>0</v>
      </c>
      <c r="AG51" s="166">
        <v>0</v>
      </c>
      <c r="AH51" s="166">
        <v>0</v>
      </c>
      <c r="AI51" s="166">
        <v>0</v>
      </c>
      <c r="AJ51" s="166">
        <v>0</v>
      </c>
      <c r="AK51" s="166">
        <v>0</v>
      </c>
      <c r="AL51" s="166">
        <v>0</v>
      </c>
      <c r="AM51" s="166">
        <v>0</v>
      </c>
    </row>
    <row r="52" spans="1:39">
      <c r="B52" s="562" t="s">
        <v>562</v>
      </c>
      <c r="C52" s="165">
        <v>0</v>
      </c>
      <c r="D52" s="165">
        <v>0</v>
      </c>
      <c r="E52" s="165">
        <v>0</v>
      </c>
      <c r="F52" s="165">
        <v>0</v>
      </c>
      <c r="G52" s="165">
        <v>0</v>
      </c>
      <c r="H52" s="165">
        <v>0</v>
      </c>
      <c r="I52" s="165">
        <v>0</v>
      </c>
      <c r="J52" s="165">
        <v>0</v>
      </c>
      <c r="K52" s="165">
        <v>0</v>
      </c>
      <c r="L52" s="165">
        <v>0</v>
      </c>
      <c r="M52" s="165">
        <v>0</v>
      </c>
      <c r="N52" s="165">
        <v>0</v>
      </c>
      <c r="O52" s="165">
        <v>0</v>
      </c>
      <c r="P52" s="165">
        <v>0</v>
      </c>
      <c r="Q52" s="165">
        <v>0</v>
      </c>
      <c r="R52" s="165">
        <v>0</v>
      </c>
      <c r="S52" s="165">
        <v>0</v>
      </c>
      <c r="T52" s="165">
        <v>0</v>
      </c>
      <c r="U52" s="165">
        <v>0</v>
      </c>
      <c r="V52" s="165">
        <v>0</v>
      </c>
      <c r="W52" s="165">
        <v>0</v>
      </c>
      <c r="X52" s="165">
        <v>0</v>
      </c>
      <c r="Y52" s="165">
        <v>0</v>
      </c>
      <c r="Z52" s="165">
        <v>0</v>
      </c>
      <c r="AA52" s="165">
        <v>0</v>
      </c>
      <c r="AB52" s="165">
        <v>0</v>
      </c>
      <c r="AC52" s="165">
        <v>0</v>
      </c>
      <c r="AD52" s="165">
        <v>0</v>
      </c>
      <c r="AE52" s="165">
        <v>0</v>
      </c>
      <c r="AF52" s="165">
        <v>0</v>
      </c>
      <c r="AG52" s="165">
        <v>0</v>
      </c>
      <c r="AH52" s="165">
        <v>0</v>
      </c>
      <c r="AI52" s="165">
        <v>0</v>
      </c>
      <c r="AJ52" s="165">
        <v>0</v>
      </c>
      <c r="AK52" s="165">
        <v>0</v>
      </c>
      <c r="AL52" s="165">
        <v>0</v>
      </c>
      <c r="AM52" s="165">
        <v>0</v>
      </c>
    </row>
    <row r="53" spans="1:39">
      <c r="B53" s="562" t="s">
        <v>563</v>
      </c>
      <c r="C53" s="165">
        <v>0</v>
      </c>
      <c r="D53" s="165">
        <v>0</v>
      </c>
      <c r="E53" s="165">
        <v>0</v>
      </c>
      <c r="F53" s="165">
        <v>0</v>
      </c>
      <c r="G53" s="165">
        <v>0</v>
      </c>
      <c r="H53" s="165">
        <v>0</v>
      </c>
      <c r="I53" s="165">
        <v>0</v>
      </c>
      <c r="J53" s="165">
        <v>0</v>
      </c>
      <c r="K53" s="165">
        <v>0</v>
      </c>
      <c r="L53" s="165">
        <v>0</v>
      </c>
      <c r="M53" s="165">
        <v>0</v>
      </c>
      <c r="N53" s="165">
        <v>0</v>
      </c>
      <c r="O53" s="165">
        <v>0</v>
      </c>
      <c r="P53" s="165">
        <v>0</v>
      </c>
      <c r="Q53" s="165">
        <v>0</v>
      </c>
      <c r="R53" s="165">
        <v>0</v>
      </c>
      <c r="S53" s="165">
        <v>0</v>
      </c>
      <c r="T53" s="165">
        <v>0</v>
      </c>
      <c r="U53" s="165">
        <v>0</v>
      </c>
      <c r="V53" s="165">
        <v>0</v>
      </c>
      <c r="W53" s="165">
        <v>0</v>
      </c>
      <c r="X53" s="165">
        <v>0</v>
      </c>
      <c r="Y53" s="165">
        <v>0</v>
      </c>
      <c r="Z53" s="165">
        <v>0</v>
      </c>
      <c r="AA53" s="165">
        <v>0</v>
      </c>
      <c r="AB53" s="165">
        <v>0</v>
      </c>
      <c r="AC53" s="165">
        <v>0</v>
      </c>
      <c r="AD53" s="165">
        <v>0</v>
      </c>
      <c r="AE53" s="165">
        <v>0</v>
      </c>
      <c r="AF53" s="165">
        <v>0</v>
      </c>
      <c r="AG53" s="165">
        <v>0</v>
      </c>
      <c r="AH53" s="165">
        <v>0</v>
      </c>
      <c r="AI53" s="165">
        <v>0</v>
      </c>
      <c r="AJ53" s="165">
        <v>0</v>
      </c>
      <c r="AK53" s="165">
        <v>0</v>
      </c>
      <c r="AL53" s="165">
        <v>0</v>
      </c>
      <c r="AM53" s="165">
        <v>0</v>
      </c>
    </row>
    <row r="54" spans="1:39">
      <c r="B54" s="563" t="s">
        <v>564</v>
      </c>
      <c r="C54" s="168">
        <v>0</v>
      </c>
      <c r="D54" s="168">
        <v>0</v>
      </c>
      <c r="E54" s="168">
        <v>0</v>
      </c>
      <c r="F54" s="168">
        <v>0</v>
      </c>
      <c r="G54" s="168">
        <v>0</v>
      </c>
      <c r="H54" s="168">
        <v>0</v>
      </c>
      <c r="I54" s="168">
        <v>0</v>
      </c>
      <c r="J54" s="168">
        <v>0</v>
      </c>
      <c r="K54" s="168">
        <v>0</v>
      </c>
      <c r="L54" s="168">
        <v>0</v>
      </c>
      <c r="M54" s="168">
        <v>0</v>
      </c>
      <c r="N54" s="168">
        <v>0</v>
      </c>
      <c r="O54" s="168">
        <v>0</v>
      </c>
      <c r="P54" s="168">
        <v>0</v>
      </c>
      <c r="Q54" s="168">
        <v>0</v>
      </c>
      <c r="R54" s="168">
        <v>0</v>
      </c>
      <c r="S54" s="168">
        <v>0</v>
      </c>
      <c r="T54" s="168">
        <v>0</v>
      </c>
      <c r="U54" s="168">
        <v>0</v>
      </c>
      <c r="V54" s="168">
        <v>0</v>
      </c>
      <c r="W54" s="168">
        <v>0</v>
      </c>
      <c r="X54" s="168">
        <v>0</v>
      </c>
      <c r="Y54" s="168">
        <v>0</v>
      </c>
      <c r="Z54" s="168">
        <v>0</v>
      </c>
      <c r="AA54" s="168">
        <v>0</v>
      </c>
      <c r="AB54" s="168">
        <v>0</v>
      </c>
      <c r="AC54" s="168">
        <v>0</v>
      </c>
      <c r="AD54" s="168">
        <v>0</v>
      </c>
      <c r="AE54" s="168">
        <v>0</v>
      </c>
      <c r="AF54" s="168">
        <v>0</v>
      </c>
      <c r="AG54" s="168">
        <v>0</v>
      </c>
      <c r="AH54" s="168">
        <v>0</v>
      </c>
      <c r="AI54" s="168">
        <v>0</v>
      </c>
      <c r="AJ54" s="168">
        <v>0</v>
      </c>
      <c r="AK54" s="168">
        <v>0</v>
      </c>
      <c r="AL54" s="168">
        <v>0</v>
      </c>
      <c r="AM54" s="168">
        <v>0</v>
      </c>
    </row>
    <row r="55" spans="1:39">
      <c r="B55" s="563" t="s">
        <v>659</v>
      </c>
      <c r="C55" s="168">
        <v>0</v>
      </c>
      <c r="D55" s="168">
        <v>0</v>
      </c>
      <c r="E55" s="168">
        <v>0</v>
      </c>
      <c r="F55" s="168">
        <v>0</v>
      </c>
      <c r="G55" s="168">
        <v>0</v>
      </c>
      <c r="H55" s="168">
        <v>0</v>
      </c>
      <c r="I55" s="168">
        <v>0</v>
      </c>
      <c r="J55" s="168">
        <v>0</v>
      </c>
      <c r="K55" s="168">
        <v>0</v>
      </c>
      <c r="L55" s="168">
        <v>0</v>
      </c>
      <c r="M55" s="168">
        <v>0</v>
      </c>
      <c r="N55" s="168">
        <v>0</v>
      </c>
      <c r="O55" s="168">
        <v>0</v>
      </c>
      <c r="P55" s="168">
        <v>0</v>
      </c>
      <c r="Q55" s="168">
        <v>0</v>
      </c>
      <c r="R55" s="168">
        <v>0</v>
      </c>
      <c r="S55" s="168">
        <v>0</v>
      </c>
      <c r="T55" s="168">
        <v>0</v>
      </c>
      <c r="U55" s="168">
        <v>0</v>
      </c>
      <c r="V55" s="168">
        <v>0</v>
      </c>
      <c r="W55" s="168">
        <v>0</v>
      </c>
      <c r="X55" s="168">
        <v>0</v>
      </c>
      <c r="Y55" s="168">
        <v>0</v>
      </c>
      <c r="Z55" s="168">
        <v>0</v>
      </c>
      <c r="AA55" s="168">
        <v>0</v>
      </c>
      <c r="AB55" s="168">
        <v>0</v>
      </c>
      <c r="AC55" s="168">
        <v>0</v>
      </c>
      <c r="AD55" s="168">
        <v>0</v>
      </c>
      <c r="AE55" s="168">
        <v>0</v>
      </c>
      <c r="AF55" s="168">
        <v>0</v>
      </c>
      <c r="AG55" s="168">
        <v>0</v>
      </c>
      <c r="AH55" s="168">
        <v>0</v>
      </c>
      <c r="AI55" s="168">
        <v>0</v>
      </c>
      <c r="AJ55" s="168">
        <v>0</v>
      </c>
      <c r="AK55" s="168">
        <v>0</v>
      </c>
      <c r="AL55" s="168">
        <v>0</v>
      </c>
      <c r="AM55" s="168">
        <v>0</v>
      </c>
    </row>
    <row r="56" spans="1:39">
      <c r="B56" s="563" t="s">
        <v>660</v>
      </c>
      <c r="C56" s="168">
        <v>0</v>
      </c>
      <c r="D56" s="168">
        <v>0</v>
      </c>
      <c r="E56" s="168">
        <v>0</v>
      </c>
      <c r="F56" s="168">
        <v>0</v>
      </c>
      <c r="G56" s="168">
        <v>0</v>
      </c>
      <c r="H56" s="168">
        <v>0</v>
      </c>
      <c r="I56" s="168">
        <v>0</v>
      </c>
      <c r="J56" s="168">
        <v>0</v>
      </c>
      <c r="K56" s="168">
        <v>0</v>
      </c>
      <c r="L56" s="168">
        <v>0</v>
      </c>
      <c r="M56" s="168">
        <v>0</v>
      </c>
      <c r="N56" s="168">
        <v>0</v>
      </c>
      <c r="O56" s="168">
        <v>0</v>
      </c>
      <c r="P56" s="168">
        <v>0</v>
      </c>
      <c r="Q56" s="168">
        <v>0</v>
      </c>
      <c r="R56" s="168">
        <v>0</v>
      </c>
      <c r="S56" s="168">
        <v>0</v>
      </c>
      <c r="T56" s="168">
        <v>0</v>
      </c>
      <c r="U56" s="168">
        <v>0</v>
      </c>
      <c r="V56" s="168">
        <v>0</v>
      </c>
      <c r="W56" s="168">
        <v>0</v>
      </c>
      <c r="X56" s="168">
        <v>0</v>
      </c>
      <c r="Y56" s="168">
        <v>0</v>
      </c>
      <c r="Z56" s="168">
        <v>0</v>
      </c>
      <c r="AA56" s="168">
        <v>0</v>
      </c>
      <c r="AB56" s="168">
        <v>0</v>
      </c>
      <c r="AC56" s="168">
        <v>0</v>
      </c>
      <c r="AD56" s="168">
        <v>0</v>
      </c>
      <c r="AE56" s="168">
        <v>0</v>
      </c>
      <c r="AF56" s="168">
        <v>0</v>
      </c>
      <c r="AG56" s="168">
        <v>0</v>
      </c>
      <c r="AH56" s="168">
        <v>0</v>
      </c>
      <c r="AI56" s="168">
        <v>0</v>
      </c>
      <c r="AJ56" s="168">
        <v>0</v>
      </c>
      <c r="AK56" s="168">
        <v>0</v>
      </c>
      <c r="AL56" s="168">
        <v>0</v>
      </c>
      <c r="AM56" s="168">
        <v>0</v>
      </c>
    </row>
    <row r="57" spans="1:39">
      <c r="B57" s="563" t="s">
        <v>661</v>
      </c>
      <c r="C57" s="168">
        <v>0</v>
      </c>
      <c r="D57" s="168">
        <v>0</v>
      </c>
      <c r="E57" s="168">
        <v>0</v>
      </c>
      <c r="F57" s="168">
        <v>0</v>
      </c>
      <c r="G57" s="168">
        <v>0</v>
      </c>
      <c r="H57" s="168">
        <v>0</v>
      </c>
      <c r="I57" s="168">
        <v>0</v>
      </c>
      <c r="J57" s="168">
        <v>0</v>
      </c>
      <c r="K57" s="168">
        <v>0</v>
      </c>
      <c r="L57" s="168">
        <v>0</v>
      </c>
      <c r="M57" s="168">
        <v>0</v>
      </c>
      <c r="N57" s="168">
        <v>0</v>
      </c>
      <c r="O57" s="168">
        <v>0</v>
      </c>
      <c r="P57" s="168">
        <v>0</v>
      </c>
      <c r="Q57" s="168">
        <v>0</v>
      </c>
      <c r="R57" s="168">
        <v>0</v>
      </c>
      <c r="S57" s="168">
        <v>0</v>
      </c>
      <c r="T57" s="168">
        <v>0</v>
      </c>
      <c r="U57" s="168">
        <v>0</v>
      </c>
      <c r="V57" s="168">
        <v>0</v>
      </c>
      <c r="W57" s="168">
        <v>0</v>
      </c>
      <c r="X57" s="168">
        <v>0</v>
      </c>
      <c r="Y57" s="168">
        <v>0</v>
      </c>
      <c r="Z57" s="168">
        <v>0</v>
      </c>
      <c r="AA57" s="168">
        <v>0</v>
      </c>
      <c r="AB57" s="168">
        <v>0</v>
      </c>
      <c r="AC57" s="168">
        <v>0</v>
      </c>
      <c r="AD57" s="168">
        <v>0</v>
      </c>
      <c r="AE57" s="168">
        <v>0</v>
      </c>
      <c r="AF57" s="168">
        <v>0</v>
      </c>
      <c r="AG57" s="168">
        <v>0</v>
      </c>
      <c r="AH57" s="168">
        <v>0</v>
      </c>
      <c r="AI57" s="168">
        <v>0</v>
      </c>
      <c r="AJ57" s="168">
        <v>0</v>
      </c>
      <c r="AK57" s="168">
        <v>0</v>
      </c>
      <c r="AL57" s="168">
        <v>0</v>
      </c>
      <c r="AM57" s="168">
        <v>0</v>
      </c>
    </row>
    <row r="58" spans="1:39">
      <c r="D58" s="492"/>
      <c r="E58" s="492"/>
      <c r="F58" s="492"/>
      <c r="G58" s="492"/>
      <c r="H58" s="492"/>
      <c r="I58" s="566"/>
    </row>
    <row r="59" spans="1:39">
      <c r="D59" s="492"/>
      <c r="E59" s="492"/>
      <c r="F59" s="492"/>
      <c r="G59" s="492"/>
      <c r="H59" s="492"/>
      <c r="I59" s="566"/>
    </row>
    <row r="60" spans="1:39">
      <c r="D60" s="566"/>
      <c r="E60" s="566"/>
      <c r="F60" s="566"/>
      <c r="G60" s="566"/>
      <c r="H60" s="566"/>
      <c r="I60" s="566"/>
    </row>
    <row r="61" spans="1:39">
      <c r="D61" s="566"/>
      <c r="E61" s="566"/>
      <c r="F61" s="566"/>
      <c r="G61" s="566"/>
      <c r="H61" s="566"/>
      <c r="I61" s="566"/>
    </row>
  </sheetData>
  <sheetProtection sheet="1" objects="1" scenarios="1"/>
  <pageMargins left="0.75" right="0.75" top="1" bottom="1" header="0.5" footer="0.5"/>
  <pageSetup scale="4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B47"/>
  <sheetViews>
    <sheetView showGridLines="0" topLeftCell="C3" zoomScaleNormal="100" workbookViewId="0">
      <selection activeCell="C3" sqref="C3"/>
    </sheetView>
  </sheetViews>
  <sheetFormatPr defaultRowHeight="15.75" outlineLevelCol="1"/>
  <cols>
    <col min="1" max="2" width="2.75" hidden="1" customWidth="1"/>
    <col min="3" max="3" width="20.375" customWidth="1"/>
    <col min="4" max="4" width="1.75" customWidth="1"/>
    <col min="5" max="5" width="9.75" customWidth="1"/>
    <col min="6" max="7" width="1.75" customWidth="1"/>
    <col min="8" max="8" width="9.75" customWidth="1"/>
    <col min="9" max="10" width="1.75" customWidth="1"/>
    <col min="11" max="11" width="9.75" customWidth="1"/>
    <col min="12" max="13" width="1.75" customWidth="1"/>
    <col min="14" max="14" width="9.75" customWidth="1"/>
    <col min="15" max="16" width="1.75" customWidth="1"/>
    <col min="17" max="17" width="9.75" customWidth="1"/>
    <col min="18" max="19" width="1.75" customWidth="1"/>
    <col min="20" max="20" width="10.875" customWidth="1"/>
    <col min="21" max="21" width="1.75" customWidth="1"/>
    <col min="22" max="22" width="1.75" hidden="1" customWidth="1" outlineLevel="1"/>
    <col min="23" max="23" width="8.75" hidden="1" customWidth="1" outlineLevel="1"/>
    <col min="24" max="25" width="1.75" hidden="1" customWidth="1" outlineLevel="1"/>
    <col min="26" max="26" width="8.75" hidden="1" customWidth="1" outlineLevel="1"/>
    <col min="27" max="27" width="1.75" hidden="1" customWidth="1" outlineLevel="1"/>
    <col min="28" max="28" width="8.75" customWidth="1" collapsed="1"/>
    <col min="29" max="29" width="8.75" customWidth="1"/>
  </cols>
  <sheetData>
    <row r="1" spans="3:27" hidden="1"/>
    <row r="2" spans="3:27" hidden="1"/>
    <row r="3" spans="3:27">
      <c r="C3" s="646" t="s">
        <v>757</v>
      </c>
      <c r="D3" t="str">
        <f>+Project_Title</f>
        <v>TC2 Transition Roof Tube Replacement</v>
      </c>
    </row>
    <row r="4" spans="3:27" ht="9" customHeight="1"/>
    <row r="5" spans="3:27" ht="9" customHeight="1"/>
    <row r="6" spans="3:27" ht="9" customHeight="1"/>
    <row r="7" spans="3:27" s="555" customFormat="1">
      <c r="D7" s="637"/>
      <c r="E7" s="698" t="s">
        <v>747</v>
      </c>
      <c r="F7" s="698"/>
      <c r="G7" s="698"/>
      <c r="H7" s="698"/>
      <c r="I7" s="638"/>
      <c r="J7" s="639"/>
      <c r="K7" s="698" t="s">
        <v>748</v>
      </c>
      <c r="L7" s="698"/>
      <c r="M7" s="698"/>
      <c r="N7" s="698"/>
      <c r="O7" s="638"/>
      <c r="P7" s="639"/>
      <c r="Q7" s="698" t="s">
        <v>749</v>
      </c>
      <c r="R7" s="698"/>
      <c r="S7" s="698"/>
      <c r="T7" s="698"/>
      <c r="U7" s="638"/>
      <c r="V7" s="639"/>
      <c r="W7" s="698" t="s">
        <v>750</v>
      </c>
      <c r="X7" s="698"/>
      <c r="Y7" s="698"/>
      <c r="Z7" s="698"/>
      <c r="AA7" s="638"/>
    </row>
    <row r="8" spans="3:27" ht="30" customHeight="1">
      <c r="C8" s="699" t="s">
        <v>745</v>
      </c>
      <c r="D8" s="711"/>
      <c r="E8" s="712"/>
      <c r="F8" s="712"/>
      <c r="G8" s="712"/>
      <c r="H8" s="712"/>
      <c r="I8" s="713"/>
      <c r="J8" s="711"/>
      <c r="K8" s="712"/>
      <c r="L8" s="712"/>
      <c r="M8" s="712"/>
      <c r="N8" s="712"/>
      <c r="O8" s="713"/>
      <c r="P8" s="711"/>
      <c r="Q8" s="712"/>
      <c r="R8" s="712"/>
      <c r="S8" s="712"/>
      <c r="T8" s="712"/>
      <c r="U8" s="713"/>
      <c r="V8" s="702" t="s">
        <v>751</v>
      </c>
      <c r="W8" s="703"/>
      <c r="X8" s="703"/>
      <c r="Y8" s="703"/>
      <c r="Z8" s="703"/>
      <c r="AA8" s="704"/>
    </row>
    <row r="9" spans="3:27" ht="30" customHeight="1">
      <c r="C9" s="700"/>
      <c r="D9" s="695" t="str">
        <f>+Description</f>
        <v xml:space="preserve">This project is to replace 204 transtion roof tubes on the TC2 boiler.  The current transition roof tubes have been found to have higher hardness values than allowable per code and are susceptable to cold cracking. </v>
      </c>
      <c r="E9" s="696"/>
      <c r="F9" s="696"/>
      <c r="G9" s="696"/>
      <c r="H9" s="696"/>
      <c r="I9" s="697"/>
      <c r="J9" s="695"/>
      <c r="K9" s="696"/>
      <c r="L9" s="696"/>
      <c r="M9" s="696"/>
      <c r="N9" s="696"/>
      <c r="O9" s="697"/>
      <c r="P9" s="695"/>
      <c r="Q9" s="696"/>
      <c r="R9" s="696"/>
      <c r="S9" s="696"/>
      <c r="T9" s="696"/>
      <c r="U9" s="697"/>
      <c r="V9" s="705"/>
      <c r="W9" s="706"/>
      <c r="X9" s="706"/>
      <c r="Y9" s="706"/>
      <c r="Z9" s="706"/>
      <c r="AA9" s="707"/>
    </row>
    <row r="10" spans="3:27" ht="30" customHeight="1">
      <c r="C10" s="701"/>
      <c r="D10" s="714"/>
      <c r="E10" s="715"/>
      <c r="F10" s="715"/>
      <c r="G10" s="715"/>
      <c r="H10" s="715"/>
      <c r="I10" s="716"/>
      <c r="J10" s="714"/>
      <c r="K10" s="715"/>
      <c r="L10" s="715"/>
      <c r="M10" s="715"/>
      <c r="N10" s="715"/>
      <c r="O10" s="716"/>
      <c r="P10" s="714"/>
      <c r="Q10" s="715"/>
      <c r="R10" s="715"/>
      <c r="S10" s="715"/>
      <c r="T10" s="715"/>
      <c r="U10" s="716"/>
      <c r="V10" s="708"/>
      <c r="W10" s="709"/>
      <c r="X10" s="709"/>
      <c r="Y10" s="709"/>
      <c r="Z10" s="709"/>
      <c r="AA10" s="710"/>
    </row>
    <row r="11" spans="3:27" ht="15.6" customHeight="1">
      <c r="C11" s="664" t="s">
        <v>567</v>
      </c>
      <c r="D11" s="662"/>
      <c r="E11" s="717">
        <f ca="1">+NPVRR!B39</f>
        <v>-1011.0459565244099</v>
      </c>
      <c r="F11" s="717"/>
      <c r="G11" s="717"/>
      <c r="H11" s="717"/>
      <c r="I11" s="663"/>
      <c r="J11" s="662"/>
      <c r="K11" s="717"/>
      <c r="L11" s="717"/>
      <c r="M11" s="717"/>
      <c r="N11" s="717"/>
      <c r="O11" s="663"/>
      <c r="P11" s="662"/>
      <c r="Q11" s="717"/>
      <c r="R11" s="717"/>
      <c r="S11" s="717"/>
      <c r="T11" s="717"/>
      <c r="U11" s="638"/>
      <c r="V11" s="644"/>
      <c r="W11" s="718"/>
      <c r="X11" s="718"/>
      <c r="Y11" s="718"/>
      <c r="Z11" s="718"/>
      <c r="AA11" s="645"/>
    </row>
    <row r="12" spans="3:27" ht="49.9" customHeight="1">
      <c r="C12" s="699" t="s">
        <v>746</v>
      </c>
      <c r="D12" s="711"/>
      <c r="E12" s="712"/>
      <c r="F12" s="712"/>
      <c r="G12" s="712"/>
      <c r="H12" s="712"/>
      <c r="I12" s="713"/>
      <c r="J12" s="711"/>
      <c r="K12" s="712"/>
      <c r="L12" s="712"/>
      <c r="M12" s="712"/>
      <c r="N12" s="712"/>
      <c r="O12" s="713"/>
      <c r="P12" s="711"/>
      <c r="Q12" s="712"/>
      <c r="R12" s="712"/>
      <c r="S12" s="712"/>
      <c r="T12" s="712"/>
      <c r="U12" s="713"/>
      <c r="V12" s="719"/>
      <c r="W12" s="703"/>
      <c r="X12" s="703"/>
      <c r="Y12" s="703"/>
      <c r="Z12" s="703"/>
      <c r="AA12" s="704"/>
    </row>
    <row r="13" spans="3:27" ht="49.9" customHeight="1">
      <c r="C13" s="700"/>
      <c r="D13" s="695"/>
      <c r="E13" s="696"/>
      <c r="F13" s="696"/>
      <c r="G13" s="696"/>
      <c r="H13" s="696"/>
      <c r="I13" s="697"/>
      <c r="J13" s="695"/>
      <c r="K13" s="696"/>
      <c r="L13" s="696"/>
      <c r="M13" s="696"/>
      <c r="N13" s="696"/>
      <c r="O13" s="697"/>
      <c r="P13" s="695"/>
      <c r="Q13" s="696"/>
      <c r="R13" s="696"/>
      <c r="S13" s="696"/>
      <c r="T13" s="696"/>
      <c r="U13" s="697"/>
      <c r="V13" s="705"/>
      <c r="W13" s="720"/>
      <c r="X13" s="720"/>
      <c r="Y13" s="720"/>
      <c r="Z13" s="720"/>
      <c r="AA13" s="707"/>
    </row>
    <row r="14" spans="3:27" ht="49.9" customHeight="1">
      <c r="C14" s="700"/>
      <c r="D14" s="695"/>
      <c r="E14" s="696"/>
      <c r="F14" s="696"/>
      <c r="G14" s="696"/>
      <c r="H14" s="696"/>
      <c r="I14" s="697"/>
      <c r="J14" s="695"/>
      <c r="K14" s="696"/>
      <c r="L14" s="696"/>
      <c r="M14" s="696"/>
      <c r="N14" s="696"/>
      <c r="O14" s="697"/>
      <c r="P14" s="695"/>
      <c r="Q14" s="696"/>
      <c r="R14" s="696"/>
      <c r="S14" s="696"/>
      <c r="T14" s="696"/>
      <c r="U14" s="697"/>
      <c r="V14" s="705"/>
      <c r="W14" s="720"/>
      <c r="X14" s="720"/>
      <c r="Y14" s="720"/>
      <c r="Z14" s="720"/>
      <c r="AA14" s="707"/>
    </row>
    <row r="15" spans="3:27" ht="49.9" customHeight="1">
      <c r="C15" s="700"/>
      <c r="D15" s="695"/>
      <c r="E15" s="696"/>
      <c r="F15" s="696"/>
      <c r="G15" s="696"/>
      <c r="H15" s="696"/>
      <c r="I15" s="697"/>
      <c r="J15" s="695"/>
      <c r="K15" s="696"/>
      <c r="L15" s="696"/>
      <c r="M15" s="696"/>
      <c r="N15" s="696"/>
      <c r="O15" s="697"/>
      <c r="P15" s="695"/>
      <c r="Q15" s="696"/>
      <c r="R15" s="696"/>
      <c r="S15" s="696"/>
      <c r="T15" s="696"/>
      <c r="U15" s="697"/>
      <c r="V15" s="705"/>
      <c r="W15" s="706"/>
      <c r="X15" s="706"/>
      <c r="Y15" s="706"/>
      <c r="Z15" s="706"/>
      <c r="AA15" s="707"/>
    </row>
    <row r="16" spans="3:27" ht="49.9" customHeight="1">
      <c r="C16" s="701"/>
      <c r="D16" s="714"/>
      <c r="E16" s="715"/>
      <c r="F16" s="715"/>
      <c r="G16" s="715"/>
      <c r="H16" s="715"/>
      <c r="I16" s="716"/>
      <c r="J16" s="714"/>
      <c r="K16" s="715"/>
      <c r="L16" s="715"/>
      <c r="M16" s="715"/>
      <c r="N16" s="715"/>
      <c r="O16" s="716"/>
      <c r="P16" s="714"/>
      <c r="Q16" s="715"/>
      <c r="R16" s="715"/>
      <c r="S16" s="715"/>
      <c r="T16" s="715"/>
      <c r="U16" s="716"/>
      <c r="V16" s="708"/>
      <c r="W16" s="709"/>
      <c r="X16" s="709"/>
      <c r="Y16" s="709"/>
      <c r="Z16" s="709"/>
      <c r="AA16" s="710"/>
    </row>
    <row r="17" spans="3:20" s="643" customFormat="1" ht="9" customHeight="1" thickBot="1"/>
    <row r="18" spans="3:20" s="1" customFormat="1" ht="9" customHeight="1" thickTop="1"/>
    <row r="19" spans="3:20" s="1" customFormat="1" ht="9" customHeight="1"/>
    <row r="20" spans="3:20" s="1" customFormat="1" ht="15.6" customHeight="1">
      <c r="C20" s="1" t="s">
        <v>615</v>
      </c>
      <c r="E20" s="636"/>
      <c r="F20" s="636"/>
      <c r="G20" s="636"/>
      <c r="H20" s="636"/>
      <c r="I20" s="636"/>
      <c r="J20" s="636"/>
      <c r="K20" s="636"/>
      <c r="L20" s="636"/>
      <c r="M20" s="636"/>
      <c r="N20" s="636"/>
      <c r="O20" s="636"/>
      <c r="P20" s="636"/>
      <c r="Q20" s="636"/>
      <c r="R20" s="636"/>
      <c r="S20" s="636"/>
      <c r="T20" s="636"/>
    </row>
    <row r="21" spans="3:20" s="1" customFormat="1" ht="15.6" customHeight="1">
      <c r="E21" s="636"/>
      <c r="F21" s="636"/>
      <c r="G21" s="636"/>
      <c r="H21" s="636"/>
      <c r="I21" s="636"/>
      <c r="J21" s="636"/>
      <c r="K21" s="636"/>
      <c r="L21" s="636"/>
      <c r="M21" s="636"/>
      <c r="N21" s="636"/>
      <c r="O21" s="636"/>
      <c r="P21" s="636"/>
      <c r="Q21" s="636"/>
      <c r="R21" s="636"/>
      <c r="S21" s="636"/>
      <c r="T21" s="636" t="s">
        <v>132</v>
      </c>
    </row>
    <row r="22" spans="3:20" s="555" customFormat="1">
      <c r="E22" s="642">
        <v>2013</v>
      </c>
      <c r="F22" s="636"/>
      <c r="G22" s="636"/>
      <c r="H22" s="642">
        <f>+E22+1</f>
        <v>2014</v>
      </c>
      <c r="I22" s="636"/>
      <c r="J22" s="636"/>
      <c r="K22" s="642">
        <f>+H22+1</f>
        <v>2015</v>
      </c>
      <c r="L22" s="636"/>
      <c r="M22" s="636"/>
      <c r="N22" s="642">
        <f>+K22+1</f>
        <v>2016</v>
      </c>
      <c r="O22" s="636"/>
      <c r="P22" s="636"/>
      <c r="Q22" s="642">
        <f>+N22+1</f>
        <v>2017</v>
      </c>
      <c r="T22" s="642" t="str">
        <f>+E22&amp;" - "&amp;Q22</f>
        <v>2013 - 2017</v>
      </c>
    </row>
    <row r="23" spans="3:20">
      <c r="F23" s="1"/>
      <c r="G23" s="1"/>
      <c r="I23" s="1"/>
      <c r="J23" s="1"/>
      <c r="L23" s="1"/>
      <c r="M23" s="1"/>
      <c r="O23" s="1"/>
      <c r="P23" s="1"/>
    </row>
    <row r="24" spans="3:20">
      <c r="C24" t="s">
        <v>513</v>
      </c>
      <c r="E24" s="649">
        <f>+SUM('Financial Analysis'!C16,'Financial Analysis'!C44)</f>
        <v>70.699546964285773</v>
      </c>
      <c r="F24" s="650"/>
      <c r="G24" s="650"/>
      <c r="H24" s="649">
        <f ca="1">+SUM('Financial Analysis'!D16,'Financial Analysis'!D44)</f>
        <v>77.76950166071434</v>
      </c>
      <c r="I24" s="650"/>
      <c r="J24" s="650"/>
      <c r="K24" s="649">
        <f ca="1">+SUM('Financial Analysis'!E16,'Financial Analysis'!E44)</f>
        <v>90.558427186187942</v>
      </c>
      <c r="L24" s="650"/>
      <c r="M24" s="650"/>
      <c r="N24" s="649">
        <f ca="1">+SUM('Financial Analysis'!F16,'Financial Analysis'!F44)</f>
        <v>114.78529436975157</v>
      </c>
      <c r="O24" s="650"/>
      <c r="P24" s="650"/>
      <c r="Q24" s="649">
        <f ca="1">+SUM('Financial Analysis'!G16,'Financial Analysis'!G44)</f>
        <v>118.45178002925653</v>
      </c>
      <c r="R24" s="635"/>
      <c r="S24" s="635"/>
      <c r="T24" s="649">
        <f ca="1">+SUM(E24:Q24)</f>
        <v>472.26455021019615</v>
      </c>
    </row>
    <row r="25" spans="3:20">
      <c r="C25" t="s">
        <v>752</v>
      </c>
      <c r="E25" s="652">
        <f ca="1">+SUM('Financial Analysis'!C17:C18)</f>
        <v>-1.3192745785714286</v>
      </c>
      <c r="F25" s="653"/>
      <c r="G25" s="653"/>
      <c r="H25" s="652">
        <f ca="1">+SUM('Financial Analysis'!D17:D18)</f>
        <v>-1.2810347357142857</v>
      </c>
      <c r="I25" s="653"/>
      <c r="J25" s="653"/>
      <c r="K25" s="652">
        <f ca="1">+SUM('Financial Analysis'!E17:E18)</f>
        <v>-1.2427948928571431</v>
      </c>
      <c r="L25" s="653"/>
      <c r="M25" s="653"/>
      <c r="N25" s="652">
        <f ca="1">+SUM('Financial Analysis'!F17:F18)</f>
        <v>-1.20455505</v>
      </c>
      <c r="O25" s="653"/>
      <c r="P25" s="653"/>
      <c r="Q25" s="652">
        <f ca="1">+SUM('Financial Analysis'!G17:G18)</f>
        <v>-1.1663152071428573</v>
      </c>
      <c r="R25" s="640"/>
      <c r="S25" s="640"/>
      <c r="T25" s="652">
        <f ca="1">+SUM(E25:Q25)</f>
        <v>-6.2139744642857142</v>
      </c>
    </row>
    <row r="26" spans="3:20">
      <c r="C26" t="s">
        <v>587</v>
      </c>
      <c r="E26" s="654">
        <f ca="1">+SUM(E24:E25)</f>
        <v>69.380272385714349</v>
      </c>
      <c r="F26" s="653"/>
      <c r="G26" s="653"/>
      <c r="H26" s="654">
        <f t="shared" ref="H26:Q26" ca="1" si="0">+SUM(H24:H25)</f>
        <v>76.488466925000054</v>
      </c>
      <c r="I26" s="653"/>
      <c r="J26" s="653"/>
      <c r="K26" s="654">
        <f t="shared" ca="1" si="0"/>
        <v>89.315632293330793</v>
      </c>
      <c r="L26" s="653"/>
      <c r="M26" s="653"/>
      <c r="N26" s="654">
        <f t="shared" ca="1" si="0"/>
        <v>113.58073931975157</v>
      </c>
      <c r="O26" s="653"/>
      <c r="P26" s="653"/>
      <c r="Q26" s="654">
        <f t="shared" ca="1" si="0"/>
        <v>117.28546482211367</v>
      </c>
      <c r="R26" s="634"/>
      <c r="S26" s="634"/>
      <c r="T26" s="654">
        <f ca="1">+SUM(E26:Q26)</f>
        <v>466.05057574591046</v>
      </c>
    </row>
    <row r="27" spans="3:20">
      <c r="C27" t="s">
        <v>756</v>
      </c>
      <c r="E27" s="652">
        <f ca="1">+'Financial Analysis'!C19</f>
        <v>-12.746614285714287</v>
      </c>
      <c r="F27" s="653"/>
      <c r="G27" s="653"/>
      <c r="H27" s="652">
        <f ca="1">+'Financial Analysis'!D19</f>
        <v>-25.493228571428574</v>
      </c>
      <c r="I27" s="653"/>
      <c r="J27" s="653"/>
      <c r="K27" s="652">
        <f ca="1">+'Financial Analysis'!E19</f>
        <v>-25.493228571428574</v>
      </c>
      <c r="L27" s="653"/>
      <c r="M27" s="653"/>
      <c r="N27" s="652">
        <f ca="1">+'Financial Analysis'!F19</f>
        <v>-25.493228571428574</v>
      </c>
      <c r="O27" s="653"/>
      <c r="P27" s="653"/>
      <c r="Q27" s="652">
        <f ca="1">+'Financial Analysis'!G19</f>
        <v>-25.493228571428574</v>
      </c>
      <c r="R27" s="640"/>
      <c r="S27" s="640"/>
      <c r="T27" s="652">
        <f ca="1">+SUM(E27:Q27)</f>
        <v>-114.71952857142858</v>
      </c>
    </row>
    <row r="28" spans="3:20">
      <c r="C28" t="s">
        <v>487</v>
      </c>
      <c r="E28" s="654">
        <f ca="1">+SUM(E26:E27)</f>
        <v>56.633658100000062</v>
      </c>
      <c r="F28" s="653"/>
      <c r="G28" s="653"/>
      <c r="H28" s="654">
        <f t="shared" ref="H28:Q28" ca="1" si="1">+SUM(H26:H27)</f>
        <v>50.99523835357148</v>
      </c>
      <c r="I28" s="653"/>
      <c r="J28" s="653"/>
      <c r="K28" s="654">
        <f t="shared" ca="1" si="1"/>
        <v>63.822403721902219</v>
      </c>
      <c r="L28" s="653"/>
      <c r="M28" s="653"/>
      <c r="N28" s="654">
        <f t="shared" ca="1" si="1"/>
        <v>88.087510748322998</v>
      </c>
      <c r="O28" s="653"/>
      <c r="P28" s="653"/>
      <c r="Q28" s="654">
        <f t="shared" ca="1" si="1"/>
        <v>91.792236250685093</v>
      </c>
      <c r="R28" s="634"/>
      <c r="S28" s="634"/>
      <c r="T28" s="654">
        <f t="shared" ref="T28:T30" ca="1" si="2">+SUM(E28:Q28)</f>
        <v>351.33104717448185</v>
      </c>
    </row>
    <row r="29" spans="3:20">
      <c r="C29" t="s">
        <v>753</v>
      </c>
      <c r="E29" s="654">
        <f ca="1">+'Financial Analysis'!C20</f>
        <v>-15.277546539678177</v>
      </c>
      <c r="F29" s="653"/>
      <c r="G29" s="653"/>
      <c r="H29" s="654">
        <f ca="1">+'Financial Analysis'!D20</f>
        <v>-14.565212713917896</v>
      </c>
      <c r="I29" s="653"/>
      <c r="J29" s="653"/>
      <c r="K29" s="654">
        <f ca="1">+'Financial Analysis'!E20</f>
        <v>-13.885858721889951</v>
      </c>
      <c r="L29" s="653"/>
      <c r="M29" s="653"/>
      <c r="N29" s="654">
        <f ca="1">+'Financial Analysis'!F20</f>
        <v>-13.236928930722089</v>
      </c>
      <c r="O29" s="653"/>
      <c r="P29" s="653"/>
      <c r="Q29" s="654">
        <f ca="1">+'Financial Analysis'!G20</f>
        <v>-12.616232797952387</v>
      </c>
      <c r="R29" s="634"/>
      <c r="S29" s="634"/>
      <c r="T29" s="654">
        <f t="shared" ca="1" si="2"/>
        <v>-69.581779704160496</v>
      </c>
    </row>
    <row r="30" spans="3:20">
      <c r="C30" t="s">
        <v>754</v>
      </c>
      <c r="E30" s="654">
        <f ca="1">+'Financial Analysis'!C21</f>
        <v>-16.087527396965214</v>
      </c>
      <c r="F30" s="653"/>
      <c r="G30" s="653"/>
      <c r="H30" s="654">
        <f ca="1">+'Financial Analysis'!D21</f>
        <v>-14.171279973825245</v>
      </c>
      <c r="I30" s="653"/>
      <c r="J30" s="653"/>
      <c r="K30" s="654">
        <f ca="1">+'Financial Analysis'!E21</f>
        <v>-17.200636352506258</v>
      </c>
      <c r="L30" s="653"/>
      <c r="M30" s="653"/>
      <c r="N30" s="654">
        <f ca="1">+'Financial Analysis'!F21</f>
        <v>-20.218157717052705</v>
      </c>
      <c r="O30" s="653"/>
      <c r="P30" s="653"/>
      <c r="Q30" s="654">
        <f ca="1">+'Financial Analysis'!G21</f>
        <v>-23.224696188482262</v>
      </c>
      <c r="R30" s="634"/>
      <c r="S30" s="634"/>
      <c r="T30" s="654">
        <f t="shared" ca="1" si="2"/>
        <v>-90.90229762883169</v>
      </c>
    </row>
    <row r="31" spans="3:20" ht="16.5" thickBot="1">
      <c r="C31" t="s">
        <v>614</v>
      </c>
      <c r="E31" s="651">
        <f ca="1">+SUM(E28:E30)</f>
        <v>25.268584163356671</v>
      </c>
      <c r="F31" s="650"/>
      <c r="G31" s="650"/>
      <c r="H31" s="651">
        <f t="shared" ref="H31:Q31" ca="1" si="3">+SUM(H28:H30)</f>
        <v>22.258745665828343</v>
      </c>
      <c r="I31" s="650"/>
      <c r="J31" s="650"/>
      <c r="K31" s="651">
        <f t="shared" ca="1" si="3"/>
        <v>32.735908647506008</v>
      </c>
      <c r="L31" s="650"/>
      <c r="M31" s="650"/>
      <c r="N31" s="651">
        <f t="shared" ca="1" si="3"/>
        <v>54.632424100548207</v>
      </c>
      <c r="O31" s="650"/>
      <c r="P31" s="650"/>
      <c r="Q31" s="651">
        <f t="shared" ca="1" si="3"/>
        <v>55.951307264250438</v>
      </c>
      <c r="R31" s="641"/>
      <c r="S31" s="641"/>
      <c r="T31" s="651">
        <f ca="1">+SUM(E31:Q31)</f>
        <v>190.84696984148965</v>
      </c>
    </row>
    <row r="32" spans="3:20" ht="16.5" hidden="1" thickTop="1">
      <c r="C32" t="s">
        <v>760</v>
      </c>
      <c r="E32" s="657"/>
      <c r="F32" s="657"/>
      <c r="G32" s="657"/>
      <c r="H32" s="657"/>
      <c r="I32" s="657"/>
      <c r="J32" s="657"/>
      <c r="K32" s="657"/>
      <c r="L32" s="657"/>
      <c r="M32" s="657"/>
      <c r="N32" s="657"/>
      <c r="O32" s="657"/>
      <c r="P32" s="657"/>
      <c r="Q32" s="657"/>
      <c r="R32" s="641"/>
      <c r="S32" s="641"/>
      <c r="T32" s="657"/>
    </row>
    <row r="33" spans="3:20" ht="9" customHeight="1" thickTop="1">
      <c r="E33" s="634"/>
      <c r="F33" s="640"/>
      <c r="G33" s="640"/>
      <c r="H33" s="634"/>
      <c r="I33" s="640"/>
      <c r="J33" s="640"/>
      <c r="K33" s="634"/>
      <c r="L33" s="640"/>
      <c r="M33" s="640"/>
      <c r="N33" s="634"/>
      <c r="O33" s="640"/>
      <c r="P33" s="640"/>
      <c r="Q33" s="634"/>
      <c r="R33" s="634"/>
      <c r="S33" s="634"/>
      <c r="T33" s="634"/>
    </row>
    <row r="34" spans="3:20">
      <c r="C34" t="s">
        <v>504</v>
      </c>
      <c r="E34" s="524">
        <f ca="1">+'Financial Analysis'!C59</f>
        <v>0.1094178328633643</v>
      </c>
      <c r="F34" s="1"/>
      <c r="G34" s="1"/>
      <c r="H34" s="524">
        <f ca="1">+'Financial Analysis'!D59</f>
        <v>4.9342656534027904E-2</v>
      </c>
      <c r="I34" s="1"/>
      <c r="J34" s="1"/>
      <c r="K34" s="524">
        <f ca="1">+'Financial Analysis'!E59</f>
        <v>7.6117863490031412E-2</v>
      </c>
      <c r="L34" s="1"/>
      <c r="M34" s="1"/>
      <c r="N34" s="524">
        <f ca="1">+'Financial Analysis'!F59</f>
        <v>0.13325299009288535</v>
      </c>
      <c r="O34" s="1"/>
      <c r="P34" s="1"/>
      <c r="Q34" s="524">
        <f ca="1">+'Financial Analysis'!G59</f>
        <v>0.14317176891697045</v>
      </c>
      <c r="T34" s="524">
        <f ca="1">IF(ISERROR(AVERAGE('Financial Analysis'!C47:G47)/AVERAGE('Financial Analysis'!C58:G58)),0,AVERAGE('Financial Analysis'!C47:G47)/AVERAGE('Financial Analysis'!C58:G58))</f>
        <v>9.9768423519868615E-2</v>
      </c>
    </row>
    <row r="35" spans="3:20" hidden="1">
      <c r="C35" t="s">
        <v>760</v>
      </c>
      <c r="E35" s="658"/>
      <c r="F35" s="659"/>
      <c r="G35" s="659"/>
      <c r="H35" s="658"/>
      <c r="I35" s="659"/>
      <c r="J35" s="659"/>
      <c r="K35" s="658"/>
      <c r="L35" s="659"/>
      <c r="M35" s="659"/>
      <c r="N35" s="658"/>
      <c r="O35" s="659"/>
      <c r="P35" s="659"/>
      <c r="Q35" s="658"/>
      <c r="T35" s="658"/>
    </row>
    <row r="36" spans="3:20" ht="9" customHeight="1">
      <c r="F36" s="1"/>
      <c r="G36" s="1"/>
      <c r="I36" s="1"/>
      <c r="J36" s="1"/>
      <c r="L36" s="1"/>
      <c r="M36" s="1"/>
      <c r="O36" s="1"/>
      <c r="P36" s="1"/>
    </row>
    <row r="37" spans="3:20">
      <c r="C37" t="s">
        <v>758</v>
      </c>
      <c r="E37" s="649">
        <f ca="1">+'Financial Analysis'!C37</f>
        <v>-892.26300000000003</v>
      </c>
      <c r="F37" s="650"/>
      <c r="G37" s="650"/>
      <c r="H37" s="649">
        <f ca="1">+'Financial Analysis'!D37</f>
        <v>0</v>
      </c>
      <c r="I37" s="650"/>
      <c r="J37" s="650"/>
      <c r="K37" s="649">
        <f ca="1">+'Financial Analysis'!E37</f>
        <v>0</v>
      </c>
      <c r="L37" s="650"/>
      <c r="M37" s="650"/>
      <c r="N37" s="649">
        <f ca="1">+'Financial Analysis'!F37</f>
        <v>0</v>
      </c>
      <c r="O37" s="650"/>
      <c r="P37" s="650"/>
      <c r="Q37" s="649">
        <f ca="1">+'Financial Analysis'!G37</f>
        <v>0</v>
      </c>
      <c r="T37" s="649">
        <f t="shared" ref="T37:T39" ca="1" si="4">+SUM(E37:Q37)</f>
        <v>-892.26300000000003</v>
      </c>
    </row>
    <row r="38" spans="3:20">
      <c r="C38" t="s">
        <v>759</v>
      </c>
      <c r="E38" s="649">
        <f>-Alternatives!C25</f>
        <v>0</v>
      </c>
      <c r="F38" s="650"/>
      <c r="G38" s="650"/>
      <c r="H38" s="649">
        <f>-Alternatives!D25</f>
        <v>0</v>
      </c>
      <c r="I38" s="650"/>
      <c r="J38" s="650"/>
      <c r="K38" s="649">
        <f>-Alternatives!E25</f>
        <v>0</v>
      </c>
      <c r="L38" s="650"/>
      <c r="M38" s="650"/>
      <c r="N38" s="649">
        <f>-Alternatives!F25</f>
        <v>0</v>
      </c>
      <c r="O38" s="650"/>
      <c r="P38" s="650"/>
      <c r="Q38" s="649">
        <f>-Alternatives!G25</f>
        <v>0</v>
      </c>
      <c r="T38" s="649">
        <f t="shared" si="4"/>
        <v>0</v>
      </c>
    </row>
    <row r="39" spans="3:20">
      <c r="C39" t="s">
        <v>770</v>
      </c>
      <c r="E39" s="649">
        <v>0</v>
      </c>
      <c r="F39" s="650"/>
      <c r="G39" s="650"/>
      <c r="H39" s="649">
        <v>0</v>
      </c>
      <c r="I39" s="650"/>
      <c r="J39" s="650"/>
      <c r="K39" s="649">
        <v>0</v>
      </c>
      <c r="L39" s="650"/>
      <c r="M39" s="650"/>
      <c r="N39" s="649">
        <v>0</v>
      </c>
      <c r="O39" s="650"/>
      <c r="P39" s="650"/>
      <c r="Q39" s="649">
        <v>0</v>
      </c>
      <c r="T39" s="649">
        <f t="shared" si="4"/>
        <v>0</v>
      </c>
    </row>
    <row r="40" spans="3:20" s="362" customFormat="1">
      <c r="C40" s="362" t="s">
        <v>771</v>
      </c>
      <c r="E40" s="362" t="e">
        <f ca="1">+(E37-E39)/E39</f>
        <v>#DIV/0!</v>
      </c>
      <c r="F40" s="660"/>
      <c r="G40" s="660"/>
      <c r="H40" s="362" t="e">
        <f ca="1">+(H37-H39)/H39</f>
        <v>#DIV/0!</v>
      </c>
      <c r="I40" s="660"/>
      <c r="J40" s="660"/>
      <c r="K40" s="362" t="e">
        <f ca="1">+(K37-K39)/K39</f>
        <v>#DIV/0!</v>
      </c>
      <c r="L40" s="660"/>
      <c r="M40" s="660"/>
      <c r="N40" s="362" t="e">
        <f ca="1">+(N37-N39)/N39</f>
        <v>#DIV/0!</v>
      </c>
      <c r="O40" s="660"/>
      <c r="P40" s="660"/>
      <c r="Q40" s="362" t="e">
        <f ca="1">+(Q37-Q39)/Q39</f>
        <v>#DIV/0!</v>
      </c>
      <c r="T40" s="362" t="e">
        <f ca="1">+(T37-T39)/T39</f>
        <v>#DIV/0!</v>
      </c>
    </row>
    <row r="41" spans="3:20">
      <c r="E41" s="635"/>
      <c r="F41" s="641"/>
      <c r="G41" s="641"/>
      <c r="H41" s="635"/>
      <c r="I41" s="641"/>
      <c r="J41" s="641"/>
      <c r="K41" s="635"/>
      <c r="L41" s="641"/>
      <c r="M41" s="641"/>
      <c r="N41" s="635"/>
      <c r="O41" s="641"/>
      <c r="P41" s="641"/>
      <c r="Q41" s="635"/>
      <c r="T41" s="635"/>
    </row>
    <row r="42" spans="3:20">
      <c r="C42" t="s">
        <v>755</v>
      </c>
      <c r="E42" s="649">
        <f ca="1">+NPVRR!C12</f>
        <v>435.72946607946432</v>
      </c>
      <c r="F42" s="650"/>
      <c r="G42" s="650"/>
      <c r="H42" s="649">
        <f ca="1">+NPVRR!D12</f>
        <v>851.14252619919216</v>
      </c>
      <c r="I42" s="650"/>
      <c r="J42" s="650"/>
      <c r="K42" s="649">
        <f ca="1">+NPVRR!E12</f>
        <v>811.45032901168929</v>
      </c>
      <c r="L42" s="650"/>
      <c r="M42" s="650"/>
      <c r="N42" s="649">
        <f ca="1">+NPVRR!F12</f>
        <v>773.5664723236564</v>
      </c>
      <c r="O42" s="650"/>
      <c r="P42" s="650"/>
      <c r="Q42" s="649">
        <f ca="1">+NPVRR!G12</f>
        <v>737.35559091536356</v>
      </c>
      <c r="T42" s="649"/>
    </row>
    <row r="43" spans="3:20" hidden="1">
      <c r="C43" t="s">
        <v>760</v>
      </c>
      <c r="E43" s="655"/>
      <c r="F43" s="656"/>
      <c r="G43" s="656"/>
      <c r="H43" s="655"/>
      <c r="I43" s="656"/>
      <c r="J43" s="656"/>
      <c r="K43" s="655"/>
      <c r="L43" s="656"/>
      <c r="M43" s="656"/>
      <c r="N43" s="655"/>
      <c r="O43" s="656"/>
      <c r="P43" s="656"/>
      <c r="Q43" s="655"/>
      <c r="T43" s="655"/>
    </row>
    <row r="44" spans="3:20" ht="9" customHeight="1"/>
    <row r="45" spans="3:20">
      <c r="C45" t="s">
        <v>769</v>
      </c>
      <c r="E45" s="362">
        <f ca="1">+'Financial Analysis'!C36/'Financial Analysis'!C60</f>
        <v>0.22497197639711708</v>
      </c>
      <c r="H45" s="362">
        <f ca="1">+'Financial Analysis'!D36/'Financial Analysis'!D60</f>
        <v>0.15721435662146807</v>
      </c>
      <c r="K45" s="362">
        <f ca="1">+'Financial Analysis'!E36/'Financial Analysis'!E60</f>
        <v>0.18744344473349966</v>
      </c>
      <c r="N45" s="362">
        <f ca="1">+'Financial Analysis'!F36/'Financial Analysis'!F60</f>
        <v>0.25207520304109371</v>
      </c>
      <c r="Q45" s="362">
        <f ca="1">+'Financial Analysis'!G36/'Financial Analysis'!G60</f>
        <v>0.26361292800020136</v>
      </c>
      <c r="T45" s="362"/>
    </row>
    <row r="46" spans="3:20" ht="16.5" thickBot="1">
      <c r="C46" t="s">
        <v>767</v>
      </c>
      <c r="E46" s="649">
        <f ca="1">+'Financial Analysis'!C39</f>
        <v>-836.85576705982862</v>
      </c>
      <c r="F46" s="650"/>
      <c r="G46" s="650"/>
      <c r="H46" s="649">
        <f ca="1">+'Financial Analysis'!D39</f>
        <v>71.790902553505035</v>
      </c>
      <c r="I46" s="650"/>
      <c r="J46" s="650"/>
      <c r="K46" s="649">
        <f ca="1">+'Financial Analysis'!E39</f>
        <v>79.971750782113617</v>
      </c>
      <c r="L46" s="650"/>
      <c r="M46" s="650"/>
      <c r="N46" s="649">
        <f ca="1">+'Financial Analysis'!F39</f>
        <v>99.736318597752273</v>
      </c>
      <c r="O46" s="650"/>
      <c r="P46" s="650"/>
      <c r="Q46" s="649">
        <f ca="1">+'Financial Analysis'!G39</f>
        <v>99.065457399852207</v>
      </c>
      <c r="T46" s="649"/>
    </row>
    <row r="47" spans="3:20" ht="16.5" thickBot="1">
      <c r="C47" t="s">
        <v>484</v>
      </c>
      <c r="E47" s="661">
        <f ca="1">+'Financial Analysis'!B42</f>
        <v>8.0538907101005419E-2</v>
      </c>
    </row>
  </sheetData>
  <mergeCells count="36">
    <mergeCell ref="E11:H11"/>
    <mergeCell ref="K11:N11"/>
    <mergeCell ref="Q11:T11"/>
    <mergeCell ref="W11:Z11"/>
    <mergeCell ref="C12:C16"/>
    <mergeCell ref="V12:AA16"/>
    <mergeCell ref="P14:U14"/>
    <mergeCell ref="D12:I12"/>
    <mergeCell ref="D15:I15"/>
    <mergeCell ref="D16:I16"/>
    <mergeCell ref="J12:O12"/>
    <mergeCell ref="J15:O15"/>
    <mergeCell ref="J16:O16"/>
    <mergeCell ref="P12:U12"/>
    <mergeCell ref="P15:U15"/>
    <mergeCell ref="P16:U16"/>
    <mergeCell ref="E7:H7"/>
    <mergeCell ref="K7:N7"/>
    <mergeCell ref="Q7:T7"/>
    <mergeCell ref="W7:Z7"/>
    <mergeCell ref="C8:C10"/>
    <mergeCell ref="V8:AA10"/>
    <mergeCell ref="D8:I8"/>
    <mergeCell ref="D9:I9"/>
    <mergeCell ref="D10:I10"/>
    <mergeCell ref="J8:O8"/>
    <mergeCell ref="J9:O9"/>
    <mergeCell ref="J10:O10"/>
    <mergeCell ref="P8:U8"/>
    <mergeCell ref="P9:U9"/>
    <mergeCell ref="P10:U10"/>
    <mergeCell ref="D13:I13"/>
    <mergeCell ref="J13:O13"/>
    <mergeCell ref="D14:I14"/>
    <mergeCell ref="P13:U13"/>
    <mergeCell ref="J14:O14"/>
  </mergeCells>
  <pageMargins left="0.7" right="0.7" top="0.57999999999999996" bottom="0.56000000000000005" header="0.3" footer="0.3"/>
  <pageSetup scale="84" orientation="portrait" r:id="rId1"/>
  <ignoredErrors>
    <ignoredError sqref="E27 O27:P27 L27:M27 I27:J27 H27 K27 N27 Q27"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G42"/>
  <sheetViews>
    <sheetView showGridLines="0" workbookViewId="0">
      <selection sqref="A1:D1"/>
    </sheetView>
  </sheetViews>
  <sheetFormatPr defaultColWidth="8" defaultRowHeight="12.75"/>
  <cols>
    <col min="1" max="1" width="8" style="339" customWidth="1"/>
    <col min="2" max="2" width="28.125" style="339" bestFit="1" customWidth="1"/>
    <col min="3" max="3" width="15.375" style="339" customWidth="1"/>
    <col min="4" max="4" width="15.125" style="339" customWidth="1"/>
    <col min="5" max="7" width="13.75" style="339" customWidth="1"/>
    <col min="8" max="16384" width="8" style="339"/>
  </cols>
  <sheetData>
    <row r="2" spans="2:7">
      <c r="B2" s="338" t="s">
        <v>486</v>
      </c>
    </row>
    <row r="4" spans="2:7" ht="13.5" thickBot="1">
      <c r="C4" s="367">
        <f>Inputs!C7</f>
        <v>2014</v>
      </c>
      <c r="D4" s="340">
        <f>C4+1</f>
        <v>2015</v>
      </c>
      <c r="E4" s="340">
        <f>D4+1</f>
        <v>2016</v>
      </c>
      <c r="F4" s="340">
        <f>E4+1</f>
        <v>2017</v>
      </c>
      <c r="G4" s="340">
        <f>F4+1</f>
        <v>2018</v>
      </c>
    </row>
    <row r="5" spans="2:7">
      <c r="B5" s="341" t="s">
        <v>487</v>
      </c>
      <c r="C5" s="342">
        <f ca="1">'PL and CF details'!B43</f>
        <v>56.633658100000055</v>
      </c>
      <c r="D5" s="343">
        <f ca="1">'PL and CF details'!C43</f>
        <v>50.99523835357148</v>
      </c>
      <c r="E5" s="343">
        <f ca="1">'PL and CF details'!D43</f>
        <v>58.103432892857199</v>
      </c>
      <c r="F5" s="343">
        <f ca="1">'PL and CF details'!E43</f>
        <v>65.211627432142919</v>
      </c>
      <c r="G5" s="344">
        <f ca="1">'PL and CF details'!F43</f>
        <v>72.319821971428638</v>
      </c>
    </row>
    <row r="6" spans="2:7">
      <c r="B6" s="341" t="s">
        <v>488</v>
      </c>
      <c r="C6" s="345">
        <f ca="1">'PL and CF details'!B24</f>
        <v>0</v>
      </c>
      <c r="D6" s="346">
        <f ca="1">'PL and CF details'!C24</f>
        <v>0</v>
      </c>
      <c r="E6" s="346">
        <f ca="1">'PL and CF details'!D24</f>
        <v>0</v>
      </c>
      <c r="F6" s="346">
        <f ca="1">'PL and CF details'!E24</f>
        <v>0</v>
      </c>
      <c r="G6" s="347">
        <f ca="1">'PL and CF details'!F24</f>
        <v>0</v>
      </c>
    </row>
    <row r="7" spans="2:7">
      <c r="B7" s="341" t="s">
        <v>117</v>
      </c>
      <c r="C7" s="345">
        <f>'PL and CF details'!B12</f>
        <v>70.699546964285773</v>
      </c>
      <c r="D7" s="346">
        <f>'PL and CF details'!C12</f>
        <v>77.76950166071434</v>
      </c>
      <c r="E7" s="346">
        <f>'PL and CF details'!D12</f>
        <v>84.839456357142922</v>
      </c>
      <c r="F7" s="346">
        <f>'PL and CF details'!E12</f>
        <v>91.909411053571489</v>
      </c>
      <c r="G7" s="347">
        <f>'PL and CF details'!F12</f>
        <v>98.979365750000071</v>
      </c>
    </row>
    <row r="8" spans="2:7">
      <c r="B8" s="341" t="s">
        <v>489</v>
      </c>
      <c r="C8" s="345">
        <f ca="1">SUM('PL and CF details'!B81)</f>
        <v>-892.26300000000003</v>
      </c>
      <c r="D8" s="346">
        <f ca="1">SUM('PL and CF details'!C81)</f>
        <v>0</v>
      </c>
      <c r="E8" s="346">
        <f ca="1">SUM('PL and CF details'!D81)</f>
        <v>0</v>
      </c>
      <c r="F8" s="346">
        <f ca="1">SUM('PL and CF details'!E81)</f>
        <v>0</v>
      </c>
      <c r="G8" s="347">
        <f ca="1">SUM('PL and CF details'!F81)</f>
        <v>0</v>
      </c>
    </row>
    <row r="9" spans="2:7">
      <c r="B9" s="341" t="s">
        <v>490</v>
      </c>
      <c r="C9" s="345">
        <f>SUM(Inputs!C76:C78,Inputs!C83:C88)</f>
        <v>0</v>
      </c>
      <c r="D9" s="346">
        <f>SUM(Inputs!D76:D78,Inputs!D83:D88)</f>
        <v>0</v>
      </c>
      <c r="E9" s="346">
        <f>SUM(Inputs!E76:E78,Inputs!E83:E88)</f>
        <v>0</v>
      </c>
      <c r="F9" s="346">
        <f>SUM(Inputs!F76:F78,Inputs!F83:F88)</f>
        <v>0</v>
      </c>
      <c r="G9" s="347">
        <f>SUM(Inputs!G76:G78,Inputs!G83:G88)</f>
        <v>0</v>
      </c>
    </row>
    <row r="10" spans="2:7">
      <c r="B10" s="341" t="s">
        <v>491</v>
      </c>
      <c r="C10" s="348">
        <f>Inputs!C49</f>
        <v>0.7142857142857143</v>
      </c>
      <c r="D10" s="349">
        <f>Inputs!D49</f>
        <v>0.7142857142857143</v>
      </c>
      <c r="E10" s="349">
        <f>Inputs!E49</f>
        <v>0.7142857142857143</v>
      </c>
      <c r="F10" s="349">
        <f>Inputs!F49</f>
        <v>0.7142857142857143</v>
      </c>
      <c r="G10" s="350">
        <f>Inputs!G49</f>
        <v>0.7142857142857143</v>
      </c>
    </row>
    <row r="11" spans="2:7">
      <c r="B11" s="341" t="s">
        <v>485</v>
      </c>
      <c r="C11" s="356">
        <f>Inputs!C50</f>
        <v>0.1</v>
      </c>
      <c r="D11" s="355">
        <f>Inputs!D50</f>
        <v>0.11</v>
      </c>
      <c r="E11" s="355">
        <f>Inputs!E50</f>
        <v>0.12</v>
      </c>
      <c r="F11" s="355">
        <f>Inputs!F50</f>
        <v>0.13</v>
      </c>
      <c r="G11" s="357">
        <f>Inputs!G50</f>
        <v>0.14000000000000001</v>
      </c>
    </row>
    <row r="12" spans="2:7" ht="13.5" thickBot="1">
      <c r="B12" s="341" t="s">
        <v>492</v>
      </c>
      <c r="C12" s="358">
        <f>Inputs!C57</f>
        <v>0</v>
      </c>
      <c r="D12" s="359">
        <f>Inputs!D57</f>
        <v>0</v>
      </c>
      <c r="E12" s="359">
        <f>Inputs!E57</f>
        <v>0</v>
      </c>
      <c r="F12" s="359">
        <f>Inputs!F57</f>
        <v>0</v>
      </c>
      <c r="G12" s="360">
        <f>Inputs!G57</f>
        <v>0</v>
      </c>
    </row>
    <row r="13" spans="2:7" ht="13.5" thickBot="1"/>
    <row r="14" spans="2:7">
      <c r="B14" s="341" t="s">
        <v>484</v>
      </c>
      <c r="C14" s="351" t="e">
        <f>'PL and CF details'!#REF!</f>
        <v>#REF!</v>
      </c>
    </row>
    <row r="15" spans="2:7">
      <c r="B15" s="341" t="s">
        <v>483</v>
      </c>
      <c r="C15" s="352" t="e">
        <f>'PL and CF details'!#REF!</f>
        <v>#REF!</v>
      </c>
    </row>
    <row r="16" spans="2:7" ht="13.5" thickBot="1">
      <c r="B16" s="353" t="s">
        <v>218</v>
      </c>
      <c r="C16" s="354">
        <f ca="1">Summary!B13</f>
        <v>6.5036441E-2</v>
      </c>
    </row>
    <row r="19" spans="2:4">
      <c r="B19" s="338" t="s">
        <v>211</v>
      </c>
    </row>
    <row r="20" spans="2:4" ht="13.5" thickBot="1"/>
    <row r="21" spans="2:4">
      <c r="B21" s="341" t="str">
        <f>Welcome!B4</f>
        <v>Project title</v>
      </c>
      <c r="C21" s="721" t="str">
        <f>Welcome!C4</f>
        <v>TC2 Transition Roof Tube Replacement</v>
      </c>
      <c r="D21" s="722"/>
    </row>
    <row r="22" spans="2:4">
      <c r="B22" s="341" t="str">
        <f>Welcome!B5</f>
        <v>Project description</v>
      </c>
      <c r="C22" s="723" t="str">
        <f>Welcome!C5</f>
        <v xml:space="preserve">This project is to replace 204 transtion roof tubes on the TC2 boiler.  The current transition roof tubes have been found to have higher hardness values than allowable per code and are susceptable to cold cracking. </v>
      </c>
      <c r="D22" s="724"/>
    </row>
    <row r="23" spans="2:4">
      <c r="B23" s="341" t="str">
        <f>Welcome!B6</f>
        <v>Project number</v>
      </c>
      <c r="C23" s="723">
        <f>Welcome!C6</f>
        <v>0</v>
      </c>
      <c r="D23" s="724"/>
    </row>
    <row r="24" spans="2:4">
      <c r="B24" s="341" t="str">
        <f>Welcome!B7</f>
        <v>Key contact</v>
      </c>
      <c r="C24" s="723" t="str">
        <f>Welcome!C7</f>
        <v>Francisco Maldonado</v>
      </c>
      <c r="D24" s="724"/>
    </row>
    <row r="25" spans="2:4">
      <c r="B25" s="341" t="str">
        <f>Welcome!B8</f>
        <v>Key contact phone #</v>
      </c>
      <c r="C25" s="723" t="str">
        <f>Welcome!C8</f>
        <v>502-627-6218</v>
      </c>
      <c r="D25" s="724"/>
    </row>
    <row r="26" spans="2:4">
      <c r="B26" s="341" t="str">
        <f>Welcome!B9</f>
        <v>Company</v>
      </c>
      <c r="C26" s="723" t="str">
        <f>Welcome!C9</f>
        <v>Louisville Gas &amp; Electric Company</v>
      </c>
      <c r="D26" s="724"/>
    </row>
    <row r="27" spans="2:4">
      <c r="B27" s="341" t="str">
        <f>Welcome!B10</f>
        <v>Location</v>
      </c>
      <c r="C27" s="723" t="str">
        <f>Welcome!C10</f>
        <v>Trimble County</v>
      </c>
      <c r="D27" s="724"/>
    </row>
    <row r="28" spans="2:4">
      <c r="B28" s="341" t="str">
        <f>Welcome!B11</f>
        <v>Generating asset</v>
      </c>
      <c r="C28" s="723" t="str">
        <f>Welcome!C11</f>
        <v>Trimble County 2</v>
      </c>
      <c r="D28" s="724"/>
    </row>
    <row r="29" spans="2:4">
      <c r="B29" s="341" t="str">
        <f>Welcome!B12</f>
        <v>Line of business</v>
      </c>
      <c r="C29" s="723" t="str">
        <f>Welcome!C12</f>
        <v>Power Generation</v>
      </c>
      <c r="D29" s="724"/>
    </row>
    <row r="30" spans="2:4">
      <c r="B30" s="341" t="str">
        <f>Welcome!B13</f>
        <v>Department</v>
      </c>
      <c r="C30" s="723" t="str">
        <f>Welcome!C13</f>
        <v>Maintenance</v>
      </c>
      <c r="D30" s="724"/>
    </row>
    <row r="31" spans="2:4">
      <c r="B31" s="341" t="str">
        <f>Welcome!B14</f>
        <v>Budgeted</v>
      </c>
      <c r="C31" s="723" t="str">
        <f>Welcome!C14</f>
        <v>Yes</v>
      </c>
      <c r="D31" s="724"/>
    </row>
    <row r="32" spans="2:4">
      <c r="B32" s="341" t="str">
        <f>Welcome!B15</f>
        <v>Salvage value ($000s)</v>
      </c>
      <c r="C32" s="723">
        <f>Welcome!C15</f>
        <v>0</v>
      </c>
      <c r="D32" s="724"/>
    </row>
    <row r="33" spans="2:7">
      <c r="B33" s="341" t="str">
        <f>Welcome!B16</f>
        <v>IT project</v>
      </c>
      <c r="C33" s="723" t="str">
        <f>Welcome!C16</f>
        <v>No</v>
      </c>
      <c r="D33" s="724"/>
    </row>
    <row r="34" spans="2:7">
      <c r="B34" s="341" t="e">
        <f>Welcome!#REF!</f>
        <v>#REF!</v>
      </c>
      <c r="C34" s="723" t="e">
        <f>Welcome!#REF!</f>
        <v>#REF!</v>
      </c>
      <c r="D34" s="724"/>
    </row>
    <row r="35" spans="2:7">
      <c r="B35" s="341" t="str">
        <f>Welcome!B17</f>
        <v>First year</v>
      </c>
      <c r="C35" s="723">
        <f>Welcome!C17</f>
        <v>2014</v>
      </c>
      <c r="D35" s="724"/>
    </row>
    <row r="36" spans="2:7">
      <c r="B36" s="341" t="str">
        <f>Welcome!B18</f>
        <v>In service year</v>
      </c>
      <c r="C36" s="723">
        <f>Welcome!C18</f>
        <v>2014</v>
      </c>
      <c r="D36" s="724"/>
    </row>
    <row r="37" spans="2:7">
      <c r="B37" s="341" t="str">
        <f>Welcome!B20</f>
        <v>Analysis period (years)</v>
      </c>
      <c r="C37" s="723">
        <f ca="1">Welcome!C20</f>
        <v>37</v>
      </c>
      <c r="D37" s="724"/>
    </row>
    <row r="38" spans="2:7">
      <c r="B38" s="341" t="str">
        <f>Welcome!B19</f>
        <v>Depreciation category</v>
      </c>
      <c r="C38" s="723" t="str">
        <f>Welcome!C19</f>
        <v xml:space="preserve">  Steam Production</v>
      </c>
      <c r="D38" s="724"/>
    </row>
    <row r="39" spans="2:7" ht="13.5" thickBot="1">
      <c r="B39" s="341" t="str">
        <f>Welcome!B21</f>
        <v>Non-utility book depreciation (optional)</v>
      </c>
      <c r="C39" s="725">
        <f>Welcome!C21</f>
        <v>0</v>
      </c>
      <c r="D39" s="726"/>
    </row>
    <row r="41" spans="2:7" ht="13.5" thickBot="1"/>
    <row r="42" spans="2:7" ht="13.5" thickBot="1">
      <c r="B42" s="341" t="s">
        <v>493</v>
      </c>
      <c r="C42" s="363">
        <f>Inputs!C45</f>
        <v>0</v>
      </c>
      <c r="D42" s="364">
        <f>Inputs!D45</f>
        <v>0</v>
      </c>
      <c r="E42" s="364">
        <f>Inputs!E45</f>
        <v>0</v>
      </c>
      <c r="F42" s="364">
        <f>Inputs!F45</f>
        <v>0</v>
      </c>
      <c r="G42" s="365">
        <f>Inputs!G45</f>
        <v>0</v>
      </c>
    </row>
  </sheetData>
  <sheetProtection sheet="1" objects="1" scenarios="1"/>
  <mergeCells count="19">
    <mergeCell ref="C37:D37"/>
    <mergeCell ref="C38:D38"/>
    <mergeCell ref="C39:D39"/>
    <mergeCell ref="C33:D33"/>
    <mergeCell ref="C34:D34"/>
    <mergeCell ref="C35:D35"/>
    <mergeCell ref="C36:D36"/>
    <mergeCell ref="C30:D30"/>
    <mergeCell ref="C31:D31"/>
    <mergeCell ref="C32:D32"/>
    <mergeCell ref="C25:D25"/>
    <mergeCell ref="C26:D26"/>
    <mergeCell ref="C27:D27"/>
    <mergeCell ref="C28:D28"/>
    <mergeCell ref="C21:D21"/>
    <mergeCell ref="C22:D22"/>
    <mergeCell ref="C23:D23"/>
    <mergeCell ref="C24:D24"/>
    <mergeCell ref="C29:D29"/>
  </mergeCells>
  <phoneticPr fontId="61" type="noConversion"/>
  <pageMargins left="0.75" right="0.75" top="1" bottom="1" header="0.5" footer="0.5"/>
  <headerFooter alignWithMargins="0"/>
  <ignoredErrors>
    <ignoredError sqref="C42:G42 G15:G16 E15:E16 F15:F16 H12 D15:D16 H5:H11 H15:H16 H14 F14 E14 G14 C12:G12 D14 D17 F17 E17 G17 E9:E11 G9:G11 D9:D11 C9:C11 C17 D13 G13 E13 F13 H13 H17 C5:C7 D5:D7 G5:G7 E5:E7 F5:F7 F9:F11" unlockedFormula="1"/>
    <ignoredError sqref="C14:C16" evalError="1"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20"/>
  <sheetViews>
    <sheetView workbookViewId="0">
      <selection sqref="A1:D1"/>
    </sheetView>
  </sheetViews>
  <sheetFormatPr defaultRowHeight="15.75"/>
  <cols>
    <col min="1" max="1" width="12.375" bestFit="1" customWidth="1"/>
    <col min="2" max="2" width="20.375" bestFit="1" customWidth="1"/>
    <col min="3" max="3" width="22" bestFit="1" customWidth="1"/>
    <col min="4" max="4" width="110.875" bestFit="1" customWidth="1"/>
  </cols>
  <sheetData>
    <row r="1" spans="1:4">
      <c r="A1" s="727" t="s">
        <v>642</v>
      </c>
      <c r="B1" s="727"/>
      <c r="C1" s="727"/>
      <c r="D1" s="727"/>
    </row>
    <row r="2" spans="1:4">
      <c r="A2" s="545" t="s">
        <v>703</v>
      </c>
      <c r="B2" s="545" t="s">
        <v>639</v>
      </c>
      <c r="C2" s="545" t="s">
        <v>640</v>
      </c>
      <c r="D2" s="545" t="s">
        <v>641</v>
      </c>
    </row>
    <row r="3" spans="1:4">
      <c r="A3" s="552">
        <v>40683</v>
      </c>
      <c r="B3" s="553" t="s">
        <v>663</v>
      </c>
      <c r="C3" s="553" t="s">
        <v>663</v>
      </c>
      <c r="D3" s="550" t="s">
        <v>665</v>
      </c>
    </row>
    <row r="4" spans="1:4">
      <c r="A4" s="554">
        <v>40683</v>
      </c>
      <c r="B4" s="555" t="s">
        <v>646</v>
      </c>
      <c r="C4" s="555" t="s">
        <v>647</v>
      </c>
      <c r="D4" s="551" t="s">
        <v>648</v>
      </c>
    </row>
    <row r="5" spans="1:4">
      <c r="A5" s="552">
        <v>40683</v>
      </c>
      <c r="B5" s="553" t="s">
        <v>646</v>
      </c>
      <c r="C5" s="553" t="s">
        <v>649</v>
      </c>
      <c r="D5" s="550" t="s">
        <v>650</v>
      </c>
    </row>
    <row r="6" spans="1:4">
      <c r="A6" s="554">
        <v>40683</v>
      </c>
      <c r="B6" s="555" t="s">
        <v>651</v>
      </c>
      <c r="C6" s="555" t="s">
        <v>656</v>
      </c>
      <c r="D6" s="551" t="s">
        <v>653</v>
      </c>
    </row>
    <row r="7" spans="1:4">
      <c r="A7" s="552">
        <v>40683</v>
      </c>
      <c r="B7" s="553" t="s">
        <v>651</v>
      </c>
      <c r="C7" s="553" t="s">
        <v>657</v>
      </c>
      <c r="D7" s="579" t="s">
        <v>667</v>
      </c>
    </row>
    <row r="8" spans="1:4">
      <c r="A8" s="554">
        <v>40683</v>
      </c>
      <c r="B8" s="555" t="s">
        <v>663</v>
      </c>
      <c r="C8" s="555" t="s">
        <v>663</v>
      </c>
      <c r="D8" s="546" t="s">
        <v>668</v>
      </c>
    </row>
    <row r="9" spans="1:4">
      <c r="A9" s="552">
        <v>40683</v>
      </c>
      <c r="B9" s="553" t="s">
        <v>664</v>
      </c>
      <c r="C9" s="553" t="s">
        <v>663</v>
      </c>
      <c r="D9" s="550" t="s">
        <v>666</v>
      </c>
    </row>
    <row r="10" spans="1:4">
      <c r="A10" s="554">
        <v>40715</v>
      </c>
      <c r="B10" s="555" t="s">
        <v>697</v>
      </c>
      <c r="C10" s="581" t="s">
        <v>698</v>
      </c>
      <c r="D10" s="546" t="s">
        <v>699</v>
      </c>
    </row>
    <row r="11" spans="1:4">
      <c r="A11" s="552">
        <v>40725</v>
      </c>
      <c r="B11" s="553" t="s">
        <v>663</v>
      </c>
      <c r="C11" s="553" t="s">
        <v>663</v>
      </c>
      <c r="D11" s="579" t="s">
        <v>700</v>
      </c>
    </row>
    <row r="12" spans="1:4">
      <c r="A12" s="554">
        <v>40725</v>
      </c>
      <c r="B12" s="555" t="s">
        <v>697</v>
      </c>
      <c r="C12" s="555" t="s">
        <v>701</v>
      </c>
      <c r="D12" s="546" t="s">
        <v>702</v>
      </c>
    </row>
    <row r="13" spans="1:4">
      <c r="A13" s="552">
        <v>40725</v>
      </c>
      <c r="B13" s="553" t="s">
        <v>669</v>
      </c>
      <c r="C13" s="553" t="s">
        <v>673</v>
      </c>
      <c r="D13" s="579" t="s">
        <v>674</v>
      </c>
    </row>
    <row r="14" spans="1:4">
      <c r="A14" s="554">
        <v>40725</v>
      </c>
      <c r="B14" s="555" t="s">
        <v>669</v>
      </c>
      <c r="C14" s="555" t="s">
        <v>688</v>
      </c>
      <c r="D14" s="546" t="s">
        <v>689</v>
      </c>
    </row>
    <row r="15" spans="1:4">
      <c r="A15" s="552">
        <v>40725</v>
      </c>
      <c r="B15" s="553" t="s">
        <v>651</v>
      </c>
      <c r="C15" s="553" t="s">
        <v>686</v>
      </c>
      <c r="D15" s="550" t="s">
        <v>687</v>
      </c>
    </row>
    <row r="16" spans="1:4">
      <c r="A16" s="554">
        <v>40725</v>
      </c>
      <c r="B16" s="555" t="s">
        <v>651</v>
      </c>
      <c r="C16" s="581" t="s">
        <v>691</v>
      </c>
      <c r="D16" s="546" t="s">
        <v>690</v>
      </c>
    </row>
    <row r="17" spans="1:4">
      <c r="A17" s="552">
        <v>40743</v>
      </c>
      <c r="B17" s="553" t="s">
        <v>419</v>
      </c>
      <c r="C17" s="553" t="s">
        <v>663</v>
      </c>
      <c r="D17" s="550" t="s">
        <v>704</v>
      </c>
    </row>
    <row r="18" spans="1:4">
      <c r="A18" s="554">
        <v>40928</v>
      </c>
      <c r="B18" s="555" t="s">
        <v>646</v>
      </c>
      <c r="C18" s="555" t="s">
        <v>663</v>
      </c>
      <c r="D18" s="587" t="s">
        <v>705</v>
      </c>
    </row>
    <row r="19" spans="1:4">
      <c r="A19" s="552">
        <v>41204</v>
      </c>
      <c r="B19" s="553" t="s">
        <v>646</v>
      </c>
      <c r="C19" s="553" t="s">
        <v>663</v>
      </c>
      <c r="D19" s="550" t="s">
        <v>773</v>
      </c>
    </row>
    <row r="20" spans="1:4">
      <c r="A20" s="606">
        <v>41278</v>
      </c>
      <c r="B20" s="555" t="s">
        <v>663</v>
      </c>
      <c r="C20" s="555" t="s">
        <v>663</v>
      </c>
      <c r="D20" t="s">
        <v>775</v>
      </c>
    </row>
  </sheetData>
  <sheetProtection sheet="1" objects="1" scenarios="1"/>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32A780272F7A47A3181611ACFCDFC3" ma:contentTypeVersion="1" ma:contentTypeDescription="Create a new document." ma:contentTypeScope="" ma:versionID="bd2a3b02e2201373e4002ce27fa3f2b0">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E13E5DC-1931-4BBE-93E3-2A4F91A140CA}">
  <ds:schemaRefs>
    <ds:schemaRef ds:uri="http://schemas.microsoft.com/sharepoint/v3/contenttype/forms"/>
  </ds:schemaRefs>
</ds:datastoreItem>
</file>

<file path=customXml/itemProps2.xml><?xml version="1.0" encoding="utf-8"?>
<ds:datastoreItem xmlns:ds="http://schemas.openxmlformats.org/officeDocument/2006/customXml" ds:itemID="{022CEB2E-DB14-4841-AFA3-5F0FEB34D1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B56CFF-F89F-4A70-B71A-264DF534DE16}">
  <ds:schemaRefs>
    <ds:schemaRef ds:uri="http://schemas.microsoft.com/office/infopath/2007/PartnerControls"/>
    <ds:schemaRef ds:uri="http://schemas.microsoft.com/office/2006/metadata/properties"/>
    <ds:schemaRef ds:uri="http://www.w3.org/XML/1998/namespace"/>
    <ds:schemaRef ds:uri="http://purl.org/dc/elements/1.1/"/>
    <ds:schemaRef ds:uri="http://schemas.microsoft.com/sharepoint/v3"/>
    <ds:schemaRef ds:uri="http://schemas.microsoft.com/office/2006/documentManagement/type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69</vt:i4>
      </vt:variant>
    </vt:vector>
  </HeadingPairs>
  <TitlesOfParts>
    <vt:vector size="79" baseType="lpstr">
      <vt:lpstr>Welcome</vt:lpstr>
      <vt:lpstr>Help</vt:lpstr>
      <vt:lpstr>Bonus Depreciation</vt:lpstr>
      <vt:lpstr>Inputs</vt:lpstr>
      <vt:lpstr>PL and CF details</vt:lpstr>
      <vt:lpstr>NPVRR</vt:lpstr>
      <vt:lpstr>Financial Analysis</vt:lpstr>
      <vt:lpstr>Summary</vt:lpstr>
      <vt:lpstr>Alternatives</vt:lpstr>
      <vt:lpstr>IC Summary</vt:lpstr>
      <vt:lpstr>Avoided_Capital_Burdens</vt:lpstr>
      <vt:lpstr>Avoided_Capital_Costs</vt:lpstr>
      <vt:lpstr>BookIncomeTax</vt:lpstr>
      <vt:lpstr>Budgeted</vt:lpstr>
      <vt:lpstr>CapitalInvestments</vt:lpstr>
      <vt:lpstr>CashFlow</vt:lpstr>
      <vt:lpstr>Cashflow_earlyyears</vt:lpstr>
      <vt:lpstr>Cashflow_lateryears</vt:lpstr>
      <vt:lpstr>Company</vt:lpstr>
      <vt:lpstr>CompanyName</vt:lpstr>
      <vt:lpstr>Department</vt:lpstr>
      <vt:lpstr>DepretiationCategory</vt:lpstr>
      <vt:lpstr>Description</vt:lpstr>
      <vt:lpstr>ECR</vt:lpstr>
      <vt:lpstr>Financials</vt:lpstr>
      <vt:lpstr>FirstYear</vt:lpstr>
      <vt:lpstr>GenAssets</vt:lpstr>
      <vt:lpstr>Getting_Started</vt:lpstr>
      <vt:lpstr>GoToPLCFTop</vt:lpstr>
      <vt:lpstr>Help</vt:lpstr>
      <vt:lpstr>Help_inputs</vt:lpstr>
      <vt:lpstr>Help_project_overview</vt:lpstr>
      <vt:lpstr>Income_Statement_earlyyears</vt:lpstr>
      <vt:lpstr>Income_Statement_lateryears</vt:lpstr>
      <vt:lpstr>Input_Dates</vt:lpstr>
      <vt:lpstr>Inputs</vt:lpstr>
      <vt:lpstr>Inputs_capandbenefits</vt:lpstr>
      <vt:lpstr>Inputs_costs</vt:lpstr>
      <vt:lpstr>Inservice</vt:lpstr>
      <vt:lpstr>ITProject</vt:lpstr>
      <vt:lpstr>LaborTax</vt:lpstr>
      <vt:lpstr>LineOfBusiness</vt:lpstr>
      <vt:lpstr>Location</vt:lpstr>
      <vt:lpstr>Period</vt:lpstr>
      <vt:lpstr>PL_CF</vt:lpstr>
      <vt:lpstr>PL_CF_Dates</vt:lpstr>
      <vt:lpstr>PLCFStart</vt:lpstr>
      <vt:lpstr>'Financial Analysis'!Print_Area</vt:lpstr>
      <vt:lpstr>Help!Print_Area</vt:lpstr>
      <vt:lpstr>'IC Summary'!Print_Area</vt:lpstr>
      <vt:lpstr>Inputs!Print_Area</vt:lpstr>
      <vt:lpstr>'LookUp Ranges'!Print_Area</vt:lpstr>
      <vt:lpstr>NPVRR!Print_Area</vt:lpstr>
      <vt:lpstr>'PL and CF details'!Print_Area</vt:lpstr>
      <vt:lpstr>Summary!Print_Area</vt:lpstr>
      <vt:lpstr>Welcome!Print_Area</vt:lpstr>
      <vt:lpstr>'Financial Analysis'!Print_Titles</vt:lpstr>
      <vt:lpstr>Inputs!Print_Titles</vt:lpstr>
      <vt:lpstr>NPVRR!Print_Titles</vt:lpstr>
      <vt:lpstr>'PL and CF details'!Print_Titles</vt:lpstr>
      <vt:lpstr>Project_number</vt:lpstr>
      <vt:lpstr>Project_Overview</vt:lpstr>
      <vt:lpstr>Project_Title</vt:lpstr>
      <vt:lpstr>PropertyTaxRate</vt:lpstr>
      <vt:lpstr>NPVRR!Rate_Case</vt:lpstr>
      <vt:lpstr>Rate_Case</vt:lpstr>
      <vt:lpstr>Rate_Case_Assumptions</vt:lpstr>
      <vt:lpstr>NPVRR!Rate_Case_Dates</vt:lpstr>
      <vt:lpstr>Rate_Case_Dates2</vt:lpstr>
      <vt:lpstr>Rate_Case_Schedule</vt:lpstr>
      <vt:lpstr>Rate_Case_Schedule2</vt:lpstr>
      <vt:lpstr>RetireValue</vt:lpstr>
      <vt:lpstr>Summary</vt:lpstr>
      <vt:lpstr>Summary_Report</vt:lpstr>
      <vt:lpstr>TaxDepretTable</vt:lpstr>
      <vt:lpstr>TotalCapital</vt:lpstr>
      <vt:lpstr>Units</vt:lpstr>
      <vt:lpstr>WACC</vt:lpstr>
      <vt:lpstr>Welcome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This is empty IRR Model file</dc:title>
  <dc:creator>Marshall, Steve</dc:creator>
  <cp:keywords>CEM</cp:keywords>
  <cp:lastModifiedBy>Harris, Don</cp:lastModifiedBy>
  <cp:lastPrinted>2013-01-04T19:39:03Z</cp:lastPrinted>
  <dcterms:created xsi:type="dcterms:W3CDTF">1999-06-30T20:43:09Z</dcterms:created>
  <dcterms:modified xsi:type="dcterms:W3CDTF">2015-01-28T16:05:51Z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how calculations">
    <vt:bool>true</vt:bool>
  </property>
  <property fmtid="{D5CDD505-2E9C-101B-9397-08002B2CF9AE}" pid="3" name="Title">
    <vt:lpwstr>This is empty IRR Model file</vt:lpwstr>
  </property>
  <property fmtid="{D5CDD505-2E9C-101B-9397-08002B2CF9AE}" pid="4" name="Description">
    <vt:lpwstr/>
  </property>
  <property fmtid="{D5CDD505-2E9C-101B-9397-08002B2CF9AE}" pid="5" name="Project Number">
    <vt:lpwstr/>
  </property>
  <property fmtid="{D5CDD505-2E9C-101B-9397-08002B2CF9AE}" pid="6" name="Company">
    <vt:lpwstr/>
  </property>
  <property fmtid="{D5CDD505-2E9C-101B-9397-08002B2CF9AE}" pid="7" name="Unit">
    <vt:lpwstr/>
  </property>
  <property fmtid="{D5CDD505-2E9C-101B-9397-08002B2CF9AE}" pid="8" name="Line of Business">
    <vt:lpwstr/>
  </property>
  <property fmtid="{D5CDD505-2E9C-101B-9397-08002B2CF9AE}" pid="9" name="Department">
    <vt:lpwstr/>
  </property>
  <property fmtid="{D5CDD505-2E9C-101B-9397-08002B2CF9AE}" pid="10" name="First Year">
    <vt:lpwstr/>
  </property>
  <property fmtid="{D5CDD505-2E9C-101B-9397-08002B2CF9AE}" pid="11" name="In Service Year">
    <vt:lpwstr/>
  </property>
  <property fmtid="{D5CDD505-2E9C-101B-9397-08002B2CF9AE}" pid="12" name="Period">
    <vt:lpwstr>20</vt:lpwstr>
  </property>
  <property fmtid="{D5CDD505-2E9C-101B-9397-08002B2CF9AE}" pid="13" name="Depretiation Category">
    <vt:lpwstr/>
  </property>
  <property fmtid="{D5CDD505-2E9C-101B-9397-08002B2CF9AE}" pid="14" name="Budgeted">
    <vt:bool>false</vt:bool>
  </property>
  <property fmtid="{D5CDD505-2E9C-101B-9397-08002B2CF9AE}" pid="15" name="Has retire value">
    <vt:bool>false</vt:bool>
  </property>
  <property fmtid="{D5CDD505-2E9C-101B-9397-08002B2CF9AE}" pid="16" name="Retire value">
    <vt:lpwstr/>
  </property>
  <property fmtid="{D5CDD505-2E9C-101B-9397-08002B2CF9AE}" pid="17" name="IT Project">
    <vt:bool>false</vt:bool>
  </property>
  <property fmtid="{D5CDD505-2E9C-101B-9397-08002B2CF9AE}" pid="18" name="R&amp;D project">
    <vt:bool>false</vt:bool>
  </property>
  <property fmtid="{D5CDD505-2E9C-101B-9397-08002B2CF9AE}" pid="19" name="ContentTypeId">
    <vt:lpwstr>0x010100E632A780272F7A47A3181611ACFCDFC3</vt:lpwstr>
  </property>
</Properties>
</file>