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-15" windowWidth="22980" windowHeight="10725" activeTab="2"/>
  </bookViews>
  <sheets>
    <sheet name="Meter 1" sheetId="4" r:id="rId1"/>
    <sheet name="Meter 2" sheetId="1" r:id="rId2"/>
    <sheet name="Totalized" sheetId="5" r:id="rId3"/>
    <sheet name="Sheet2" sheetId="2" r:id="rId4"/>
    <sheet name="Sheet3" sheetId="3" r:id="rId5"/>
  </sheets>
  <calcPr calcId="145621" calcMode="manual"/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R34" i="1"/>
  <c r="Q34" i="1"/>
  <c r="P34" i="1"/>
  <c r="O34" i="1"/>
  <c r="N34" i="1"/>
  <c r="M34" i="1"/>
  <c r="L34" i="1"/>
  <c r="K34" i="1"/>
  <c r="J34" i="1"/>
  <c r="I34" i="1"/>
  <c r="H34" i="1"/>
  <c r="G34" i="1"/>
  <c r="G40" i="1" s="1"/>
  <c r="R33" i="1"/>
  <c r="Q33" i="1"/>
  <c r="P33" i="1"/>
  <c r="O33" i="1"/>
  <c r="O40" i="1" s="1"/>
  <c r="M6" i="5" s="1"/>
  <c r="N33" i="1"/>
  <c r="M33" i="1"/>
  <c r="L33" i="1"/>
  <c r="K33" i="1"/>
  <c r="K40" i="1" s="1"/>
  <c r="I6" i="5" s="1"/>
  <c r="J33" i="1"/>
  <c r="I33" i="1"/>
  <c r="H33" i="1"/>
  <c r="G33" i="1"/>
  <c r="P20" i="5"/>
  <c r="O20" i="5"/>
  <c r="N20" i="5"/>
  <c r="M20" i="5"/>
  <c r="L20" i="5"/>
  <c r="K20" i="5"/>
  <c r="J20" i="5"/>
  <c r="I20" i="5"/>
  <c r="H20" i="5"/>
  <c r="G20" i="5"/>
  <c r="F20" i="5"/>
  <c r="P19" i="5"/>
  <c r="O19" i="5"/>
  <c r="N19" i="5"/>
  <c r="M19" i="5"/>
  <c r="L19" i="5"/>
  <c r="K19" i="5"/>
  <c r="J19" i="5"/>
  <c r="I19" i="5"/>
  <c r="H19" i="5"/>
  <c r="G19" i="5"/>
  <c r="F19" i="5"/>
  <c r="P18" i="5"/>
  <c r="O18" i="5"/>
  <c r="N18" i="5"/>
  <c r="M18" i="5"/>
  <c r="L18" i="5"/>
  <c r="K18" i="5"/>
  <c r="J18" i="5"/>
  <c r="I18" i="5"/>
  <c r="H18" i="5"/>
  <c r="G18" i="5"/>
  <c r="F18" i="5"/>
  <c r="P17" i="5"/>
  <c r="O17" i="5"/>
  <c r="N17" i="5"/>
  <c r="M17" i="5"/>
  <c r="L17" i="5"/>
  <c r="K17" i="5"/>
  <c r="J17" i="5"/>
  <c r="I17" i="5"/>
  <c r="H17" i="5"/>
  <c r="G17" i="5"/>
  <c r="F17" i="5"/>
  <c r="E20" i="5"/>
  <c r="E19" i="5"/>
  <c r="E18" i="5"/>
  <c r="E17" i="5"/>
  <c r="E9" i="5"/>
  <c r="P6" i="5"/>
  <c r="L6" i="5"/>
  <c r="H6" i="5"/>
  <c r="P5" i="5"/>
  <c r="L5" i="5"/>
  <c r="H5" i="5"/>
  <c r="P4" i="5"/>
  <c r="L4" i="5"/>
  <c r="H4" i="5"/>
  <c r="E4" i="5"/>
  <c r="P3" i="5"/>
  <c r="O3" i="5"/>
  <c r="N3" i="5"/>
  <c r="M3" i="5"/>
  <c r="L3" i="5"/>
  <c r="K3" i="5"/>
  <c r="J3" i="5"/>
  <c r="I3" i="5"/>
  <c r="H3" i="5"/>
  <c r="G3" i="5"/>
  <c r="F3" i="5"/>
  <c r="E3" i="5"/>
  <c r="J12" i="1"/>
  <c r="J13" i="1" s="1"/>
  <c r="I12" i="1"/>
  <c r="G12" i="1"/>
  <c r="J19" i="1"/>
  <c r="J20" i="1" s="1"/>
  <c r="I19" i="1"/>
  <c r="G19" i="1"/>
  <c r="J26" i="1"/>
  <c r="J27" i="1" s="1"/>
  <c r="I26" i="1"/>
  <c r="G26" i="1"/>
  <c r="K27" i="1"/>
  <c r="K26" i="1"/>
  <c r="K19" i="1"/>
  <c r="K20" i="1" s="1"/>
  <c r="L8" i="1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I8" i="1"/>
  <c r="J8" i="1" s="1"/>
  <c r="K8" i="1" s="1"/>
  <c r="M8" i="1" s="1"/>
  <c r="N8" i="1" s="1"/>
  <c r="O8" i="1" s="1"/>
  <c r="P8" i="1" s="1"/>
  <c r="Q8" i="1" s="1"/>
  <c r="R8" i="1" s="1"/>
  <c r="H8" i="1"/>
  <c r="G47" i="1"/>
  <c r="H47" i="1"/>
  <c r="I47" i="1"/>
  <c r="J47" i="1"/>
  <c r="K47" i="1"/>
  <c r="L47" i="1"/>
  <c r="M47" i="1"/>
  <c r="N47" i="1"/>
  <c r="O47" i="1"/>
  <c r="P47" i="1"/>
  <c r="Q47" i="1"/>
  <c r="R47" i="1"/>
  <c r="R48" i="1"/>
  <c r="R47" i="4"/>
  <c r="Q47" i="4"/>
  <c r="N47" i="4"/>
  <c r="M47" i="4"/>
  <c r="J47" i="4"/>
  <c r="R46" i="4"/>
  <c r="Q46" i="4"/>
  <c r="P46" i="4"/>
  <c r="O46" i="4"/>
  <c r="N46" i="4"/>
  <c r="M46" i="4"/>
  <c r="L46" i="4"/>
  <c r="K46" i="4"/>
  <c r="J46" i="4"/>
  <c r="I46" i="4"/>
  <c r="H46" i="4"/>
  <c r="G46" i="4"/>
  <c r="R40" i="1"/>
  <c r="Q40" i="1"/>
  <c r="O6" i="5" s="1"/>
  <c r="P40" i="1"/>
  <c r="N6" i="5" s="1"/>
  <c r="N40" i="1"/>
  <c r="M40" i="1"/>
  <c r="K6" i="5" s="1"/>
  <c r="L40" i="1"/>
  <c r="J6" i="5" s="1"/>
  <c r="J40" i="1"/>
  <c r="I40" i="1"/>
  <c r="G6" i="5" s="1"/>
  <c r="H40" i="1"/>
  <c r="F6" i="5" s="1"/>
  <c r="R39" i="1"/>
  <c r="Q39" i="1"/>
  <c r="O5" i="5" s="1"/>
  <c r="P39" i="1"/>
  <c r="N5" i="5" s="1"/>
  <c r="N39" i="1"/>
  <c r="M39" i="1"/>
  <c r="K5" i="5" s="1"/>
  <c r="L39" i="1"/>
  <c r="J5" i="5" s="1"/>
  <c r="J39" i="1"/>
  <c r="I39" i="1"/>
  <c r="G5" i="5" s="1"/>
  <c r="H39" i="1"/>
  <c r="F5" i="5" s="1"/>
  <c r="R38" i="1"/>
  <c r="Q38" i="1"/>
  <c r="O4" i="5" s="1"/>
  <c r="P38" i="1"/>
  <c r="N4" i="5" s="1"/>
  <c r="N38" i="1"/>
  <c r="M38" i="1"/>
  <c r="K4" i="5" s="1"/>
  <c r="L38" i="1"/>
  <c r="J4" i="5" s="1"/>
  <c r="J38" i="1"/>
  <c r="I38" i="1"/>
  <c r="G4" i="5" s="1"/>
  <c r="H38" i="1"/>
  <c r="I50" i="1" s="1"/>
  <c r="G38" i="1"/>
  <c r="R31" i="1"/>
  <c r="Q31" i="1"/>
  <c r="Q48" i="1" s="1"/>
  <c r="P31" i="1"/>
  <c r="P48" i="1" s="1"/>
  <c r="O31" i="1"/>
  <c r="O48" i="1" s="1"/>
  <c r="N31" i="1"/>
  <c r="N48" i="1" s="1"/>
  <c r="M31" i="1"/>
  <c r="M48" i="1" s="1"/>
  <c r="L31" i="1"/>
  <c r="L48" i="1" s="1"/>
  <c r="K31" i="1"/>
  <c r="K48" i="1" s="1"/>
  <c r="J31" i="1"/>
  <c r="J48" i="1" s="1"/>
  <c r="I31" i="1"/>
  <c r="I48" i="1" s="1"/>
  <c r="H31" i="1"/>
  <c r="H48" i="1" s="1"/>
  <c r="G31" i="1"/>
  <c r="G48" i="1" s="1"/>
  <c r="T23" i="1"/>
  <c r="T16" i="1"/>
  <c r="T9" i="1"/>
  <c r="R39" i="4"/>
  <c r="N39" i="4"/>
  <c r="J39" i="4"/>
  <c r="N38" i="4"/>
  <c r="J38" i="4"/>
  <c r="R35" i="4"/>
  <c r="Q35" i="4"/>
  <c r="P35" i="4"/>
  <c r="O35" i="4"/>
  <c r="N35" i="4"/>
  <c r="M35" i="4"/>
  <c r="L35" i="4"/>
  <c r="K35" i="4"/>
  <c r="J35" i="4"/>
  <c r="I35" i="4"/>
  <c r="H35" i="4"/>
  <c r="G35" i="4"/>
  <c r="R34" i="4"/>
  <c r="Q34" i="4"/>
  <c r="P34" i="4"/>
  <c r="O34" i="4"/>
  <c r="N34" i="4"/>
  <c r="M34" i="4"/>
  <c r="L34" i="4"/>
  <c r="K34" i="4"/>
  <c r="J34" i="4"/>
  <c r="I34" i="4"/>
  <c r="H34" i="4"/>
  <c r="G34" i="4"/>
  <c r="R33" i="4"/>
  <c r="R38" i="4" s="1"/>
  <c r="Q33" i="4"/>
  <c r="Q40" i="4" s="1"/>
  <c r="P33" i="4"/>
  <c r="P38" i="4" s="1"/>
  <c r="O33" i="4"/>
  <c r="N33" i="4"/>
  <c r="M33" i="4"/>
  <c r="L33" i="4"/>
  <c r="L38" i="4" s="1"/>
  <c r="K33" i="4"/>
  <c r="J33" i="4"/>
  <c r="I33" i="4"/>
  <c r="H33" i="4"/>
  <c r="H39" i="4" s="1"/>
  <c r="G33" i="4"/>
  <c r="R31" i="4"/>
  <c r="Q31" i="4"/>
  <c r="P31" i="4"/>
  <c r="P47" i="4" s="1"/>
  <c r="O31" i="4"/>
  <c r="O47" i="4" s="1"/>
  <c r="N31" i="4"/>
  <c r="M31" i="4"/>
  <c r="L31" i="4"/>
  <c r="L47" i="4" s="1"/>
  <c r="K31" i="4"/>
  <c r="K47" i="4" s="1"/>
  <c r="J31" i="4"/>
  <c r="I31" i="4"/>
  <c r="I47" i="4" s="1"/>
  <c r="H31" i="4"/>
  <c r="H47" i="4" s="1"/>
  <c r="G31" i="4"/>
  <c r="T26" i="4"/>
  <c r="T23" i="4"/>
  <c r="T19" i="4"/>
  <c r="T16" i="4"/>
  <c r="T12" i="4"/>
  <c r="T9" i="4"/>
  <c r="J52" i="1" l="1"/>
  <c r="Q52" i="1"/>
  <c r="E6" i="5"/>
  <c r="I52" i="1"/>
  <c r="M52" i="1"/>
  <c r="T34" i="1"/>
  <c r="J50" i="1"/>
  <c r="K38" i="1"/>
  <c r="I4" i="5" s="1"/>
  <c r="O38" i="1"/>
  <c r="M4" i="5" s="1"/>
  <c r="G39" i="1"/>
  <c r="K39" i="1"/>
  <c r="I5" i="5" s="1"/>
  <c r="O39" i="1"/>
  <c r="M5" i="5" s="1"/>
  <c r="M50" i="1"/>
  <c r="F4" i="5"/>
  <c r="P52" i="1"/>
  <c r="L52" i="1"/>
  <c r="H52" i="1"/>
  <c r="L51" i="1"/>
  <c r="H51" i="1"/>
  <c r="P50" i="1"/>
  <c r="H50" i="1"/>
  <c r="O52" i="1"/>
  <c r="K52" i="1"/>
  <c r="G52" i="1"/>
  <c r="K51" i="1"/>
  <c r="G51" i="1"/>
  <c r="O50" i="1"/>
  <c r="G50" i="1"/>
  <c r="R52" i="1"/>
  <c r="N52" i="1"/>
  <c r="R51" i="1"/>
  <c r="N50" i="1"/>
  <c r="T12" i="1"/>
  <c r="T19" i="1"/>
  <c r="T26" i="1"/>
  <c r="I40" i="4"/>
  <c r="H38" i="4"/>
  <c r="R40" i="4"/>
  <c r="P39" i="4"/>
  <c r="P40" i="4"/>
  <c r="O40" i="4"/>
  <c r="N40" i="4"/>
  <c r="M40" i="4"/>
  <c r="L39" i="4"/>
  <c r="L40" i="4"/>
  <c r="K40" i="4"/>
  <c r="J40" i="4"/>
  <c r="H40" i="4"/>
  <c r="T31" i="4"/>
  <c r="G40" i="4"/>
  <c r="G47" i="4"/>
  <c r="T31" i="1"/>
  <c r="T34" i="4"/>
  <c r="G38" i="4"/>
  <c r="K38" i="4"/>
  <c r="O38" i="4"/>
  <c r="G39" i="4"/>
  <c r="K39" i="4"/>
  <c r="O39" i="4"/>
  <c r="I38" i="4"/>
  <c r="M38" i="4"/>
  <c r="Q38" i="4"/>
  <c r="I39" i="4"/>
  <c r="M39" i="4"/>
  <c r="Q39" i="4"/>
  <c r="O53" i="1" l="1"/>
  <c r="R50" i="1"/>
  <c r="H53" i="1"/>
  <c r="N51" i="1"/>
  <c r="N53" i="1" s="1"/>
  <c r="K50" i="1"/>
  <c r="K53" i="1" s="1"/>
  <c r="O51" i="1"/>
  <c r="L50" i="1"/>
  <c r="L53" i="1" s="1"/>
  <c r="P51" i="1"/>
  <c r="P53" i="1" s="1"/>
  <c r="J51" i="1"/>
  <c r="J53" i="1" s="1"/>
  <c r="M51" i="1"/>
  <c r="M53" i="1" s="1"/>
  <c r="I51" i="1"/>
  <c r="I53" i="1" s="1"/>
  <c r="Q51" i="1"/>
  <c r="E5" i="5"/>
  <c r="Q50" i="1"/>
  <c r="G53" i="1"/>
  <c r="R53" i="1"/>
  <c r="K51" i="4"/>
  <c r="R51" i="4"/>
  <c r="H51" i="4"/>
  <c r="Q51" i="4"/>
  <c r="P51" i="4"/>
  <c r="L51" i="4"/>
  <c r="N51" i="4"/>
  <c r="M51" i="4"/>
  <c r="G51" i="4"/>
  <c r="J51" i="4"/>
  <c r="I51" i="4"/>
  <c r="O51" i="4"/>
  <c r="P50" i="4"/>
  <c r="L50" i="4"/>
  <c r="O50" i="4"/>
  <c r="K50" i="4"/>
  <c r="H50" i="4"/>
  <c r="R50" i="4"/>
  <c r="N50" i="4"/>
  <c r="J50" i="4"/>
  <c r="G50" i="4"/>
  <c r="Q50" i="4"/>
  <c r="M50" i="4"/>
  <c r="I50" i="4"/>
  <c r="R49" i="4"/>
  <c r="N49" i="4"/>
  <c r="J49" i="4"/>
  <c r="Q49" i="4"/>
  <c r="M49" i="4"/>
  <c r="I49" i="4"/>
  <c r="P49" i="4"/>
  <c r="L49" i="4"/>
  <c r="H49" i="4"/>
  <c r="G49" i="4"/>
  <c r="O49" i="4"/>
  <c r="K49" i="4"/>
  <c r="T53" i="1" l="1"/>
  <c r="Q53" i="1"/>
  <c r="G52" i="4"/>
  <c r="K52" i="4"/>
  <c r="H52" i="4"/>
  <c r="O52" i="4"/>
  <c r="M52" i="4"/>
  <c r="L52" i="4"/>
  <c r="I52" i="4"/>
  <c r="J52" i="4"/>
  <c r="Q52" i="4"/>
  <c r="N52" i="4"/>
  <c r="R52" i="4" l="1"/>
  <c r="P52" i="4"/>
  <c r="T52" i="4" l="1"/>
  <c r="P10" i="5" l="1"/>
  <c r="O10" i="5"/>
  <c r="N10" i="5"/>
  <c r="M11" i="5"/>
  <c r="M10" i="5"/>
  <c r="L10" i="5"/>
  <c r="K10" i="5"/>
  <c r="L2" i="5"/>
  <c r="M2" i="5" s="1"/>
  <c r="N2" i="5" s="1"/>
  <c r="O2" i="5" s="1"/>
  <c r="P2" i="5" s="1"/>
  <c r="O31" i="5" l="1"/>
  <c r="P31" i="5"/>
  <c r="L31" i="5"/>
  <c r="M13" i="5"/>
  <c r="P12" i="5"/>
  <c r="N31" i="5"/>
  <c r="N13" i="5"/>
  <c r="K31" i="5"/>
  <c r="M31" i="5"/>
  <c r="M12" i="5"/>
  <c r="N11" i="5"/>
  <c r="K13" i="5"/>
  <c r="L12" i="5"/>
  <c r="L13" i="5"/>
  <c r="N12" i="5"/>
  <c r="O13" i="5"/>
  <c r="P13" i="5"/>
  <c r="K11" i="5"/>
  <c r="O11" i="5"/>
  <c r="K12" i="5"/>
  <c r="L11" i="5"/>
  <c r="O12" i="5"/>
  <c r="P11" i="5"/>
  <c r="J11" i="5" l="1"/>
  <c r="I11" i="5"/>
  <c r="H11" i="5"/>
  <c r="H10" i="5"/>
  <c r="G11" i="5"/>
  <c r="G10" i="5"/>
  <c r="F11" i="5"/>
  <c r="F10" i="5"/>
  <c r="E11" i="5"/>
  <c r="E10" i="5"/>
  <c r="D27" i="5"/>
  <c r="D26" i="5"/>
  <c r="D25" i="5"/>
  <c r="D24" i="5"/>
  <c r="D23" i="5"/>
  <c r="E23" i="5" l="1"/>
  <c r="F23" i="5" s="1"/>
  <c r="G23" i="5" s="1"/>
  <c r="H23" i="5" s="1"/>
  <c r="I23" i="5" s="1"/>
  <c r="J23" i="5" s="1"/>
  <c r="K23" i="5" s="1"/>
  <c r="L23" i="5" s="1"/>
  <c r="H27" i="5"/>
  <c r="L27" i="5"/>
  <c r="F27" i="5"/>
  <c r="K27" i="5"/>
  <c r="I27" i="5"/>
  <c r="J27" i="5"/>
  <c r="O27" i="5"/>
  <c r="M27" i="5"/>
  <c r="N27" i="5"/>
  <c r="E27" i="5"/>
  <c r="G27" i="5"/>
  <c r="P27" i="5"/>
  <c r="D37" i="5"/>
  <c r="O24" i="5"/>
  <c r="N24" i="5"/>
  <c r="M24" i="5"/>
  <c r="K24" i="5"/>
  <c r="L24" i="5"/>
  <c r="P24" i="5"/>
  <c r="D39" i="5"/>
  <c r="G39" i="5" s="1"/>
  <c r="K26" i="5"/>
  <c r="P26" i="5"/>
  <c r="L26" i="5"/>
  <c r="N26" i="5"/>
  <c r="M26" i="5"/>
  <c r="O26" i="5"/>
  <c r="D40" i="5"/>
  <c r="J40" i="5" s="1"/>
  <c r="I10" i="5"/>
  <c r="I31" i="5"/>
  <c r="I37" i="5" s="1"/>
  <c r="J10" i="5"/>
  <c r="J31" i="5"/>
  <c r="D38" i="5"/>
  <c r="L25" i="5"/>
  <c r="M25" i="5"/>
  <c r="O25" i="5"/>
  <c r="P25" i="5"/>
  <c r="K25" i="5"/>
  <c r="N25" i="5"/>
  <c r="E25" i="5"/>
  <c r="H31" i="5"/>
  <c r="E31" i="5"/>
  <c r="F31" i="5"/>
  <c r="G31" i="5"/>
  <c r="H38" i="5"/>
  <c r="H13" i="5"/>
  <c r="E24" i="5"/>
  <c r="F24" i="5"/>
  <c r="G24" i="5"/>
  <c r="H24" i="5"/>
  <c r="I24" i="5"/>
  <c r="J24" i="5"/>
  <c r="D36" i="5"/>
  <c r="E36" i="5" s="1"/>
  <c r="E13" i="5"/>
  <c r="I13" i="5"/>
  <c r="F13" i="5"/>
  <c r="J13" i="5"/>
  <c r="G13" i="5"/>
  <c r="E12" i="5"/>
  <c r="F12" i="5"/>
  <c r="G12" i="5"/>
  <c r="H12" i="5"/>
  <c r="I12" i="5"/>
  <c r="J12" i="5"/>
  <c r="J26" i="5"/>
  <c r="J25" i="5"/>
  <c r="I25" i="5"/>
  <c r="I26" i="5"/>
  <c r="H25" i="5"/>
  <c r="H26" i="5"/>
  <c r="G26" i="5"/>
  <c r="G25" i="5"/>
  <c r="F25" i="5"/>
  <c r="F26" i="5"/>
  <c r="E26" i="5"/>
  <c r="F9" i="5"/>
  <c r="G9" i="5" s="1"/>
  <c r="H9" i="5" s="1"/>
  <c r="I9" i="5" s="1"/>
  <c r="J9" i="5" s="1"/>
  <c r="K9" i="5" s="1"/>
  <c r="G38" i="5" l="1"/>
  <c r="I38" i="5"/>
  <c r="F38" i="5"/>
  <c r="J38" i="5"/>
  <c r="E37" i="5"/>
  <c r="H39" i="5"/>
  <c r="H37" i="5"/>
  <c r="I39" i="5"/>
  <c r="G37" i="5"/>
  <c r="J39" i="5"/>
  <c r="J37" i="5"/>
  <c r="K28" i="5"/>
  <c r="F39" i="5"/>
  <c r="F40" i="5"/>
  <c r="I40" i="5"/>
  <c r="E40" i="5"/>
  <c r="G40" i="5"/>
  <c r="H40" i="5"/>
  <c r="E39" i="5"/>
  <c r="L38" i="5"/>
  <c r="K38" i="5"/>
  <c r="M38" i="5"/>
  <c r="P38" i="5"/>
  <c r="O38" i="5"/>
  <c r="N38" i="5"/>
  <c r="E38" i="5"/>
  <c r="L39" i="5"/>
  <c r="K39" i="5"/>
  <c r="P39" i="5"/>
  <c r="O39" i="5"/>
  <c r="N39" i="5"/>
  <c r="M39" i="5"/>
  <c r="L9" i="5"/>
  <c r="K14" i="5"/>
  <c r="M23" i="5"/>
  <c r="L28" i="5"/>
  <c r="M40" i="5"/>
  <c r="P40" i="5"/>
  <c r="N40" i="5"/>
  <c r="L40" i="5"/>
  <c r="K40" i="5"/>
  <c r="O40" i="5"/>
  <c r="P37" i="5"/>
  <c r="O37" i="5"/>
  <c r="M37" i="5"/>
  <c r="N37" i="5"/>
  <c r="L37" i="5"/>
  <c r="K37" i="5"/>
  <c r="F37" i="5"/>
  <c r="E28" i="5"/>
  <c r="F28" i="5"/>
  <c r="J14" i="5"/>
  <c r="G28" i="5"/>
  <c r="J28" i="5"/>
  <c r="I28" i="5"/>
  <c r="E14" i="5"/>
  <c r="F14" i="5"/>
  <c r="G14" i="5"/>
  <c r="H14" i="5"/>
  <c r="H28" i="5"/>
  <c r="I14" i="5"/>
  <c r="M9" i="5" l="1"/>
  <c r="L14" i="5"/>
  <c r="N23" i="5"/>
  <c r="M28" i="5"/>
  <c r="N28" i="5" l="1"/>
  <c r="O23" i="5"/>
  <c r="N9" i="5"/>
  <c r="M14" i="5"/>
  <c r="O28" i="5" l="1"/>
  <c r="P23" i="5"/>
  <c r="P28" i="5" s="1"/>
  <c r="O9" i="5"/>
  <c r="N14" i="5"/>
  <c r="O14" i="5" l="1"/>
  <c r="P9" i="5"/>
  <c r="P14" i="5" s="1"/>
  <c r="E41" i="5" l="1"/>
  <c r="E43" i="5" s="1"/>
  <c r="F36" i="5"/>
  <c r="G36" i="5" l="1"/>
  <c r="F41" i="5"/>
  <c r="F43" i="5" s="1"/>
  <c r="H36" i="5" l="1"/>
  <c r="I36" i="5" s="1"/>
  <c r="J36" i="5" s="1"/>
  <c r="K36" i="5" s="1"/>
  <c r="G41" i="5"/>
  <c r="G43" i="5" s="1"/>
  <c r="L36" i="5" l="1"/>
  <c r="K41" i="5"/>
  <c r="K43" i="5" s="1"/>
  <c r="H41" i="5"/>
  <c r="H43" i="5" s="1"/>
  <c r="M36" i="5" l="1"/>
  <c r="L41" i="5"/>
  <c r="L43" i="5" s="1"/>
  <c r="I41" i="5"/>
  <c r="I43" i="5" s="1"/>
  <c r="J41" i="5"/>
  <c r="J43" i="5" s="1"/>
  <c r="N36" i="5" l="1"/>
  <c r="M41" i="5"/>
  <c r="M43" i="5" s="1"/>
  <c r="O36" i="5" l="1"/>
  <c r="N41" i="5"/>
  <c r="N43" i="5" s="1"/>
  <c r="P36" i="5" l="1"/>
  <c r="P41" i="5" s="1"/>
  <c r="P43" i="5" s="1"/>
  <c r="O41" i="5"/>
  <c r="O43" i="5" s="1"/>
  <c r="P46" i="5" l="1"/>
</calcChain>
</file>

<file path=xl/sharedStrings.xml><?xml version="1.0" encoding="utf-8"?>
<sst xmlns="http://schemas.openxmlformats.org/spreadsheetml/2006/main" count="132" uniqueCount="42">
  <si>
    <t>kWh</t>
  </si>
  <si>
    <t>Peak kVA</t>
  </si>
  <si>
    <t>Intermediate kVa</t>
  </si>
  <si>
    <t>Base kVA</t>
  </si>
  <si>
    <t>Feb '14</t>
  </si>
  <si>
    <t>Jan '14</t>
  </si>
  <si>
    <t>Dec '13</t>
  </si>
  <si>
    <t>Nov '13</t>
  </si>
  <si>
    <t>Oct '13</t>
  </si>
  <si>
    <t>Sep '13</t>
  </si>
  <si>
    <t>Basic Service Charge</t>
  </si>
  <si>
    <t>Currrent</t>
  </si>
  <si>
    <t>Base Rate</t>
  </si>
  <si>
    <t>Billing</t>
  </si>
  <si>
    <t>Totalized</t>
  </si>
  <si>
    <t>Savings over Individual Billing</t>
  </si>
  <si>
    <t>September 2013 to August 2014 change in billing from Totalized Readings:</t>
  </si>
  <si>
    <t>Base Rate Billing on Rates Effective December 31, 2013</t>
  </si>
  <si>
    <t>Energy kWH</t>
  </si>
  <si>
    <t>Demand kVA</t>
  </si>
  <si>
    <t>Peak Period</t>
  </si>
  <si>
    <t>Max kVA</t>
  </si>
  <si>
    <t>Intermediate Period</t>
  </si>
  <si>
    <t>Base Period</t>
  </si>
  <si>
    <t>Contract</t>
  </si>
  <si>
    <t>Eligible Demand to Bill</t>
  </si>
  <si>
    <t>Contract Capacity</t>
  </si>
  <si>
    <t>Rate Effective</t>
  </si>
  <si>
    <t>Base Rate Billing</t>
  </si>
  <si>
    <t>Basc Service Charge</t>
  </si>
  <si>
    <t>Energy Charge Per kWH</t>
  </si>
  <si>
    <t>Demand Charge</t>
  </si>
  <si>
    <t>Billed as if a new contract was initiated January 1st; one month of ratchet in February, two months in March, etc.</t>
  </si>
  <si>
    <t>Twelve Months Ended August 31, 2014 Actual Billed Usage</t>
  </si>
  <si>
    <t>Total Period</t>
  </si>
  <si>
    <t>Base Minimum</t>
  </si>
  <si>
    <t>Meter 2 Data As Billed</t>
  </si>
  <si>
    <t>Meter 1 Data As Billed</t>
  </si>
  <si>
    <t>Customer B -- Meter 2</t>
  </si>
  <si>
    <t>Total Base Billing Customer B, Meter 2</t>
  </si>
  <si>
    <t>Customer B Meter 1</t>
  </si>
  <si>
    <t>Total Base Billing Customer B Meter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</si>
</sst>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409]mmm\-yy;@"/>
    <numFmt numFmtId="166" formatCode="_(&quot;$&quot;* #,##0.00000_);_(&quot;$&quot;* \(#,##0.00000\);_(&quot;$&quot;* &quot;-&quot;??_);_(@_)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37" fontId="0" fillId="0" borderId="0" xfId="0" applyNumberFormat="1"/>
    <xf numFmtId="7" fontId="0" fillId="0" borderId="0" xfId="0" applyNumberFormat="1"/>
    <xf numFmtId="37" fontId="2" fillId="0" borderId="0" xfId="0" applyNumberFormat="1" applyFont="1"/>
    <xf numFmtId="7" fontId="0" fillId="0" borderId="0" xfId="0" applyNumberFormat="1" applyAlignment="1">
      <alignment horizontal="right"/>
    </xf>
    <xf numFmtId="37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0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Border="1"/>
    <xf numFmtId="7" fontId="0" fillId="0" borderId="0" xfId="0" applyNumberFormat="1" applyBorder="1"/>
    <xf numFmtId="0" fontId="6" fillId="0" borderId="0" xfId="0" applyFont="1" applyBorder="1"/>
    <xf numFmtId="37" fontId="0" fillId="0" borderId="0" xfId="0" applyNumberFormat="1" applyBorder="1"/>
    <xf numFmtId="164" fontId="2" fillId="0" borderId="0" xfId="0" applyNumberFormat="1" applyFont="1" applyBorder="1"/>
    <xf numFmtId="0" fontId="2" fillId="0" borderId="0" xfId="0" applyFont="1" applyBorder="1"/>
    <xf numFmtId="164" fontId="0" fillId="0" borderId="0" xfId="0" applyNumberFormat="1" applyBorder="1"/>
    <xf numFmtId="44" fontId="0" fillId="0" borderId="0" xfId="1" applyFont="1"/>
    <xf numFmtId="44" fontId="3" fillId="0" borderId="0" xfId="1" applyFont="1"/>
    <xf numFmtId="44" fontId="1" fillId="0" borderId="0" xfId="1" applyFont="1"/>
    <xf numFmtId="44" fontId="6" fillId="0" borderId="0" xfId="1" applyFont="1" applyBorder="1"/>
    <xf numFmtId="44" fontId="7" fillId="0" borderId="0" xfId="1" applyFont="1" applyBorder="1"/>
    <xf numFmtId="166" fontId="3" fillId="0" borderId="0" xfId="1" applyNumberFormat="1" applyFont="1"/>
    <xf numFmtId="44" fontId="8" fillId="0" borderId="0" xfId="1" applyFont="1" applyBorder="1"/>
    <xf numFmtId="44" fontId="9" fillId="0" borderId="0" xfId="1" applyFont="1" applyBorder="1"/>
    <xf numFmtId="0" fontId="3" fillId="0" borderId="0" xfId="0" applyFont="1"/>
    <xf numFmtId="44" fontId="0" fillId="0" borderId="0" xfId="0" applyNumberFormat="1"/>
    <xf numFmtId="37" fontId="12" fillId="0" borderId="0" xfId="0" applyNumberFormat="1" applyFont="1"/>
    <xf numFmtId="0" fontId="12" fillId="0" borderId="0" xfId="0" applyFont="1"/>
    <xf numFmtId="164" fontId="12" fillId="0" borderId="0" xfId="0" applyNumberFormat="1" applyFont="1" applyBorder="1"/>
    <xf numFmtId="164" fontId="12" fillId="0" borderId="5" xfId="0" applyNumberFormat="1" applyFont="1" applyBorder="1"/>
    <xf numFmtId="164" fontId="0" fillId="0" borderId="6" xfId="0" applyNumberForma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 applyBorder="1"/>
    <xf numFmtId="167" fontId="0" fillId="0" borderId="0" xfId="2" applyNumberFormat="1" applyFont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5" fontId="0" fillId="0" borderId="0" xfId="0" applyNumberFormat="1" applyAlignment="1">
      <alignment horizontal="center"/>
    </xf>
    <xf numFmtId="7" fontId="0" fillId="0" borderId="0" xfId="0" quotePrefix="1" applyNumberFormat="1" applyBorder="1"/>
    <xf numFmtId="44" fontId="8" fillId="0" borderId="0" xfId="1" quotePrefix="1" applyFont="1" applyBorder="1"/>
    <xf numFmtId="0" fontId="0" fillId="0" borderId="0" xfId="0" applyAlignment="1"/>
    <xf numFmtId="0" fontId="0" fillId="0" borderId="0" xfId="0" applyBorder="1" applyAlignment="1">
      <alignment horizontal="center"/>
    </xf>
    <xf numFmtId="37" fontId="2" fillId="0" borderId="0" xfId="0" applyNumberFormat="1" applyFont="1" applyBorder="1"/>
    <xf numFmtId="37" fontId="12" fillId="0" borderId="0" xfId="0" applyNumberFormat="1" applyFont="1" applyBorder="1"/>
    <xf numFmtId="0" fontId="12" fillId="0" borderId="0" xfId="0" applyFont="1" applyBorder="1"/>
    <xf numFmtId="0" fontId="1" fillId="0" borderId="0" xfId="0" quotePrefix="1" applyFont="1" applyAlignment="1">
      <alignment horizontal="left"/>
    </xf>
    <xf numFmtId="44" fontId="3" fillId="0" borderId="0" xfId="1" applyFont="1" applyBorder="1"/>
    <xf numFmtId="0" fontId="10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workbookViewId="0">
      <selection sqref="A1:T1"/>
    </sheetView>
  </sheetViews>
  <sheetFormatPr defaultRowHeight="15" x14ac:dyDescent="0.25"/>
  <cols>
    <col min="1" max="2" width="3.7109375" customWidth="1"/>
    <col min="3" max="3" width="14.7109375" customWidth="1"/>
    <col min="4" max="4" width="10" bestFit="1" customWidth="1"/>
    <col min="5" max="9" width="13.28515625" customWidth="1"/>
    <col min="10" max="10" width="14.140625" customWidth="1"/>
    <col min="11" max="16" width="14.28515625" customWidth="1"/>
    <col min="17" max="18" width="12.5703125" bestFit="1" customWidth="1"/>
    <col min="20" max="20" width="13.5703125" bestFit="1" customWidth="1"/>
    <col min="21" max="21" width="9.5703125" bestFit="1" customWidth="1"/>
  </cols>
  <sheetData>
    <row r="1" spans="1:21" ht="21" x14ac:dyDescent="0.35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5.75" x14ac:dyDescent="0.25">
      <c r="A2" s="57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1" s="14" customFormat="1" ht="15.75" x14ac:dyDescent="0.25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/>
    </row>
    <row r="4" spans="1:21" s="14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14" customForma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14" customForma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x14ac:dyDescent="0.25">
      <c r="A8" s="1"/>
      <c r="G8" s="13">
        <v>41547</v>
      </c>
      <c r="H8" s="13">
        <f>EOMONTH(G8,1)</f>
        <v>41578</v>
      </c>
      <c r="I8" s="13">
        <f t="shared" ref="I8:R8" si="0">EOMONTH(H8,1)</f>
        <v>41608</v>
      </c>
      <c r="J8" s="13">
        <f t="shared" si="0"/>
        <v>41639</v>
      </c>
      <c r="K8" s="13">
        <f t="shared" si="0"/>
        <v>41670</v>
      </c>
      <c r="L8" s="13">
        <f t="shared" si="0"/>
        <v>41698</v>
      </c>
      <c r="M8" s="13">
        <f t="shared" si="0"/>
        <v>41729</v>
      </c>
      <c r="N8" s="13">
        <f t="shared" si="0"/>
        <v>41759</v>
      </c>
      <c r="O8" s="13">
        <f t="shared" si="0"/>
        <v>41790</v>
      </c>
      <c r="P8" s="13">
        <f t="shared" si="0"/>
        <v>41820</v>
      </c>
      <c r="Q8" s="13">
        <f t="shared" si="0"/>
        <v>41851</v>
      </c>
      <c r="R8" s="13">
        <f t="shared" si="0"/>
        <v>41882</v>
      </c>
      <c r="S8" s="2"/>
      <c r="T8" s="2" t="s">
        <v>34</v>
      </c>
    </row>
    <row r="9" spans="1:21" x14ac:dyDescent="0.25">
      <c r="B9" t="s">
        <v>18</v>
      </c>
      <c r="G9" s="7">
        <v>3535680</v>
      </c>
      <c r="H9" s="7">
        <v>2956560</v>
      </c>
      <c r="I9" s="7">
        <v>2392680</v>
      </c>
      <c r="J9" s="7">
        <v>2209800</v>
      </c>
      <c r="K9" s="7">
        <v>2377440</v>
      </c>
      <c r="L9" s="7">
        <v>2240280</v>
      </c>
      <c r="M9" s="7">
        <v>2407920</v>
      </c>
      <c r="N9" s="7">
        <v>2590800</v>
      </c>
      <c r="O9" s="7">
        <v>3032760</v>
      </c>
      <c r="P9" s="7">
        <v>4023360</v>
      </c>
      <c r="Q9" s="7">
        <v>3657600</v>
      </c>
      <c r="R9" s="7">
        <v>3764280</v>
      </c>
      <c r="S9" s="32"/>
      <c r="T9" s="5">
        <f>SUM(G9:R9)</f>
        <v>35189160</v>
      </c>
    </row>
    <row r="10" spans="1:21" x14ac:dyDescent="0.25">
      <c r="C10" t="s">
        <v>19</v>
      </c>
      <c r="G10" s="7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7"/>
      <c r="S10" s="33"/>
    </row>
    <row r="11" spans="1:21" x14ac:dyDescent="0.25">
      <c r="D11" t="s">
        <v>20</v>
      </c>
      <c r="G11" s="19">
        <v>9753.9</v>
      </c>
      <c r="H11" s="19">
        <v>6810.3</v>
      </c>
      <c r="I11" s="19">
        <v>5397.7</v>
      </c>
      <c r="J11" s="19">
        <v>4508.3999999999996</v>
      </c>
      <c r="K11" s="19">
        <v>4800.8999999999996</v>
      </c>
      <c r="L11" s="19">
        <v>4913.3999999999996</v>
      </c>
      <c r="M11" s="19">
        <v>4530.1000000000004</v>
      </c>
      <c r="N11" s="19">
        <v>4980.2</v>
      </c>
      <c r="O11" s="19">
        <v>7688.1</v>
      </c>
      <c r="P11" s="19">
        <v>8632.5</v>
      </c>
      <c r="Q11" s="19">
        <v>9037.7999999999993</v>
      </c>
      <c r="R11" s="19">
        <v>8680.1</v>
      </c>
      <c r="S11" s="34"/>
      <c r="T11" s="50" t="s">
        <v>21</v>
      </c>
    </row>
    <row r="12" spans="1:21" x14ac:dyDescent="0.25">
      <c r="D12" t="s">
        <v>22</v>
      </c>
      <c r="G12" s="19">
        <v>9832.9</v>
      </c>
      <c r="H12" s="19">
        <v>8244.7000000000007</v>
      </c>
      <c r="I12" s="19">
        <v>5650.3</v>
      </c>
      <c r="J12" s="19">
        <v>4508.3999999999996</v>
      </c>
      <c r="K12" s="19">
        <v>4867.3</v>
      </c>
      <c r="L12" s="19">
        <v>4913.3999999999996</v>
      </c>
      <c r="M12" s="19">
        <v>4802.7</v>
      </c>
      <c r="N12" s="19">
        <v>4213.2</v>
      </c>
      <c r="O12" s="19">
        <v>7688.1</v>
      </c>
      <c r="P12" s="19">
        <v>8903.7000000000007</v>
      </c>
      <c r="Q12" s="19">
        <v>9167.6</v>
      </c>
      <c r="R12" s="19">
        <v>8680.1</v>
      </c>
      <c r="S12" s="34"/>
      <c r="T12" s="21">
        <f>MAX(G11:R13)</f>
        <v>10293.299999999999</v>
      </c>
    </row>
    <row r="13" spans="1:21" s="17" customFormat="1" x14ac:dyDescent="0.25">
      <c r="A13"/>
      <c r="B13"/>
      <c r="C13"/>
      <c r="D13" t="s">
        <v>23</v>
      </c>
      <c r="E13"/>
      <c r="F13"/>
      <c r="G13" s="19">
        <v>10293.299999999999</v>
      </c>
      <c r="H13" s="19">
        <v>8368.7000000000007</v>
      </c>
      <c r="I13" s="19">
        <v>5815.7</v>
      </c>
      <c r="J13" s="19">
        <v>4567.6000000000004</v>
      </c>
      <c r="K13" s="19">
        <v>4867.3</v>
      </c>
      <c r="L13" s="19">
        <v>4913.3999999999996</v>
      </c>
      <c r="M13" s="19">
        <v>4802.7</v>
      </c>
      <c r="N13" s="19">
        <v>4338</v>
      </c>
      <c r="O13" s="19">
        <v>7688.1</v>
      </c>
      <c r="P13" s="19">
        <v>8985.9</v>
      </c>
      <c r="Q13" s="19">
        <v>9167.6</v>
      </c>
      <c r="R13" s="19">
        <v>9048.2999999999993</v>
      </c>
      <c r="S13" s="34"/>
      <c r="T13" s="15"/>
      <c r="U13"/>
    </row>
    <row r="14" spans="1:21" x14ac:dyDescent="0.25"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34"/>
      <c r="T14" s="15"/>
    </row>
    <row r="15" spans="1:21" x14ac:dyDescent="0.25">
      <c r="A15" s="1"/>
      <c r="G15" s="19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9"/>
      <c r="S15" s="52"/>
      <c r="T15" s="15"/>
    </row>
    <row r="16" spans="1:21" x14ac:dyDescent="0.25">
      <c r="B16" t="s">
        <v>18</v>
      </c>
      <c r="G16" s="51">
        <v>3459480</v>
      </c>
      <c r="H16" s="51">
        <v>2895600</v>
      </c>
      <c r="I16" s="51">
        <v>2346960</v>
      </c>
      <c r="J16" s="51">
        <v>2194560</v>
      </c>
      <c r="K16" s="51">
        <v>2331720</v>
      </c>
      <c r="L16" s="51">
        <v>2209800</v>
      </c>
      <c r="M16" s="51">
        <v>2377440</v>
      </c>
      <c r="N16" s="51">
        <v>2560320</v>
      </c>
      <c r="O16" s="51">
        <v>2971800</v>
      </c>
      <c r="P16" s="51">
        <v>3916680</v>
      </c>
      <c r="Q16" s="51">
        <v>3596640</v>
      </c>
      <c r="R16" s="51">
        <v>3672840</v>
      </c>
      <c r="S16" s="52"/>
      <c r="T16" s="18">
        <f>SUM(G16:R16)</f>
        <v>34533840</v>
      </c>
    </row>
    <row r="17" spans="1:21" x14ac:dyDescent="0.25">
      <c r="C17" t="s">
        <v>19</v>
      </c>
      <c r="G17" s="5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51"/>
      <c r="S17" s="53"/>
      <c r="T17" s="15"/>
    </row>
    <row r="18" spans="1:21" x14ac:dyDescent="0.25">
      <c r="D18" t="s">
        <v>20</v>
      </c>
      <c r="G18" s="19">
        <v>9084.9</v>
      </c>
      <c r="H18" s="19">
        <v>6700.9</v>
      </c>
      <c r="I18" s="19">
        <v>5313.8</v>
      </c>
      <c r="J18" s="19">
        <v>4603.5</v>
      </c>
      <c r="K18" s="19">
        <v>4859.5</v>
      </c>
      <c r="L18" s="19">
        <v>4932.1000000000004</v>
      </c>
      <c r="M18" s="19">
        <v>4704.6000000000004</v>
      </c>
      <c r="N18" s="19">
        <v>5104.6000000000004</v>
      </c>
      <c r="O18" s="19">
        <v>7798.4</v>
      </c>
      <c r="P18" s="19">
        <v>8786</v>
      </c>
      <c r="Q18" s="19">
        <v>9273.9</v>
      </c>
      <c r="R18" s="19">
        <v>8667</v>
      </c>
      <c r="S18" s="34"/>
      <c r="T18" s="50" t="s">
        <v>21</v>
      </c>
    </row>
    <row r="19" spans="1:21" x14ac:dyDescent="0.25">
      <c r="D19" t="s">
        <v>22</v>
      </c>
      <c r="G19" s="19">
        <v>9158.5</v>
      </c>
      <c r="H19" s="19">
        <v>7994.9</v>
      </c>
      <c r="I19" s="19">
        <v>5562.4</v>
      </c>
      <c r="J19" s="19">
        <v>4603.5</v>
      </c>
      <c r="K19" s="19">
        <v>4926.8</v>
      </c>
      <c r="L19" s="19">
        <v>4932.1000000000004</v>
      </c>
      <c r="M19" s="19">
        <v>4987.6000000000004</v>
      </c>
      <c r="N19" s="19">
        <v>5343.5</v>
      </c>
      <c r="O19" s="19">
        <v>7798.4</v>
      </c>
      <c r="P19" s="19">
        <v>9062.1</v>
      </c>
      <c r="Q19" s="19">
        <v>9407</v>
      </c>
      <c r="R19" s="19">
        <v>8667</v>
      </c>
      <c r="S19" s="34"/>
      <c r="T19" s="21">
        <f>MAX(G18:R20)</f>
        <v>9587.2000000000007</v>
      </c>
    </row>
    <row r="20" spans="1:21" s="14" customFormat="1" x14ac:dyDescent="0.25">
      <c r="A20"/>
      <c r="B20"/>
      <c r="C20"/>
      <c r="D20" t="s">
        <v>23</v>
      </c>
      <c r="E20"/>
      <c r="F20"/>
      <c r="G20" s="19">
        <v>9587.2000000000007</v>
      </c>
      <c r="H20" s="19">
        <v>8115</v>
      </c>
      <c r="I20" s="19">
        <v>5725.4</v>
      </c>
      <c r="J20" s="19">
        <v>4664</v>
      </c>
      <c r="K20" s="19">
        <v>4926.8</v>
      </c>
      <c r="L20" s="19">
        <v>4932.1000000000004</v>
      </c>
      <c r="M20" s="19">
        <v>4987.6000000000004</v>
      </c>
      <c r="N20" s="19">
        <v>5471.3</v>
      </c>
      <c r="O20" s="19">
        <v>7798.4</v>
      </c>
      <c r="P20" s="19">
        <v>9145.7000000000007</v>
      </c>
      <c r="Q20" s="19">
        <v>9407</v>
      </c>
      <c r="R20" s="19">
        <v>9034.7999999999993</v>
      </c>
      <c r="S20" s="34"/>
      <c r="T20" s="15"/>
      <c r="U20"/>
    </row>
    <row r="21" spans="1:21" s="14" customFormat="1" x14ac:dyDescent="0.25">
      <c r="A21"/>
      <c r="B21"/>
      <c r="C21"/>
      <c r="D21"/>
      <c r="E21"/>
      <c r="F21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34"/>
      <c r="T21" s="15"/>
      <c r="U21"/>
    </row>
    <row r="22" spans="1:21" s="14" customFormat="1" x14ac:dyDescent="0.25">
      <c r="A22" s="1"/>
      <c r="B22"/>
      <c r="C22"/>
      <c r="D22"/>
      <c r="E22"/>
      <c r="F22"/>
      <c r="G22" s="19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19"/>
      <c r="S22" s="52"/>
      <c r="T22" s="15"/>
      <c r="U22"/>
    </row>
    <row r="23" spans="1:21" s="14" customFormat="1" x14ac:dyDescent="0.25">
      <c r="A23"/>
      <c r="B23" t="s">
        <v>18</v>
      </c>
      <c r="C23"/>
      <c r="D23"/>
      <c r="E23"/>
      <c r="F23"/>
      <c r="G23" s="51">
        <v>8503920</v>
      </c>
      <c r="H23" s="51">
        <v>8854440</v>
      </c>
      <c r="I23" s="51">
        <v>8351520</v>
      </c>
      <c r="J23" s="51">
        <v>7696200</v>
      </c>
      <c r="K23" s="51">
        <v>8625840</v>
      </c>
      <c r="L23" s="51">
        <v>8183880</v>
      </c>
      <c r="M23" s="51">
        <v>8747760</v>
      </c>
      <c r="N23" s="51">
        <v>8961120</v>
      </c>
      <c r="O23" s="51">
        <v>9022080</v>
      </c>
      <c r="P23" s="51">
        <v>9494520</v>
      </c>
      <c r="Q23" s="51">
        <v>8580120</v>
      </c>
      <c r="R23" s="51">
        <v>9174480</v>
      </c>
      <c r="S23" s="52"/>
      <c r="T23" s="18">
        <f>SUM(G23:R23)</f>
        <v>104195880</v>
      </c>
      <c r="U23"/>
    </row>
    <row r="24" spans="1:21" s="14" customFormat="1" x14ac:dyDescent="0.25">
      <c r="A24"/>
      <c r="B24"/>
      <c r="C24" t="s">
        <v>19</v>
      </c>
      <c r="D24"/>
      <c r="E24"/>
      <c r="F24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53"/>
      <c r="T24" s="15"/>
      <c r="U24"/>
    </row>
    <row r="25" spans="1:21" s="14" customFormat="1" x14ac:dyDescent="0.25">
      <c r="A25"/>
      <c r="B25"/>
      <c r="C25"/>
      <c r="D25" t="s">
        <v>20</v>
      </c>
      <c r="E25"/>
      <c r="F25"/>
      <c r="G25" s="19">
        <v>15830</v>
      </c>
      <c r="H25" s="19">
        <v>14020.8</v>
      </c>
      <c r="I25" s="19">
        <v>14967.8</v>
      </c>
      <c r="J25" s="19">
        <v>16026.7</v>
      </c>
      <c r="K25" s="19">
        <v>15784.9</v>
      </c>
      <c r="L25" s="19">
        <v>16509.3</v>
      </c>
      <c r="M25" s="19">
        <v>15547</v>
      </c>
      <c r="N25" s="19">
        <v>15478.3</v>
      </c>
      <c r="O25" s="19">
        <v>16531.900000000001</v>
      </c>
      <c r="P25" s="19">
        <v>16326.8</v>
      </c>
      <c r="Q25" s="19">
        <v>16792.400000000001</v>
      </c>
      <c r="R25" s="19">
        <v>17521.099999999999</v>
      </c>
      <c r="S25" s="34"/>
      <c r="T25" s="50" t="s">
        <v>21</v>
      </c>
      <c r="U25"/>
    </row>
    <row r="26" spans="1:21" x14ac:dyDescent="0.25">
      <c r="D26" t="s">
        <v>22</v>
      </c>
      <c r="G26" s="19">
        <v>15958.2</v>
      </c>
      <c r="H26" s="19">
        <v>16728.2</v>
      </c>
      <c r="I26" s="19">
        <v>15668</v>
      </c>
      <c r="J26" s="19">
        <v>16026.7</v>
      </c>
      <c r="K26" s="19">
        <v>16003.4</v>
      </c>
      <c r="L26" s="19">
        <v>16509.3</v>
      </c>
      <c r="M26" s="19">
        <v>16482.5</v>
      </c>
      <c r="N26" s="19">
        <v>16202.5</v>
      </c>
      <c r="O26" s="19">
        <v>16531.900000000001</v>
      </c>
      <c r="P26" s="19">
        <v>16839.900000000001</v>
      </c>
      <c r="Q26" s="19">
        <v>17033.3</v>
      </c>
      <c r="R26" s="19">
        <v>17521.099999999999</v>
      </c>
      <c r="S26" s="34"/>
      <c r="T26" s="21">
        <f>MAX(G25:R27)</f>
        <v>18264.5</v>
      </c>
    </row>
    <row r="27" spans="1:21" x14ac:dyDescent="0.25">
      <c r="D27" t="s">
        <v>23</v>
      </c>
      <c r="G27" s="19">
        <v>16705.3</v>
      </c>
      <c r="H27" s="19">
        <v>16979.7</v>
      </c>
      <c r="I27" s="19">
        <v>16127</v>
      </c>
      <c r="J27" s="19">
        <v>16237.2</v>
      </c>
      <c r="K27" s="19">
        <v>16003.4</v>
      </c>
      <c r="L27" s="19">
        <v>16509.3</v>
      </c>
      <c r="M27" s="19">
        <v>16482.5</v>
      </c>
      <c r="N27" s="19">
        <v>16590.2</v>
      </c>
      <c r="O27" s="19">
        <v>16531.900000000001</v>
      </c>
      <c r="P27" s="19">
        <v>16995.2</v>
      </c>
      <c r="Q27" s="19">
        <v>17033.3</v>
      </c>
      <c r="R27" s="19">
        <v>18264.5</v>
      </c>
      <c r="S27" s="34"/>
      <c r="T27" s="15"/>
    </row>
    <row r="28" spans="1:21" x14ac:dyDescent="0.25"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21" x14ac:dyDescent="0.25"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21" x14ac:dyDescent="0.25">
      <c r="A30" s="1"/>
    </row>
    <row r="31" spans="1:21" x14ac:dyDescent="0.25">
      <c r="B31" t="s">
        <v>18</v>
      </c>
      <c r="G31" s="9">
        <f t="shared" ref="G31:R31" si="1">ROUND(G9+G16+G23,0)</f>
        <v>15499080</v>
      </c>
      <c r="H31" s="9">
        <f t="shared" si="1"/>
        <v>14706600</v>
      </c>
      <c r="I31" s="9">
        <f t="shared" si="1"/>
        <v>13091160</v>
      </c>
      <c r="J31" s="9">
        <f t="shared" si="1"/>
        <v>12100560</v>
      </c>
      <c r="K31" s="9">
        <f t="shared" si="1"/>
        <v>13335000</v>
      </c>
      <c r="L31" s="9">
        <f t="shared" si="1"/>
        <v>12633960</v>
      </c>
      <c r="M31" s="9">
        <f t="shared" si="1"/>
        <v>13533120</v>
      </c>
      <c r="N31" s="9">
        <f t="shared" si="1"/>
        <v>14112240</v>
      </c>
      <c r="O31" s="9">
        <f t="shared" si="1"/>
        <v>15026640</v>
      </c>
      <c r="P31" s="9">
        <f t="shared" si="1"/>
        <v>17434560</v>
      </c>
      <c r="Q31" s="9">
        <f t="shared" si="1"/>
        <v>15834360</v>
      </c>
      <c r="R31" s="9">
        <f t="shared" si="1"/>
        <v>16611600</v>
      </c>
      <c r="S31" s="9"/>
      <c r="T31" s="5">
        <f>SUM(G31:R31)</f>
        <v>173918880</v>
      </c>
    </row>
    <row r="32" spans="1:21" s="17" customFormat="1" ht="15.75" thickBot="1" x14ac:dyDescent="0.3">
      <c r="A32"/>
      <c r="B32"/>
      <c r="C32" t="s">
        <v>19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.75" thickBot="1" x14ac:dyDescent="0.3">
      <c r="D33" t="s">
        <v>20</v>
      </c>
      <c r="G33" s="37">
        <f t="shared" ref="G33:R35" si="2">SUM(G11,G18,G25)</f>
        <v>34668.800000000003</v>
      </c>
      <c r="H33" s="38">
        <f t="shared" si="2"/>
        <v>27532</v>
      </c>
      <c r="I33" s="38">
        <f t="shared" si="2"/>
        <v>25679.3</v>
      </c>
      <c r="J33" s="38">
        <f t="shared" si="2"/>
        <v>25138.6</v>
      </c>
      <c r="K33" s="38">
        <f t="shared" si="2"/>
        <v>25445.3</v>
      </c>
      <c r="L33" s="38">
        <f t="shared" si="2"/>
        <v>26354.799999999999</v>
      </c>
      <c r="M33" s="38">
        <f t="shared" si="2"/>
        <v>24781.7</v>
      </c>
      <c r="N33" s="38">
        <f t="shared" si="2"/>
        <v>25563.1</v>
      </c>
      <c r="O33" s="38">
        <f t="shared" si="2"/>
        <v>32018.400000000001</v>
      </c>
      <c r="P33" s="38">
        <f t="shared" si="2"/>
        <v>33745.300000000003</v>
      </c>
      <c r="Q33" s="38">
        <f t="shared" si="2"/>
        <v>35104.1</v>
      </c>
      <c r="R33" s="39">
        <f>SUM(R11,R18,R25)</f>
        <v>34868.199999999997</v>
      </c>
      <c r="S33" s="34"/>
      <c r="T33" s="2" t="s">
        <v>21</v>
      </c>
      <c r="U33" t="s">
        <v>24</v>
      </c>
    </row>
    <row r="34" spans="1:21" ht="15.75" thickBot="1" x14ac:dyDescent="0.3">
      <c r="D34" t="s">
        <v>22</v>
      </c>
      <c r="G34" s="40">
        <f t="shared" si="2"/>
        <v>34949.600000000006</v>
      </c>
      <c r="H34" s="41">
        <f t="shared" si="2"/>
        <v>32967.800000000003</v>
      </c>
      <c r="I34" s="41">
        <f t="shared" si="2"/>
        <v>26880.7</v>
      </c>
      <c r="J34" s="41">
        <f t="shared" si="2"/>
        <v>25138.6</v>
      </c>
      <c r="K34" s="41">
        <f t="shared" si="2"/>
        <v>25797.5</v>
      </c>
      <c r="L34" s="41">
        <f t="shared" si="2"/>
        <v>26354.799999999999</v>
      </c>
      <c r="M34" s="41">
        <f t="shared" si="2"/>
        <v>26272.799999999999</v>
      </c>
      <c r="N34" s="41">
        <f t="shared" si="2"/>
        <v>25759.200000000001</v>
      </c>
      <c r="O34" s="41">
        <f t="shared" si="2"/>
        <v>32018.400000000001</v>
      </c>
      <c r="P34" s="41">
        <f t="shared" si="2"/>
        <v>34805.700000000004</v>
      </c>
      <c r="Q34" s="41">
        <f t="shared" si="2"/>
        <v>35607.899999999994</v>
      </c>
      <c r="R34" s="41">
        <f t="shared" si="2"/>
        <v>34868.199999999997</v>
      </c>
      <c r="S34" s="35"/>
      <c r="T34" s="36">
        <f>MAX(G33:R35)</f>
        <v>36585.800000000003</v>
      </c>
      <c r="U34" s="42">
        <v>33000</v>
      </c>
    </row>
    <row r="35" spans="1:21" ht="15.75" thickBot="1" x14ac:dyDescent="0.3">
      <c r="D35" t="s">
        <v>23</v>
      </c>
      <c r="G35" s="43">
        <f t="shared" si="2"/>
        <v>36585.800000000003</v>
      </c>
      <c r="H35" s="44">
        <f t="shared" si="2"/>
        <v>33463.4</v>
      </c>
      <c r="I35" s="44">
        <f t="shared" si="2"/>
        <v>27668.1</v>
      </c>
      <c r="J35" s="44">
        <f t="shared" si="2"/>
        <v>25468.800000000003</v>
      </c>
      <c r="K35" s="44">
        <f t="shared" si="2"/>
        <v>25797.5</v>
      </c>
      <c r="L35" s="44">
        <f t="shared" si="2"/>
        <v>26354.799999999999</v>
      </c>
      <c r="M35" s="44">
        <f t="shared" si="2"/>
        <v>26272.799999999999</v>
      </c>
      <c r="N35" s="44">
        <f t="shared" si="2"/>
        <v>26399.5</v>
      </c>
      <c r="O35" s="44">
        <f t="shared" si="2"/>
        <v>32018.400000000001</v>
      </c>
      <c r="P35" s="44">
        <f t="shared" si="2"/>
        <v>35126.800000000003</v>
      </c>
      <c r="Q35" s="44">
        <f t="shared" si="2"/>
        <v>35607.899999999994</v>
      </c>
      <c r="R35" s="45">
        <f t="shared" si="2"/>
        <v>36347.599999999999</v>
      </c>
      <c r="S35" s="34"/>
    </row>
    <row r="36" spans="1:21" x14ac:dyDescent="0.25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21" x14ac:dyDescent="0.25">
      <c r="C37" t="s">
        <v>25</v>
      </c>
    </row>
    <row r="38" spans="1:21" x14ac:dyDescent="0.25">
      <c r="D38" t="s">
        <v>20</v>
      </c>
      <c r="F38" s="15"/>
      <c r="G38" s="3">
        <f t="shared" ref="G38:R38" si="3">G33</f>
        <v>34668.800000000003</v>
      </c>
      <c r="H38" s="3">
        <f t="shared" si="3"/>
        <v>27532</v>
      </c>
      <c r="I38" s="3">
        <f t="shared" si="3"/>
        <v>25679.3</v>
      </c>
      <c r="J38" s="3">
        <f t="shared" si="3"/>
        <v>25138.6</v>
      </c>
      <c r="K38" s="3">
        <f t="shared" si="3"/>
        <v>25445.3</v>
      </c>
      <c r="L38" s="3">
        <f t="shared" si="3"/>
        <v>26354.799999999999</v>
      </c>
      <c r="M38" s="3">
        <f t="shared" si="3"/>
        <v>24781.7</v>
      </c>
      <c r="N38" s="3">
        <f t="shared" si="3"/>
        <v>25563.1</v>
      </c>
      <c r="O38" s="3">
        <f t="shared" si="3"/>
        <v>32018.400000000001</v>
      </c>
      <c r="P38" s="3">
        <f t="shared" si="3"/>
        <v>33745.300000000003</v>
      </c>
      <c r="Q38" s="3">
        <f t="shared" si="3"/>
        <v>35104.1</v>
      </c>
      <c r="R38" s="3">
        <f t="shared" si="3"/>
        <v>34868.199999999997</v>
      </c>
      <c r="S38" s="15"/>
      <c r="T38" s="15"/>
      <c r="U38" s="15"/>
    </row>
    <row r="39" spans="1:21" x14ac:dyDescent="0.25">
      <c r="D39" t="s">
        <v>22</v>
      </c>
      <c r="F39" s="15"/>
      <c r="G39" s="3">
        <f t="shared" ref="G39:R39" si="4">MAX(G33:G34)</f>
        <v>34949.600000000006</v>
      </c>
      <c r="H39" s="3">
        <f t="shared" si="4"/>
        <v>32967.800000000003</v>
      </c>
      <c r="I39" s="3">
        <f t="shared" si="4"/>
        <v>26880.7</v>
      </c>
      <c r="J39" s="3">
        <f t="shared" si="4"/>
        <v>25138.6</v>
      </c>
      <c r="K39" s="3">
        <f t="shared" si="4"/>
        <v>25797.5</v>
      </c>
      <c r="L39" s="3">
        <f t="shared" si="4"/>
        <v>26354.799999999999</v>
      </c>
      <c r="M39" s="3">
        <f t="shared" si="4"/>
        <v>26272.799999999999</v>
      </c>
      <c r="N39" s="3">
        <f t="shared" si="4"/>
        <v>25759.200000000001</v>
      </c>
      <c r="O39" s="3">
        <f t="shared" si="4"/>
        <v>32018.400000000001</v>
      </c>
      <c r="P39" s="3">
        <f t="shared" si="4"/>
        <v>34805.700000000004</v>
      </c>
      <c r="Q39" s="3">
        <f t="shared" si="4"/>
        <v>35607.899999999994</v>
      </c>
      <c r="R39" s="3">
        <f t="shared" si="4"/>
        <v>34868.199999999997</v>
      </c>
      <c r="S39" s="15"/>
      <c r="T39" s="15"/>
      <c r="U39" s="15"/>
    </row>
    <row r="40" spans="1:21" x14ac:dyDescent="0.25">
      <c r="D40" t="s">
        <v>23</v>
      </c>
      <c r="F40" s="15"/>
      <c r="G40" s="3">
        <f t="shared" ref="G40:R40" si="5">MAX(G33:G35)</f>
        <v>36585.800000000003</v>
      </c>
      <c r="H40" s="3">
        <f t="shared" si="5"/>
        <v>33463.4</v>
      </c>
      <c r="I40" s="3">
        <f t="shared" si="5"/>
        <v>27668.1</v>
      </c>
      <c r="J40" s="3">
        <f t="shared" si="5"/>
        <v>25468.800000000003</v>
      </c>
      <c r="K40" s="3">
        <f t="shared" si="5"/>
        <v>25797.5</v>
      </c>
      <c r="L40" s="3">
        <f t="shared" si="5"/>
        <v>26354.799999999999</v>
      </c>
      <c r="M40" s="3">
        <f t="shared" si="5"/>
        <v>26272.799999999999</v>
      </c>
      <c r="N40" s="3">
        <f t="shared" si="5"/>
        <v>26399.5</v>
      </c>
      <c r="O40" s="3">
        <f t="shared" si="5"/>
        <v>32018.400000000001</v>
      </c>
      <c r="P40" s="3">
        <f t="shared" si="5"/>
        <v>35126.800000000003</v>
      </c>
      <c r="Q40" s="3">
        <f t="shared" si="5"/>
        <v>35607.899999999994</v>
      </c>
      <c r="R40" s="3">
        <f t="shared" si="5"/>
        <v>36347.599999999999</v>
      </c>
      <c r="S40" s="15"/>
      <c r="T40" s="15"/>
      <c r="U40" s="15"/>
    </row>
    <row r="41" spans="1:21" x14ac:dyDescent="0.25">
      <c r="D41" t="s">
        <v>26</v>
      </c>
      <c r="F41" s="15"/>
      <c r="G41" s="32">
        <v>33000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5"/>
      <c r="T41" s="15"/>
      <c r="U41" s="15"/>
    </row>
    <row r="42" spans="1:21" x14ac:dyDescent="0.25"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x14ac:dyDescent="0.25"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5"/>
      <c r="T43" s="15"/>
      <c r="U43" s="15"/>
    </row>
    <row r="44" spans="1:21" x14ac:dyDescent="0.25">
      <c r="E44" s="2" t="s">
        <v>27</v>
      </c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5"/>
      <c r="T44" s="15"/>
      <c r="U44" s="15"/>
    </row>
    <row r="45" spans="1:21" x14ac:dyDescent="0.25">
      <c r="A45" s="1" t="s">
        <v>28</v>
      </c>
      <c r="E45" s="46">
        <v>41639</v>
      </c>
      <c r="F45" s="15"/>
      <c r="G45" s="16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15"/>
      <c r="T45" s="15"/>
      <c r="U45" s="15"/>
    </row>
    <row r="46" spans="1:21" x14ac:dyDescent="0.25">
      <c r="B46" t="s">
        <v>29</v>
      </c>
      <c r="E46" s="23">
        <v>300</v>
      </c>
      <c r="F46" s="15"/>
      <c r="G46" s="22">
        <f>$E$46</f>
        <v>300</v>
      </c>
      <c r="H46" s="22">
        <f t="shared" ref="H46:R46" si="6">$E$46</f>
        <v>300</v>
      </c>
      <c r="I46" s="22">
        <f t="shared" si="6"/>
        <v>300</v>
      </c>
      <c r="J46" s="22">
        <f t="shared" si="6"/>
        <v>300</v>
      </c>
      <c r="K46" s="22">
        <f t="shared" si="6"/>
        <v>300</v>
      </c>
      <c r="L46" s="22">
        <f t="shared" si="6"/>
        <v>300</v>
      </c>
      <c r="M46" s="22">
        <f t="shared" si="6"/>
        <v>300</v>
      </c>
      <c r="N46" s="22">
        <f t="shared" si="6"/>
        <v>300</v>
      </c>
      <c r="O46" s="22">
        <f t="shared" si="6"/>
        <v>300</v>
      </c>
      <c r="P46" s="22">
        <f t="shared" si="6"/>
        <v>300</v>
      </c>
      <c r="Q46" s="22">
        <f t="shared" si="6"/>
        <v>300</v>
      </c>
      <c r="R46" s="22">
        <f t="shared" si="6"/>
        <v>300</v>
      </c>
      <c r="U46" s="15"/>
    </row>
    <row r="47" spans="1:21" x14ac:dyDescent="0.25">
      <c r="B47" t="s">
        <v>30</v>
      </c>
      <c r="E47" s="27">
        <v>3.7650000000000003E-2</v>
      </c>
      <c r="F47" s="15"/>
      <c r="G47" s="22">
        <f>ROUND($E$47*G$31,2)</f>
        <v>583540.36</v>
      </c>
      <c r="H47" s="22">
        <f t="shared" ref="H47:R47" si="7">ROUND($E$47*H$31,2)</f>
        <v>553703.49</v>
      </c>
      <c r="I47" s="22">
        <f t="shared" si="7"/>
        <v>492882.17</v>
      </c>
      <c r="J47" s="22">
        <f t="shared" si="7"/>
        <v>455586.08</v>
      </c>
      <c r="K47" s="22">
        <f t="shared" si="7"/>
        <v>502062.75</v>
      </c>
      <c r="L47" s="22">
        <f t="shared" si="7"/>
        <v>475668.59</v>
      </c>
      <c r="M47" s="22">
        <f t="shared" si="7"/>
        <v>509521.97</v>
      </c>
      <c r="N47" s="22">
        <f t="shared" si="7"/>
        <v>531325.84</v>
      </c>
      <c r="O47" s="22">
        <f t="shared" si="7"/>
        <v>565753</v>
      </c>
      <c r="P47" s="22">
        <f t="shared" si="7"/>
        <v>656411.18000000005</v>
      </c>
      <c r="Q47" s="22">
        <f t="shared" si="7"/>
        <v>596163.65</v>
      </c>
      <c r="R47" s="22">
        <f t="shared" si="7"/>
        <v>625426.74</v>
      </c>
      <c r="U47" s="15"/>
    </row>
    <row r="48" spans="1:21" x14ac:dyDescent="0.25">
      <c r="B48" t="s">
        <v>31</v>
      </c>
      <c r="E48" s="6"/>
      <c r="F48" s="15"/>
      <c r="U48" s="15"/>
    </row>
    <row r="49" spans="1:21" x14ac:dyDescent="0.25">
      <c r="C49" t="s">
        <v>20</v>
      </c>
      <c r="E49" s="23">
        <v>4.26</v>
      </c>
      <c r="F49" s="15"/>
      <c r="G49" s="22">
        <f>ROUND($E$49*G$38,2)</f>
        <v>147689.09</v>
      </c>
      <c r="H49" s="22">
        <f>ROUND($E$49*MAX(H$38,0.5*MAX($G$38:G$38)),2)</f>
        <v>117286.32</v>
      </c>
      <c r="I49" s="22">
        <f>ROUND($E$49*MAX(I$38,0.5*MAX($G$38:H$38)),2)</f>
        <v>109393.82</v>
      </c>
      <c r="J49" s="22">
        <f>ROUND($E$49*MAX(J$38,0.5*MAX($G$38:I$38)),2)</f>
        <v>107090.44</v>
      </c>
      <c r="K49" s="22">
        <f>ROUND($E$49*MAX(K$38,0.5*MAX($G$38:J$38)),2)</f>
        <v>108396.98</v>
      </c>
      <c r="L49" s="22">
        <f>ROUND($E$49*MAX(L$38,0.5*MAX($G$38:K$38)),2)</f>
        <v>112271.45</v>
      </c>
      <c r="M49" s="22">
        <f>ROUND($E$49*MAX(M$38,0.5*MAX($G$38:L$38)),2)</f>
        <v>105570.04</v>
      </c>
      <c r="N49" s="22">
        <f>ROUND($E$49*MAX(N$38,0.5*MAX($G$38:M$38)),2)</f>
        <v>108898.81</v>
      </c>
      <c r="O49" s="22">
        <f>ROUND($E$49*MAX(O$38,0.5*MAX($G$38:N$38)),2)</f>
        <v>136398.38</v>
      </c>
      <c r="P49" s="22">
        <f>ROUND($E$49*MAX(P$38,0.5*MAX($G$38:O$38)),2)</f>
        <v>143754.98000000001</v>
      </c>
      <c r="Q49" s="22">
        <f>ROUND($E$49*MAX(Q$38,0.5*MAX($G$38:P$38)),2)</f>
        <v>149543.47</v>
      </c>
      <c r="R49" s="22">
        <f>ROUND($E$49*MAX(R$38,0.5*MAX($G$38:Q$38)),2)</f>
        <v>148538.53</v>
      </c>
      <c r="U49" s="15"/>
    </row>
    <row r="50" spans="1:21" x14ac:dyDescent="0.25">
      <c r="C50" t="s">
        <v>22</v>
      </c>
      <c r="E50" s="23">
        <v>2.76</v>
      </c>
      <c r="F50" s="15"/>
      <c r="G50" s="22">
        <f>ROUND($E$50*G$39,2)</f>
        <v>96460.9</v>
      </c>
      <c r="H50" s="22">
        <f>ROUND($E$50*MAX(H$39,0.5*MAX($G$39:G$39)),2)</f>
        <v>90991.13</v>
      </c>
      <c r="I50" s="22">
        <f>ROUND($E$50*MAX(I$39,0.5*MAX($G$39:H$39)),2)</f>
        <v>74190.73</v>
      </c>
      <c r="J50" s="22">
        <f>ROUND($E$50*MAX(J$39,0.5*MAX($G$39:I$39)),2)</f>
        <v>69382.539999999994</v>
      </c>
      <c r="K50" s="22">
        <f>ROUND($E$50*MAX(K$39,0.5*MAX($G$39:J$39)),2)</f>
        <v>71201.100000000006</v>
      </c>
      <c r="L50" s="22">
        <f>ROUND($E$50*MAX(L$39,0.5*MAX($G$39:K$39)),2)</f>
        <v>72739.25</v>
      </c>
      <c r="M50" s="22">
        <f>ROUND($E$50*MAX(M$39,0.5*MAX($G$39:L$39)),2)</f>
        <v>72512.929999999993</v>
      </c>
      <c r="N50" s="22">
        <f>ROUND($E$50*MAX(N$39,0.5*MAX($G$39:M$39)),2)</f>
        <v>71095.39</v>
      </c>
      <c r="O50" s="22">
        <f>ROUND($E$50*MAX(O$39,0.5*MAX($G$39:N$39)),2)</f>
        <v>88370.78</v>
      </c>
      <c r="P50" s="22">
        <f>ROUND($E$50*MAX(P$39,0.5*MAX($G$39:O$39)),2)</f>
        <v>96063.73</v>
      </c>
      <c r="Q50" s="22">
        <f>ROUND($E$50*MAX(Q$39,0.5*MAX($G$39:P$39)),2)</f>
        <v>98277.8</v>
      </c>
      <c r="R50" s="22">
        <f>ROUND($E$50*MAX(R$39,0.5*MAX($G$39:Q$39)),2)</f>
        <v>96236.23</v>
      </c>
      <c r="U50" s="15"/>
    </row>
    <row r="51" spans="1:21" s="17" customFormat="1" ht="17.25" x14ac:dyDescent="0.4">
      <c r="A51"/>
      <c r="B51"/>
      <c r="C51" t="s">
        <v>23</v>
      </c>
      <c r="D51"/>
      <c r="E51" s="23">
        <v>1.71</v>
      </c>
      <c r="F51" s="15"/>
      <c r="G51" s="48">
        <f>ROUND($E$51*G$40,2)</f>
        <v>62561.72</v>
      </c>
      <c r="H51" s="48">
        <f>ROUND($E$51*MAX(H$40,(0.75*MAX($G$40:G$40)),(0.75*$U$34)),2)</f>
        <v>57222.41</v>
      </c>
      <c r="I51" s="48">
        <f>ROUND($E$51*MAX(I$40,(0.75*MAX($G$40:H$40)),(0.75*$U$34)),2)</f>
        <v>47312.45</v>
      </c>
      <c r="J51" s="48">
        <f>ROUND($E$51*MAX(J$40,(0.75*MAX($G$40:I$40)),(0.75*$U$34)),2)</f>
        <v>46921.29</v>
      </c>
      <c r="K51" s="48">
        <f>ROUND($E$51*MAX(K$40,(0.75*MAX($G$40:J$40)),(0.75*$U$34)),2)</f>
        <v>46921.29</v>
      </c>
      <c r="L51" s="48">
        <f>ROUND($E$51*MAX(L$40,(0.75*MAX($G$40:K$40)),(0.75*$U$34)),2)</f>
        <v>46921.29</v>
      </c>
      <c r="M51" s="48">
        <f>ROUND($E$51*MAX(M$40,(0.75*MAX($G$40:L$40)),(0.75*$U$34)),2)</f>
        <v>46921.29</v>
      </c>
      <c r="N51" s="48">
        <f>ROUND($E$51*MAX(N$40,(0.75*MAX($G$40:M$40)),(0.75*$U$34)),2)</f>
        <v>46921.29</v>
      </c>
      <c r="O51" s="48">
        <f>ROUND($E$51*MAX(O$40,(0.75*MAX($G$40:N$40)),(0.75*$U$34)),2)</f>
        <v>54751.46</v>
      </c>
      <c r="P51" s="48">
        <f>ROUND($E$51*MAX(P$40,(0.75*MAX($G$40:O$40)),(0.75*$U$34)),2)</f>
        <v>60066.83</v>
      </c>
      <c r="Q51" s="48">
        <f>ROUND($E$51*MAX(Q$40,(0.75*MAX($G$40:P$40)),(0.75*$U$34)),2)</f>
        <v>60889.51</v>
      </c>
      <c r="R51" s="48">
        <f>ROUND($E$51*MAX(R$40,(0.75*MAX($G$40:Q$40)),(0.75*$U$34)),2)</f>
        <v>62154.400000000001</v>
      </c>
      <c r="S51"/>
      <c r="T51"/>
      <c r="U51" s="15"/>
    </row>
    <row r="52" spans="1:21" x14ac:dyDescent="0.25">
      <c r="A52" s="54" t="s">
        <v>41</v>
      </c>
      <c r="F52" s="15"/>
      <c r="G52" s="22">
        <f t="shared" ref="G52:Q52" si="8">SUM(G46:G51,(G36*0.75))</f>
        <v>890552.07</v>
      </c>
      <c r="H52" s="22">
        <f t="shared" si="8"/>
        <v>819503.35000000009</v>
      </c>
      <c r="I52" s="22">
        <f t="shared" si="8"/>
        <v>724079.16999999993</v>
      </c>
      <c r="J52" s="22">
        <f t="shared" si="8"/>
        <v>679280.35000000009</v>
      </c>
      <c r="K52" s="22">
        <f t="shared" si="8"/>
        <v>728882.12</v>
      </c>
      <c r="L52" s="22">
        <f t="shared" si="8"/>
        <v>707900.58000000007</v>
      </c>
      <c r="M52" s="22">
        <f t="shared" si="8"/>
        <v>734826.23</v>
      </c>
      <c r="N52" s="22">
        <f t="shared" si="8"/>
        <v>758541.33</v>
      </c>
      <c r="O52" s="22">
        <f t="shared" si="8"/>
        <v>845573.62</v>
      </c>
      <c r="P52" s="22">
        <f t="shared" si="8"/>
        <v>956596.72</v>
      </c>
      <c r="Q52" s="22">
        <f t="shared" si="8"/>
        <v>905174.43</v>
      </c>
      <c r="R52" s="22">
        <f>SUM(R46:R51,(R36*0.75))</f>
        <v>932655.9</v>
      </c>
      <c r="T52" s="6">
        <f>SUM(G52:S52)</f>
        <v>9683565.870000001</v>
      </c>
      <c r="U52" s="15"/>
    </row>
    <row r="53" spans="1:2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5"/>
    </row>
    <row r="55" spans="1:21" x14ac:dyDescent="0.25">
      <c r="A55" t="s">
        <v>32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</sheetData>
  <mergeCells count="3">
    <mergeCell ref="A1:T1"/>
    <mergeCell ref="A2:T2"/>
    <mergeCell ref="A3:T3"/>
  </mergeCells>
  <printOptions horizontalCentered="1" verticalCentered="1"/>
  <pageMargins left="0.2" right="0.2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opLeftCell="A31" workbookViewId="0">
      <selection activeCell="A55" sqref="A55"/>
    </sheetView>
  </sheetViews>
  <sheetFormatPr defaultRowHeight="15" x14ac:dyDescent="0.25"/>
  <cols>
    <col min="1" max="2" width="3.7109375" customWidth="1"/>
    <col min="3" max="3" width="14.7109375" customWidth="1"/>
    <col min="4" max="4" width="10" bestFit="1" customWidth="1"/>
    <col min="5" max="6" width="13.28515625" customWidth="1"/>
    <col min="7" max="9" width="14.28515625" bestFit="1" customWidth="1"/>
    <col min="10" max="10" width="14.140625" customWidth="1"/>
    <col min="11" max="16" width="14.28515625" customWidth="1"/>
    <col min="17" max="18" width="14.28515625" bestFit="1" customWidth="1"/>
    <col min="20" max="20" width="14.5703125" bestFit="1" customWidth="1"/>
  </cols>
  <sheetData>
    <row r="1" spans="1:21" ht="21" x14ac:dyDescent="0.35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5.75" x14ac:dyDescent="0.25">
      <c r="A2" s="57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49"/>
    </row>
    <row r="3" spans="1:21" s="14" customFormat="1" ht="15.75" x14ac:dyDescent="0.25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/>
    </row>
    <row r="4" spans="1:21" s="14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s="14" customForma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14" customForma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8" spans="1:21" x14ac:dyDescent="0.25">
      <c r="A8" s="1"/>
      <c r="G8" s="13">
        <v>41547</v>
      </c>
      <c r="H8" s="13">
        <f>EOMONTH(G8,1)</f>
        <v>41578</v>
      </c>
      <c r="I8" s="13">
        <f t="shared" ref="I8:R8" si="0">EOMONTH(H8,1)</f>
        <v>41608</v>
      </c>
      <c r="J8" s="13">
        <f t="shared" si="0"/>
        <v>41639</v>
      </c>
      <c r="K8" s="13">
        <f t="shared" si="0"/>
        <v>41670</v>
      </c>
      <c r="L8" s="13">
        <f t="shared" si="0"/>
        <v>41698</v>
      </c>
      <c r="M8" s="13">
        <f t="shared" si="0"/>
        <v>41729</v>
      </c>
      <c r="N8" s="13">
        <f t="shared" si="0"/>
        <v>41759</v>
      </c>
      <c r="O8" s="13">
        <f t="shared" si="0"/>
        <v>41790</v>
      </c>
      <c r="P8" s="13">
        <f t="shared" si="0"/>
        <v>41820</v>
      </c>
      <c r="Q8" s="13">
        <f t="shared" si="0"/>
        <v>41851</v>
      </c>
      <c r="R8" s="13">
        <f t="shared" si="0"/>
        <v>41882</v>
      </c>
      <c r="S8" s="2"/>
      <c r="T8" s="2" t="s">
        <v>34</v>
      </c>
    </row>
    <row r="9" spans="1:21" x14ac:dyDescent="0.25">
      <c r="B9" t="s">
        <v>18</v>
      </c>
      <c r="G9" s="51">
        <v>7741920</v>
      </c>
      <c r="H9" s="51">
        <v>7406640</v>
      </c>
      <c r="I9" s="51">
        <v>6736080</v>
      </c>
      <c r="J9" s="51">
        <v>6172200</v>
      </c>
      <c r="K9" s="51">
        <v>6690360</v>
      </c>
      <c r="L9" s="51">
        <v>6294120</v>
      </c>
      <c r="M9" s="51">
        <v>6751320</v>
      </c>
      <c r="N9" s="51">
        <v>6949440</v>
      </c>
      <c r="O9" s="51">
        <v>7299960</v>
      </c>
      <c r="P9" s="51">
        <v>8122920</v>
      </c>
      <c r="Q9" s="51">
        <v>7101840</v>
      </c>
      <c r="R9" s="51">
        <v>7604760</v>
      </c>
      <c r="S9" s="52"/>
      <c r="T9" s="18">
        <f>SUM(G9:R9)</f>
        <v>84871560</v>
      </c>
    </row>
    <row r="10" spans="1:21" x14ac:dyDescent="0.25">
      <c r="C10" t="s">
        <v>19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5"/>
      <c r="T10" s="15"/>
    </row>
    <row r="11" spans="1:21" x14ac:dyDescent="0.25">
      <c r="D11" t="s">
        <v>20</v>
      </c>
      <c r="G11" s="19">
        <v>16338.1</v>
      </c>
      <c r="H11" s="19">
        <v>13893.4</v>
      </c>
      <c r="I11" s="19">
        <v>14106.4</v>
      </c>
      <c r="J11" s="19">
        <v>13505.8</v>
      </c>
      <c r="K11" s="19">
        <v>13359.9</v>
      </c>
      <c r="L11" s="19">
        <v>13677</v>
      </c>
      <c r="M11" s="19">
        <v>13253.3</v>
      </c>
      <c r="N11" s="19">
        <v>13605.3</v>
      </c>
      <c r="O11" s="19">
        <v>14655.8</v>
      </c>
      <c r="P11" s="19">
        <v>16211.8</v>
      </c>
      <c r="Q11" s="19">
        <v>15700.4</v>
      </c>
      <c r="R11" s="19">
        <v>16721.900000000001</v>
      </c>
      <c r="S11" s="34"/>
      <c r="T11" s="50" t="s">
        <v>21</v>
      </c>
    </row>
    <row r="12" spans="1:21" x14ac:dyDescent="0.25">
      <c r="D12" t="s">
        <v>22</v>
      </c>
      <c r="G12" s="19">
        <f t="shared" ref="G12:J13" si="1">G11</f>
        <v>16338.1</v>
      </c>
      <c r="H12" s="19">
        <v>15257.1</v>
      </c>
      <c r="I12" s="19">
        <f t="shared" si="1"/>
        <v>14106.4</v>
      </c>
      <c r="J12" s="19">
        <f t="shared" si="1"/>
        <v>13505.8</v>
      </c>
      <c r="K12" s="19">
        <v>13359.9</v>
      </c>
      <c r="L12" s="19">
        <v>13677</v>
      </c>
      <c r="M12" s="19">
        <v>13253.3</v>
      </c>
      <c r="N12" s="19">
        <v>13619.9</v>
      </c>
      <c r="O12" s="19">
        <v>14865.8</v>
      </c>
      <c r="P12" s="19">
        <v>16492.400000000001</v>
      </c>
      <c r="Q12" s="19">
        <v>16273.9</v>
      </c>
      <c r="R12" s="19">
        <v>16721.900000000001</v>
      </c>
      <c r="S12" s="34"/>
      <c r="T12" s="21">
        <f>MAX(G11:R13)</f>
        <v>16721.900000000001</v>
      </c>
    </row>
    <row r="13" spans="1:21" s="17" customFormat="1" x14ac:dyDescent="0.25">
      <c r="A13"/>
      <c r="B13"/>
      <c r="C13"/>
      <c r="D13" t="s">
        <v>23</v>
      </c>
      <c r="E13"/>
      <c r="F13"/>
      <c r="G13" s="19">
        <v>16542.3</v>
      </c>
      <c r="H13" s="19">
        <v>15552.5</v>
      </c>
      <c r="I13" s="19">
        <v>14281.5</v>
      </c>
      <c r="J13" s="19">
        <f t="shared" si="1"/>
        <v>13505.8</v>
      </c>
      <c r="K13" s="19">
        <v>13359.9</v>
      </c>
      <c r="L13" s="19">
        <v>13677</v>
      </c>
      <c r="M13" s="19">
        <v>13253.3</v>
      </c>
      <c r="N13" s="19">
        <v>13983.8</v>
      </c>
      <c r="O13" s="19">
        <v>15218.1</v>
      </c>
      <c r="P13" s="19">
        <v>16492.400000000001</v>
      </c>
      <c r="Q13" s="19">
        <v>16273.9</v>
      </c>
      <c r="R13" s="19">
        <v>16721.900000000001</v>
      </c>
      <c r="S13" s="34"/>
      <c r="T13" s="15"/>
      <c r="U13"/>
    </row>
    <row r="14" spans="1:21" x14ac:dyDescent="0.25"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34"/>
      <c r="T14" s="15"/>
    </row>
    <row r="15" spans="1:21" x14ac:dyDescent="0.25">
      <c r="A15" s="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5"/>
      <c r="T15" s="15"/>
    </row>
    <row r="16" spans="1:21" x14ac:dyDescent="0.25">
      <c r="B16" t="s">
        <v>18</v>
      </c>
      <c r="G16" s="51">
        <v>7574280</v>
      </c>
      <c r="H16" s="51">
        <v>7239000</v>
      </c>
      <c r="I16" s="51">
        <v>6598920</v>
      </c>
      <c r="J16" s="51">
        <v>6035040</v>
      </c>
      <c r="K16" s="51">
        <v>6553200</v>
      </c>
      <c r="L16" s="51">
        <v>6156960</v>
      </c>
      <c r="M16" s="51">
        <v>6614160</v>
      </c>
      <c r="N16" s="51">
        <v>6797040</v>
      </c>
      <c r="O16" s="51">
        <v>7147560</v>
      </c>
      <c r="P16" s="51">
        <v>7940040</v>
      </c>
      <c r="Q16" s="51">
        <v>6949440</v>
      </c>
      <c r="R16" s="51">
        <v>7437120</v>
      </c>
      <c r="S16" s="52"/>
      <c r="T16" s="18">
        <f>SUM(G16:R16)</f>
        <v>83042760</v>
      </c>
    </row>
    <row r="17" spans="1:21" x14ac:dyDescent="0.25">
      <c r="C17" t="s">
        <v>19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5"/>
      <c r="T17" s="15"/>
    </row>
    <row r="18" spans="1:21" x14ac:dyDescent="0.25">
      <c r="D18" t="s">
        <v>20</v>
      </c>
      <c r="G18" s="19">
        <v>15994</v>
      </c>
      <c r="H18" s="19">
        <v>13612.4</v>
      </c>
      <c r="I18" s="19">
        <v>13809.6</v>
      </c>
      <c r="J18" s="19">
        <v>13215.7</v>
      </c>
      <c r="K18" s="19">
        <v>13078.7</v>
      </c>
      <c r="L18" s="19">
        <v>13280.5</v>
      </c>
      <c r="M18" s="19">
        <v>12971.7</v>
      </c>
      <c r="N18" s="19">
        <v>13298.1</v>
      </c>
      <c r="O18" s="19">
        <v>14340.8</v>
      </c>
      <c r="P18" s="19">
        <v>15858</v>
      </c>
      <c r="Q18" s="19">
        <v>15335.7</v>
      </c>
      <c r="R18" s="19">
        <v>16333.9</v>
      </c>
      <c r="S18" s="34"/>
      <c r="T18" s="50" t="s">
        <v>21</v>
      </c>
    </row>
    <row r="19" spans="1:21" x14ac:dyDescent="0.25">
      <c r="D19" t="s">
        <v>22</v>
      </c>
      <c r="G19" s="19">
        <f t="shared" ref="G19:J20" si="2">G18</f>
        <v>15994</v>
      </c>
      <c r="H19" s="19">
        <v>14948.6</v>
      </c>
      <c r="I19" s="19">
        <f t="shared" si="2"/>
        <v>13809.6</v>
      </c>
      <c r="J19" s="19">
        <f t="shared" si="2"/>
        <v>13215.7</v>
      </c>
      <c r="K19" s="19">
        <f>K18</f>
        <v>13078.7</v>
      </c>
      <c r="L19" s="19">
        <v>13280.5</v>
      </c>
      <c r="M19" s="19">
        <v>12971.7</v>
      </c>
      <c r="N19" s="19">
        <v>13312.5</v>
      </c>
      <c r="O19" s="19">
        <v>14546.1</v>
      </c>
      <c r="P19" s="19">
        <v>16132.4</v>
      </c>
      <c r="Q19" s="19">
        <v>15895.9</v>
      </c>
      <c r="R19" s="19">
        <v>16333.9</v>
      </c>
      <c r="S19" s="34"/>
      <c r="T19" s="21">
        <f>MAX(G18:R20)</f>
        <v>16333.9</v>
      </c>
    </row>
    <row r="20" spans="1:21" s="14" customFormat="1" x14ac:dyDescent="0.25">
      <c r="A20"/>
      <c r="B20"/>
      <c r="C20"/>
      <c r="D20" t="s">
        <v>23</v>
      </c>
      <c r="E20"/>
      <c r="F20"/>
      <c r="G20" s="19">
        <v>16193.8</v>
      </c>
      <c r="H20" s="19">
        <v>15237.8</v>
      </c>
      <c r="I20" s="19">
        <v>13891.2</v>
      </c>
      <c r="J20" s="19">
        <f t="shared" si="2"/>
        <v>13215.7</v>
      </c>
      <c r="K20" s="19">
        <f>K19</f>
        <v>13078.7</v>
      </c>
      <c r="L20" s="19">
        <v>13280.5</v>
      </c>
      <c r="M20" s="19">
        <v>12971.7</v>
      </c>
      <c r="N20" s="19">
        <v>13668.1</v>
      </c>
      <c r="O20" s="19">
        <v>14890.8</v>
      </c>
      <c r="P20" s="19">
        <v>16132.4</v>
      </c>
      <c r="Q20" s="19">
        <v>15895.9</v>
      </c>
      <c r="R20" s="19">
        <v>16333.9</v>
      </c>
      <c r="S20" s="34"/>
      <c r="T20" s="15"/>
      <c r="U20"/>
    </row>
    <row r="21" spans="1:21" s="14" customFormat="1" x14ac:dyDescent="0.25">
      <c r="A21"/>
      <c r="B21"/>
      <c r="C21"/>
      <c r="D21"/>
      <c r="E21"/>
      <c r="F21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34"/>
      <c r="T21" s="15"/>
      <c r="U21"/>
    </row>
    <row r="22" spans="1:21" s="14" customFormat="1" x14ac:dyDescent="0.25">
      <c r="A22" s="1"/>
      <c r="B22"/>
      <c r="C22"/>
      <c r="D22"/>
      <c r="E22"/>
      <c r="F2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5"/>
      <c r="T22" s="15"/>
      <c r="U22"/>
    </row>
    <row r="23" spans="1:21" s="14" customFormat="1" x14ac:dyDescent="0.25">
      <c r="A23"/>
      <c r="B23" t="s">
        <v>18</v>
      </c>
      <c r="C23"/>
      <c r="D23"/>
      <c r="E23"/>
      <c r="F23"/>
      <c r="G23" s="51">
        <v>7543800</v>
      </c>
      <c r="H23" s="51">
        <v>7223760</v>
      </c>
      <c r="I23" s="51">
        <v>6583680</v>
      </c>
      <c r="J23" s="51">
        <v>6019800</v>
      </c>
      <c r="K23" s="51">
        <v>6522720</v>
      </c>
      <c r="L23" s="51">
        <v>6141720</v>
      </c>
      <c r="M23" s="51">
        <v>6583680</v>
      </c>
      <c r="N23" s="51">
        <v>6797040</v>
      </c>
      <c r="O23" s="51">
        <v>7117080</v>
      </c>
      <c r="P23" s="51">
        <v>7924800</v>
      </c>
      <c r="Q23" s="51">
        <v>6934200</v>
      </c>
      <c r="R23" s="51">
        <v>7437120</v>
      </c>
      <c r="S23" s="52"/>
      <c r="T23" s="18">
        <f>SUM(G23:R23)</f>
        <v>82829400</v>
      </c>
      <c r="U23"/>
    </row>
    <row r="24" spans="1:21" s="14" customFormat="1" x14ac:dyDescent="0.25">
      <c r="A24"/>
      <c r="B24"/>
      <c r="C24" t="s">
        <v>19</v>
      </c>
      <c r="D24"/>
      <c r="E24"/>
      <c r="F24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5"/>
      <c r="T24" s="15"/>
      <c r="U24"/>
    </row>
    <row r="25" spans="1:21" s="14" customFormat="1" x14ac:dyDescent="0.25">
      <c r="A25"/>
      <c r="B25"/>
      <c r="C25"/>
      <c r="D25" t="s">
        <v>20</v>
      </c>
      <c r="E25"/>
      <c r="F25"/>
      <c r="G25" s="19">
        <v>15957.4</v>
      </c>
      <c r="H25" s="19">
        <v>13582.5</v>
      </c>
      <c r="I25" s="19">
        <v>13784.3</v>
      </c>
      <c r="J25" s="19">
        <v>13185.5</v>
      </c>
      <c r="K25" s="19">
        <v>13046.8</v>
      </c>
      <c r="L25" s="19">
        <v>13246.1</v>
      </c>
      <c r="M25" s="19">
        <v>12904.2</v>
      </c>
      <c r="N25" s="19">
        <v>13267.2</v>
      </c>
      <c r="O25" s="19">
        <v>14320.8</v>
      </c>
      <c r="P25" s="19">
        <v>15831.9</v>
      </c>
      <c r="Q25" s="19">
        <v>15331.8</v>
      </c>
      <c r="R25" s="19">
        <v>16408.599999999999</v>
      </c>
      <c r="S25" s="34"/>
      <c r="T25" s="50" t="s">
        <v>21</v>
      </c>
      <c r="U25"/>
    </row>
    <row r="26" spans="1:21" x14ac:dyDescent="0.25">
      <c r="D26" t="s">
        <v>22</v>
      </c>
      <c r="G26" s="19">
        <f t="shared" ref="G26:J27" si="3">G25</f>
        <v>15957.4</v>
      </c>
      <c r="H26" s="19">
        <v>14915.7</v>
      </c>
      <c r="I26" s="19">
        <f t="shared" si="3"/>
        <v>13784.3</v>
      </c>
      <c r="J26" s="19">
        <f t="shared" si="3"/>
        <v>13185.5</v>
      </c>
      <c r="K26" s="19">
        <f>K25</f>
        <v>13046.8</v>
      </c>
      <c r="L26" s="19">
        <v>13246.1</v>
      </c>
      <c r="M26" s="19">
        <v>12904.2</v>
      </c>
      <c r="N26" s="19">
        <v>13281.5</v>
      </c>
      <c r="O26" s="19">
        <v>14526</v>
      </c>
      <c r="P26" s="19">
        <v>16105.8</v>
      </c>
      <c r="Q26" s="19">
        <v>15891.8</v>
      </c>
      <c r="R26" s="19">
        <v>16408.599999999999</v>
      </c>
      <c r="S26" s="34"/>
      <c r="T26" s="21">
        <f>MAX(G25:R27)</f>
        <v>16408.599999999999</v>
      </c>
    </row>
    <row r="27" spans="1:21" x14ac:dyDescent="0.25">
      <c r="D27" t="s">
        <v>23</v>
      </c>
      <c r="G27" s="19">
        <v>16156.8</v>
      </c>
      <c r="H27" s="19">
        <v>15204.5</v>
      </c>
      <c r="I27" s="19">
        <v>13955.1</v>
      </c>
      <c r="J27" s="19">
        <f t="shared" si="3"/>
        <v>13185.5</v>
      </c>
      <c r="K27" s="19">
        <f>K26</f>
        <v>13046.8</v>
      </c>
      <c r="L27" s="19">
        <v>13246.1</v>
      </c>
      <c r="M27" s="19">
        <v>12904.2</v>
      </c>
      <c r="N27" s="19">
        <v>13636.3</v>
      </c>
      <c r="O27" s="19">
        <v>14870.2</v>
      </c>
      <c r="P27" s="19">
        <v>16105.8</v>
      </c>
      <c r="Q27" s="19">
        <v>15891.8</v>
      </c>
      <c r="R27" s="19">
        <v>16408.599999999999</v>
      </c>
      <c r="S27" s="34"/>
      <c r="T27" s="15"/>
    </row>
    <row r="28" spans="1:21" x14ac:dyDescent="0.25"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4"/>
      <c r="T28" s="15"/>
    </row>
    <row r="29" spans="1:21" x14ac:dyDescent="0.25"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21" x14ac:dyDescent="0.25">
      <c r="A30" s="1"/>
    </row>
    <row r="31" spans="1:21" x14ac:dyDescent="0.25">
      <c r="B31" t="s">
        <v>18</v>
      </c>
      <c r="G31" s="9">
        <f t="shared" ref="G31:R31" si="4">ROUND(G9+G16+G23,0)</f>
        <v>22860000</v>
      </c>
      <c r="H31" s="9">
        <f t="shared" si="4"/>
        <v>21869400</v>
      </c>
      <c r="I31" s="9">
        <f t="shared" si="4"/>
        <v>19918680</v>
      </c>
      <c r="J31" s="9">
        <f t="shared" si="4"/>
        <v>18227040</v>
      </c>
      <c r="K31" s="9">
        <f t="shared" si="4"/>
        <v>19766280</v>
      </c>
      <c r="L31" s="9">
        <f t="shared" si="4"/>
        <v>18592800</v>
      </c>
      <c r="M31" s="9">
        <f t="shared" si="4"/>
        <v>19949160</v>
      </c>
      <c r="N31" s="9">
        <f t="shared" si="4"/>
        <v>20543520</v>
      </c>
      <c r="O31" s="9">
        <f t="shared" si="4"/>
        <v>21564600</v>
      </c>
      <c r="P31" s="9">
        <f t="shared" si="4"/>
        <v>23987760</v>
      </c>
      <c r="Q31" s="9">
        <f t="shared" si="4"/>
        <v>20985480</v>
      </c>
      <c r="R31" s="9">
        <f t="shared" si="4"/>
        <v>22479000</v>
      </c>
      <c r="S31" s="9"/>
      <c r="T31" s="5">
        <f>SUM(G31:R31)</f>
        <v>250743720</v>
      </c>
    </row>
    <row r="32" spans="1:21" s="17" customFormat="1" x14ac:dyDescent="0.25">
      <c r="A32"/>
      <c r="B32"/>
      <c r="C32" t="s">
        <v>19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.75" thickBot="1" x14ac:dyDescent="0.3">
      <c r="D33" t="s">
        <v>20</v>
      </c>
      <c r="G33" s="41">
        <f>SUM(G11,G18,G25)</f>
        <v>48289.5</v>
      </c>
      <c r="H33" s="41">
        <f t="shared" ref="H33:R33" si="5">SUM(H11,H18,H25)</f>
        <v>41088.300000000003</v>
      </c>
      <c r="I33" s="41">
        <f t="shared" si="5"/>
        <v>41700.300000000003</v>
      </c>
      <c r="J33" s="41">
        <f t="shared" si="5"/>
        <v>39907</v>
      </c>
      <c r="K33" s="41">
        <f t="shared" si="5"/>
        <v>39485.399999999994</v>
      </c>
      <c r="L33" s="41">
        <f t="shared" si="5"/>
        <v>40203.599999999999</v>
      </c>
      <c r="M33" s="41">
        <f t="shared" si="5"/>
        <v>39129.199999999997</v>
      </c>
      <c r="N33" s="41">
        <f t="shared" si="5"/>
        <v>40170.600000000006</v>
      </c>
      <c r="O33" s="41">
        <f t="shared" si="5"/>
        <v>43317.399999999994</v>
      </c>
      <c r="P33" s="41">
        <f t="shared" si="5"/>
        <v>47901.7</v>
      </c>
      <c r="Q33" s="41">
        <f t="shared" si="5"/>
        <v>46367.899999999994</v>
      </c>
      <c r="R33" s="41">
        <f t="shared" si="5"/>
        <v>49464.4</v>
      </c>
      <c r="S33" s="34"/>
      <c r="T33" s="2" t="s">
        <v>21</v>
      </c>
      <c r="U33" t="s">
        <v>24</v>
      </c>
    </row>
    <row r="34" spans="1:21" ht="15.75" thickBot="1" x14ac:dyDescent="0.3">
      <c r="D34" t="s">
        <v>22</v>
      </c>
      <c r="G34" s="41">
        <f t="shared" ref="G34:R34" si="6">SUM(G12,G19,G26)</f>
        <v>48289.5</v>
      </c>
      <c r="H34" s="41">
        <f t="shared" si="6"/>
        <v>45121.4</v>
      </c>
      <c r="I34" s="41">
        <f t="shared" si="6"/>
        <v>41700.300000000003</v>
      </c>
      <c r="J34" s="41">
        <f t="shared" si="6"/>
        <v>39907</v>
      </c>
      <c r="K34" s="41">
        <f t="shared" si="6"/>
        <v>39485.399999999994</v>
      </c>
      <c r="L34" s="41">
        <f t="shared" si="6"/>
        <v>40203.599999999999</v>
      </c>
      <c r="M34" s="41">
        <f t="shared" si="6"/>
        <v>39129.199999999997</v>
      </c>
      <c r="N34" s="41">
        <f t="shared" si="6"/>
        <v>40213.9</v>
      </c>
      <c r="O34" s="41">
        <f t="shared" si="6"/>
        <v>43937.9</v>
      </c>
      <c r="P34" s="41">
        <f t="shared" si="6"/>
        <v>48730.600000000006</v>
      </c>
      <c r="Q34" s="41">
        <f t="shared" si="6"/>
        <v>48061.599999999999</v>
      </c>
      <c r="R34" s="41">
        <f t="shared" si="6"/>
        <v>49464.4</v>
      </c>
      <c r="S34" s="35"/>
      <c r="T34" s="36">
        <f>MAX(G33:R35)</f>
        <v>49464.4</v>
      </c>
      <c r="U34" s="32">
        <v>49000</v>
      </c>
    </row>
    <row r="35" spans="1:21" x14ac:dyDescent="0.25">
      <c r="D35" t="s">
        <v>23</v>
      </c>
      <c r="G35" s="41">
        <f t="shared" ref="G35:R35" si="7">SUM(G13,G20,G27)</f>
        <v>48892.899999999994</v>
      </c>
      <c r="H35" s="41">
        <f t="shared" si="7"/>
        <v>45994.8</v>
      </c>
      <c r="I35" s="41">
        <f t="shared" si="7"/>
        <v>42127.8</v>
      </c>
      <c r="J35" s="41">
        <f t="shared" si="7"/>
        <v>39907</v>
      </c>
      <c r="K35" s="41">
        <f t="shared" si="7"/>
        <v>39485.399999999994</v>
      </c>
      <c r="L35" s="41">
        <f t="shared" si="7"/>
        <v>40203.599999999999</v>
      </c>
      <c r="M35" s="41">
        <f t="shared" si="7"/>
        <v>39129.199999999997</v>
      </c>
      <c r="N35" s="41">
        <f t="shared" si="7"/>
        <v>41288.199999999997</v>
      </c>
      <c r="O35" s="41">
        <f t="shared" si="7"/>
        <v>44979.100000000006</v>
      </c>
      <c r="P35" s="41">
        <f t="shared" si="7"/>
        <v>48730.600000000006</v>
      </c>
      <c r="Q35" s="41">
        <f t="shared" si="7"/>
        <v>48061.599999999999</v>
      </c>
      <c r="R35" s="41">
        <f t="shared" si="7"/>
        <v>49464.4</v>
      </c>
      <c r="S35" s="34"/>
    </row>
    <row r="36" spans="1:21" x14ac:dyDescent="0.25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21" x14ac:dyDescent="0.25">
      <c r="C37" t="s">
        <v>25</v>
      </c>
    </row>
    <row r="38" spans="1:21" x14ac:dyDescent="0.25">
      <c r="D38" t="s">
        <v>20</v>
      </c>
      <c r="G38" s="3">
        <f t="shared" ref="G38:R38" si="8">G33</f>
        <v>48289.5</v>
      </c>
      <c r="H38" s="3">
        <f t="shared" si="8"/>
        <v>41088.300000000003</v>
      </c>
      <c r="I38" s="3">
        <f t="shared" si="8"/>
        <v>41700.300000000003</v>
      </c>
      <c r="J38" s="3">
        <f t="shared" si="8"/>
        <v>39907</v>
      </c>
      <c r="K38" s="3">
        <f t="shared" si="8"/>
        <v>39485.399999999994</v>
      </c>
      <c r="L38" s="3">
        <f t="shared" si="8"/>
        <v>40203.599999999999</v>
      </c>
      <c r="M38" s="3">
        <f t="shared" si="8"/>
        <v>39129.199999999997</v>
      </c>
      <c r="N38" s="3">
        <f t="shared" si="8"/>
        <v>40170.600000000006</v>
      </c>
      <c r="O38" s="3">
        <f t="shared" si="8"/>
        <v>43317.399999999994</v>
      </c>
      <c r="P38" s="3">
        <f t="shared" si="8"/>
        <v>47901.7</v>
      </c>
      <c r="Q38" s="3">
        <f t="shared" si="8"/>
        <v>46367.899999999994</v>
      </c>
      <c r="R38" s="3">
        <f t="shared" si="8"/>
        <v>49464.4</v>
      </c>
    </row>
    <row r="39" spans="1:21" x14ac:dyDescent="0.25">
      <c r="D39" t="s">
        <v>22</v>
      </c>
      <c r="G39" s="3">
        <f t="shared" ref="G39:R39" si="9">MAX(G33:G34)</f>
        <v>48289.5</v>
      </c>
      <c r="H39" s="3">
        <f t="shared" si="9"/>
        <v>45121.4</v>
      </c>
      <c r="I39" s="3">
        <f t="shared" si="9"/>
        <v>41700.300000000003</v>
      </c>
      <c r="J39" s="3">
        <f t="shared" si="9"/>
        <v>39907</v>
      </c>
      <c r="K39" s="3">
        <f t="shared" si="9"/>
        <v>39485.399999999994</v>
      </c>
      <c r="L39" s="3">
        <f t="shared" si="9"/>
        <v>40203.599999999999</v>
      </c>
      <c r="M39" s="3">
        <f t="shared" si="9"/>
        <v>39129.199999999997</v>
      </c>
      <c r="N39" s="3">
        <f t="shared" si="9"/>
        <v>40213.9</v>
      </c>
      <c r="O39" s="3">
        <f t="shared" si="9"/>
        <v>43937.9</v>
      </c>
      <c r="P39" s="3">
        <f t="shared" si="9"/>
        <v>48730.600000000006</v>
      </c>
      <c r="Q39" s="3">
        <f t="shared" si="9"/>
        <v>48061.599999999999</v>
      </c>
      <c r="R39" s="3">
        <f t="shared" si="9"/>
        <v>49464.4</v>
      </c>
    </row>
    <row r="40" spans="1:21" x14ac:dyDescent="0.25">
      <c r="D40" t="s">
        <v>23</v>
      </c>
      <c r="G40" s="3">
        <f t="shared" ref="G40:R40" si="10">MAX(G33:G35)</f>
        <v>48892.899999999994</v>
      </c>
      <c r="H40" s="3">
        <f t="shared" si="10"/>
        <v>45994.8</v>
      </c>
      <c r="I40" s="3">
        <f t="shared" si="10"/>
        <v>42127.8</v>
      </c>
      <c r="J40" s="3">
        <f t="shared" si="10"/>
        <v>39907</v>
      </c>
      <c r="K40" s="3">
        <f t="shared" si="10"/>
        <v>39485.399999999994</v>
      </c>
      <c r="L40" s="3">
        <f t="shared" si="10"/>
        <v>40203.599999999999</v>
      </c>
      <c r="M40" s="3">
        <f t="shared" si="10"/>
        <v>39129.199999999997</v>
      </c>
      <c r="N40" s="3">
        <f t="shared" si="10"/>
        <v>41288.199999999997</v>
      </c>
      <c r="O40" s="3">
        <f t="shared" si="10"/>
        <v>44979.100000000006</v>
      </c>
      <c r="P40" s="3">
        <f t="shared" si="10"/>
        <v>48730.600000000006</v>
      </c>
      <c r="Q40" s="3">
        <f t="shared" si="10"/>
        <v>48061.599999999999</v>
      </c>
      <c r="R40" s="3">
        <f t="shared" si="10"/>
        <v>49464.4</v>
      </c>
    </row>
    <row r="41" spans="1:21" x14ac:dyDescent="0.25">
      <c r="D41" t="s">
        <v>26</v>
      </c>
    </row>
    <row r="42" spans="1:21" x14ac:dyDescent="0.25">
      <c r="G42" s="32"/>
    </row>
    <row r="45" spans="1:21" x14ac:dyDescent="0.25">
      <c r="E45" s="2" t="s">
        <v>27</v>
      </c>
    </row>
    <row r="46" spans="1:21" x14ac:dyDescent="0.25">
      <c r="A46" s="1" t="s">
        <v>28</v>
      </c>
      <c r="E46" s="46">
        <v>41639</v>
      </c>
    </row>
    <row r="47" spans="1:21" x14ac:dyDescent="0.25">
      <c r="B47" t="s">
        <v>29</v>
      </c>
      <c r="E47" s="23">
        <v>300</v>
      </c>
      <c r="F47" s="15"/>
      <c r="G47" s="22">
        <f t="shared" ref="G47:R47" si="11">$E$47</f>
        <v>300</v>
      </c>
      <c r="H47" s="22">
        <f t="shared" si="11"/>
        <v>300</v>
      </c>
      <c r="I47" s="22">
        <f t="shared" si="11"/>
        <v>300</v>
      </c>
      <c r="J47" s="22">
        <f t="shared" si="11"/>
        <v>300</v>
      </c>
      <c r="K47" s="22">
        <f t="shared" si="11"/>
        <v>300</v>
      </c>
      <c r="L47" s="22">
        <f t="shared" si="11"/>
        <v>300</v>
      </c>
      <c r="M47" s="22">
        <f t="shared" si="11"/>
        <v>300</v>
      </c>
      <c r="N47" s="22">
        <f t="shared" si="11"/>
        <v>300</v>
      </c>
      <c r="O47" s="22">
        <f t="shared" si="11"/>
        <v>300</v>
      </c>
      <c r="P47" s="22">
        <f t="shared" si="11"/>
        <v>300</v>
      </c>
      <c r="Q47" s="22">
        <f t="shared" si="11"/>
        <v>300</v>
      </c>
      <c r="R47" s="22">
        <f t="shared" si="11"/>
        <v>300</v>
      </c>
    </row>
    <row r="48" spans="1:21" x14ac:dyDescent="0.25">
      <c r="B48" t="s">
        <v>30</v>
      </c>
      <c r="E48" s="27">
        <v>3.7650000000000003E-2</v>
      </c>
      <c r="F48" s="15"/>
      <c r="G48" s="22">
        <f t="shared" ref="G48:R48" si="12">ROUND($E$48*G$31,2)</f>
        <v>860679</v>
      </c>
      <c r="H48" s="22">
        <f t="shared" si="12"/>
        <v>823382.91</v>
      </c>
      <c r="I48" s="22">
        <f t="shared" si="12"/>
        <v>749938.3</v>
      </c>
      <c r="J48" s="22">
        <f t="shared" si="12"/>
        <v>686248.06</v>
      </c>
      <c r="K48" s="22">
        <f t="shared" si="12"/>
        <v>744200.44</v>
      </c>
      <c r="L48" s="22">
        <f t="shared" si="12"/>
        <v>700018.92</v>
      </c>
      <c r="M48" s="22">
        <f t="shared" si="12"/>
        <v>751085.87</v>
      </c>
      <c r="N48" s="22">
        <f t="shared" si="12"/>
        <v>773463.53</v>
      </c>
      <c r="O48" s="22">
        <f t="shared" si="12"/>
        <v>811907.19</v>
      </c>
      <c r="P48" s="22">
        <f t="shared" si="12"/>
        <v>903139.16</v>
      </c>
      <c r="Q48" s="22">
        <f t="shared" si="12"/>
        <v>790103.32</v>
      </c>
      <c r="R48" s="22">
        <f t="shared" si="12"/>
        <v>846334.35</v>
      </c>
    </row>
    <row r="49" spans="1:21" x14ac:dyDescent="0.25">
      <c r="B49" t="s">
        <v>31</v>
      </c>
      <c r="E49" s="6"/>
      <c r="F49" s="15"/>
    </row>
    <row r="50" spans="1:21" x14ac:dyDescent="0.25">
      <c r="C50" t="s">
        <v>20</v>
      </c>
      <c r="E50" s="23">
        <v>4.26</v>
      </c>
      <c r="F50" s="15"/>
      <c r="G50" s="22">
        <f>ROUND($E$50*G38,2)</f>
        <v>205713.27</v>
      </c>
      <c r="H50" s="22">
        <f>ROUND($E$50*MAX(H$38,0.5*MAX($G$38:G$38)),2)</f>
        <v>175036.16</v>
      </c>
      <c r="I50" s="22">
        <f>ROUND($E$50*MAX(I$38,0.5*MAX($G$38:H$38)),2)</f>
        <v>177643.28</v>
      </c>
      <c r="J50" s="22">
        <f>ROUND($E$50*MAX(J$38,0.5*MAX($G$38:I$38)),2)</f>
        <v>170003.82</v>
      </c>
      <c r="K50" s="22">
        <f>ROUND($E$50*MAX(K$38,0.5*MAX($G$38:J$38)),2)</f>
        <v>168207.8</v>
      </c>
      <c r="L50" s="22">
        <f>ROUND($E$50*MAX(L$38,0.5*MAX($G$38:K$38)),2)</f>
        <v>171267.34</v>
      </c>
      <c r="M50" s="22">
        <f>ROUND($E$50*MAX(M$38,0.5*MAX($G$38:L$38)),2)</f>
        <v>166690.39000000001</v>
      </c>
      <c r="N50" s="22">
        <f>ROUND($E$50*MAX(N$38,0.5*MAX($G$38:M$38)),2)</f>
        <v>171126.76</v>
      </c>
      <c r="O50" s="22">
        <f>ROUND($E$50*MAX(O$38,0.5*MAX($G$38:N$38)),2)</f>
        <v>184532.12</v>
      </c>
      <c r="P50" s="22">
        <f>ROUND($E$50*MAX(P$38,0.5*MAX($G$38:O$38)),2)</f>
        <v>204061.24</v>
      </c>
      <c r="Q50" s="22">
        <f>ROUND($E$50*MAX(Q$38,0.5*MAX($G$38:P$38)),2)</f>
        <v>197527.25</v>
      </c>
      <c r="R50" s="22">
        <f>ROUND($E$50*MAX(R$38,0.5*MAX($G$38:Q$38)),2)</f>
        <v>210718.34</v>
      </c>
    </row>
    <row r="51" spans="1:21" s="17" customFormat="1" x14ac:dyDescent="0.25">
      <c r="A51"/>
      <c r="B51"/>
      <c r="C51" t="s">
        <v>22</v>
      </c>
      <c r="D51"/>
      <c r="E51" s="23">
        <v>2.76</v>
      </c>
      <c r="F51" s="15"/>
      <c r="G51" s="22">
        <f>ROUND($E$51*G39,2)</f>
        <v>133279.01999999999</v>
      </c>
      <c r="H51" s="22">
        <f>ROUND($E$51*MAX(H$39,0.5*MAX($G$39:G$39)),2)</f>
        <v>124535.06</v>
      </c>
      <c r="I51" s="22">
        <f>ROUND($E$51*MAX(I$39,0.5*MAX($G$39:H$39)),2)</f>
        <v>115092.83</v>
      </c>
      <c r="J51" s="22">
        <f>ROUND($E$51*MAX(J$39,0.5*MAX($G$39:I$39)),2)</f>
        <v>110143.32</v>
      </c>
      <c r="K51" s="22">
        <f>ROUND($E$51*MAX(K$39,0.5*MAX($G$39:J$39)),2)</f>
        <v>108979.7</v>
      </c>
      <c r="L51" s="22">
        <f>ROUND($E$51*MAX(L$39,0.5*MAX($G$39:K$39)),2)</f>
        <v>110961.94</v>
      </c>
      <c r="M51" s="22">
        <f>ROUND($E$51*MAX(M$39,0.5*MAX($G$39:L$39)),2)</f>
        <v>107996.59</v>
      </c>
      <c r="N51" s="22">
        <f>ROUND($E$51*MAX(N$39,0.5*MAX($G$39:M$39)),2)</f>
        <v>110990.36</v>
      </c>
      <c r="O51" s="22">
        <f>ROUND($E$51*MAX(O$39,0.5*MAX($G$39:N$39)),2)</f>
        <v>121268.6</v>
      </c>
      <c r="P51" s="22">
        <f>ROUND($E$51*MAX(P$39,0.5*MAX($G$39:O$39)),2)</f>
        <v>134496.46</v>
      </c>
      <c r="Q51" s="22">
        <f>ROUND($E$51*MAX(Q$39,0.5*MAX($G$39:P$39)),2)</f>
        <v>132650.01999999999</v>
      </c>
      <c r="R51" s="22">
        <f>ROUND($E$51*MAX(R$39,0.5*MAX($G$39:Q$39)),2)</f>
        <v>136521.74</v>
      </c>
      <c r="S51"/>
      <c r="T51"/>
      <c r="U51"/>
    </row>
    <row r="52" spans="1:21" ht="17.25" x14ac:dyDescent="0.4">
      <c r="C52" t="s">
        <v>23</v>
      </c>
      <c r="E52" s="23">
        <v>1.71</v>
      </c>
      <c r="F52" s="15"/>
      <c r="G52" s="48">
        <f>ROUND($E$52*MAX(G40,0.5*$U$34),2)</f>
        <v>83606.86</v>
      </c>
      <c r="H52" s="48">
        <f>ROUND($E$52*MAX(H$40,(0.75*($G$40:G$40)),(0.75*$U$34)),2)</f>
        <v>78651.11</v>
      </c>
      <c r="I52" s="48">
        <f>ROUND($E$52*MAX(I$40,(0.75*MAX($G$40:H$40)),(0.75*$U$34)),2)</f>
        <v>72038.539999999994</v>
      </c>
      <c r="J52" s="48">
        <f>ROUND($E$52*MAX(J$40,(0.75*MAX($G$40:I$40)),(0.75*$U$34)),2)</f>
        <v>68240.97</v>
      </c>
      <c r="K52" s="48">
        <f>ROUND($E$52*MAX(K$40,(0.75*MAX($G$40:J$40)),(0.75*$U$34)),2)</f>
        <v>67520.03</v>
      </c>
      <c r="L52" s="48">
        <f>ROUND($E$52*MAX(L$40,(0.75*MAX($G$40:K$40)),(0.75*$U$34)),2)</f>
        <v>68748.160000000003</v>
      </c>
      <c r="M52" s="48">
        <f>ROUND($E$52*MAX(M$40,(0.75*MAX($G$40:L$40)),(0.75*$U$34)),2)</f>
        <v>66910.929999999993</v>
      </c>
      <c r="N52" s="48">
        <f>ROUND($E$52*MAX(N$40,(0.75*MAX($G$40:M$40)),(0.75*$U$34)),2)</f>
        <v>70602.820000000007</v>
      </c>
      <c r="O52" s="48">
        <f>ROUND($E$52*MAX(O$40,(0.75*MAX($G$40:N$40)),(0.75*$U$34)),2)</f>
        <v>76914.259999999995</v>
      </c>
      <c r="P52" s="48">
        <f>ROUND($E$52*MAX(P$40,(0.75*MAX($G$40:O$40)),(0.75*$U$34)),2)</f>
        <v>83329.33</v>
      </c>
      <c r="Q52" s="48">
        <f>ROUND($E$52*MAX(Q$40,(0.75*MAX($G$40:P$40)),(0.75*$U$34)),2)</f>
        <v>82185.34</v>
      </c>
      <c r="R52" s="48">
        <f>ROUND($E$52*MAX(R$40,(0.75*MAX($G$40:Q$40)),(0.75*$U$34)),2)</f>
        <v>84584.12</v>
      </c>
    </row>
    <row r="53" spans="1:21" x14ac:dyDescent="0.25">
      <c r="A53" s="54" t="s">
        <v>39</v>
      </c>
      <c r="F53" s="15"/>
      <c r="G53" s="22">
        <f>SUM(G47:G52,(U34*0.75))</f>
        <v>1320328.1500000001</v>
      </c>
      <c r="H53" s="22">
        <f t="shared" ref="H53:R53" si="13">SUM(H47:H52,(H36*0.75))</f>
        <v>1201905.2400000002</v>
      </c>
      <c r="I53" s="22">
        <f t="shared" si="13"/>
        <v>1115012.95</v>
      </c>
      <c r="J53" s="22">
        <f t="shared" si="13"/>
        <v>1034936.1700000002</v>
      </c>
      <c r="K53" s="22">
        <f t="shared" si="13"/>
        <v>1089207.97</v>
      </c>
      <c r="L53" s="22">
        <f t="shared" si="13"/>
        <v>1051296.3599999999</v>
      </c>
      <c r="M53" s="22">
        <f t="shared" si="13"/>
        <v>1092983.78</v>
      </c>
      <c r="N53" s="22">
        <f t="shared" si="13"/>
        <v>1126483.4700000002</v>
      </c>
      <c r="O53" s="22">
        <f t="shared" si="13"/>
        <v>1194922.17</v>
      </c>
      <c r="P53" s="22">
        <f t="shared" si="13"/>
        <v>1325326.19</v>
      </c>
      <c r="Q53" s="22">
        <f t="shared" si="13"/>
        <v>1202765.93</v>
      </c>
      <c r="R53" s="22">
        <f t="shared" si="13"/>
        <v>1278458.5499999998</v>
      </c>
      <c r="T53" s="6">
        <f>SUM(G53:S53)</f>
        <v>14033626.93</v>
      </c>
    </row>
    <row r="55" spans="1:21" x14ac:dyDescent="0.25">
      <c r="G55" s="15"/>
      <c r="H55" s="47"/>
      <c r="I55" s="47"/>
    </row>
    <row r="56" spans="1:21" x14ac:dyDescent="0.25">
      <c r="A56" t="s">
        <v>32</v>
      </c>
      <c r="G56" s="15"/>
      <c r="H56" s="15"/>
      <c r="I56" s="47"/>
    </row>
  </sheetData>
  <mergeCells count="3">
    <mergeCell ref="A1:T1"/>
    <mergeCell ref="A2:T2"/>
    <mergeCell ref="A3:T3"/>
  </mergeCells>
  <printOptions horizontalCentered="1" verticalCentered="1"/>
  <pageMargins left="0.2" right="0.2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workbookViewId="0">
      <pane xSplit="4" ySplit="2" topLeftCell="E3" activePane="bottomRight" state="frozen"/>
      <selection activeCell="A55" sqref="A55"/>
      <selection pane="topRight" activeCell="A55" sqref="A55"/>
      <selection pane="bottomLeft" activeCell="A55" sqref="A55"/>
      <selection pane="bottomRight" activeCell="A55" sqref="A55"/>
    </sheetView>
  </sheetViews>
  <sheetFormatPr defaultRowHeight="15" x14ac:dyDescent="0.25"/>
  <cols>
    <col min="1" max="2" width="3.7109375" customWidth="1"/>
    <col min="3" max="3" width="15.28515625" customWidth="1"/>
    <col min="4" max="4" width="10" bestFit="1" customWidth="1"/>
    <col min="5" max="6" width="14.28515625" bestFit="1" customWidth="1"/>
    <col min="7" max="7" width="18.42578125" bestFit="1" customWidth="1"/>
    <col min="8" max="8" width="14.28515625" bestFit="1" customWidth="1"/>
    <col min="9" max="9" width="14.140625" bestFit="1" customWidth="1"/>
    <col min="10" max="16" width="14.28515625" customWidth="1"/>
  </cols>
  <sheetData>
    <row r="1" spans="1:16" x14ac:dyDescent="0.25">
      <c r="D1" s="2" t="s">
        <v>11</v>
      </c>
    </row>
    <row r="2" spans="1:16" x14ac:dyDescent="0.25">
      <c r="A2" s="54" t="s">
        <v>36</v>
      </c>
      <c r="D2" s="2" t="s">
        <v>12</v>
      </c>
      <c r="E2" s="2" t="s">
        <v>9</v>
      </c>
      <c r="F2" s="2" t="s">
        <v>8</v>
      </c>
      <c r="G2" s="2" t="s">
        <v>7</v>
      </c>
      <c r="H2" s="2" t="s">
        <v>6</v>
      </c>
      <c r="I2" s="2" t="s">
        <v>5</v>
      </c>
      <c r="J2" s="2" t="s">
        <v>4</v>
      </c>
      <c r="K2" s="13">
        <v>41729</v>
      </c>
      <c r="L2" s="13">
        <f>EOMONTH(K2,1)</f>
        <v>41759</v>
      </c>
      <c r="M2" s="13">
        <f>EOMONTH(L2,1)</f>
        <v>41790</v>
      </c>
      <c r="N2" s="13">
        <f>EOMONTH(M2,1)</f>
        <v>41820</v>
      </c>
      <c r="O2" s="13">
        <f>EOMONTH(N2,1)</f>
        <v>41851</v>
      </c>
      <c r="P2" s="13">
        <f>EOMONTH(O2,1)</f>
        <v>41882</v>
      </c>
    </row>
    <row r="3" spans="1:16" x14ac:dyDescent="0.25">
      <c r="B3" t="s">
        <v>0</v>
      </c>
      <c r="E3" s="9">
        <f>'Meter 2'!G31</f>
        <v>22860000</v>
      </c>
      <c r="F3" s="9">
        <f>'Meter 2'!H31</f>
        <v>21869400</v>
      </c>
      <c r="G3" s="9">
        <f>'Meter 2'!I31</f>
        <v>19918680</v>
      </c>
      <c r="H3" s="9">
        <f>'Meter 2'!J31</f>
        <v>18227040</v>
      </c>
      <c r="I3" s="9">
        <f>'Meter 2'!K31</f>
        <v>19766280</v>
      </c>
      <c r="J3" s="9">
        <f>'Meter 2'!L31</f>
        <v>18592800</v>
      </c>
      <c r="K3" s="9">
        <f>'Meter 2'!M31</f>
        <v>19949160</v>
      </c>
      <c r="L3" s="9">
        <f>'Meter 2'!N31</f>
        <v>20543520</v>
      </c>
      <c r="M3" s="9">
        <f>'Meter 2'!O31</f>
        <v>21564600</v>
      </c>
      <c r="N3" s="9">
        <f>'Meter 2'!P31</f>
        <v>23987760</v>
      </c>
      <c r="O3" s="9">
        <f>'Meter 2'!Q31</f>
        <v>20985480</v>
      </c>
      <c r="P3" s="9">
        <f>'Meter 2'!R31</f>
        <v>22479000</v>
      </c>
    </row>
    <row r="4" spans="1:16" x14ac:dyDescent="0.25">
      <c r="B4" t="s">
        <v>1</v>
      </c>
      <c r="E4" s="10">
        <f>'Meter 2'!G38</f>
        <v>48289.5</v>
      </c>
      <c r="F4" s="10">
        <f>'Meter 2'!H38</f>
        <v>41088.300000000003</v>
      </c>
      <c r="G4" s="10">
        <f>'Meter 2'!I38</f>
        <v>41700.300000000003</v>
      </c>
      <c r="H4" s="10">
        <f>'Meter 2'!J38</f>
        <v>39907</v>
      </c>
      <c r="I4" s="10">
        <f>'Meter 2'!K38</f>
        <v>39485.399999999994</v>
      </c>
      <c r="J4" s="10">
        <f>'Meter 2'!L38</f>
        <v>40203.599999999999</v>
      </c>
      <c r="K4" s="10">
        <f>'Meter 2'!M38</f>
        <v>39129.199999999997</v>
      </c>
      <c r="L4" s="10">
        <f>'Meter 2'!N38</f>
        <v>40170.600000000006</v>
      </c>
      <c r="M4" s="10">
        <f>'Meter 2'!O38</f>
        <v>43317.399999999994</v>
      </c>
      <c r="N4" s="10">
        <f>'Meter 2'!P38</f>
        <v>47901.7</v>
      </c>
      <c r="O4" s="10">
        <f>'Meter 2'!Q38</f>
        <v>46367.899999999994</v>
      </c>
      <c r="P4" s="10">
        <f>'Meter 2'!R38</f>
        <v>49464.4</v>
      </c>
    </row>
    <row r="5" spans="1:16" x14ac:dyDescent="0.25">
      <c r="B5" t="s">
        <v>2</v>
      </c>
      <c r="E5" s="10">
        <f>'Meter 2'!G39</f>
        <v>48289.5</v>
      </c>
      <c r="F5" s="10">
        <f>'Meter 2'!H39</f>
        <v>45121.4</v>
      </c>
      <c r="G5" s="10">
        <f>'Meter 2'!I39</f>
        <v>41700.300000000003</v>
      </c>
      <c r="H5" s="10">
        <f>'Meter 2'!J39</f>
        <v>39907</v>
      </c>
      <c r="I5" s="10">
        <f>'Meter 2'!K39</f>
        <v>39485.399999999994</v>
      </c>
      <c r="J5" s="10">
        <f>'Meter 2'!L39</f>
        <v>40203.599999999999</v>
      </c>
      <c r="K5" s="10">
        <f>'Meter 2'!M39</f>
        <v>39129.199999999997</v>
      </c>
      <c r="L5" s="10">
        <f>'Meter 2'!N39</f>
        <v>40213.9</v>
      </c>
      <c r="M5" s="10">
        <f>'Meter 2'!O39</f>
        <v>43937.9</v>
      </c>
      <c r="N5" s="10">
        <f>'Meter 2'!P39</f>
        <v>48730.600000000006</v>
      </c>
      <c r="O5" s="10">
        <f>'Meter 2'!Q39</f>
        <v>48061.599999999999</v>
      </c>
      <c r="P5" s="10">
        <f>'Meter 2'!R39</f>
        <v>49464.4</v>
      </c>
    </row>
    <row r="6" spans="1:16" x14ac:dyDescent="0.25">
      <c r="B6" t="s">
        <v>3</v>
      </c>
      <c r="E6" s="10">
        <f>'Meter 2'!G40</f>
        <v>48892.899999999994</v>
      </c>
      <c r="F6" s="10">
        <f>'Meter 2'!H40</f>
        <v>45994.8</v>
      </c>
      <c r="G6" s="10">
        <f>'Meter 2'!I40</f>
        <v>42127.8</v>
      </c>
      <c r="H6" s="10">
        <f>'Meter 2'!J40</f>
        <v>39907</v>
      </c>
      <c r="I6" s="10">
        <f>'Meter 2'!K40</f>
        <v>39485.399999999994</v>
      </c>
      <c r="J6" s="10">
        <f>'Meter 2'!L40</f>
        <v>40203.599999999999</v>
      </c>
      <c r="K6" s="10">
        <f>'Meter 2'!M40</f>
        <v>39129.199999999997</v>
      </c>
      <c r="L6" s="10">
        <f>'Meter 2'!N40</f>
        <v>41288.199999999997</v>
      </c>
      <c r="M6" s="10">
        <f>'Meter 2'!O40</f>
        <v>44979.100000000006</v>
      </c>
      <c r="N6" s="10">
        <f>'Meter 2'!P40</f>
        <v>48730.600000000006</v>
      </c>
      <c r="O6" s="10">
        <f>'Meter 2'!Q40</f>
        <v>48061.599999999999</v>
      </c>
      <c r="P6" s="10">
        <f>'Meter 2'!R40</f>
        <v>49464.4</v>
      </c>
    </row>
    <row r="8" spans="1:16" x14ac:dyDescent="0.25">
      <c r="A8" s="1"/>
      <c r="B8" s="1" t="s">
        <v>13</v>
      </c>
    </row>
    <row r="9" spans="1:16" s="22" customFormat="1" x14ac:dyDescent="0.25">
      <c r="A9" s="24"/>
      <c r="B9" s="22" t="s">
        <v>10</v>
      </c>
      <c r="D9" s="23">
        <v>300</v>
      </c>
      <c r="E9" s="22">
        <f>$D$9</f>
        <v>300</v>
      </c>
      <c r="F9" s="22">
        <f t="shared" ref="F9:P9" si="0">E9</f>
        <v>300</v>
      </c>
      <c r="G9" s="22">
        <f t="shared" si="0"/>
        <v>300</v>
      </c>
      <c r="H9" s="22">
        <f t="shared" si="0"/>
        <v>300</v>
      </c>
      <c r="I9" s="22">
        <f t="shared" si="0"/>
        <v>300</v>
      </c>
      <c r="J9" s="22">
        <f t="shared" si="0"/>
        <v>300</v>
      </c>
      <c r="K9" s="22">
        <f t="shared" si="0"/>
        <v>300</v>
      </c>
      <c r="L9" s="22">
        <f t="shared" si="0"/>
        <v>300</v>
      </c>
      <c r="M9" s="22">
        <f t="shared" si="0"/>
        <v>300</v>
      </c>
      <c r="N9" s="22">
        <f t="shared" si="0"/>
        <v>300</v>
      </c>
      <c r="O9" s="22">
        <f t="shared" si="0"/>
        <v>300</v>
      </c>
      <c r="P9" s="22">
        <f t="shared" si="0"/>
        <v>300</v>
      </c>
    </row>
    <row r="10" spans="1:16" s="22" customFormat="1" x14ac:dyDescent="0.25">
      <c r="B10" s="22" t="s">
        <v>0</v>
      </c>
      <c r="D10" s="27">
        <v>3.7650000000000003E-2</v>
      </c>
      <c r="E10" s="22">
        <f t="shared" ref="E10:P10" si="1">ROUND(E3*$D10,2)</f>
        <v>860679</v>
      </c>
      <c r="F10" s="22">
        <f t="shared" si="1"/>
        <v>823382.91</v>
      </c>
      <c r="G10" s="22">
        <f t="shared" si="1"/>
        <v>749938.3</v>
      </c>
      <c r="H10" s="22">
        <f t="shared" si="1"/>
        <v>686248.06</v>
      </c>
      <c r="I10" s="22">
        <f t="shared" si="1"/>
        <v>744200.44</v>
      </c>
      <c r="J10" s="22">
        <f t="shared" si="1"/>
        <v>700018.92</v>
      </c>
      <c r="K10" s="22">
        <f t="shared" si="1"/>
        <v>751085.87</v>
      </c>
      <c r="L10" s="22">
        <f t="shared" si="1"/>
        <v>773463.53</v>
      </c>
      <c r="M10" s="22">
        <f t="shared" si="1"/>
        <v>811907.19</v>
      </c>
      <c r="N10" s="22">
        <f t="shared" si="1"/>
        <v>903139.16</v>
      </c>
      <c r="O10" s="22">
        <f t="shared" si="1"/>
        <v>790103.32</v>
      </c>
      <c r="P10" s="22">
        <f t="shared" si="1"/>
        <v>846334.35</v>
      </c>
    </row>
    <row r="11" spans="1:16" s="22" customFormat="1" x14ac:dyDescent="0.25">
      <c r="B11" s="22" t="s">
        <v>1</v>
      </c>
      <c r="D11" s="23">
        <v>4.26</v>
      </c>
      <c r="E11" s="22">
        <f t="shared" ref="E11:P11" si="2">ROUND(E4*$D11,2)</f>
        <v>205713.27</v>
      </c>
      <c r="F11" s="22">
        <f t="shared" si="2"/>
        <v>175036.16</v>
      </c>
      <c r="G11" s="22">
        <f t="shared" si="2"/>
        <v>177643.28</v>
      </c>
      <c r="H11" s="22">
        <f t="shared" si="2"/>
        <v>170003.82</v>
      </c>
      <c r="I11" s="22">
        <f t="shared" si="2"/>
        <v>168207.8</v>
      </c>
      <c r="J11" s="22">
        <f t="shared" si="2"/>
        <v>171267.34</v>
      </c>
      <c r="K11" s="22">
        <f t="shared" si="2"/>
        <v>166690.39000000001</v>
      </c>
      <c r="L11" s="22">
        <f t="shared" si="2"/>
        <v>171126.76</v>
      </c>
      <c r="M11" s="22">
        <f t="shared" si="2"/>
        <v>184532.12</v>
      </c>
      <c r="N11" s="22">
        <f t="shared" si="2"/>
        <v>204061.24</v>
      </c>
      <c r="O11" s="22">
        <f t="shared" si="2"/>
        <v>197527.25</v>
      </c>
      <c r="P11" s="22">
        <f t="shared" si="2"/>
        <v>210718.34</v>
      </c>
    </row>
    <row r="12" spans="1:16" s="22" customFormat="1" x14ac:dyDescent="0.25">
      <c r="B12" s="22" t="s">
        <v>2</v>
      </c>
      <c r="D12" s="55">
        <v>2.76</v>
      </c>
      <c r="E12" s="22">
        <f t="shared" ref="E12:P12" si="3">ROUND(MAX(E4,E5)*$D12,2)</f>
        <v>133279.01999999999</v>
      </c>
      <c r="F12" s="22">
        <f t="shared" si="3"/>
        <v>124535.06</v>
      </c>
      <c r="G12" s="22">
        <f t="shared" si="3"/>
        <v>115092.83</v>
      </c>
      <c r="H12" s="22">
        <f t="shared" si="3"/>
        <v>110143.32</v>
      </c>
      <c r="I12" s="22">
        <f t="shared" si="3"/>
        <v>108979.7</v>
      </c>
      <c r="J12" s="22">
        <f t="shared" si="3"/>
        <v>110961.94</v>
      </c>
      <c r="K12" s="22">
        <f t="shared" si="3"/>
        <v>107996.59</v>
      </c>
      <c r="L12" s="22">
        <f t="shared" si="3"/>
        <v>110990.36</v>
      </c>
      <c r="M12" s="22">
        <f t="shared" si="3"/>
        <v>121268.6</v>
      </c>
      <c r="N12" s="22">
        <f t="shared" si="3"/>
        <v>134496.46</v>
      </c>
      <c r="O12" s="22">
        <f t="shared" si="3"/>
        <v>132650.01999999999</v>
      </c>
      <c r="P12" s="22">
        <f t="shared" si="3"/>
        <v>136521.74</v>
      </c>
    </row>
    <row r="13" spans="1:16" s="25" customFormat="1" x14ac:dyDescent="0.25">
      <c r="B13" s="25" t="s">
        <v>3</v>
      </c>
      <c r="D13" s="23">
        <v>1.71</v>
      </c>
      <c r="E13" s="25">
        <f t="shared" ref="E13:P13" si="4">ROUND(MAX(E4,E5,E6)*$D13,2)</f>
        <v>83606.86</v>
      </c>
      <c r="F13" s="25">
        <f t="shared" si="4"/>
        <v>78651.11</v>
      </c>
      <c r="G13" s="25">
        <f t="shared" si="4"/>
        <v>72038.539999999994</v>
      </c>
      <c r="H13" s="25">
        <f t="shared" si="4"/>
        <v>68240.97</v>
      </c>
      <c r="I13" s="25">
        <f t="shared" si="4"/>
        <v>67520.03</v>
      </c>
      <c r="J13" s="25">
        <f t="shared" si="4"/>
        <v>68748.160000000003</v>
      </c>
      <c r="K13" s="25">
        <f t="shared" si="4"/>
        <v>66910.929999999993</v>
      </c>
      <c r="L13" s="25">
        <f t="shared" si="4"/>
        <v>70602.820000000007</v>
      </c>
      <c r="M13" s="25">
        <f t="shared" si="4"/>
        <v>76914.259999999995</v>
      </c>
      <c r="N13" s="25">
        <f t="shared" si="4"/>
        <v>83329.33</v>
      </c>
      <c r="O13" s="25">
        <f t="shared" si="4"/>
        <v>82185.34</v>
      </c>
      <c r="P13" s="25">
        <f t="shared" si="4"/>
        <v>84584.12</v>
      </c>
    </row>
    <row r="14" spans="1:16" s="22" customFormat="1" x14ac:dyDescent="0.25">
      <c r="D14" s="23"/>
      <c r="E14" s="22">
        <f t="shared" ref="E14:P14" si="5">SUM(E9:E13)</f>
        <v>1283578.1500000001</v>
      </c>
      <c r="F14" s="22">
        <f t="shared" si="5"/>
        <v>1201905.2400000002</v>
      </c>
      <c r="G14" s="22">
        <f t="shared" si="5"/>
        <v>1115012.95</v>
      </c>
      <c r="H14" s="22">
        <f t="shared" si="5"/>
        <v>1034936.1700000002</v>
      </c>
      <c r="I14" s="22">
        <f t="shared" si="5"/>
        <v>1089207.97</v>
      </c>
      <c r="J14" s="22">
        <f t="shared" si="5"/>
        <v>1051296.3599999999</v>
      </c>
      <c r="K14" s="22">
        <f t="shared" si="5"/>
        <v>1092983.78</v>
      </c>
      <c r="L14" s="22">
        <f t="shared" si="5"/>
        <v>1126483.4700000002</v>
      </c>
      <c r="M14" s="22">
        <f t="shared" si="5"/>
        <v>1194922.17</v>
      </c>
      <c r="N14" s="22">
        <f t="shared" si="5"/>
        <v>1325326.19</v>
      </c>
      <c r="O14" s="22">
        <f t="shared" si="5"/>
        <v>1202765.93</v>
      </c>
      <c r="P14" s="22">
        <f t="shared" si="5"/>
        <v>1278458.5499999998</v>
      </c>
    </row>
    <row r="15" spans="1:16" x14ac:dyDescent="0.25"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54" t="s">
        <v>37</v>
      </c>
    </row>
    <row r="17" spans="1:16" x14ac:dyDescent="0.25">
      <c r="B17" t="s">
        <v>0</v>
      </c>
      <c r="E17" s="9">
        <f>'Meter 1'!G31</f>
        <v>15499080</v>
      </c>
      <c r="F17" s="9">
        <f>'Meter 1'!H31</f>
        <v>14706600</v>
      </c>
      <c r="G17" s="9">
        <f>'Meter 1'!I31</f>
        <v>13091160</v>
      </c>
      <c r="H17" s="9">
        <f>'Meter 1'!J31</f>
        <v>12100560</v>
      </c>
      <c r="I17" s="9">
        <f>'Meter 1'!K31</f>
        <v>13335000</v>
      </c>
      <c r="J17" s="9">
        <f>'Meter 1'!L31</f>
        <v>12633960</v>
      </c>
      <c r="K17" s="9">
        <f>'Meter 1'!M31</f>
        <v>13533120</v>
      </c>
      <c r="L17" s="9">
        <f>'Meter 1'!N31</f>
        <v>14112240</v>
      </c>
      <c r="M17" s="9">
        <f>'Meter 1'!O31</f>
        <v>15026640</v>
      </c>
      <c r="N17" s="9">
        <f>'Meter 1'!P31</f>
        <v>17434560</v>
      </c>
      <c r="O17" s="9">
        <f>'Meter 1'!Q31</f>
        <v>15834360</v>
      </c>
      <c r="P17" s="9">
        <f>'Meter 1'!R31</f>
        <v>16611600</v>
      </c>
    </row>
    <row r="18" spans="1:16" x14ac:dyDescent="0.25">
      <c r="B18" t="s">
        <v>1</v>
      </c>
      <c r="E18" s="10">
        <f>'Meter 1'!G38</f>
        <v>34668.800000000003</v>
      </c>
      <c r="F18" s="10">
        <f>'Meter 1'!H38</f>
        <v>27532</v>
      </c>
      <c r="G18" s="10">
        <f>'Meter 1'!I38</f>
        <v>25679.3</v>
      </c>
      <c r="H18" s="10">
        <f>'Meter 1'!J38</f>
        <v>25138.6</v>
      </c>
      <c r="I18" s="10">
        <f>'Meter 1'!K38</f>
        <v>25445.3</v>
      </c>
      <c r="J18" s="10">
        <f>'Meter 1'!L38</f>
        <v>26354.799999999999</v>
      </c>
      <c r="K18" s="10">
        <f>'Meter 1'!M38</f>
        <v>24781.7</v>
      </c>
      <c r="L18" s="10">
        <f>'Meter 1'!N38</f>
        <v>25563.1</v>
      </c>
      <c r="M18" s="10">
        <f>'Meter 1'!O38</f>
        <v>32018.400000000001</v>
      </c>
      <c r="N18" s="10">
        <f>'Meter 1'!P38</f>
        <v>33745.300000000003</v>
      </c>
      <c r="O18" s="10">
        <f>'Meter 1'!Q38</f>
        <v>35104.1</v>
      </c>
      <c r="P18" s="10">
        <f>'Meter 1'!R38</f>
        <v>34868.199999999997</v>
      </c>
    </row>
    <row r="19" spans="1:16" x14ac:dyDescent="0.25">
      <c r="B19" t="s">
        <v>2</v>
      </c>
      <c r="E19" s="10">
        <f>'Meter 1'!G39</f>
        <v>34949.600000000006</v>
      </c>
      <c r="F19" s="10">
        <f>'Meter 1'!H39</f>
        <v>32967.800000000003</v>
      </c>
      <c r="G19" s="10">
        <f>'Meter 1'!I39</f>
        <v>26880.7</v>
      </c>
      <c r="H19" s="10">
        <f>'Meter 1'!J39</f>
        <v>25138.6</v>
      </c>
      <c r="I19" s="10">
        <f>'Meter 1'!K39</f>
        <v>25797.5</v>
      </c>
      <c r="J19" s="10">
        <f>'Meter 1'!L39</f>
        <v>26354.799999999999</v>
      </c>
      <c r="K19" s="10">
        <f>'Meter 1'!M39</f>
        <v>26272.799999999999</v>
      </c>
      <c r="L19" s="10">
        <f>'Meter 1'!N39</f>
        <v>25759.200000000001</v>
      </c>
      <c r="M19" s="10">
        <f>'Meter 1'!O39</f>
        <v>32018.400000000001</v>
      </c>
      <c r="N19" s="10">
        <f>'Meter 1'!P39</f>
        <v>34805.700000000004</v>
      </c>
      <c r="O19" s="10">
        <f>'Meter 1'!Q39</f>
        <v>35607.899999999994</v>
      </c>
      <c r="P19" s="10">
        <f>'Meter 1'!R39</f>
        <v>34868.199999999997</v>
      </c>
    </row>
    <row r="20" spans="1:16" x14ac:dyDescent="0.25">
      <c r="B20" t="s">
        <v>3</v>
      </c>
      <c r="E20" s="10">
        <f>'Meter 1'!G40</f>
        <v>36585.800000000003</v>
      </c>
      <c r="F20" s="10">
        <f>'Meter 1'!H40</f>
        <v>33463.4</v>
      </c>
      <c r="G20" s="10">
        <f>'Meter 1'!I40</f>
        <v>27668.1</v>
      </c>
      <c r="H20" s="10">
        <f>'Meter 1'!J40</f>
        <v>25468.800000000003</v>
      </c>
      <c r="I20" s="10">
        <f>'Meter 1'!K40</f>
        <v>25797.5</v>
      </c>
      <c r="J20" s="10">
        <f>'Meter 1'!L40</f>
        <v>26354.799999999999</v>
      </c>
      <c r="K20" s="10">
        <f>'Meter 1'!M40</f>
        <v>26272.799999999999</v>
      </c>
      <c r="L20" s="10">
        <f>'Meter 1'!N40</f>
        <v>26399.5</v>
      </c>
      <c r="M20" s="10">
        <f>'Meter 1'!O40</f>
        <v>32018.400000000001</v>
      </c>
      <c r="N20" s="10">
        <f>'Meter 1'!P40</f>
        <v>35126.800000000003</v>
      </c>
      <c r="O20" s="10">
        <f>'Meter 1'!Q40</f>
        <v>35607.899999999994</v>
      </c>
      <c r="P20" s="10">
        <f>'Meter 1'!R40</f>
        <v>36347.599999999999</v>
      </c>
    </row>
    <row r="21" spans="1:16" x14ac:dyDescent="0.25">
      <c r="B21" t="s">
        <v>35</v>
      </c>
      <c r="E21" s="10">
        <v>27705.200000000001</v>
      </c>
      <c r="F21" s="10">
        <v>27705.200000000001</v>
      </c>
      <c r="G21" s="10">
        <v>27705.200000000001</v>
      </c>
      <c r="H21" s="10">
        <v>27705.200000000001</v>
      </c>
      <c r="I21" s="10">
        <v>27705.200000000001</v>
      </c>
      <c r="J21" s="10">
        <v>27705.200000000001</v>
      </c>
      <c r="K21" s="10">
        <v>27705.200000000001</v>
      </c>
      <c r="L21" s="10">
        <v>27705.200000000001</v>
      </c>
      <c r="M21" s="10">
        <v>27705.200000000001</v>
      </c>
      <c r="N21" s="10">
        <v>27610.6</v>
      </c>
      <c r="O21" s="10">
        <v>27610.6</v>
      </c>
      <c r="P21" s="10">
        <v>27439.4</v>
      </c>
    </row>
    <row r="22" spans="1:16" x14ac:dyDescent="0.25">
      <c r="B22" s="1" t="s">
        <v>13</v>
      </c>
    </row>
    <row r="23" spans="1:16" s="22" customFormat="1" x14ac:dyDescent="0.25">
      <c r="B23" s="22" t="s">
        <v>10</v>
      </c>
      <c r="D23" s="23">
        <f>D9</f>
        <v>300</v>
      </c>
      <c r="E23" s="22">
        <f>$D$23</f>
        <v>300</v>
      </c>
      <c r="F23" s="22">
        <f t="shared" ref="F23:P23" si="6">E23</f>
        <v>300</v>
      </c>
      <c r="G23" s="22">
        <f t="shared" si="6"/>
        <v>300</v>
      </c>
      <c r="H23" s="22">
        <f t="shared" si="6"/>
        <v>300</v>
      </c>
      <c r="I23" s="22">
        <f t="shared" si="6"/>
        <v>300</v>
      </c>
      <c r="J23" s="22">
        <f t="shared" si="6"/>
        <v>300</v>
      </c>
      <c r="K23" s="22">
        <f t="shared" si="6"/>
        <v>300</v>
      </c>
      <c r="L23" s="22">
        <f t="shared" si="6"/>
        <v>300</v>
      </c>
      <c r="M23" s="22">
        <f t="shared" si="6"/>
        <v>300</v>
      </c>
      <c r="N23" s="22">
        <f t="shared" si="6"/>
        <v>300</v>
      </c>
      <c r="O23" s="22">
        <f t="shared" si="6"/>
        <v>300</v>
      </c>
      <c r="P23" s="22">
        <f t="shared" si="6"/>
        <v>300</v>
      </c>
    </row>
    <row r="24" spans="1:16" s="22" customFormat="1" x14ac:dyDescent="0.25">
      <c r="B24" s="22" t="s">
        <v>0</v>
      </c>
      <c r="D24" s="27">
        <f>D10</f>
        <v>3.7650000000000003E-2</v>
      </c>
      <c r="E24" s="22">
        <f t="shared" ref="E24:P24" si="7">ROUND(E17*$D24,2)</f>
        <v>583540.36</v>
      </c>
      <c r="F24" s="22">
        <f t="shared" si="7"/>
        <v>553703.49</v>
      </c>
      <c r="G24" s="22">
        <f t="shared" si="7"/>
        <v>492882.17</v>
      </c>
      <c r="H24" s="22">
        <f t="shared" si="7"/>
        <v>455586.08</v>
      </c>
      <c r="I24" s="22">
        <f t="shared" si="7"/>
        <v>502062.75</v>
      </c>
      <c r="J24" s="22">
        <f t="shared" si="7"/>
        <v>475668.59</v>
      </c>
      <c r="K24" s="22">
        <f t="shared" si="7"/>
        <v>509521.97</v>
      </c>
      <c r="L24" s="22">
        <f t="shared" si="7"/>
        <v>531325.84</v>
      </c>
      <c r="M24" s="22">
        <f t="shared" si="7"/>
        <v>565753</v>
      </c>
      <c r="N24" s="22">
        <f t="shared" si="7"/>
        <v>656411.18000000005</v>
      </c>
      <c r="O24" s="22">
        <f t="shared" si="7"/>
        <v>596163.65</v>
      </c>
      <c r="P24" s="22">
        <f t="shared" si="7"/>
        <v>625426.74</v>
      </c>
    </row>
    <row r="25" spans="1:16" s="22" customFormat="1" x14ac:dyDescent="0.25">
      <c r="A25" s="24"/>
      <c r="B25" s="22" t="s">
        <v>1</v>
      </c>
      <c r="D25" s="23">
        <f>D11</f>
        <v>4.26</v>
      </c>
      <c r="E25" s="22">
        <f t="shared" ref="E25:P25" si="8">ROUND(E18*$D25,2)</f>
        <v>147689.09</v>
      </c>
      <c r="F25" s="22">
        <f t="shared" si="8"/>
        <v>117286.32</v>
      </c>
      <c r="G25" s="22">
        <f t="shared" si="8"/>
        <v>109393.82</v>
      </c>
      <c r="H25" s="22">
        <f t="shared" si="8"/>
        <v>107090.44</v>
      </c>
      <c r="I25" s="22">
        <f t="shared" si="8"/>
        <v>108396.98</v>
      </c>
      <c r="J25" s="22">
        <f t="shared" si="8"/>
        <v>112271.45</v>
      </c>
      <c r="K25" s="22">
        <f t="shared" si="8"/>
        <v>105570.04</v>
      </c>
      <c r="L25" s="22">
        <f t="shared" si="8"/>
        <v>108898.81</v>
      </c>
      <c r="M25" s="22">
        <f t="shared" si="8"/>
        <v>136398.38</v>
      </c>
      <c r="N25" s="22">
        <f t="shared" si="8"/>
        <v>143754.98000000001</v>
      </c>
      <c r="O25" s="22">
        <f t="shared" si="8"/>
        <v>149543.47</v>
      </c>
      <c r="P25" s="22">
        <f t="shared" si="8"/>
        <v>148538.53</v>
      </c>
    </row>
    <row r="26" spans="1:16" s="22" customFormat="1" x14ac:dyDescent="0.25">
      <c r="A26" s="24"/>
      <c r="B26" s="22" t="s">
        <v>2</v>
      </c>
      <c r="D26" s="23">
        <f>D12</f>
        <v>2.76</v>
      </c>
      <c r="E26" s="22">
        <f t="shared" ref="E26:P26" si="9">ROUND(MAX(E18,E19)*$D26,2)</f>
        <v>96460.9</v>
      </c>
      <c r="F26" s="22">
        <f t="shared" si="9"/>
        <v>90991.13</v>
      </c>
      <c r="G26" s="22">
        <f t="shared" si="9"/>
        <v>74190.73</v>
      </c>
      <c r="H26" s="22">
        <f t="shared" si="9"/>
        <v>69382.539999999994</v>
      </c>
      <c r="I26" s="22">
        <f t="shared" si="9"/>
        <v>71201.100000000006</v>
      </c>
      <c r="J26" s="22">
        <f t="shared" si="9"/>
        <v>72739.25</v>
      </c>
      <c r="K26" s="22">
        <f t="shared" si="9"/>
        <v>72512.929999999993</v>
      </c>
      <c r="L26" s="22">
        <f t="shared" si="9"/>
        <v>71095.39</v>
      </c>
      <c r="M26" s="22">
        <f t="shared" si="9"/>
        <v>88370.78</v>
      </c>
      <c r="N26" s="22">
        <f t="shared" si="9"/>
        <v>96063.73</v>
      </c>
      <c r="O26" s="22">
        <f t="shared" si="9"/>
        <v>98277.8</v>
      </c>
      <c r="P26" s="22">
        <f t="shared" si="9"/>
        <v>96236.23</v>
      </c>
    </row>
    <row r="27" spans="1:16" s="25" customFormat="1" x14ac:dyDescent="0.25">
      <c r="B27" s="25" t="s">
        <v>3</v>
      </c>
      <c r="D27" s="26">
        <f>D13</f>
        <v>1.71</v>
      </c>
      <c r="E27" s="25">
        <f t="shared" ref="E27:K27" si="10">ROUND(MAX(E18:E21)*$D27,2)</f>
        <v>62561.72</v>
      </c>
      <c r="F27" s="25">
        <f t="shared" si="10"/>
        <v>57222.41</v>
      </c>
      <c r="G27" s="25">
        <f t="shared" si="10"/>
        <v>47375.89</v>
      </c>
      <c r="H27" s="25">
        <f t="shared" si="10"/>
        <v>47375.89</v>
      </c>
      <c r="I27" s="25">
        <f t="shared" si="10"/>
        <v>47375.89</v>
      </c>
      <c r="J27" s="25">
        <f t="shared" si="10"/>
        <v>47375.89</v>
      </c>
      <c r="K27" s="25">
        <f t="shared" si="10"/>
        <v>47375.89</v>
      </c>
      <c r="L27" s="25">
        <f>ROUND(MAX(L18:L21)*$D27,2)</f>
        <v>47375.89</v>
      </c>
      <c r="M27" s="25">
        <f t="shared" ref="M27:P27" si="11">ROUND(MAX(M18:M21)*$D27,2)</f>
        <v>54751.46</v>
      </c>
      <c r="N27" s="25">
        <f t="shared" si="11"/>
        <v>60066.83</v>
      </c>
      <c r="O27" s="25">
        <f t="shared" si="11"/>
        <v>60889.51</v>
      </c>
      <c r="P27" s="25">
        <f t="shared" si="11"/>
        <v>62154.400000000001</v>
      </c>
    </row>
    <row r="28" spans="1:16" s="22" customFormat="1" x14ac:dyDescent="0.25">
      <c r="E28" s="22">
        <f t="shared" ref="E28:P28" si="12">SUM(E23:E27)</f>
        <v>890552.07</v>
      </c>
      <c r="F28" s="22">
        <f t="shared" si="12"/>
        <v>819503.35000000009</v>
      </c>
      <c r="G28" s="22">
        <f t="shared" si="12"/>
        <v>724142.61</v>
      </c>
      <c r="H28" s="22">
        <f t="shared" si="12"/>
        <v>679734.95000000007</v>
      </c>
      <c r="I28" s="22">
        <f t="shared" si="12"/>
        <v>729336.72</v>
      </c>
      <c r="J28" s="22">
        <f t="shared" si="12"/>
        <v>708355.18</v>
      </c>
      <c r="K28" s="22">
        <f t="shared" si="12"/>
        <v>735280.83</v>
      </c>
      <c r="L28" s="22">
        <f t="shared" si="12"/>
        <v>758995.92999999993</v>
      </c>
      <c r="M28" s="22">
        <f t="shared" si="12"/>
        <v>845573.62</v>
      </c>
      <c r="N28" s="22">
        <f t="shared" si="12"/>
        <v>956596.72</v>
      </c>
      <c r="O28" s="22">
        <f t="shared" si="12"/>
        <v>905174.43</v>
      </c>
      <c r="P28" s="22">
        <f t="shared" si="12"/>
        <v>932655.9</v>
      </c>
    </row>
    <row r="29" spans="1:16" x14ac:dyDescent="0.25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1" t="s">
        <v>14</v>
      </c>
    </row>
    <row r="31" spans="1:16" x14ac:dyDescent="0.25">
      <c r="B31" t="s">
        <v>0</v>
      </c>
      <c r="E31" s="9">
        <f t="shared" ref="E31:P31" si="13">E3+E17</f>
        <v>38359080</v>
      </c>
      <c r="F31" s="9">
        <f t="shared" si="13"/>
        <v>36576000</v>
      </c>
      <c r="G31" s="9">
        <f t="shared" si="13"/>
        <v>33009840</v>
      </c>
      <c r="H31" s="9">
        <f t="shared" si="13"/>
        <v>30327600</v>
      </c>
      <c r="I31" s="9">
        <f t="shared" si="13"/>
        <v>33101280</v>
      </c>
      <c r="J31" s="9">
        <f t="shared" si="13"/>
        <v>31226760</v>
      </c>
      <c r="K31" s="9">
        <f t="shared" si="13"/>
        <v>33482280</v>
      </c>
      <c r="L31" s="9">
        <f t="shared" si="13"/>
        <v>34655760</v>
      </c>
      <c r="M31" s="9">
        <f t="shared" si="13"/>
        <v>36591240</v>
      </c>
      <c r="N31" s="9">
        <f t="shared" si="13"/>
        <v>41422320</v>
      </c>
      <c r="O31" s="9">
        <f t="shared" si="13"/>
        <v>36819840</v>
      </c>
      <c r="P31" s="9">
        <f t="shared" si="13"/>
        <v>39090600</v>
      </c>
    </row>
    <row r="32" spans="1:16" x14ac:dyDescent="0.25">
      <c r="B32" t="s">
        <v>1</v>
      </c>
      <c r="E32" s="4">
        <v>82208.7</v>
      </c>
      <c r="F32" s="4">
        <v>68179.5</v>
      </c>
      <c r="G32" s="4">
        <v>65197.2</v>
      </c>
      <c r="H32" s="4">
        <v>64460.9</v>
      </c>
      <c r="I32" s="4">
        <v>63981.3</v>
      </c>
      <c r="J32" s="4">
        <v>65607.89</v>
      </c>
      <c r="K32" s="4">
        <v>63015.7</v>
      </c>
      <c r="L32" s="4">
        <v>64264.2</v>
      </c>
      <c r="M32" s="4">
        <v>73122.600000000006</v>
      </c>
      <c r="N32" s="11">
        <v>81070.789999999994</v>
      </c>
      <c r="O32" s="11">
        <v>80077.45</v>
      </c>
      <c r="P32" s="11">
        <v>82116.570000000007</v>
      </c>
    </row>
    <row r="33" spans="1:16" x14ac:dyDescent="0.25">
      <c r="B33" t="s">
        <v>2</v>
      </c>
      <c r="E33" s="4">
        <v>82752.800000000003</v>
      </c>
      <c r="F33" s="4">
        <v>77870.399999999994</v>
      </c>
      <c r="G33" s="4">
        <v>65555.899999999994</v>
      </c>
      <c r="H33" s="4">
        <v>64560.9</v>
      </c>
      <c r="I33" s="4">
        <v>64606.3</v>
      </c>
      <c r="J33" s="4">
        <v>65607.89</v>
      </c>
      <c r="K33" s="4">
        <v>64089.18</v>
      </c>
      <c r="L33" s="4">
        <v>66481.100000000006</v>
      </c>
      <c r="M33" s="4">
        <v>73456.5</v>
      </c>
      <c r="N33" s="11">
        <v>82888.490000000005</v>
      </c>
      <c r="O33" s="11">
        <v>81006.09</v>
      </c>
      <c r="P33" s="11">
        <v>84179.86</v>
      </c>
    </row>
    <row r="34" spans="1:16" x14ac:dyDescent="0.25">
      <c r="B34" t="s">
        <v>3</v>
      </c>
      <c r="E34" s="4">
        <v>83308.899999999994</v>
      </c>
      <c r="F34" s="4">
        <v>77870.399999999994</v>
      </c>
      <c r="G34" s="4">
        <v>69218</v>
      </c>
      <c r="H34" s="4">
        <v>64560.9</v>
      </c>
      <c r="I34" s="4">
        <v>64606.3</v>
      </c>
      <c r="J34" s="4">
        <v>65607.89</v>
      </c>
      <c r="K34" s="4">
        <v>64089.18</v>
      </c>
      <c r="L34" s="4">
        <v>67432.7</v>
      </c>
      <c r="M34" s="4">
        <v>73907.100000000006</v>
      </c>
      <c r="N34" s="11">
        <v>82888.490000000005</v>
      </c>
      <c r="O34" s="11">
        <v>82375.009999999995</v>
      </c>
      <c r="P34" s="11">
        <v>84179.86</v>
      </c>
    </row>
    <row r="35" spans="1:16" x14ac:dyDescent="0.25">
      <c r="B35" s="1" t="s">
        <v>13</v>
      </c>
    </row>
    <row r="36" spans="1:16" s="22" customFormat="1" x14ac:dyDescent="0.25">
      <c r="B36" s="22" t="s">
        <v>10</v>
      </c>
      <c r="D36" s="23">
        <f>D23</f>
        <v>300</v>
      </c>
      <c r="E36" s="22">
        <f>D36</f>
        <v>300</v>
      </c>
      <c r="F36" s="22">
        <f t="shared" ref="F36:P36" si="14">E36</f>
        <v>300</v>
      </c>
      <c r="G36" s="22">
        <f t="shared" si="14"/>
        <v>300</v>
      </c>
      <c r="H36" s="22">
        <f t="shared" si="14"/>
        <v>300</v>
      </c>
      <c r="I36" s="22">
        <f t="shared" si="14"/>
        <v>300</v>
      </c>
      <c r="J36" s="22">
        <f t="shared" si="14"/>
        <v>300</v>
      </c>
      <c r="K36" s="22">
        <f t="shared" si="14"/>
        <v>300</v>
      </c>
      <c r="L36" s="22">
        <f t="shared" si="14"/>
        <v>300</v>
      </c>
      <c r="M36" s="22">
        <f t="shared" si="14"/>
        <v>300</v>
      </c>
      <c r="N36" s="22">
        <f t="shared" si="14"/>
        <v>300</v>
      </c>
      <c r="O36" s="22">
        <f t="shared" si="14"/>
        <v>300</v>
      </c>
      <c r="P36" s="22">
        <f t="shared" si="14"/>
        <v>300</v>
      </c>
    </row>
    <row r="37" spans="1:16" s="22" customFormat="1" x14ac:dyDescent="0.25">
      <c r="B37" s="22" t="s">
        <v>0</v>
      </c>
      <c r="D37" s="27">
        <f>D24</f>
        <v>3.7650000000000003E-2</v>
      </c>
      <c r="E37" s="22">
        <f t="shared" ref="E37:P37" si="15">ROUND(E31*$D37,2)</f>
        <v>1444219.36</v>
      </c>
      <c r="F37" s="22">
        <f t="shared" si="15"/>
        <v>1377086.4</v>
      </c>
      <c r="G37" s="22">
        <f t="shared" si="15"/>
        <v>1242820.48</v>
      </c>
      <c r="H37" s="22">
        <f t="shared" si="15"/>
        <v>1141834.1399999999</v>
      </c>
      <c r="I37" s="22">
        <f t="shared" si="15"/>
        <v>1246263.19</v>
      </c>
      <c r="J37" s="22">
        <f t="shared" si="15"/>
        <v>1175687.51</v>
      </c>
      <c r="K37" s="22">
        <f t="shared" si="15"/>
        <v>1260607.8400000001</v>
      </c>
      <c r="L37" s="22">
        <f t="shared" si="15"/>
        <v>1304789.3600000001</v>
      </c>
      <c r="M37" s="22">
        <f t="shared" si="15"/>
        <v>1377660.19</v>
      </c>
      <c r="N37" s="22">
        <f t="shared" si="15"/>
        <v>1559550.35</v>
      </c>
      <c r="O37" s="22">
        <f t="shared" si="15"/>
        <v>1386266.98</v>
      </c>
      <c r="P37" s="22">
        <f t="shared" si="15"/>
        <v>1471761.09</v>
      </c>
    </row>
    <row r="38" spans="1:16" s="22" customFormat="1" x14ac:dyDescent="0.25">
      <c r="A38" s="24"/>
      <c r="B38" s="22" t="s">
        <v>1</v>
      </c>
      <c r="D38" s="23">
        <f>D25</f>
        <v>4.26</v>
      </c>
      <c r="E38" s="22">
        <f t="shared" ref="E38:P38" si="16">ROUND(E32*$D38,2)</f>
        <v>350209.06</v>
      </c>
      <c r="F38" s="22">
        <f t="shared" si="16"/>
        <v>290444.67</v>
      </c>
      <c r="G38" s="22">
        <f t="shared" si="16"/>
        <v>277740.07</v>
      </c>
      <c r="H38" s="22">
        <f t="shared" si="16"/>
        <v>274603.43</v>
      </c>
      <c r="I38" s="22">
        <f t="shared" si="16"/>
        <v>272560.34000000003</v>
      </c>
      <c r="J38" s="22">
        <f t="shared" si="16"/>
        <v>279489.61</v>
      </c>
      <c r="K38" s="22">
        <f t="shared" si="16"/>
        <v>268446.88</v>
      </c>
      <c r="L38" s="22">
        <f t="shared" si="16"/>
        <v>273765.49</v>
      </c>
      <c r="M38" s="22">
        <f t="shared" si="16"/>
        <v>311502.28000000003</v>
      </c>
      <c r="N38" s="22">
        <f t="shared" si="16"/>
        <v>345361.57</v>
      </c>
      <c r="O38" s="22">
        <f t="shared" si="16"/>
        <v>341129.94</v>
      </c>
      <c r="P38" s="22">
        <f t="shared" si="16"/>
        <v>349816.59</v>
      </c>
    </row>
    <row r="39" spans="1:16" s="22" customFormat="1" x14ac:dyDescent="0.25">
      <c r="A39" s="24"/>
      <c r="B39" s="22" t="s">
        <v>2</v>
      </c>
      <c r="D39" s="23">
        <f>D26</f>
        <v>2.76</v>
      </c>
      <c r="E39" s="22">
        <f t="shared" ref="E39:P39" si="17">ROUND(MAX(E32,E33)*$D39,2)</f>
        <v>228397.73</v>
      </c>
      <c r="F39" s="22">
        <f t="shared" si="17"/>
        <v>214922.3</v>
      </c>
      <c r="G39" s="22">
        <f t="shared" si="17"/>
        <v>180934.28</v>
      </c>
      <c r="H39" s="22">
        <f t="shared" si="17"/>
        <v>178188.08</v>
      </c>
      <c r="I39" s="22">
        <f t="shared" si="17"/>
        <v>178313.39</v>
      </c>
      <c r="J39" s="22">
        <f t="shared" si="17"/>
        <v>181077.78</v>
      </c>
      <c r="K39" s="22">
        <f t="shared" si="17"/>
        <v>176886.14</v>
      </c>
      <c r="L39" s="22">
        <f t="shared" si="17"/>
        <v>183487.84</v>
      </c>
      <c r="M39" s="22">
        <f t="shared" si="17"/>
        <v>202739.94</v>
      </c>
      <c r="N39" s="22">
        <f t="shared" si="17"/>
        <v>228772.23</v>
      </c>
      <c r="O39" s="22">
        <f t="shared" si="17"/>
        <v>223576.81</v>
      </c>
      <c r="P39" s="22">
        <f t="shared" si="17"/>
        <v>232336.41</v>
      </c>
    </row>
    <row r="40" spans="1:16" s="25" customFormat="1" x14ac:dyDescent="0.25">
      <c r="B40" s="25" t="s">
        <v>3</v>
      </c>
      <c r="D40" s="26">
        <f>D27</f>
        <v>1.71</v>
      </c>
      <c r="E40" s="25">
        <f t="shared" ref="E40:P40" si="18">ROUND(MAX(E32,E33,E34)*$D40,2)</f>
        <v>142458.22</v>
      </c>
      <c r="F40" s="25">
        <f t="shared" si="18"/>
        <v>133158.38</v>
      </c>
      <c r="G40" s="25">
        <f t="shared" si="18"/>
        <v>118362.78</v>
      </c>
      <c r="H40" s="25">
        <f t="shared" si="18"/>
        <v>110399.14</v>
      </c>
      <c r="I40" s="25">
        <f t="shared" si="18"/>
        <v>110476.77</v>
      </c>
      <c r="J40" s="25">
        <f t="shared" si="18"/>
        <v>112189.49</v>
      </c>
      <c r="K40" s="25">
        <f t="shared" si="18"/>
        <v>109592.5</v>
      </c>
      <c r="L40" s="25">
        <f t="shared" si="18"/>
        <v>115309.92</v>
      </c>
      <c r="M40" s="25">
        <f t="shared" si="18"/>
        <v>126381.14</v>
      </c>
      <c r="N40" s="25">
        <f t="shared" si="18"/>
        <v>141739.32</v>
      </c>
      <c r="O40" s="25">
        <f t="shared" si="18"/>
        <v>140861.26999999999</v>
      </c>
      <c r="P40" s="25">
        <f t="shared" si="18"/>
        <v>143947.56</v>
      </c>
    </row>
    <row r="41" spans="1:16" s="22" customFormat="1" x14ac:dyDescent="0.25">
      <c r="E41" s="22">
        <f t="shared" ref="E41:P41" si="19">SUM(E36:E40)</f>
        <v>2165584.37</v>
      </c>
      <c r="F41" s="22">
        <f t="shared" si="19"/>
        <v>2015911.75</v>
      </c>
      <c r="G41" s="22">
        <f t="shared" si="19"/>
        <v>1820157.61</v>
      </c>
      <c r="H41" s="22">
        <f t="shared" si="19"/>
        <v>1705324.7899999998</v>
      </c>
      <c r="I41" s="22">
        <f t="shared" si="19"/>
        <v>1807913.69</v>
      </c>
      <c r="J41" s="22">
        <f t="shared" si="19"/>
        <v>1748744.3900000001</v>
      </c>
      <c r="K41" s="22">
        <f t="shared" si="19"/>
        <v>1815833.3600000003</v>
      </c>
      <c r="L41" s="22">
        <f t="shared" si="19"/>
        <v>1877652.61</v>
      </c>
      <c r="M41" s="22">
        <f t="shared" si="19"/>
        <v>2018583.5499999998</v>
      </c>
      <c r="N41" s="22">
        <f t="shared" si="19"/>
        <v>2275723.4700000002</v>
      </c>
      <c r="O41" s="22">
        <f t="shared" si="19"/>
        <v>2092135</v>
      </c>
      <c r="P41" s="22">
        <f t="shared" si="19"/>
        <v>2198161.65</v>
      </c>
    </row>
    <row r="42" spans="1:16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s="22" customFormat="1" x14ac:dyDescent="0.25">
      <c r="B43" s="22" t="s">
        <v>15</v>
      </c>
      <c r="E43" s="22">
        <f t="shared" ref="E43:P43" si="20">E41-E14-E28</f>
        <v>-8545.8499999999767</v>
      </c>
      <c r="F43" s="22">
        <f t="shared" si="20"/>
        <v>-5496.8400000003166</v>
      </c>
      <c r="G43" s="22">
        <f t="shared" si="20"/>
        <v>-18997.949999999837</v>
      </c>
      <c r="H43" s="22">
        <f t="shared" si="20"/>
        <v>-9346.3300000004238</v>
      </c>
      <c r="I43" s="22">
        <f t="shared" si="20"/>
        <v>-10631</v>
      </c>
      <c r="J43" s="22">
        <f t="shared" si="20"/>
        <v>-10907.14999999979</v>
      </c>
      <c r="K43" s="22">
        <f t="shared" si="20"/>
        <v>-12431.249999999651</v>
      </c>
      <c r="L43" s="22">
        <f t="shared" si="20"/>
        <v>-7826.7900000000373</v>
      </c>
      <c r="M43" s="22">
        <f t="shared" si="20"/>
        <v>-21912.240000000107</v>
      </c>
      <c r="N43" s="22">
        <f t="shared" si="20"/>
        <v>-6199.4399999997113</v>
      </c>
      <c r="O43" s="22">
        <f t="shared" si="20"/>
        <v>-15805.359999999986</v>
      </c>
      <c r="P43" s="22">
        <f t="shared" si="20"/>
        <v>-12952.79999999993</v>
      </c>
    </row>
    <row r="44" spans="1:16" x14ac:dyDescent="0.25">
      <c r="E44" s="6"/>
      <c r="F44" s="6"/>
      <c r="G44" s="8"/>
      <c r="H44" s="6"/>
    </row>
    <row r="46" spans="1:16" x14ac:dyDescent="0.25">
      <c r="A46" s="1"/>
      <c r="D46" s="12"/>
      <c r="K46" t="s">
        <v>16</v>
      </c>
      <c r="P46" s="31">
        <f>SUM(E43:P43)</f>
        <v>-141052.99999999977</v>
      </c>
    </row>
    <row r="47" spans="1:16" x14ac:dyDescent="0.25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s="30" customFormat="1" x14ac:dyDescent="0.25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30" customFormat="1" x14ac:dyDescent="0.25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30" customFormat="1" x14ac:dyDescent="0.25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2" spans="1:16" x14ac:dyDescent="0.25">
      <c r="B52" s="1"/>
    </row>
    <row r="53" spans="1:16" s="22" customFormat="1" x14ac:dyDescent="0.25">
      <c r="D53" s="23"/>
    </row>
    <row r="54" spans="1:16" s="22" customFormat="1" x14ac:dyDescent="0.25">
      <c r="D54" s="23"/>
    </row>
    <row r="55" spans="1:16" s="22" customFormat="1" x14ac:dyDescent="0.25">
      <c r="A55" s="24"/>
      <c r="D55" s="23"/>
    </row>
    <row r="56" spans="1:16" s="22" customFormat="1" x14ac:dyDescent="0.25">
      <c r="A56" s="24"/>
      <c r="D56" s="23"/>
    </row>
    <row r="57" spans="1:16" s="28" customFormat="1" ht="17.25" x14ac:dyDescent="0.4">
      <c r="D57" s="29"/>
    </row>
    <row r="58" spans="1:16" s="22" customFormat="1" x14ac:dyDescent="0.25"/>
    <row r="59" spans="1:16" s="22" customFormat="1" x14ac:dyDescent="0.25"/>
    <row r="60" spans="1:16" s="22" customFormat="1" x14ac:dyDescent="0.25"/>
    <row r="61" spans="1:16" x14ac:dyDescent="0.25">
      <c r="G61" s="8"/>
      <c r="H61" s="6"/>
    </row>
    <row r="64" spans="1:16" x14ac:dyDescent="0.25">
      <c r="E64" s="3"/>
      <c r="F64" s="3"/>
      <c r="G64" s="3"/>
      <c r="H64" s="3"/>
    </row>
    <row r="65" spans="5:16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5:16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5:16" x14ac:dyDescent="0.25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5:16" x14ac:dyDescent="0.25"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5:16" x14ac:dyDescent="0.25"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5:16" x14ac:dyDescent="0.25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5:16" x14ac:dyDescent="0.25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5:16" x14ac:dyDescent="0.25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9" spans="5:16" x14ac:dyDescent="0.25"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5:16" x14ac:dyDescent="0.25"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2" spans="10:10" x14ac:dyDescent="0.25">
      <c r="J82" s="6"/>
    </row>
  </sheetData>
  <printOptions horizontalCentered="1" verticalCentered="1"/>
  <pageMargins left="0.2" right="0.2" top="0.75" bottom="0.75" header="0.3" footer="0.3"/>
  <pageSetup scale="64" orientation="landscape" r:id="rId1"/>
  <headerFooter>
    <oddHeader>&amp;C&amp;"-,Bold"&amp;18Comparison Billing&amp;"-,Regular"&amp;11 
&amp;"-,Bold"&amp;14Base Rates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Meter 1</vt:lpstr>
      <vt:lpstr>Meter 2</vt:lpstr>
      <vt:lpstr>Totalized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Fred Howard Jr</dc:creator>
  <cp:lastModifiedBy>Foxworthy, Carol</cp:lastModifiedBy>
  <cp:lastPrinted>2015-01-21T17:54:16Z</cp:lastPrinted>
  <dcterms:created xsi:type="dcterms:W3CDTF">2014-03-06T16:34:31Z</dcterms:created>
  <dcterms:modified xsi:type="dcterms:W3CDTF">2015-01-21T17:54:20Z</dcterms:modified>
</cp:coreProperties>
</file>