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680" windowWidth="19215" windowHeight="6555" activeTab="1"/>
  </bookViews>
  <sheets>
    <sheet name="KU-Total Cost per Rate" sheetId="6" r:id="rId1"/>
    <sheet name="Material and Labor" sheetId="1" r:id="rId2"/>
    <sheet name="KU-RS" sheetId="2" r:id="rId3"/>
    <sheet name="KU-GS" sheetId="3" r:id="rId4"/>
    <sheet name="KU-PS-S" sheetId="4" r:id="rId5"/>
    <sheet name="KU-TOD-S and AES-S" sheetId="5" r:id="rId6"/>
  </sheets>
  <calcPr calcId="145621"/>
</workbook>
</file>

<file path=xl/calcChain.xml><?xml version="1.0" encoding="utf-8"?>
<calcChain xmlns="http://schemas.openxmlformats.org/spreadsheetml/2006/main">
  <c r="D64" i="1" l="1"/>
  <c r="D44" i="1" s="1"/>
  <c r="D58" i="1"/>
  <c r="D43" i="1" s="1"/>
  <c r="C1" i="1" l="1"/>
  <c r="E63" i="1" l="1"/>
  <c r="E62" i="1"/>
  <c r="E61" i="1"/>
  <c r="E60" i="1"/>
  <c r="E57" i="1"/>
  <c r="E56" i="1"/>
  <c r="E55" i="1"/>
  <c r="E54" i="1"/>
  <c r="E53" i="1"/>
  <c r="E52" i="1"/>
  <c r="E48" i="1"/>
  <c r="D6" i="5" s="1"/>
  <c r="G6" i="5" s="1"/>
  <c r="E47" i="1"/>
  <c r="E46" i="1"/>
  <c r="D12" i="3" s="1"/>
  <c r="G12" i="3" s="1"/>
  <c r="E45" i="1"/>
  <c r="E39" i="1"/>
  <c r="D25" i="4" s="1"/>
  <c r="G25" i="4" s="1"/>
  <c r="E38" i="1"/>
  <c r="D15" i="4" s="1"/>
  <c r="G15" i="4" s="1"/>
  <c r="E37" i="1"/>
  <c r="E36" i="1"/>
  <c r="D12" i="2" s="1"/>
  <c r="G12" i="2" s="1"/>
  <c r="E35" i="1"/>
  <c r="D16" i="4" s="1"/>
  <c r="G16" i="4" s="1"/>
  <c r="E34" i="1"/>
  <c r="D14" i="4" s="1"/>
  <c r="G14" i="4" s="1"/>
  <c r="E31" i="1"/>
  <c r="E30" i="1"/>
  <c r="E29" i="1"/>
  <c r="E28" i="1"/>
  <c r="E27" i="1"/>
  <c r="E26" i="1"/>
  <c r="D18" i="4" s="1"/>
  <c r="G18" i="4" s="1"/>
  <c r="E25" i="1"/>
  <c r="E24" i="1"/>
  <c r="D14" i="2" s="1"/>
  <c r="G14" i="2" s="1"/>
  <c r="E23" i="1"/>
  <c r="D28" i="3" s="1"/>
  <c r="G28" i="3" s="1"/>
  <c r="E22" i="1"/>
  <c r="E21" i="1"/>
  <c r="D15" i="2" s="1"/>
  <c r="G15" i="2" s="1"/>
  <c r="E18" i="1"/>
  <c r="D17" i="3" s="1"/>
  <c r="G17" i="3" s="1"/>
  <c r="E17" i="1"/>
  <c r="E16" i="1"/>
  <c r="D11" i="3" s="1"/>
  <c r="G11" i="3" s="1"/>
  <c r="E15" i="1"/>
  <c r="E14" i="1"/>
  <c r="D10" i="2" s="1"/>
  <c r="G10" i="2" s="1"/>
  <c r="E13" i="1"/>
  <c r="D24" i="4" s="1"/>
  <c r="G24" i="4" s="1"/>
  <c r="E12" i="1"/>
  <c r="D34" i="3" s="1"/>
  <c r="G34" i="3" s="1"/>
  <c r="E11" i="1"/>
  <c r="E10" i="1"/>
  <c r="E9" i="1"/>
  <c r="D20" i="2" s="1"/>
  <c r="G20" i="2" s="1"/>
  <c r="E6" i="1"/>
  <c r="D5" i="5" s="1"/>
  <c r="G5" i="5" s="1"/>
  <c r="E64" i="1"/>
  <c r="C12" i="3"/>
  <c r="F12" i="3" s="1"/>
  <c r="C11" i="3"/>
  <c r="F11" i="3" s="1"/>
  <c r="C10" i="3"/>
  <c r="F10" i="3" s="1"/>
  <c r="C6" i="3"/>
  <c r="F6" i="3" s="1"/>
  <c r="F7" i="3" s="1"/>
  <c r="C6" i="5"/>
  <c r="F6" i="5" s="1"/>
  <c r="C5" i="5"/>
  <c r="F5" i="5" s="1"/>
  <c r="C25" i="4"/>
  <c r="F25" i="4" s="1"/>
  <c r="C24" i="4"/>
  <c r="F24" i="4" s="1"/>
  <c r="C18" i="4"/>
  <c r="F18" i="4" s="1"/>
  <c r="C17" i="4"/>
  <c r="F17" i="4" s="1"/>
  <c r="C16" i="4"/>
  <c r="F16" i="4" s="1"/>
  <c r="C15" i="4"/>
  <c r="F15" i="4" s="1"/>
  <c r="C14" i="4"/>
  <c r="F14" i="4" s="1"/>
  <c r="C13" i="4"/>
  <c r="F13" i="4" s="1"/>
  <c r="C8" i="4"/>
  <c r="F8" i="4" s="1"/>
  <c r="C23" i="4"/>
  <c r="F23" i="4" s="1"/>
  <c r="C12" i="4"/>
  <c r="F12" i="4" s="1"/>
  <c r="C7" i="4"/>
  <c r="F7" i="4" s="1"/>
  <c r="C42" i="3"/>
  <c r="F42" i="3" s="1"/>
  <c r="C41" i="3"/>
  <c r="F41" i="3" s="1"/>
  <c r="C40" i="3"/>
  <c r="F40" i="3" s="1"/>
  <c r="C35" i="3"/>
  <c r="F35" i="3" s="1"/>
  <c r="C34" i="3"/>
  <c r="F34" i="3" s="1"/>
  <c r="C33" i="3"/>
  <c r="F33" i="3" s="1"/>
  <c r="C28" i="3"/>
  <c r="F28" i="3" s="1"/>
  <c r="C27" i="3"/>
  <c r="F27" i="3" s="1"/>
  <c r="C26" i="3"/>
  <c r="F26" i="3" s="1"/>
  <c r="C25" i="3"/>
  <c r="F25" i="3" s="1"/>
  <c r="C24" i="3"/>
  <c r="F24" i="3" s="1"/>
  <c r="C23" i="3"/>
  <c r="F23" i="3" s="1"/>
  <c r="C22" i="3"/>
  <c r="F22" i="3" s="1"/>
  <c r="C18" i="3"/>
  <c r="F18" i="3" s="1"/>
  <c r="C17" i="3"/>
  <c r="F17" i="3" s="1"/>
  <c r="C16" i="3"/>
  <c r="F16" i="3" s="1"/>
  <c r="C22" i="2"/>
  <c r="F22" i="2" s="1"/>
  <c r="C20" i="2"/>
  <c r="F20" i="2" s="1"/>
  <c r="C19" i="2"/>
  <c r="F19" i="2" s="1"/>
  <c r="C15" i="2"/>
  <c r="F15" i="2" s="1"/>
  <c r="C14" i="2"/>
  <c r="F14" i="2" s="1"/>
  <c r="C13" i="2"/>
  <c r="F13" i="2" s="1"/>
  <c r="C12" i="2"/>
  <c r="F12" i="2" s="1"/>
  <c r="C11" i="2"/>
  <c r="F11" i="2" s="1"/>
  <c r="C10" i="2"/>
  <c r="F10" i="2" s="1"/>
  <c r="C9" i="2"/>
  <c r="F9" i="2" s="1"/>
  <c r="C6" i="2"/>
  <c r="F6" i="2" s="1"/>
  <c r="C5" i="2"/>
  <c r="F5" i="2" s="1"/>
  <c r="G7" i="5" l="1"/>
  <c r="G1" i="5" s="1"/>
  <c r="C7" i="6" s="1"/>
  <c r="C36" i="3"/>
  <c r="F36" i="3" s="1"/>
  <c r="F37" i="3" s="1"/>
  <c r="C21" i="2"/>
  <c r="F21" i="2" s="1"/>
  <c r="F23" i="2" s="1"/>
  <c r="C16" i="2"/>
  <c r="F16" i="2" s="1"/>
  <c r="F17" i="2" s="1"/>
  <c r="E43" i="1"/>
  <c r="E58" i="1"/>
  <c r="D5" i="2"/>
  <c r="G5" i="2" s="1"/>
  <c r="D9" i="2"/>
  <c r="G9" i="2" s="1"/>
  <c r="D11" i="2"/>
  <c r="G11" i="2" s="1"/>
  <c r="D13" i="2"/>
  <c r="G13" i="2" s="1"/>
  <c r="D19" i="2"/>
  <c r="G19" i="2" s="1"/>
  <c r="D6" i="3"/>
  <c r="G6" i="3" s="1"/>
  <c r="G7" i="3" s="1"/>
  <c r="D16" i="3"/>
  <c r="G16" i="3" s="1"/>
  <c r="D18" i="3"/>
  <c r="G18" i="3" s="1"/>
  <c r="D23" i="3"/>
  <c r="G23" i="3" s="1"/>
  <c r="D25" i="3"/>
  <c r="G25" i="3" s="1"/>
  <c r="D27" i="3"/>
  <c r="G27" i="3" s="1"/>
  <c r="D41" i="3"/>
  <c r="G41" i="3" s="1"/>
  <c r="D8" i="4"/>
  <c r="G8" i="4" s="1"/>
  <c r="D13" i="4"/>
  <c r="G13" i="4" s="1"/>
  <c r="D17" i="4"/>
  <c r="G17" i="4" s="1"/>
  <c r="D6" i="2"/>
  <c r="G6" i="2" s="1"/>
  <c r="D22" i="2"/>
  <c r="G22" i="2" s="1"/>
  <c r="D10" i="3"/>
  <c r="G10" i="3" s="1"/>
  <c r="G13" i="3" s="1"/>
  <c r="D22" i="3"/>
  <c r="G22" i="3" s="1"/>
  <c r="D24" i="3"/>
  <c r="G24" i="3" s="1"/>
  <c r="D26" i="3"/>
  <c r="G26" i="3" s="1"/>
  <c r="D33" i="3"/>
  <c r="G33" i="3" s="1"/>
  <c r="D35" i="3"/>
  <c r="G35" i="3" s="1"/>
  <c r="D40" i="3"/>
  <c r="G40" i="3" s="1"/>
  <c r="D42" i="3"/>
  <c r="G42" i="3" s="1"/>
  <c r="D7" i="4"/>
  <c r="G7" i="4" s="1"/>
  <c r="D12" i="4"/>
  <c r="G12" i="4" s="1"/>
  <c r="D23" i="4"/>
  <c r="G23" i="4" s="1"/>
  <c r="F13" i="3"/>
  <c r="F19" i="3"/>
  <c r="F9" i="4"/>
  <c r="F7" i="5"/>
  <c r="F1" i="5" s="1"/>
  <c r="F7" i="2"/>
  <c r="C8" i="6" l="1"/>
  <c r="G19" i="3"/>
  <c r="G7" i="2"/>
  <c r="G9" i="4"/>
  <c r="E44" i="1"/>
  <c r="C26" i="4"/>
  <c r="F26" i="4" s="1"/>
  <c r="F27" i="4" s="1"/>
  <c r="C43" i="3"/>
  <c r="F43" i="3" s="1"/>
  <c r="F44" i="3" s="1"/>
  <c r="C29" i="3"/>
  <c r="F29" i="3" s="1"/>
  <c r="F30" i="3" s="1"/>
  <c r="C19" i="4"/>
  <c r="F19" i="4" s="1"/>
  <c r="F20" i="4" s="1"/>
  <c r="D16" i="2"/>
  <c r="G16" i="2" s="1"/>
  <c r="G17" i="2" s="1"/>
  <c r="D36" i="3"/>
  <c r="G36" i="3" s="1"/>
  <c r="G37" i="3" s="1"/>
  <c r="D21" i="2"/>
  <c r="G21" i="2" s="1"/>
  <c r="G23" i="2" s="1"/>
  <c r="B7" i="6"/>
  <c r="B8" i="6"/>
  <c r="F1" i="2"/>
  <c r="B4" i="6" s="1"/>
  <c r="F1" i="3" l="1"/>
  <c r="B5" i="6" s="1"/>
  <c r="G1" i="2"/>
  <c r="C4" i="6" s="1"/>
  <c r="F1" i="4"/>
  <c r="B6" i="6" s="1"/>
  <c r="D26" i="4"/>
  <c r="G26" i="4" s="1"/>
  <c r="G27" i="4" s="1"/>
  <c r="D19" i="4"/>
  <c r="G19" i="4" s="1"/>
  <c r="G20" i="4" s="1"/>
  <c r="D43" i="3"/>
  <c r="G43" i="3" s="1"/>
  <c r="G44" i="3" s="1"/>
  <c r="D29" i="3"/>
  <c r="G29" i="3" s="1"/>
  <c r="G30" i="3" s="1"/>
  <c r="C5" i="6" l="1"/>
  <c r="G1" i="4"/>
  <c r="C6" i="6" s="1"/>
</calcChain>
</file>

<file path=xl/sharedStrings.xml><?xml version="1.0" encoding="utf-8"?>
<sst xmlns="http://schemas.openxmlformats.org/spreadsheetml/2006/main" count="272" uniqueCount="105">
  <si>
    <t>Labor</t>
  </si>
  <si>
    <t>Line Tech A</t>
  </si>
  <si>
    <t>Cable</t>
  </si>
  <si>
    <t>#2 Triplex, OH</t>
  </si>
  <si>
    <t>2/0 Triplex, OH</t>
  </si>
  <si>
    <t>397 Triplex, OH</t>
  </si>
  <si>
    <t>2/0 Quad, OH</t>
  </si>
  <si>
    <t>397 quad, OH</t>
  </si>
  <si>
    <t>2/0 triplex, UG</t>
  </si>
  <si>
    <t>4/0 Triplex, UG</t>
  </si>
  <si>
    <t>4/0 Quad, UG</t>
  </si>
  <si>
    <t>350 Quad, UG</t>
  </si>
  <si>
    <t>Conduit</t>
  </si>
  <si>
    <t>3" Sched 40, 10ft</t>
  </si>
  <si>
    <t>2 1/2" Sched 80, 10ft</t>
  </si>
  <si>
    <t>2 1/2" Sched 40, 10ft</t>
  </si>
  <si>
    <t>4" Sched 40. 10ft</t>
  </si>
  <si>
    <t>4" Sched 80, 10ft</t>
  </si>
  <si>
    <t>3" Sched 80, 10ft</t>
  </si>
  <si>
    <t>2 1/2" Elbow, Sched 40, 24" Radius</t>
  </si>
  <si>
    <t>3" Elbow, Sched 40, 24" Radius</t>
  </si>
  <si>
    <t>4" Elbow, Sched 40, 24" Radius</t>
  </si>
  <si>
    <t>2 1/2" Elbow, Sched 80, 24" Radius</t>
  </si>
  <si>
    <t>3" Elbow, Sched 80, 24" Radius</t>
  </si>
  <si>
    <t>4" Elbow, Sched 80, 24" Radius</t>
  </si>
  <si>
    <t>Standoffs</t>
  </si>
  <si>
    <t>Lag Screws</t>
  </si>
  <si>
    <t>Straps, 4"</t>
  </si>
  <si>
    <t>Straps, 3"</t>
  </si>
  <si>
    <t>Straps, 2 1/2"</t>
  </si>
  <si>
    <t>Wedge Clamps</t>
  </si>
  <si>
    <t>Connectors</t>
  </si>
  <si>
    <t>350mcm and 600mcm paddles, Average</t>
  </si>
  <si>
    <t>RS</t>
  </si>
  <si>
    <t>Residential 200amp</t>
  </si>
  <si>
    <t>200amp UG from Padmount Transformer</t>
  </si>
  <si>
    <t>2/0 Triplex, UG</t>
  </si>
  <si>
    <t>200amp UG from pole</t>
  </si>
  <si>
    <t>Conduit, 2 1/2" Sched 80, 10ft</t>
  </si>
  <si>
    <t>Connectors, 189-419</t>
  </si>
  <si>
    <t>ft</t>
  </si>
  <si>
    <t>ea</t>
  </si>
  <si>
    <t>200amp OH service</t>
  </si>
  <si>
    <t>Conduit, 2 1/2" Sched 40, 10ft</t>
  </si>
  <si>
    <t>1hr</t>
  </si>
  <si>
    <t>Total</t>
  </si>
  <si>
    <t>GS</t>
  </si>
  <si>
    <t>General Service-Non-Residential</t>
  </si>
  <si>
    <t>0-50kw, 1 and 3 phase service</t>
  </si>
  <si>
    <t>1 Manhour</t>
  </si>
  <si>
    <t>Labor (Line Tech A)</t>
  </si>
  <si>
    <t>350mcm Quad, UG</t>
  </si>
  <si>
    <t>Set Screw Connector, 2 hole</t>
  </si>
  <si>
    <t>Set Screw Connector, 4 hole</t>
  </si>
  <si>
    <t>Set Screw Connector, 8 hole</t>
  </si>
  <si>
    <t>Set Screw Connectors, 2 hole</t>
  </si>
  <si>
    <t>Conduit, Sched 80, 4", 10ft</t>
  </si>
  <si>
    <t>Conduit, Sched 40, 4", 10ft</t>
  </si>
  <si>
    <t>Connectors, 189 thru 419, Average</t>
  </si>
  <si>
    <t>Connectors, Large Size, Average</t>
  </si>
  <si>
    <t>200amp, 3 phase, OH, Single Customer</t>
  </si>
  <si>
    <t>Wedge Clamp</t>
  </si>
  <si>
    <t>200amp, 3 phase, OH, Multiple Customers</t>
  </si>
  <si>
    <t>397 Quad, OH</t>
  </si>
  <si>
    <t>PS-S</t>
  </si>
  <si>
    <t>50-250kw</t>
  </si>
  <si>
    <t>400amp up to 800amp, 3 phase</t>
  </si>
  <si>
    <t>Padmount Source</t>
  </si>
  <si>
    <t>Generally Single Customer</t>
  </si>
  <si>
    <t>OH source, UG Service</t>
  </si>
  <si>
    <t>350mcm Triplex, UG</t>
  </si>
  <si>
    <t>OH Source, OH Service</t>
  </si>
  <si>
    <t>Time of Day and All Electric School</t>
  </si>
  <si>
    <t>250kw - 5000kw</t>
  </si>
  <si>
    <t>Average Cost:</t>
  </si>
  <si>
    <t>200amp, 3 phase, Multiple Customer, From Pole (KU supplies cable, generally 6 gang meterbase)</t>
  </si>
  <si>
    <t>200amp, 3 phase, Multiple Customer, From Padmount (KU supplies cable, generally 6 gang meterbase)</t>
  </si>
  <si>
    <t>Do not use this size</t>
  </si>
  <si>
    <t>200amp, 1 phase or 3 phase, UG, Single Customer (Cust supplies cable)</t>
  </si>
  <si>
    <t>200amp, 1 phase, Multiple Customer, From Padmount (KU supplies cable, generally 6 gang meter base)</t>
  </si>
  <si>
    <t>WR 189</t>
  </si>
  <si>
    <t>WR 279</t>
  </si>
  <si>
    <t>WR 289</t>
  </si>
  <si>
    <t>WR 379</t>
  </si>
  <si>
    <t>WR 399</t>
  </si>
  <si>
    <t>WR 419</t>
  </si>
  <si>
    <t>See Below</t>
  </si>
  <si>
    <t>WR 885</t>
  </si>
  <si>
    <t>WR 815</t>
  </si>
  <si>
    <t>WR 739</t>
  </si>
  <si>
    <t>WR 719</t>
  </si>
  <si>
    <t>TOD-S</t>
  </si>
  <si>
    <t>AES-S</t>
  </si>
  <si>
    <t>Non-Burdened</t>
  </si>
  <si>
    <t>Burdened</t>
  </si>
  <si>
    <t>Labor Burden Rate</t>
  </si>
  <si>
    <t>Material Burden Rate</t>
  </si>
  <si>
    <t>Capitalized Costs by Rate Class</t>
  </si>
  <si>
    <t>Service Installation Costs</t>
  </si>
  <si>
    <t>Average these for small conectors</t>
  </si>
  <si>
    <t>Average these for large connectors</t>
  </si>
  <si>
    <t>Fanner for 397 Triplex and Quad</t>
  </si>
  <si>
    <t>Labor burden = burden rate (.9736) + T&amp;E burden (.1945) from March 2014</t>
  </si>
  <si>
    <t>All material rates per WIM/ARM calculations</t>
  </si>
  <si>
    <t>KU-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</si>
</sst>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$-409]#,##0.00_);\([$$-409]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0" fillId="0" borderId="0" xfId="0" applyAlignment="1">
      <alignment wrapText="1"/>
    </xf>
    <xf numFmtId="10" fontId="0" fillId="0" borderId="0" xfId="0" applyNumberFormat="1"/>
    <xf numFmtId="164" fontId="4" fillId="0" borderId="0" xfId="0" applyNumberFormat="1" applyFont="1" applyAlignment="1">
      <alignment wrapText="1"/>
    </xf>
    <xf numFmtId="0" fontId="4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/>
    <xf numFmtId="165" fontId="5" fillId="0" borderId="0" xfId="0" applyNumberFormat="1" applyFont="1" applyAlignment="1"/>
    <xf numFmtId="165" fontId="5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165" fontId="6" fillId="0" borderId="0" xfId="0" applyNumberFormat="1" applyFont="1" applyAlignment="1"/>
    <xf numFmtId="164" fontId="6" fillId="0" borderId="0" xfId="0" applyNumberFormat="1" applyFont="1" applyAlignment="1"/>
    <xf numFmtId="165" fontId="6" fillId="0" borderId="0" xfId="0" applyNumberFormat="1" applyFont="1" applyAlignment="1">
      <alignment horizontal="right"/>
    </xf>
    <xf numFmtId="164" fontId="7" fillId="0" borderId="0" xfId="0" applyNumberFormat="1" applyFont="1" applyAlignme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24</xdr:row>
      <xdr:rowOff>9526</xdr:rowOff>
    </xdr:from>
    <xdr:to>
      <xdr:col>4</xdr:col>
      <xdr:colOff>104775</xdr:colOff>
      <xdr:row>30</xdr:row>
      <xdr:rowOff>19051</xdr:rowOff>
    </xdr:to>
    <xdr:sp macro="" textlink="">
      <xdr:nvSpPr>
        <xdr:cNvPr id="2" name="TextBox 1"/>
        <xdr:cNvSpPr txBox="1"/>
      </xdr:nvSpPr>
      <xdr:spPr>
        <a:xfrm>
          <a:off x="1066800" y="4686301"/>
          <a:ext cx="3038475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aseline="0"/>
            <a:t>UG service 80% are from padmount and 20% are from pole.</a:t>
          </a:r>
        </a:p>
        <a:p>
          <a:endParaRPr lang="en-US" sz="1100" baseline="0"/>
        </a:p>
        <a:p>
          <a:r>
            <a:rPr lang="en-US" sz="1100" baseline="0"/>
            <a:t>Total</a:t>
          </a:r>
        </a:p>
        <a:p>
          <a:r>
            <a:rPr lang="en-US" sz="1100" baseline="0"/>
            <a:t>UG are 70% and OH are 30%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45</xdr:row>
      <xdr:rowOff>28575</xdr:rowOff>
    </xdr:from>
    <xdr:to>
      <xdr:col>5</xdr:col>
      <xdr:colOff>400050</xdr:colOff>
      <xdr:row>50</xdr:row>
      <xdr:rowOff>171450</xdr:rowOff>
    </xdr:to>
    <xdr:sp macro="" textlink="">
      <xdr:nvSpPr>
        <xdr:cNvPr id="2" name="TextBox 1"/>
        <xdr:cNvSpPr txBox="1"/>
      </xdr:nvSpPr>
      <xdr:spPr>
        <a:xfrm>
          <a:off x="1771650" y="8705850"/>
          <a:ext cx="3238500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Lexington is estimated to be 70%/30% split UG/OH</a:t>
          </a:r>
        </a:p>
        <a:p>
          <a:endParaRPr lang="en-US" sz="1100"/>
        </a:p>
        <a:p>
          <a:r>
            <a:rPr lang="en-US" sz="1100"/>
            <a:t>Rest of state is estimated heavily OH</a:t>
          </a:r>
        </a:p>
        <a:p>
          <a:endParaRPr lang="en-US" sz="1100"/>
        </a:p>
        <a:p>
          <a:r>
            <a:rPr lang="en-US" sz="1100"/>
            <a:t>Results would be 50/50 split</a:t>
          </a:r>
          <a:r>
            <a:rPr lang="en-US" sz="1100" baseline="0"/>
            <a:t> of all types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1466850</xdr:colOff>
      <xdr:row>28</xdr:row>
      <xdr:rowOff>28575</xdr:rowOff>
    </xdr:from>
    <xdr:to>
      <xdr:col>4</xdr:col>
      <xdr:colOff>381000</xdr:colOff>
      <xdr:row>34</xdr:row>
      <xdr:rowOff>152400</xdr:rowOff>
    </xdr:to>
    <xdr:sp macro="" textlink="">
      <xdr:nvSpPr>
        <xdr:cNvPr id="2" name="TextBox 1"/>
        <xdr:cNvSpPr txBox="1"/>
      </xdr:nvSpPr>
      <xdr:spPr>
        <a:xfrm>
          <a:off x="1466850" y="5362575"/>
          <a:ext cx="3228975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Generally not multi-metered</a:t>
          </a:r>
        </a:p>
        <a:p>
          <a:r>
            <a:rPr lang="en-US" sz="1100"/>
            <a:t>Based on:</a:t>
          </a:r>
        </a:p>
        <a:p>
          <a:r>
            <a:rPr lang="en-US" sz="1100"/>
            <a:t>60%</a:t>
          </a:r>
          <a:r>
            <a:rPr lang="en-US" sz="1100" baseline="0"/>
            <a:t> padmount source</a:t>
          </a:r>
        </a:p>
        <a:p>
          <a:r>
            <a:rPr lang="en-US" sz="1100" baseline="0"/>
            <a:t>40% served from OH source (split 50/50)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12</xdr:row>
      <xdr:rowOff>28575</xdr:rowOff>
    </xdr:from>
    <xdr:to>
      <xdr:col>3</xdr:col>
      <xdr:colOff>228600</xdr:colOff>
      <xdr:row>18</xdr:row>
      <xdr:rowOff>133350</xdr:rowOff>
    </xdr:to>
    <xdr:sp macro="" textlink="">
      <xdr:nvSpPr>
        <xdr:cNvPr id="2" name="TextBox 1"/>
        <xdr:cNvSpPr txBox="1"/>
      </xdr:nvSpPr>
      <xdr:spPr>
        <a:xfrm>
          <a:off x="962025" y="2314575"/>
          <a:ext cx="297180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Padmount Served</a:t>
          </a:r>
        </a:p>
        <a:p>
          <a:r>
            <a:rPr lang="en-US" sz="1100"/>
            <a:t>Single</a:t>
          </a:r>
          <a:r>
            <a:rPr lang="en-US" sz="1100" baseline="0"/>
            <a:t> meter</a:t>
          </a:r>
        </a:p>
        <a:p>
          <a:r>
            <a:rPr lang="en-US" sz="1100" baseline="0"/>
            <a:t>Customer installs cable</a:t>
          </a:r>
        </a:p>
        <a:p>
          <a:r>
            <a:rPr lang="en-US" sz="1100" baseline="0"/>
            <a:t>X8 - 600mcm average service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opLeftCell="A4" workbookViewId="0">
      <selection activeCell="E31" sqref="E31"/>
    </sheetView>
  </sheetViews>
  <sheetFormatPr defaultRowHeight="17.100000000000001" customHeight="1" x14ac:dyDescent="0.25"/>
  <cols>
    <col min="2" max="3" width="14.85546875" customWidth="1"/>
  </cols>
  <sheetData>
    <row r="1" spans="1:3" ht="17.100000000000001" customHeight="1" x14ac:dyDescent="0.25">
      <c r="A1" s="1" t="s">
        <v>98</v>
      </c>
    </row>
    <row r="2" spans="1:3" ht="17.100000000000001" customHeight="1" x14ac:dyDescent="0.25">
      <c r="A2" s="1" t="s">
        <v>97</v>
      </c>
    </row>
    <row r="3" spans="1:3" s="12" customFormat="1" ht="17.100000000000001" customHeight="1" x14ac:dyDescent="0.25">
      <c r="B3" s="13" t="s">
        <v>93</v>
      </c>
      <c r="C3" s="13" t="s">
        <v>94</v>
      </c>
    </row>
    <row r="4" spans="1:3" ht="17.100000000000001" customHeight="1" x14ac:dyDescent="0.25">
      <c r="A4" s="10" t="s">
        <v>33</v>
      </c>
      <c r="B4" s="11">
        <f>'KU-RS'!F1</f>
        <v>229.98890000000006</v>
      </c>
      <c r="C4" s="11">
        <f>'KU-RS'!G1</f>
        <v>419.34901608600006</v>
      </c>
    </row>
    <row r="5" spans="1:3" ht="17.100000000000001" customHeight="1" x14ac:dyDescent="0.25">
      <c r="A5" s="10" t="s">
        <v>46</v>
      </c>
      <c r="B5" s="11">
        <f>'KU-GS'!F1</f>
        <v>746.39499999999998</v>
      </c>
      <c r="C5" s="11" t="str">
        <f>'KU-GS'!G1</f>
        <v>KU-</v>
      </c>
    </row>
    <row r="6" spans="1:3" ht="17.100000000000001" customHeight="1" x14ac:dyDescent="0.25">
      <c r="A6" s="10" t="s">
        <v>64</v>
      </c>
      <c r="B6" s="11">
        <f>'KU-PS-S'!F1</f>
        <v>588.41000000000008</v>
      </c>
      <c r="C6" s="11">
        <f>'KU-PS-S'!G1</f>
        <v>1051.47052164</v>
      </c>
    </row>
    <row r="7" spans="1:3" ht="17.100000000000001" customHeight="1" x14ac:dyDescent="0.25">
      <c r="A7" s="10" t="s">
        <v>91</v>
      </c>
      <c r="B7" s="11">
        <f>'KU-TOD-S and AES-S'!F1</f>
        <v>521.44000000000005</v>
      </c>
      <c r="C7" s="11">
        <f>'KU-TOD-S and AES-S'!G1</f>
        <v>1066.6597480000003</v>
      </c>
    </row>
    <row r="8" spans="1:3" ht="17.100000000000001" customHeight="1" x14ac:dyDescent="0.25">
      <c r="A8" s="10" t="s">
        <v>92</v>
      </c>
      <c r="B8" s="11">
        <f>'KU-TOD-S and AES-S'!F1</f>
        <v>521.44000000000005</v>
      </c>
      <c r="C8" s="11">
        <f>'KU-TOD-S and AES-S'!G1</f>
        <v>1066.6597480000003</v>
      </c>
    </row>
  </sheetData>
  <pageMargins left="0.2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tabSelected="1" workbookViewId="0">
      <selection activeCell="L30" sqref="L30"/>
    </sheetView>
  </sheetViews>
  <sheetFormatPr defaultRowHeight="17.100000000000001" customHeight="1" x14ac:dyDescent="0.25"/>
  <cols>
    <col min="2" max="2" width="36.28515625" bestFit="1" customWidth="1"/>
    <col min="3" max="3" width="10.140625" customWidth="1"/>
    <col min="4" max="4" width="9.140625" style="23"/>
    <col min="5" max="5" width="15.28515625" style="24" customWidth="1"/>
    <col min="6" max="6" width="9.140625" style="17"/>
    <col min="12" max="12" width="9.140625" style="15"/>
  </cols>
  <sheetData>
    <row r="1" spans="1:12" ht="17.100000000000001" customHeight="1" x14ac:dyDescent="0.25">
      <c r="B1" t="s">
        <v>95</v>
      </c>
      <c r="C1" s="7">
        <f>0.9736+0.1945</f>
        <v>1.1680999999999999</v>
      </c>
      <c r="E1" s="31" t="s">
        <v>102</v>
      </c>
    </row>
    <row r="2" spans="1:12" ht="17.100000000000001" customHeight="1" x14ac:dyDescent="0.25">
      <c r="B2" t="s">
        <v>96</v>
      </c>
      <c r="C2" s="7">
        <v>0.47532000000000002</v>
      </c>
      <c r="E2" s="31" t="s">
        <v>103</v>
      </c>
    </row>
    <row r="4" spans="1:12" s="6" customFormat="1" ht="33.75" customHeight="1" x14ac:dyDescent="0.25">
      <c r="D4" s="25" t="s">
        <v>93</v>
      </c>
      <c r="E4" s="26" t="s">
        <v>94</v>
      </c>
      <c r="F4" s="18"/>
      <c r="L4" s="16"/>
    </row>
    <row r="5" spans="1:12" ht="17.100000000000001" customHeight="1" x14ac:dyDescent="0.25">
      <c r="B5" s="1" t="s">
        <v>0</v>
      </c>
    </row>
    <row r="6" spans="1:12" ht="17.100000000000001" customHeight="1" x14ac:dyDescent="0.25">
      <c r="B6" t="s">
        <v>1</v>
      </c>
      <c r="C6" t="s">
        <v>44</v>
      </c>
      <c r="D6" s="23">
        <v>35.770000000000003</v>
      </c>
      <c r="E6" s="23">
        <f>(D6*C1)+D6</f>
        <v>77.552937000000014</v>
      </c>
    </row>
    <row r="7" spans="1:12" ht="17.100000000000001" customHeight="1" x14ac:dyDescent="0.25">
      <c r="E7" s="23"/>
    </row>
    <row r="8" spans="1:12" ht="17.100000000000001" customHeight="1" x14ac:dyDescent="0.25">
      <c r="B8" s="1" t="s">
        <v>2</v>
      </c>
      <c r="E8" s="23"/>
    </row>
    <row r="9" spans="1:12" ht="17.100000000000001" customHeight="1" x14ac:dyDescent="0.25">
      <c r="A9">
        <v>7000416</v>
      </c>
      <c r="B9" t="s">
        <v>3</v>
      </c>
      <c r="C9" t="s">
        <v>40</v>
      </c>
      <c r="D9" s="27">
        <v>0.47</v>
      </c>
      <c r="E9" s="23">
        <f>(D9*$C$2)+D9</f>
        <v>0.69340040000000003</v>
      </c>
      <c r="F9" s="19"/>
    </row>
    <row r="10" spans="1:12" ht="17.100000000000001" customHeight="1" x14ac:dyDescent="0.25">
      <c r="A10">
        <v>7000410</v>
      </c>
      <c r="B10" t="s">
        <v>4</v>
      </c>
      <c r="C10" t="s">
        <v>40</v>
      </c>
      <c r="D10" s="27">
        <v>0.92</v>
      </c>
      <c r="E10" s="23">
        <f t="shared" ref="E10:E18" si="0">(D10*$C$2)+D10</f>
        <v>1.3572944</v>
      </c>
      <c r="F10" s="19"/>
    </row>
    <row r="11" spans="1:12" ht="17.100000000000001" customHeight="1" x14ac:dyDescent="0.25">
      <c r="A11">
        <v>7000412</v>
      </c>
      <c r="B11" t="s">
        <v>5</v>
      </c>
      <c r="C11" t="s">
        <v>40</v>
      </c>
      <c r="D11" s="27">
        <v>2.79</v>
      </c>
      <c r="E11" s="23">
        <f t="shared" si="0"/>
        <v>4.1161428000000004</v>
      </c>
      <c r="F11" s="19"/>
    </row>
    <row r="12" spans="1:12" ht="17.100000000000001" customHeight="1" x14ac:dyDescent="0.25">
      <c r="A12">
        <v>7000407</v>
      </c>
      <c r="B12" t="s">
        <v>6</v>
      </c>
      <c r="C12" t="s">
        <v>40</v>
      </c>
      <c r="D12" s="27">
        <v>1.33</v>
      </c>
      <c r="E12" s="23">
        <f t="shared" si="0"/>
        <v>1.9621756000000001</v>
      </c>
      <c r="F12" s="19"/>
    </row>
    <row r="13" spans="1:12" ht="17.100000000000001" customHeight="1" x14ac:dyDescent="0.25">
      <c r="A13">
        <v>7000409</v>
      </c>
      <c r="B13" t="s">
        <v>7</v>
      </c>
      <c r="C13" t="s">
        <v>40</v>
      </c>
      <c r="D13" s="27">
        <v>3.63</v>
      </c>
      <c r="E13" s="23">
        <f t="shared" si="0"/>
        <v>5.3554116</v>
      </c>
      <c r="F13" s="19"/>
    </row>
    <row r="14" spans="1:12" ht="17.100000000000001" customHeight="1" x14ac:dyDescent="0.25">
      <c r="A14">
        <v>7001428</v>
      </c>
      <c r="B14" t="s">
        <v>8</v>
      </c>
      <c r="C14" t="s">
        <v>40</v>
      </c>
      <c r="D14" s="27">
        <v>0.95</v>
      </c>
      <c r="E14" s="23">
        <f t="shared" si="0"/>
        <v>1.401554</v>
      </c>
      <c r="F14" s="19"/>
    </row>
    <row r="15" spans="1:12" ht="17.100000000000001" customHeight="1" x14ac:dyDescent="0.25">
      <c r="A15">
        <v>7001429</v>
      </c>
      <c r="B15" t="s">
        <v>9</v>
      </c>
      <c r="C15" t="s">
        <v>40</v>
      </c>
      <c r="D15" s="27">
        <v>1.31</v>
      </c>
      <c r="E15" s="23">
        <f t="shared" si="0"/>
        <v>1.9326692000000001</v>
      </c>
      <c r="F15" s="19"/>
    </row>
    <row r="16" spans="1:12" ht="17.100000000000001" customHeight="1" x14ac:dyDescent="0.25">
      <c r="A16">
        <v>7003425</v>
      </c>
      <c r="B16" t="s">
        <v>70</v>
      </c>
      <c r="C16" t="s">
        <v>40</v>
      </c>
      <c r="D16" s="27">
        <v>2.2400000000000002</v>
      </c>
      <c r="E16" s="23">
        <f t="shared" si="0"/>
        <v>3.3047168000000005</v>
      </c>
      <c r="F16" s="19"/>
    </row>
    <row r="17" spans="1:6" ht="17.100000000000001" customHeight="1" x14ac:dyDescent="0.25">
      <c r="A17">
        <v>938460</v>
      </c>
      <c r="B17" t="s">
        <v>10</v>
      </c>
      <c r="C17" t="s">
        <v>40</v>
      </c>
      <c r="D17" s="27">
        <v>1.94</v>
      </c>
      <c r="E17" s="23">
        <f t="shared" si="0"/>
        <v>2.8621208</v>
      </c>
      <c r="F17" s="19"/>
    </row>
    <row r="18" spans="1:6" ht="17.100000000000001" customHeight="1" x14ac:dyDescent="0.25">
      <c r="A18">
        <v>938478</v>
      </c>
      <c r="B18" t="s">
        <v>11</v>
      </c>
      <c r="C18" t="s">
        <v>40</v>
      </c>
      <c r="D18" s="27">
        <v>3.2</v>
      </c>
      <c r="E18" s="23">
        <f t="shared" si="0"/>
        <v>4.7210239999999999</v>
      </c>
      <c r="F18" s="19"/>
    </row>
    <row r="19" spans="1:6" ht="17.100000000000001" customHeight="1" x14ac:dyDescent="0.25">
      <c r="D19" s="27"/>
      <c r="E19" s="23"/>
      <c r="F19" s="19"/>
    </row>
    <row r="20" spans="1:6" ht="17.100000000000001" customHeight="1" x14ac:dyDescent="0.25">
      <c r="B20" s="1" t="s">
        <v>12</v>
      </c>
      <c r="D20" s="27"/>
      <c r="E20" s="23"/>
      <c r="F20" s="19"/>
    </row>
    <row r="21" spans="1:6" ht="17.100000000000001" customHeight="1" x14ac:dyDescent="0.25">
      <c r="A21">
        <v>7006683</v>
      </c>
      <c r="B21" t="s">
        <v>15</v>
      </c>
      <c r="C21" t="s">
        <v>41</v>
      </c>
      <c r="D21" s="27">
        <v>0.94</v>
      </c>
      <c r="E21" s="23">
        <f t="shared" ref="E21:E31" si="1">(D21*$C$2)+D21</f>
        <v>1.3868008000000001</v>
      </c>
      <c r="F21" s="19"/>
    </row>
    <row r="22" spans="1:6" ht="17.100000000000001" customHeight="1" x14ac:dyDescent="0.25">
      <c r="A22">
        <v>7006684</v>
      </c>
      <c r="B22" t="s">
        <v>13</v>
      </c>
      <c r="C22" t="s">
        <v>41</v>
      </c>
      <c r="D22" s="27">
        <v>1.1499999999999999</v>
      </c>
      <c r="E22" s="23">
        <f t="shared" si="1"/>
        <v>1.696618</v>
      </c>
      <c r="F22" s="19"/>
    </row>
    <row r="23" spans="1:6" ht="17.100000000000001" customHeight="1" x14ac:dyDescent="0.25">
      <c r="A23">
        <v>7006685</v>
      </c>
      <c r="B23" t="s">
        <v>16</v>
      </c>
      <c r="C23" t="s">
        <v>41</v>
      </c>
      <c r="D23" s="27">
        <v>1.68</v>
      </c>
      <c r="E23" s="23">
        <f t="shared" si="1"/>
        <v>2.4785376000000001</v>
      </c>
      <c r="F23" s="19"/>
    </row>
    <row r="24" spans="1:6" ht="17.100000000000001" customHeight="1" x14ac:dyDescent="0.25">
      <c r="A24">
        <v>7000662</v>
      </c>
      <c r="B24" t="s">
        <v>14</v>
      </c>
      <c r="C24" t="s">
        <v>41</v>
      </c>
      <c r="D24" s="27">
        <v>1.48</v>
      </c>
      <c r="E24" s="23">
        <f t="shared" si="1"/>
        <v>2.1834736000000001</v>
      </c>
      <c r="F24" s="19"/>
    </row>
    <row r="25" spans="1:6" ht="17.100000000000001" customHeight="1" x14ac:dyDescent="0.25">
      <c r="A25">
        <v>7000661</v>
      </c>
      <c r="B25" t="s">
        <v>18</v>
      </c>
      <c r="C25" t="s">
        <v>41</v>
      </c>
      <c r="D25" s="27">
        <v>2.0099999999999998</v>
      </c>
      <c r="E25" s="23">
        <f t="shared" si="1"/>
        <v>2.9653931999999998</v>
      </c>
      <c r="F25" s="19"/>
    </row>
    <row r="26" spans="1:6" ht="17.100000000000001" customHeight="1" x14ac:dyDescent="0.25">
      <c r="A26">
        <v>7000660</v>
      </c>
      <c r="B26" t="s">
        <v>17</v>
      </c>
      <c r="C26" t="s">
        <v>41</v>
      </c>
      <c r="D26" s="27">
        <v>2.86</v>
      </c>
      <c r="E26" s="23">
        <f t="shared" si="1"/>
        <v>4.2194152000000003</v>
      </c>
      <c r="F26" s="19"/>
    </row>
    <row r="27" spans="1:6" ht="17.100000000000001" customHeight="1" x14ac:dyDescent="0.25">
      <c r="A27">
        <v>7001207</v>
      </c>
      <c r="B27" t="s">
        <v>19</v>
      </c>
      <c r="C27" t="s">
        <v>41</v>
      </c>
      <c r="D27" s="27">
        <v>7.72</v>
      </c>
      <c r="E27" s="23">
        <f t="shared" si="1"/>
        <v>11.3894704</v>
      </c>
      <c r="F27" s="19"/>
    </row>
    <row r="28" spans="1:6" ht="17.100000000000001" customHeight="1" x14ac:dyDescent="0.25">
      <c r="A28">
        <v>7001208</v>
      </c>
      <c r="B28" t="s">
        <v>20</v>
      </c>
      <c r="C28" t="s">
        <v>41</v>
      </c>
      <c r="D28" s="27">
        <v>8.4600000000000009</v>
      </c>
      <c r="E28" s="23">
        <f t="shared" si="1"/>
        <v>12.481207200000002</v>
      </c>
      <c r="F28" s="19"/>
    </row>
    <row r="29" spans="1:6" ht="17.100000000000001" customHeight="1" x14ac:dyDescent="0.25">
      <c r="A29">
        <v>7001210</v>
      </c>
      <c r="B29" t="s">
        <v>21</v>
      </c>
      <c r="C29" t="s">
        <v>41</v>
      </c>
      <c r="D29" s="27">
        <v>15.56</v>
      </c>
      <c r="E29" s="23">
        <f t="shared" si="1"/>
        <v>22.955979200000002</v>
      </c>
      <c r="F29" s="19"/>
    </row>
    <row r="30" spans="1:6" ht="17.100000000000001" customHeight="1" x14ac:dyDescent="0.25">
      <c r="A30">
        <v>7001223</v>
      </c>
      <c r="B30" t="s">
        <v>22</v>
      </c>
      <c r="C30" t="s">
        <v>41</v>
      </c>
      <c r="D30" s="27">
        <v>19</v>
      </c>
      <c r="E30" s="23">
        <f t="shared" si="1"/>
        <v>28.031080000000003</v>
      </c>
      <c r="F30" s="19"/>
    </row>
    <row r="31" spans="1:6" ht="17.100000000000001" customHeight="1" x14ac:dyDescent="0.25">
      <c r="A31">
        <v>7001224</v>
      </c>
      <c r="B31" t="s">
        <v>23</v>
      </c>
      <c r="C31" t="s">
        <v>41</v>
      </c>
      <c r="D31" s="27">
        <v>15.65</v>
      </c>
      <c r="E31" s="23">
        <f t="shared" si="1"/>
        <v>23.088758000000002</v>
      </c>
      <c r="F31" s="19"/>
    </row>
    <row r="32" spans="1:6" ht="17.100000000000001" customHeight="1" x14ac:dyDescent="0.25">
      <c r="A32">
        <v>7002447</v>
      </c>
      <c r="B32" t="s">
        <v>24</v>
      </c>
      <c r="C32" t="s">
        <v>41</v>
      </c>
      <c r="D32" s="32" t="s">
        <v>77</v>
      </c>
      <c r="E32" s="23"/>
      <c r="F32" s="19"/>
    </row>
    <row r="33" spans="1:6" ht="17.100000000000001" customHeight="1" x14ac:dyDescent="0.25">
      <c r="E33" s="23"/>
      <c r="F33" s="19"/>
    </row>
    <row r="34" spans="1:6" ht="17.100000000000001" customHeight="1" x14ac:dyDescent="0.25">
      <c r="A34">
        <v>7001167</v>
      </c>
      <c r="B34" t="s">
        <v>25</v>
      </c>
      <c r="C34" t="s">
        <v>41</v>
      </c>
      <c r="D34" s="27">
        <v>12.16</v>
      </c>
      <c r="E34" s="23">
        <f t="shared" ref="E34:E39" si="2">(D34*$C$2)+D34</f>
        <v>17.939891200000002</v>
      </c>
      <c r="F34" s="19"/>
    </row>
    <row r="35" spans="1:6" ht="17.100000000000001" customHeight="1" x14ac:dyDescent="0.25">
      <c r="A35">
        <v>7003022</v>
      </c>
      <c r="B35" t="s">
        <v>26</v>
      </c>
      <c r="C35" t="s">
        <v>41</v>
      </c>
      <c r="D35" s="27">
        <v>0.62</v>
      </c>
      <c r="E35" s="23">
        <f t="shared" si="2"/>
        <v>0.91469840000000002</v>
      </c>
      <c r="F35" s="19"/>
    </row>
    <row r="36" spans="1:6" ht="17.100000000000001" customHeight="1" x14ac:dyDescent="0.25">
      <c r="A36">
        <v>7001733</v>
      </c>
      <c r="B36" t="s">
        <v>29</v>
      </c>
      <c r="C36" t="s">
        <v>41</v>
      </c>
      <c r="D36" s="27">
        <v>1.43</v>
      </c>
      <c r="E36" s="23">
        <f t="shared" si="2"/>
        <v>2.1097076000000001</v>
      </c>
      <c r="F36" s="19"/>
    </row>
    <row r="37" spans="1:6" ht="17.100000000000001" customHeight="1" x14ac:dyDescent="0.25">
      <c r="A37">
        <v>7001242</v>
      </c>
      <c r="B37" t="s">
        <v>28</v>
      </c>
      <c r="C37" t="s">
        <v>41</v>
      </c>
      <c r="D37" s="27">
        <v>1.95</v>
      </c>
      <c r="E37" s="23">
        <f t="shared" si="2"/>
        <v>2.8768739999999999</v>
      </c>
      <c r="F37" s="19"/>
    </row>
    <row r="38" spans="1:6" ht="17.100000000000001" customHeight="1" x14ac:dyDescent="0.25">
      <c r="A38">
        <v>7001241</v>
      </c>
      <c r="B38" t="s">
        <v>27</v>
      </c>
      <c r="C38" t="s">
        <v>41</v>
      </c>
      <c r="D38" s="27">
        <v>3.25</v>
      </c>
      <c r="E38" s="23">
        <f t="shared" si="2"/>
        <v>4.7947899999999999</v>
      </c>
      <c r="F38" s="19"/>
    </row>
    <row r="39" spans="1:6" ht="17.100000000000001" customHeight="1" x14ac:dyDescent="0.25">
      <c r="A39">
        <v>7005143</v>
      </c>
      <c r="B39" t="s">
        <v>30</v>
      </c>
      <c r="C39" t="s">
        <v>41</v>
      </c>
      <c r="D39" s="27">
        <v>1.67</v>
      </c>
      <c r="E39" s="23">
        <f t="shared" si="2"/>
        <v>2.4637843999999998</v>
      </c>
      <c r="F39" s="19"/>
    </row>
    <row r="40" spans="1:6" ht="17.100000000000001" customHeight="1" x14ac:dyDescent="0.25">
      <c r="B40" t="s">
        <v>101</v>
      </c>
      <c r="C40" t="s">
        <v>41</v>
      </c>
      <c r="D40" s="27"/>
      <c r="E40" s="23"/>
      <c r="F40" s="19"/>
    </row>
    <row r="41" spans="1:6" ht="17.100000000000001" customHeight="1" x14ac:dyDescent="0.25">
      <c r="D41" s="27"/>
      <c r="E41" s="23"/>
      <c r="F41" s="19"/>
    </row>
    <row r="42" spans="1:6" ht="17.100000000000001" customHeight="1" x14ac:dyDescent="0.25">
      <c r="B42" s="1" t="s">
        <v>31</v>
      </c>
      <c r="D42" s="27"/>
      <c r="E42" s="23"/>
      <c r="F42" s="19"/>
    </row>
    <row r="43" spans="1:6" ht="17.100000000000001" customHeight="1" x14ac:dyDescent="0.25">
      <c r="A43" s="5" t="s">
        <v>86</v>
      </c>
      <c r="B43" t="s">
        <v>58</v>
      </c>
      <c r="C43" t="s">
        <v>41</v>
      </c>
      <c r="D43" s="28">
        <f>D58</f>
        <v>0.625</v>
      </c>
      <c r="E43" s="23">
        <f t="shared" ref="E43:E48" si="3">(D43*$C$2)+D43</f>
        <v>0.92207499999999998</v>
      </c>
      <c r="F43" s="20"/>
    </row>
    <row r="44" spans="1:6" ht="17.100000000000001" customHeight="1" x14ac:dyDescent="0.25">
      <c r="A44" s="5" t="s">
        <v>86</v>
      </c>
      <c r="B44" t="s">
        <v>59</v>
      </c>
      <c r="C44" t="s">
        <v>41</v>
      </c>
      <c r="D44" s="28">
        <f>D64</f>
        <v>3.14</v>
      </c>
      <c r="E44" s="23">
        <f t="shared" si="3"/>
        <v>4.6325048000000004</v>
      </c>
      <c r="F44" s="20"/>
    </row>
    <row r="45" spans="1:6" ht="17.100000000000001" customHeight="1" x14ac:dyDescent="0.25">
      <c r="A45">
        <v>7000551</v>
      </c>
      <c r="B45" t="s">
        <v>32</v>
      </c>
      <c r="C45" t="s">
        <v>41</v>
      </c>
      <c r="D45" s="27">
        <v>5.44</v>
      </c>
      <c r="E45" s="23">
        <f t="shared" si="3"/>
        <v>8.0257408000000012</v>
      </c>
      <c r="F45" s="19"/>
    </row>
    <row r="46" spans="1:6" ht="17.100000000000001" customHeight="1" x14ac:dyDescent="0.25">
      <c r="B46" t="s">
        <v>52</v>
      </c>
      <c r="C46" t="s">
        <v>41</v>
      </c>
      <c r="D46" s="23">
        <v>8.51</v>
      </c>
      <c r="E46" s="23">
        <f t="shared" si="3"/>
        <v>12.554973199999999</v>
      </c>
      <c r="F46" s="21"/>
    </row>
    <row r="47" spans="1:6" ht="17.100000000000001" customHeight="1" x14ac:dyDescent="0.25">
      <c r="B47" t="s">
        <v>53</v>
      </c>
      <c r="C47" t="s">
        <v>41</v>
      </c>
      <c r="D47" s="23">
        <v>14.84</v>
      </c>
      <c r="E47" s="23">
        <f t="shared" si="3"/>
        <v>21.893748800000001</v>
      </c>
      <c r="F47" s="21"/>
    </row>
    <row r="48" spans="1:6" ht="17.100000000000001" customHeight="1" x14ac:dyDescent="0.25">
      <c r="A48">
        <v>479678</v>
      </c>
      <c r="B48" t="s">
        <v>54</v>
      </c>
      <c r="C48" t="s">
        <v>41</v>
      </c>
      <c r="D48" s="27">
        <v>23.05</v>
      </c>
      <c r="E48" s="23">
        <f t="shared" si="3"/>
        <v>34.006126000000002</v>
      </c>
      <c r="F48" s="19"/>
    </row>
    <row r="49" spans="1:6" ht="17.100000000000001" customHeight="1" x14ac:dyDescent="0.25">
      <c r="D49" s="27"/>
      <c r="E49" s="23"/>
      <c r="F49" s="19"/>
    </row>
    <row r="50" spans="1:6" ht="17.100000000000001" customHeight="1" x14ac:dyDescent="0.25">
      <c r="D50" s="27"/>
      <c r="E50" s="23"/>
      <c r="F50" s="19"/>
    </row>
    <row r="51" spans="1:6" ht="17.100000000000001" customHeight="1" x14ac:dyDescent="0.25">
      <c r="B51" t="s">
        <v>99</v>
      </c>
      <c r="D51" s="27"/>
      <c r="E51" s="23"/>
      <c r="F51" s="19"/>
    </row>
    <row r="52" spans="1:6" ht="17.100000000000001" customHeight="1" x14ac:dyDescent="0.25">
      <c r="A52">
        <v>7000421</v>
      </c>
      <c r="B52" t="s">
        <v>80</v>
      </c>
      <c r="C52" t="s">
        <v>41</v>
      </c>
      <c r="D52" s="27">
        <v>0.37</v>
      </c>
      <c r="E52" s="23">
        <f t="shared" ref="E52:E58" si="4">(D52*$C$2)+D52</f>
        <v>0.54586840000000003</v>
      </c>
      <c r="F52" s="19"/>
    </row>
    <row r="53" spans="1:6" ht="17.100000000000001" customHeight="1" x14ac:dyDescent="0.25">
      <c r="A53">
        <v>7000423</v>
      </c>
      <c r="B53" s="2" t="s">
        <v>81</v>
      </c>
      <c r="C53" t="s">
        <v>41</v>
      </c>
      <c r="D53" s="27">
        <v>0.62</v>
      </c>
      <c r="E53" s="23">
        <f t="shared" si="4"/>
        <v>0.91469840000000002</v>
      </c>
      <c r="F53" s="19"/>
    </row>
    <row r="54" spans="1:6" ht="17.100000000000001" customHeight="1" x14ac:dyDescent="0.25">
      <c r="A54">
        <v>7000422</v>
      </c>
      <c r="B54" s="2" t="s">
        <v>82</v>
      </c>
      <c r="C54" t="s">
        <v>41</v>
      </c>
      <c r="D54" s="27">
        <v>0.64</v>
      </c>
      <c r="E54" s="23">
        <f t="shared" si="4"/>
        <v>0.94420480000000007</v>
      </c>
      <c r="F54" s="19"/>
    </row>
    <row r="55" spans="1:6" ht="17.100000000000001" customHeight="1" x14ac:dyDescent="0.25">
      <c r="A55">
        <v>7000424</v>
      </c>
      <c r="B55" s="2" t="s">
        <v>83</v>
      </c>
      <c r="C55" t="s">
        <v>41</v>
      </c>
      <c r="D55" s="27">
        <v>0.66</v>
      </c>
      <c r="E55" s="23">
        <f t="shared" si="4"/>
        <v>0.97371120000000011</v>
      </c>
      <c r="F55" s="19"/>
    </row>
    <row r="56" spans="1:6" ht="17.100000000000001" customHeight="1" x14ac:dyDescent="0.25">
      <c r="A56">
        <v>7000425</v>
      </c>
      <c r="B56" s="2" t="s">
        <v>84</v>
      </c>
      <c r="C56" t="s">
        <v>41</v>
      </c>
      <c r="D56" s="27">
        <v>0.73</v>
      </c>
      <c r="E56" s="23">
        <f t="shared" si="4"/>
        <v>1.0769835999999999</v>
      </c>
      <c r="F56" s="19"/>
    </row>
    <row r="57" spans="1:6" ht="17.100000000000001" customHeight="1" x14ac:dyDescent="0.25">
      <c r="A57">
        <v>7003769</v>
      </c>
      <c r="B57" s="2" t="s">
        <v>85</v>
      </c>
      <c r="C57" t="s">
        <v>41</v>
      </c>
      <c r="D57" s="27">
        <v>0.73</v>
      </c>
      <c r="E57" s="23">
        <f t="shared" si="4"/>
        <v>1.0769835999999999</v>
      </c>
      <c r="F57" s="19"/>
    </row>
    <row r="58" spans="1:6" ht="17.100000000000001" customHeight="1" x14ac:dyDescent="0.25">
      <c r="D58" s="29">
        <f>AVERAGE(D52:D57)</f>
        <v>0.625</v>
      </c>
      <c r="E58" s="30">
        <f t="shared" si="4"/>
        <v>0.92207499999999998</v>
      </c>
      <c r="F58" s="22"/>
    </row>
    <row r="59" spans="1:6" ht="17.100000000000001" customHeight="1" x14ac:dyDescent="0.25">
      <c r="B59" t="s">
        <v>100</v>
      </c>
      <c r="D59" s="27"/>
      <c r="E59" s="23"/>
      <c r="F59" s="19"/>
    </row>
    <row r="60" spans="1:6" ht="17.100000000000001" customHeight="1" x14ac:dyDescent="0.25">
      <c r="A60">
        <v>7000435</v>
      </c>
      <c r="B60" t="s">
        <v>87</v>
      </c>
      <c r="C60" t="s">
        <v>41</v>
      </c>
      <c r="D60" s="27">
        <v>3.34</v>
      </c>
      <c r="E60" s="23">
        <f t="shared" ref="E60:E64" si="5">(D60*$C$2)+D60</f>
        <v>4.9275687999999995</v>
      </c>
      <c r="F60" s="19"/>
    </row>
    <row r="61" spans="1:6" ht="17.100000000000001" customHeight="1" x14ac:dyDescent="0.25">
      <c r="A61">
        <v>7003239</v>
      </c>
      <c r="B61" t="s">
        <v>88</v>
      </c>
      <c r="C61" t="s">
        <v>41</v>
      </c>
      <c r="D61" s="27">
        <v>2.8</v>
      </c>
      <c r="E61" s="23">
        <f t="shared" si="5"/>
        <v>4.1308959999999999</v>
      </c>
      <c r="F61" s="19"/>
    </row>
    <row r="62" spans="1:6" ht="17.100000000000001" customHeight="1" x14ac:dyDescent="0.25">
      <c r="A62">
        <v>7000430</v>
      </c>
      <c r="B62" t="s">
        <v>89</v>
      </c>
      <c r="C62" t="s">
        <v>41</v>
      </c>
      <c r="D62" s="27">
        <v>3.18</v>
      </c>
      <c r="E62" s="23">
        <f t="shared" si="5"/>
        <v>4.6915176000000001</v>
      </c>
      <c r="F62" s="19"/>
    </row>
    <row r="63" spans="1:6" ht="17.100000000000001" customHeight="1" x14ac:dyDescent="0.25">
      <c r="A63">
        <v>7000429</v>
      </c>
      <c r="B63" t="s">
        <v>90</v>
      </c>
      <c r="C63" t="s">
        <v>41</v>
      </c>
      <c r="D63" s="27">
        <v>3.24</v>
      </c>
      <c r="E63" s="23">
        <f t="shared" si="5"/>
        <v>4.7800368000000004</v>
      </c>
      <c r="F63" s="19"/>
    </row>
    <row r="64" spans="1:6" ht="17.100000000000001" customHeight="1" x14ac:dyDescent="0.25">
      <c r="D64" s="29">
        <f>AVERAGE(D60:D63)</f>
        <v>3.14</v>
      </c>
      <c r="E64" s="30">
        <f t="shared" si="5"/>
        <v>4.6325048000000004</v>
      </c>
      <c r="F64" s="22"/>
    </row>
    <row r="65" spans="5:6" ht="17.100000000000001" customHeight="1" x14ac:dyDescent="0.25">
      <c r="E65" s="23"/>
      <c r="F65" s="19"/>
    </row>
    <row r="66" spans="5:6" ht="17.100000000000001" customHeight="1" x14ac:dyDescent="0.25">
      <c r="E66" s="23"/>
      <c r="F66" s="19"/>
    </row>
    <row r="67" spans="5:6" ht="17.100000000000001" customHeight="1" x14ac:dyDescent="0.25">
      <c r="E67" s="23"/>
      <c r="F67" s="19"/>
    </row>
    <row r="68" spans="5:6" ht="17.100000000000001" customHeight="1" x14ac:dyDescent="0.25">
      <c r="E68" s="23"/>
      <c r="F68" s="19"/>
    </row>
    <row r="69" spans="5:6" ht="17.100000000000001" customHeight="1" x14ac:dyDescent="0.25">
      <c r="E69" s="23"/>
      <c r="F69" s="19"/>
    </row>
    <row r="70" spans="5:6" ht="17.100000000000001" customHeight="1" x14ac:dyDescent="0.25">
      <c r="E70" s="23"/>
      <c r="F70" s="19"/>
    </row>
    <row r="71" spans="5:6" ht="17.100000000000001" customHeight="1" x14ac:dyDescent="0.25">
      <c r="E71" s="23"/>
      <c r="F71" s="19"/>
    </row>
    <row r="72" spans="5:6" ht="17.100000000000001" customHeight="1" x14ac:dyDescent="0.25">
      <c r="E72" s="23"/>
      <c r="F72" s="19"/>
    </row>
    <row r="73" spans="5:6" ht="17.100000000000001" customHeight="1" x14ac:dyDescent="0.25">
      <c r="E73" s="23"/>
      <c r="F73" s="19"/>
    </row>
    <row r="74" spans="5:6" ht="17.100000000000001" customHeight="1" x14ac:dyDescent="0.25">
      <c r="E74" s="23"/>
      <c r="F74" s="19"/>
    </row>
    <row r="75" spans="5:6" ht="17.100000000000001" customHeight="1" x14ac:dyDescent="0.25">
      <c r="E75" s="23"/>
      <c r="F75" s="19"/>
    </row>
    <row r="76" spans="5:6" ht="17.100000000000001" customHeight="1" x14ac:dyDescent="0.25">
      <c r="E76" s="23"/>
      <c r="F76" s="19"/>
    </row>
    <row r="77" spans="5:6" ht="17.100000000000001" customHeight="1" x14ac:dyDescent="0.25">
      <c r="E77" s="23"/>
      <c r="F77" s="19"/>
    </row>
    <row r="78" spans="5:6" ht="17.100000000000001" customHeight="1" x14ac:dyDescent="0.25">
      <c r="E78" s="23"/>
      <c r="F78" s="19"/>
    </row>
    <row r="79" spans="5:6" ht="17.100000000000001" customHeight="1" x14ac:dyDescent="0.25">
      <c r="E79" s="23"/>
      <c r="F79" s="19"/>
    </row>
    <row r="80" spans="5:6" ht="17.100000000000001" customHeight="1" x14ac:dyDescent="0.25">
      <c r="E80" s="23"/>
      <c r="F80" s="19"/>
    </row>
    <row r="81" spans="5:6" ht="17.100000000000001" customHeight="1" x14ac:dyDescent="0.25">
      <c r="E81" s="23"/>
      <c r="F81" s="19"/>
    </row>
    <row r="82" spans="5:6" ht="17.100000000000001" customHeight="1" x14ac:dyDescent="0.25">
      <c r="E82" s="23"/>
      <c r="F82" s="19"/>
    </row>
    <row r="83" spans="5:6" ht="17.100000000000001" customHeight="1" x14ac:dyDescent="0.25">
      <c r="E83" s="23"/>
      <c r="F83" s="19"/>
    </row>
    <row r="84" spans="5:6" ht="17.100000000000001" customHeight="1" x14ac:dyDescent="0.25">
      <c r="E84" s="23"/>
      <c r="F84" s="19"/>
    </row>
    <row r="85" spans="5:6" ht="17.100000000000001" customHeight="1" x14ac:dyDescent="0.25">
      <c r="E85" s="23"/>
      <c r="F85" s="19"/>
    </row>
    <row r="86" spans="5:6" ht="17.100000000000001" customHeight="1" x14ac:dyDescent="0.25">
      <c r="E86" s="23"/>
      <c r="F86" s="19"/>
    </row>
    <row r="87" spans="5:6" ht="17.100000000000001" customHeight="1" x14ac:dyDescent="0.25">
      <c r="E87" s="23"/>
      <c r="F87" s="19"/>
    </row>
    <row r="88" spans="5:6" ht="17.100000000000001" customHeight="1" x14ac:dyDescent="0.25">
      <c r="E88" s="23"/>
      <c r="F88" s="19"/>
    </row>
    <row r="89" spans="5:6" ht="17.100000000000001" customHeight="1" x14ac:dyDescent="0.25">
      <c r="E89" s="23"/>
      <c r="F89" s="19"/>
    </row>
    <row r="90" spans="5:6" ht="17.100000000000001" customHeight="1" x14ac:dyDescent="0.25">
      <c r="E90" s="23"/>
      <c r="F90" s="19"/>
    </row>
    <row r="91" spans="5:6" ht="17.100000000000001" customHeight="1" x14ac:dyDescent="0.25">
      <c r="E91" s="23"/>
      <c r="F91" s="19"/>
    </row>
    <row r="92" spans="5:6" ht="17.100000000000001" customHeight="1" x14ac:dyDescent="0.25">
      <c r="E92" s="23"/>
      <c r="F92" s="19"/>
    </row>
    <row r="93" spans="5:6" ht="17.100000000000001" customHeight="1" x14ac:dyDescent="0.25">
      <c r="E93" s="23"/>
      <c r="F93" s="19"/>
    </row>
    <row r="94" spans="5:6" ht="17.100000000000001" customHeight="1" x14ac:dyDescent="0.25">
      <c r="E94" s="23"/>
      <c r="F94" s="19"/>
    </row>
    <row r="95" spans="5:6" ht="17.100000000000001" customHeight="1" x14ac:dyDescent="0.25">
      <c r="E95" s="23"/>
      <c r="F95" s="19"/>
    </row>
    <row r="96" spans="5:6" ht="17.100000000000001" customHeight="1" x14ac:dyDescent="0.25">
      <c r="E96" s="23"/>
      <c r="F96" s="19"/>
    </row>
    <row r="97" spans="5:6" ht="17.100000000000001" customHeight="1" x14ac:dyDescent="0.25">
      <c r="E97" s="23"/>
      <c r="F97" s="19"/>
    </row>
    <row r="98" spans="5:6" ht="17.100000000000001" customHeight="1" x14ac:dyDescent="0.25">
      <c r="E98" s="23"/>
      <c r="F98" s="19"/>
    </row>
    <row r="99" spans="5:6" ht="17.100000000000001" customHeight="1" x14ac:dyDescent="0.25">
      <c r="E99" s="23"/>
      <c r="F99" s="19"/>
    </row>
    <row r="100" spans="5:6" ht="17.100000000000001" customHeight="1" x14ac:dyDescent="0.25">
      <c r="E100" s="23"/>
      <c r="F100" s="19"/>
    </row>
    <row r="101" spans="5:6" ht="17.100000000000001" customHeight="1" x14ac:dyDescent="0.25">
      <c r="E101" s="23"/>
      <c r="F101" s="19"/>
    </row>
    <row r="102" spans="5:6" ht="17.100000000000001" customHeight="1" x14ac:dyDescent="0.25">
      <c r="E102" s="23"/>
      <c r="F102" s="19"/>
    </row>
    <row r="103" spans="5:6" ht="17.100000000000001" customHeight="1" x14ac:dyDescent="0.25">
      <c r="E103" s="23"/>
      <c r="F103" s="19"/>
    </row>
    <row r="104" spans="5:6" ht="17.100000000000001" customHeight="1" x14ac:dyDescent="0.25">
      <c r="E104" s="23"/>
      <c r="F104" s="19"/>
    </row>
    <row r="105" spans="5:6" ht="17.100000000000001" customHeight="1" x14ac:dyDescent="0.25">
      <c r="E105" s="23"/>
      <c r="F105" s="19"/>
    </row>
    <row r="106" spans="5:6" ht="17.100000000000001" customHeight="1" x14ac:dyDescent="0.25">
      <c r="E106" s="23"/>
      <c r="F106" s="19"/>
    </row>
    <row r="107" spans="5:6" ht="17.100000000000001" customHeight="1" x14ac:dyDescent="0.25">
      <c r="E107" s="23"/>
      <c r="F107" s="19"/>
    </row>
    <row r="108" spans="5:6" ht="17.100000000000001" customHeight="1" x14ac:dyDescent="0.25">
      <c r="E108" s="23"/>
      <c r="F108" s="19"/>
    </row>
    <row r="109" spans="5:6" ht="17.100000000000001" customHeight="1" x14ac:dyDescent="0.25">
      <c r="E109" s="23"/>
      <c r="F109" s="19"/>
    </row>
    <row r="110" spans="5:6" ht="17.100000000000001" customHeight="1" x14ac:dyDescent="0.25">
      <c r="E110" s="23"/>
      <c r="F110" s="19"/>
    </row>
    <row r="111" spans="5:6" ht="17.100000000000001" customHeight="1" x14ac:dyDescent="0.25">
      <c r="E111" s="23"/>
      <c r="F111" s="19"/>
    </row>
    <row r="112" spans="5:6" ht="17.100000000000001" customHeight="1" x14ac:dyDescent="0.25">
      <c r="E112" s="23"/>
      <c r="F112" s="19"/>
    </row>
    <row r="113" spans="5:6" ht="17.100000000000001" customHeight="1" x14ac:dyDescent="0.25">
      <c r="E113" s="23"/>
      <c r="F113" s="19"/>
    </row>
    <row r="114" spans="5:6" ht="17.100000000000001" customHeight="1" x14ac:dyDescent="0.25">
      <c r="E114" s="23"/>
      <c r="F114" s="19"/>
    </row>
    <row r="115" spans="5:6" ht="17.100000000000001" customHeight="1" x14ac:dyDescent="0.25">
      <c r="E115" s="23"/>
      <c r="F115" s="19"/>
    </row>
    <row r="116" spans="5:6" ht="17.100000000000001" customHeight="1" x14ac:dyDescent="0.25">
      <c r="E116" s="23"/>
      <c r="F116" s="19"/>
    </row>
    <row r="117" spans="5:6" ht="17.100000000000001" customHeight="1" x14ac:dyDescent="0.25">
      <c r="E117" s="23"/>
      <c r="F117" s="19"/>
    </row>
    <row r="118" spans="5:6" ht="17.100000000000001" customHeight="1" x14ac:dyDescent="0.25">
      <c r="E118" s="23"/>
      <c r="F118" s="19"/>
    </row>
    <row r="119" spans="5:6" ht="17.100000000000001" customHeight="1" x14ac:dyDescent="0.25">
      <c r="E119" s="23"/>
      <c r="F119" s="19"/>
    </row>
    <row r="120" spans="5:6" ht="17.100000000000001" customHeight="1" x14ac:dyDescent="0.25">
      <c r="E120" s="23"/>
      <c r="F120" s="19"/>
    </row>
    <row r="121" spans="5:6" ht="17.100000000000001" customHeight="1" x14ac:dyDescent="0.25">
      <c r="E121" s="23"/>
      <c r="F121" s="19"/>
    </row>
    <row r="122" spans="5:6" ht="17.100000000000001" customHeight="1" x14ac:dyDescent="0.25">
      <c r="E122" s="23"/>
      <c r="F122" s="19"/>
    </row>
    <row r="123" spans="5:6" ht="17.100000000000001" customHeight="1" x14ac:dyDescent="0.25">
      <c r="E123" s="23"/>
      <c r="F123" s="19"/>
    </row>
    <row r="124" spans="5:6" ht="17.100000000000001" customHeight="1" x14ac:dyDescent="0.25">
      <c r="E124" s="23"/>
      <c r="F124" s="19"/>
    </row>
    <row r="125" spans="5:6" ht="17.100000000000001" customHeight="1" x14ac:dyDescent="0.25">
      <c r="E125" s="23"/>
      <c r="F125" s="19"/>
    </row>
    <row r="126" spans="5:6" ht="17.100000000000001" customHeight="1" x14ac:dyDescent="0.25">
      <c r="E126" s="23"/>
      <c r="F126" s="19"/>
    </row>
    <row r="127" spans="5:6" ht="17.100000000000001" customHeight="1" x14ac:dyDescent="0.25">
      <c r="E127" s="23"/>
      <c r="F127" s="19"/>
    </row>
    <row r="128" spans="5:6" ht="17.100000000000001" customHeight="1" x14ac:dyDescent="0.25">
      <c r="E128" s="23"/>
      <c r="F128" s="19"/>
    </row>
    <row r="129" spans="5:6" ht="17.100000000000001" customHeight="1" x14ac:dyDescent="0.25">
      <c r="E129" s="23"/>
      <c r="F129" s="19"/>
    </row>
    <row r="130" spans="5:6" ht="17.100000000000001" customHeight="1" x14ac:dyDescent="0.25">
      <c r="E130" s="23"/>
      <c r="F130" s="19"/>
    </row>
    <row r="131" spans="5:6" ht="17.100000000000001" customHeight="1" x14ac:dyDescent="0.25">
      <c r="E131" s="23"/>
      <c r="F131" s="19"/>
    </row>
    <row r="132" spans="5:6" ht="17.100000000000001" customHeight="1" x14ac:dyDescent="0.25">
      <c r="E132" s="23"/>
      <c r="F132" s="19"/>
    </row>
    <row r="133" spans="5:6" ht="17.100000000000001" customHeight="1" x14ac:dyDescent="0.25">
      <c r="E133" s="23"/>
      <c r="F133" s="19"/>
    </row>
    <row r="134" spans="5:6" ht="17.100000000000001" customHeight="1" x14ac:dyDescent="0.25">
      <c r="E134" s="23"/>
      <c r="F134" s="19"/>
    </row>
    <row r="135" spans="5:6" ht="17.100000000000001" customHeight="1" x14ac:dyDescent="0.25">
      <c r="E135" s="23"/>
      <c r="F135" s="19"/>
    </row>
    <row r="136" spans="5:6" ht="17.100000000000001" customHeight="1" x14ac:dyDescent="0.25">
      <c r="E136" s="23"/>
      <c r="F136" s="19"/>
    </row>
    <row r="137" spans="5:6" ht="17.100000000000001" customHeight="1" x14ac:dyDescent="0.25">
      <c r="E137" s="23"/>
      <c r="F137" s="19"/>
    </row>
    <row r="138" spans="5:6" ht="17.100000000000001" customHeight="1" x14ac:dyDescent="0.25">
      <c r="E138" s="23"/>
      <c r="F138" s="19"/>
    </row>
    <row r="139" spans="5:6" ht="17.100000000000001" customHeight="1" x14ac:dyDescent="0.25">
      <c r="E139" s="23"/>
      <c r="F139" s="19"/>
    </row>
    <row r="140" spans="5:6" ht="17.100000000000001" customHeight="1" x14ac:dyDescent="0.25">
      <c r="E140" s="23"/>
      <c r="F140" s="19"/>
    </row>
    <row r="141" spans="5:6" ht="17.100000000000001" customHeight="1" x14ac:dyDescent="0.25">
      <c r="E141" s="23"/>
      <c r="F141" s="19"/>
    </row>
    <row r="142" spans="5:6" ht="17.100000000000001" customHeight="1" x14ac:dyDescent="0.25">
      <c r="E142" s="23"/>
      <c r="F142" s="19"/>
    </row>
    <row r="143" spans="5:6" ht="17.100000000000001" customHeight="1" x14ac:dyDescent="0.25">
      <c r="E143" s="23"/>
      <c r="F143" s="19"/>
    </row>
    <row r="144" spans="5:6" ht="17.100000000000001" customHeight="1" x14ac:dyDescent="0.25">
      <c r="E144" s="23"/>
      <c r="F144" s="19"/>
    </row>
    <row r="145" spans="5:6" ht="17.100000000000001" customHeight="1" x14ac:dyDescent="0.25">
      <c r="E145" s="23"/>
      <c r="F145" s="19"/>
    </row>
    <row r="146" spans="5:6" ht="17.100000000000001" customHeight="1" x14ac:dyDescent="0.25">
      <c r="E146" s="23"/>
      <c r="F146" s="19"/>
    </row>
    <row r="147" spans="5:6" ht="17.100000000000001" customHeight="1" x14ac:dyDescent="0.25">
      <c r="E147" s="23"/>
      <c r="F147" s="19"/>
    </row>
    <row r="148" spans="5:6" ht="17.100000000000001" customHeight="1" x14ac:dyDescent="0.25">
      <c r="E148" s="23"/>
      <c r="F148" s="19"/>
    </row>
    <row r="149" spans="5:6" ht="17.100000000000001" customHeight="1" x14ac:dyDescent="0.25">
      <c r="E149" s="23"/>
      <c r="F149" s="19"/>
    </row>
    <row r="150" spans="5:6" ht="17.100000000000001" customHeight="1" x14ac:dyDescent="0.25">
      <c r="E150" s="23"/>
      <c r="F150" s="19"/>
    </row>
    <row r="151" spans="5:6" ht="17.100000000000001" customHeight="1" x14ac:dyDescent="0.25">
      <c r="E151" s="23"/>
      <c r="F151" s="19"/>
    </row>
    <row r="152" spans="5:6" ht="17.100000000000001" customHeight="1" x14ac:dyDescent="0.25">
      <c r="E152" s="23"/>
      <c r="F152" s="19"/>
    </row>
    <row r="153" spans="5:6" ht="17.100000000000001" customHeight="1" x14ac:dyDescent="0.25">
      <c r="E153" s="23"/>
      <c r="F153" s="19"/>
    </row>
    <row r="154" spans="5:6" ht="17.100000000000001" customHeight="1" x14ac:dyDescent="0.25">
      <c r="E154" s="23"/>
      <c r="F154" s="19"/>
    </row>
    <row r="155" spans="5:6" ht="17.100000000000001" customHeight="1" x14ac:dyDescent="0.25">
      <c r="E155" s="23"/>
      <c r="F155" s="19"/>
    </row>
    <row r="156" spans="5:6" ht="17.100000000000001" customHeight="1" x14ac:dyDescent="0.25">
      <c r="E156" s="23"/>
      <c r="F156" s="19"/>
    </row>
    <row r="157" spans="5:6" ht="17.100000000000001" customHeight="1" x14ac:dyDescent="0.25">
      <c r="E157" s="23"/>
    </row>
    <row r="158" spans="5:6" ht="17.100000000000001" customHeight="1" x14ac:dyDescent="0.25">
      <c r="E158" s="23"/>
    </row>
    <row r="159" spans="5:6" ht="17.100000000000001" customHeight="1" x14ac:dyDescent="0.25">
      <c r="E159" s="23"/>
    </row>
    <row r="160" spans="5:6" ht="17.100000000000001" customHeight="1" x14ac:dyDescent="0.25">
      <c r="E160" s="23"/>
    </row>
    <row r="161" spans="5:5" ht="17.100000000000001" customHeight="1" x14ac:dyDescent="0.25">
      <c r="E161" s="23"/>
    </row>
    <row r="162" spans="5:5" ht="17.100000000000001" customHeight="1" x14ac:dyDescent="0.25">
      <c r="E162" s="23"/>
    </row>
    <row r="163" spans="5:5" ht="17.100000000000001" customHeight="1" x14ac:dyDescent="0.25">
      <c r="E163" s="23"/>
    </row>
    <row r="164" spans="5:5" ht="17.100000000000001" customHeight="1" x14ac:dyDescent="0.25">
      <c r="E164" s="23"/>
    </row>
  </sheetData>
  <pageMargins left="0.25" right="0.25" top="0.25" bottom="0.2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G1" sqref="G1"/>
    </sheetView>
  </sheetViews>
  <sheetFormatPr defaultRowHeight="15" x14ac:dyDescent="0.25"/>
  <cols>
    <col min="1" max="1" width="29.7109375" customWidth="1"/>
    <col min="2" max="2" width="12" customWidth="1"/>
    <col min="3" max="4" width="9.140625" style="3"/>
    <col min="6" max="7" width="9.140625" style="3"/>
  </cols>
  <sheetData>
    <row r="1" spans="1:7" x14ac:dyDescent="0.25">
      <c r="A1" s="1" t="s">
        <v>33</v>
      </c>
      <c r="C1" s="4" t="s">
        <v>74</v>
      </c>
      <c r="D1" s="4"/>
      <c r="F1" s="4">
        <f>(((F7*80%)+(F17*20%))*70%)+(F23*30%)</f>
        <v>229.98890000000006</v>
      </c>
      <c r="G1" s="4">
        <f>(((G7*80%)+(G17*20%))*70%)+(G23*30%)</f>
        <v>419.34901608600006</v>
      </c>
    </row>
    <row r="2" spans="1:7" x14ac:dyDescent="0.25">
      <c r="A2" s="1" t="s">
        <v>34</v>
      </c>
      <c r="C2" s="4"/>
      <c r="D2" s="4"/>
    </row>
    <row r="4" spans="1:7" ht="23.25" x14ac:dyDescent="0.25">
      <c r="A4" s="1" t="s">
        <v>35</v>
      </c>
      <c r="C4" s="8" t="s">
        <v>93</v>
      </c>
      <c r="D4" s="8" t="s">
        <v>94</v>
      </c>
      <c r="E4" s="9"/>
      <c r="F4" s="8" t="s">
        <v>93</v>
      </c>
      <c r="G4" s="8" t="s">
        <v>94</v>
      </c>
    </row>
    <row r="5" spans="1:7" x14ac:dyDescent="0.25">
      <c r="A5" t="s">
        <v>50</v>
      </c>
      <c r="B5" t="s">
        <v>49</v>
      </c>
      <c r="C5" s="3">
        <f>'Material and Labor'!D6</f>
        <v>35.770000000000003</v>
      </c>
      <c r="D5" s="3">
        <f>'Material and Labor'!E6</f>
        <v>77.552937000000014</v>
      </c>
      <c r="E5">
        <v>2.5</v>
      </c>
      <c r="F5" s="3">
        <f>E5*C5</f>
        <v>89.425000000000011</v>
      </c>
      <c r="G5" s="3">
        <f>E5*D5</f>
        <v>193.88234250000005</v>
      </c>
    </row>
    <row r="6" spans="1:7" x14ac:dyDescent="0.25">
      <c r="A6" t="s">
        <v>36</v>
      </c>
      <c r="B6" t="s">
        <v>40</v>
      </c>
      <c r="C6" s="3">
        <f>'Material and Labor'!D14</f>
        <v>0.95</v>
      </c>
      <c r="D6" s="3">
        <f>'Material and Labor'!E14</f>
        <v>1.401554</v>
      </c>
      <c r="E6">
        <v>125</v>
      </c>
      <c r="F6" s="3">
        <f>E6*C6</f>
        <v>118.75</v>
      </c>
      <c r="G6" s="3">
        <f>E6*D6</f>
        <v>175.19424999999998</v>
      </c>
    </row>
    <row r="7" spans="1:7" x14ac:dyDescent="0.25">
      <c r="E7" s="1" t="s">
        <v>45</v>
      </c>
      <c r="F7" s="4">
        <f>SUM(F5:F6)</f>
        <v>208.17500000000001</v>
      </c>
      <c r="G7" s="4">
        <f>SUM(G5:G6)</f>
        <v>369.07659250000006</v>
      </c>
    </row>
    <row r="8" spans="1:7" x14ac:dyDescent="0.25">
      <c r="A8" s="1" t="s">
        <v>37</v>
      </c>
    </row>
    <row r="9" spans="1:7" x14ac:dyDescent="0.25">
      <c r="A9" t="s">
        <v>50</v>
      </c>
      <c r="B9" t="s">
        <v>49</v>
      </c>
      <c r="C9" s="3">
        <f>'Material and Labor'!D6</f>
        <v>35.770000000000003</v>
      </c>
      <c r="D9" s="3">
        <f>'Material and Labor'!E6</f>
        <v>77.552937000000014</v>
      </c>
      <c r="E9">
        <v>4.5</v>
      </c>
      <c r="F9" s="3">
        <f>E9*C9</f>
        <v>160.965</v>
      </c>
      <c r="G9" s="3">
        <f t="shared" ref="G9:G16" si="0">E9*D9</f>
        <v>348.98821650000008</v>
      </c>
    </row>
    <row r="10" spans="1:7" x14ac:dyDescent="0.25">
      <c r="A10" t="s">
        <v>36</v>
      </c>
      <c r="B10" t="s">
        <v>40</v>
      </c>
      <c r="C10" s="3">
        <f>'Material and Labor'!D14</f>
        <v>0.95</v>
      </c>
      <c r="D10" s="3">
        <f>'Material and Labor'!E14</f>
        <v>1.401554</v>
      </c>
      <c r="E10">
        <v>160</v>
      </c>
      <c r="F10" s="3">
        <f>E10*C10</f>
        <v>152</v>
      </c>
      <c r="G10" s="3">
        <f t="shared" si="0"/>
        <v>224.24863999999999</v>
      </c>
    </row>
    <row r="11" spans="1:7" x14ac:dyDescent="0.25">
      <c r="A11" t="s">
        <v>25</v>
      </c>
      <c r="B11" t="s">
        <v>41</v>
      </c>
      <c r="C11" s="3">
        <f>'Material and Labor'!D34</f>
        <v>12.16</v>
      </c>
      <c r="D11" s="3">
        <f>'Material and Labor'!E34</f>
        <v>17.939891200000002</v>
      </c>
      <c r="E11">
        <v>3</v>
      </c>
      <c r="F11" s="3">
        <f t="shared" ref="F11:F16" si="1">E11*C11</f>
        <v>36.480000000000004</v>
      </c>
      <c r="G11" s="3">
        <f t="shared" si="0"/>
        <v>53.819673600000002</v>
      </c>
    </row>
    <row r="12" spans="1:7" x14ac:dyDescent="0.25">
      <c r="A12" t="s">
        <v>29</v>
      </c>
      <c r="B12" t="s">
        <v>41</v>
      </c>
      <c r="C12" s="3">
        <f>'Material and Labor'!D36</f>
        <v>1.43</v>
      </c>
      <c r="D12" s="3">
        <f>'Material and Labor'!E36</f>
        <v>2.1097076000000001</v>
      </c>
      <c r="E12">
        <v>3</v>
      </c>
      <c r="F12" s="3">
        <f t="shared" si="1"/>
        <v>4.29</v>
      </c>
      <c r="G12" s="3">
        <f t="shared" si="0"/>
        <v>6.3291228000000004</v>
      </c>
    </row>
    <row r="13" spans="1:7" x14ac:dyDescent="0.25">
      <c r="A13" t="s">
        <v>26</v>
      </c>
      <c r="B13" t="s">
        <v>41</v>
      </c>
      <c r="C13" s="3">
        <f>'Material and Labor'!D35</f>
        <v>0.62</v>
      </c>
      <c r="D13" s="3">
        <f>'Material and Labor'!E35</f>
        <v>0.91469840000000002</v>
      </c>
      <c r="E13">
        <v>12</v>
      </c>
      <c r="F13" s="3">
        <f t="shared" si="1"/>
        <v>7.4399999999999995</v>
      </c>
      <c r="G13" s="3">
        <f t="shared" si="0"/>
        <v>10.976380800000001</v>
      </c>
    </row>
    <row r="14" spans="1:7" x14ac:dyDescent="0.25">
      <c r="A14" t="s">
        <v>38</v>
      </c>
      <c r="B14" t="s">
        <v>41</v>
      </c>
      <c r="C14" s="3">
        <f>'Material and Labor'!D24</f>
        <v>1.48</v>
      </c>
      <c r="D14" s="3">
        <f>'Material and Labor'!E24</f>
        <v>2.1834736000000001</v>
      </c>
      <c r="E14">
        <v>1</v>
      </c>
      <c r="F14" s="3">
        <f t="shared" si="1"/>
        <v>1.48</v>
      </c>
      <c r="G14" s="3">
        <f t="shared" si="0"/>
        <v>2.1834736000000001</v>
      </c>
    </row>
    <row r="15" spans="1:7" x14ac:dyDescent="0.25">
      <c r="A15" t="s">
        <v>43</v>
      </c>
      <c r="B15" t="s">
        <v>41</v>
      </c>
      <c r="C15" s="3">
        <f>'Material and Labor'!D21</f>
        <v>0.94</v>
      </c>
      <c r="D15" s="3">
        <f>'Material and Labor'!E21</f>
        <v>1.3868008000000001</v>
      </c>
      <c r="E15">
        <v>2</v>
      </c>
      <c r="F15" s="3">
        <f t="shared" si="1"/>
        <v>1.88</v>
      </c>
      <c r="G15" s="3">
        <f t="shared" si="0"/>
        <v>2.7736016000000001</v>
      </c>
    </row>
    <row r="16" spans="1:7" x14ac:dyDescent="0.25">
      <c r="A16" t="s">
        <v>39</v>
      </c>
      <c r="B16" t="s">
        <v>41</v>
      </c>
      <c r="C16" s="3">
        <f>'Material and Labor'!D43</f>
        <v>0.625</v>
      </c>
      <c r="D16" s="3">
        <f>'Material and Labor'!E43</f>
        <v>0.92207499999999998</v>
      </c>
      <c r="E16">
        <v>3</v>
      </c>
      <c r="F16" s="3">
        <f t="shared" si="1"/>
        <v>1.875</v>
      </c>
      <c r="G16" s="3">
        <f t="shared" si="0"/>
        <v>2.7662249999999999</v>
      </c>
    </row>
    <row r="17" spans="1:7" x14ac:dyDescent="0.25">
      <c r="E17" s="1" t="s">
        <v>45</v>
      </c>
      <c r="F17" s="4">
        <f>SUM(F9:F16)</f>
        <v>366.41000000000008</v>
      </c>
      <c r="G17" s="4">
        <f>SUM(G9:G16)</f>
        <v>652.08533390000002</v>
      </c>
    </row>
    <row r="18" spans="1:7" x14ac:dyDescent="0.25">
      <c r="A18" s="1" t="s">
        <v>42</v>
      </c>
    </row>
    <row r="19" spans="1:7" x14ac:dyDescent="0.25">
      <c r="A19" t="s">
        <v>50</v>
      </c>
      <c r="B19" t="s">
        <v>49</v>
      </c>
      <c r="C19" s="3">
        <f>'Material and Labor'!D6</f>
        <v>35.770000000000003</v>
      </c>
      <c r="D19" s="3">
        <f>'Material and Labor'!E6</f>
        <v>77.552937000000014</v>
      </c>
      <c r="E19">
        <v>4</v>
      </c>
      <c r="F19" s="3">
        <f t="shared" ref="F19:F22" si="2">E19*C19</f>
        <v>143.08000000000001</v>
      </c>
      <c r="G19" s="3">
        <f t="shared" ref="G19:G22" si="3">E19*D19</f>
        <v>310.21174800000006</v>
      </c>
    </row>
    <row r="20" spans="1:7" x14ac:dyDescent="0.25">
      <c r="A20" t="s">
        <v>4</v>
      </c>
      <c r="B20" t="s">
        <v>40</v>
      </c>
      <c r="C20" s="3">
        <f>'Material and Labor'!D9</f>
        <v>0.47</v>
      </c>
      <c r="D20" s="3">
        <f>'Material and Labor'!E9</f>
        <v>0.69340040000000003</v>
      </c>
      <c r="E20">
        <v>125</v>
      </c>
      <c r="F20" s="3">
        <f t="shared" si="2"/>
        <v>58.75</v>
      </c>
      <c r="G20" s="3">
        <f t="shared" si="3"/>
        <v>86.675049999999999</v>
      </c>
    </row>
    <row r="21" spans="1:7" x14ac:dyDescent="0.25">
      <c r="A21" t="s">
        <v>39</v>
      </c>
      <c r="B21" t="s">
        <v>41</v>
      </c>
      <c r="C21" s="3">
        <f>'Material and Labor'!D43</f>
        <v>0.625</v>
      </c>
      <c r="D21" s="3">
        <f>'Material and Labor'!E43</f>
        <v>0.92207499999999998</v>
      </c>
      <c r="E21">
        <v>3</v>
      </c>
      <c r="F21" s="3">
        <f t="shared" si="2"/>
        <v>1.875</v>
      </c>
      <c r="G21" s="3">
        <f t="shared" si="3"/>
        <v>2.7662249999999999</v>
      </c>
    </row>
    <row r="22" spans="1:7" x14ac:dyDescent="0.25">
      <c r="A22" t="s">
        <v>30</v>
      </c>
      <c r="B22" t="s">
        <v>41</v>
      </c>
      <c r="C22" s="3">
        <f>'Material and Labor'!D39</f>
        <v>1.67</v>
      </c>
      <c r="D22" s="3">
        <f>'Material and Labor'!E39</f>
        <v>2.4637843999999998</v>
      </c>
      <c r="E22">
        <v>2</v>
      </c>
      <c r="F22" s="3">
        <f t="shared" si="2"/>
        <v>3.34</v>
      </c>
      <c r="G22" s="3">
        <f t="shared" si="3"/>
        <v>4.9275687999999995</v>
      </c>
    </row>
    <row r="23" spans="1:7" x14ac:dyDescent="0.25">
      <c r="E23" s="1" t="s">
        <v>45</v>
      </c>
      <c r="F23" s="4">
        <f>SUM(F19:F22)</f>
        <v>207.04500000000002</v>
      </c>
      <c r="G23" s="4">
        <f>SUM(G19:G22)</f>
        <v>404.58059180000009</v>
      </c>
    </row>
  </sheetData>
  <pageMargins left="0.25" right="0.25" top="0.25" bottom="0.2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J27" sqref="J27"/>
    </sheetView>
  </sheetViews>
  <sheetFormatPr defaultRowHeight="15" x14ac:dyDescent="0.25"/>
  <cols>
    <col min="1" max="1" width="29.7109375" customWidth="1"/>
    <col min="2" max="2" width="12" customWidth="1"/>
    <col min="3" max="4" width="9.140625" style="3"/>
    <col min="6" max="7" width="9.140625" style="3"/>
  </cols>
  <sheetData>
    <row r="1" spans="1:7" x14ac:dyDescent="0.25">
      <c r="A1" s="1" t="s">
        <v>46</v>
      </c>
      <c r="C1" s="4" t="s">
        <v>74</v>
      </c>
      <c r="D1" s="4"/>
      <c r="F1" s="4">
        <f>(F7+F13+F19+F30+F37+F44)/6</f>
        <v>746.39499999999998</v>
      </c>
      <c r="G1" s="4" t="s">
        <v>104</v>
      </c>
    </row>
    <row r="2" spans="1:7" x14ac:dyDescent="0.25">
      <c r="A2" s="1" t="s">
        <v>47</v>
      </c>
    </row>
    <row r="3" spans="1:7" x14ac:dyDescent="0.25">
      <c r="A3" s="1" t="s">
        <v>48</v>
      </c>
    </row>
    <row r="4" spans="1:7" ht="23.25" x14ac:dyDescent="0.25">
      <c r="C4" s="8" t="s">
        <v>93</v>
      </c>
      <c r="D4" s="8" t="s">
        <v>94</v>
      </c>
      <c r="E4" s="9"/>
      <c r="F4" s="8" t="s">
        <v>93</v>
      </c>
      <c r="G4" s="8" t="s">
        <v>94</v>
      </c>
    </row>
    <row r="5" spans="1:7" x14ac:dyDescent="0.25">
      <c r="A5" s="1" t="s">
        <v>78</v>
      </c>
    </row>
    <row r="6" spans="1:7" x14ac:dyDescent="0.25">
      <c r="A6" t="s">
        <v>50</v>
      </c>
      <c r="B6" t="s">
        <v>49</v>
      </c>
      <c r="C6" s="3">
        <f>'Material and Labor'!D6</f>
        <v>35.770000000000003</v>
      </c>
      <c r="D6" s="3">
        <f>'Material and Labor'!E6</f>
        <v>77.552937000000014</v>
      </c>
      <c r="E6">
        <v>2</v>
      </c>
      <c r="F6" s="3">
        <f>E6*C6</f>
        <v>71.540000000000006</v>
      </c>
      <c r="G6" s="3">
        <f>E6*D6</f>
        <v>155.10587400000003</v>
      </c>
    </row>
    <row r="7" spans="1:7" x14ac:dyDescent="0.25">
      <c r="E7" s="1" t="s">
        <v>45</v>
      </c>
      <c r="F7" s="4">
        <f>SUM(F6)</f>
        <v>71.540000000000006</v>
      </c>
      <c r="G7" s="4">
        <f>SUM(G6)</f>
        <v>155.10587400000003</v>
      </c>
    </row>
    <row r="9" spans="1:7" x14ac:dyDescent="0.25">
      <c r="A9" s="1" t="s">
        <v>79</v>
      </c>
    </row>
    <row r="10" spans="1:7" x14ac:dyDescent="0.25">
      <c r="A10" t="s">
        <v>50</v>
      </c>
      <c r="B10" t="s">
        <v>49</v>
      </c>
      <c r="C10" s="3">
        <f>'Material and Labor'!D6</f>
        <v>35.770000000000003</v>
      </c>
      <c r="D10" s="3">
        <f>'Material and Labor'!E6</f>
        <v>77.552937000000014</v>
      </c>
      <c r="E10">
        <v>6</v>
      </c>
      <c r="F10" s="3">
        <f t="shared" ref="F10:F12" si="0">E10*C10</f>
        <v>214.62</v>
      </c>
      <c r="G10" s="3">
        <f>E10*D10</f>
        <v>465.31762200000009</v>
      </c>
    </row>
    <row r="11" spans="1:7" x14ac:dyDescent="0.25">
      <c r="A11" t="s">
        <v>70</v>
      </c>
      <c r="B11" t="s">
        <v>40</v>
      </c>
      <c r="C11" s="3">
        <f>'Material and Labor'!D16</f>
        <v>2.2400000000000002</v>
      </c>
      <c r="D11" s="3">
        <f>'Material and Labor'!E16</f>
        <v>3.3047168000000005</v>
      </c>
      <c r="E11">
        <v>250</v>
      </c>
      <c r="F11" s="3">
        <f t="shared" si="0"/>
        <v>560</v>
      </c>
      <c r="G11" s="3">
        <f t="shared" ref="G11:G12" si="1">E11*D11</f>
        <v>826.17920000000015</v>
      </c>
    </row>
    <row r="12" spans="1:7" x14ac:dyDescent="0.25">
      <c r="A12" t="s">
        <v>55</v>
      </c>
      <c r="B12" t="s">
        <v>41</v>
      </c>
      <c r="C12" s="3">
        <f>'Material and Labor'!D46</f>
        <v>8.51</v>
      </c>
      <c r="D12" s="3">
        <f>'Material and Labor'!E46</f>
        <v>12.554973199999999</v>
      </c>
      <c r="E12">
        <v>4</v>
      </c>
      <c r="F12" s="3">
        <f t="shared" si="0"/>
        <v>34.04</v>
      </c>
      <c r="G12" s="3">
        <f t="shared" si="1"/>
        <v>50.219892799999997</v>
      </c>
    </row>
    <row r="13" spans="1:7" x14ac:dyDescent="0.25">
      <c r="E13" s="1" t="s">
        <v>45</v>
      </c>
      <c r="F13" s="4">
        <f>SUM(F10:F12)</f>
        <v>808.66</v>
      </c>
      <c r="G13" s="4">
        <f>SUM(G10:G12)</f>
        <v>1341.7167148000003</v>
      </c>
    </row>
    <row r="15" spans="1:7" x14ac:dyDescent="0.25">
      <c r="A15" s="1" t="s">
        <v>76</v>
      </c>
    </row>
    <row r="16" spans="1:7" x14ac:dyDescent="0.25">
      <c r="A16" t="s">
        <v>50</v>
      </c>
      <c r="B16" t="s">
        <v>49</v>
      </c>
      <c r="C16" s="3">
        <f>'Material and Labor'!D6</f>
        <v>35.770000000000003</v>
      </c>
      <c r="D16" s="3">
        <f>'Material and Labor'!E6</f>
        <v>77.552937000000014</v>
      </c>
      <c r="E16">
        <v>8</v>
      </c>
      <c r="F16" s="3">
        <f>E16*C16</f>
        <v>286.16000000000003</v>
      </c>
      <c r="G16" s="3">
        <f t="shared" ref="G16:G18" si="2">E16*D16</f>
        <v>620.42349600000011</v>
      </c>
    </row>
    <row r="17" spans="1:7" x14ac:dyDescent="0.25">
      <c r="A17" t="s">
        <v>51</v>
      </c>
      <c r="B17" t="s">
        <v>40</v>
      </c>
      <c r="C17" s="3">
        <f>'Material and Labor'!D18</f>
        <v>3.2</v>
      </c>
      <c r="D17" s="3">
        <f>'Material and Labor'!E18</f>
        <v>4.7210239999999999</v>
      </c>
      <c r="E17">
        <v>250</v>
      </c>
      <c r="F17" s="3">
        <f>E17*C17</f>
        <v>800</v>
      </c>
      <c r="G17" s="3">
        <f t="shared" si="2"/>
        <v>1180.2559999999999</v>
      </c>
    </row>
    <row r="18" spans="1:7" x14ac:dyDescent="0.25">
      <c r="A18" t="s">
        <v>55</v>
      </c>
      <c r="B18" t="s">
        <v>41</v>
      </c>
      <c r="C18" s="3">
        <f>'Material and Labor'!D46</f>
        <v>8.51</v>
      </c>
      <c r="D18" s="3">
        <f>'Material and Labor'!E46</f>
        <v>12.554973199999999</v>
      </c>
      <c r="E18">
        <v>4</v>
      </c>
      <c r="F18" s="3">
        <f>E18*C18</f>
        <v>34.04</v>
      </c>
      <c r="G18" s="3">
        <f t="shared" si="2"/>
        <v>50.219892799999997</v>
      </c>
    </row>
    <row r="19" spans="1:7" x14ac:dyDescent="0.25">
      <c r="E19" s="1" t="s">
        <v>45</v>
      </c>
      <c r="F19" s="4">
        <f>SUM(F16:F18)</f>
        <v>1120.2</v>
      </c>
      <c r="G19" s="4">
        <f>SUM(G16:G18)</f>
        <v>1850.8993888</v>
      </c>
    </row>
    <row r="21" spans="1:7" x14ac:dyDescent="0.25">
      <c r="A21" s="1" t="s">
        <v>75</v>
      </c>
    </row>
    <row r="22" spans="1:7" x14ac:dyDescent="0.25">
      <c r="A22" t="s">
        <v>50</v>
      </c>
      <c r="B22" t="s">
        <v>49</v>
      </c>
      <c r="C22" s="3">
        <f>'Material and Labor'!D6</f>
        <v>35.770000000000003</v>
      </c>
      <c r="D22" s="3">
        <f>'Material and Labor'!E6</f>
        <v>77.552937000000014</v>
      </c>
      <c r="E22">
        <v>12</v>
      </c>
      <c r="F22" s="3">
        <f>E22*C22</f>
        <v>429.24</v>
      </c>
      <c r="G22" s="3">
        <f t="shared" ref="G22:G29" si="3">E22*D22</f>
        <v>930.63524400000017</v>
      </c>
    </row>
    <row r="23" spans="1:7" x14ac:dyDescent="0.25">
      <c r="A23" t="s">
        <v>51</v>
      </c>
      <c r="B23" t="s">
        <v>40</v>
      </c>
      <c r="C23" s="3">
        <f>'Material and Labor'!D18</f>
        <v>3.2</v>
      </c>
      <c r="D23" s="3">
        <f>'Material and Labor'!E18</f>
        <v>4.7210239999999999</v>
      </c>
      <c r="E23">
        <v>320</v>
      </c>
      <c r="F23" s="3">
        <f t="shared" ref="F23:F29" si="4">E23*C23</f>
        <v>1024</v>
      </c>
      <c r="G23" s="3">
        <f t="shared" si="3"/>
        <v>1510.72768</v>
      </c>
    </row>
    <row r="24" spans="1:7" x14ac:dyDescent="0.25">
      <c r="A24" t="s">
        <v>25</v>
      </c>
      <c r="B24" t="s">
        <v>41</v>
      </c>
      <c r="C24" s="3">
        <f>'Material and Labor'!D34</f>
        <v>12.16</v>
      </c>
      <c r="D24" s="3">
        <f>'Material and Labor'!E34</f>
        <v>17.939891200000002</v>
      </c>
      <c r="E24">
        <v>3</v>
      </c>
      <c r="F24" s="3">
        <f t="shared" si="4"/>
        <v>36.480000000000004</v>
      </c>
      <c r="G24" s="3">
        <f t="shared" si="3"/>
        <v>53.819673600000002</v>
      </c>
    </row>
    <row r="25" spans="1:7" x14ac:dyDescent="0.25">
      <c r="A25" t="s">
        <v>27</v>
      </c>
      <c r="B25" t="s">
        <v>41</v>
      </c>
      <c r="C25" s="3">
        <f>'Material and Labor'!D38</f>
        <v>3.25</v>
      </c>
      <c r="D25" s="3">
        <f>'Material and Labor'!E38</f>
        <v>4.7947899999999999</v>
      </c>
      <c r="E25">
        <v>6</v>
      </c>
      <c r="F25" s="3">
        <f t="shared" si="4"/>
        <v>19.5</v>
      </c>
      <c r="G25" s="3">
        <f t="shared" si="3"/>
        <v>28.768740000000001</v>
      </c>
    </row>
    <row r="26" spans="1:7" x14ac:dyDescent="0.25">
      <c r="A26" t="s">
        <v>26</v>
      </c>
      <c r="B26" t="s">
        <v>41</v>
      </c>
      <c r="C26" s="3">
        <f>'Material and Labor'!D35</f>
        <v>0.62</v>
      </c>
      <c r="D26" s="3">
        <f>'Material and Labor'!E35</f>
        <v>0.91469840000000002</v>
      </c>
      <c r="E26">
        <v>12</v>
      </c>
      <c r="F26" s="3">
        <f t="shared" si="4"/>
        <v>7.4399999999999995</v>
      </c>
      <c r="G26" s="3">
        <f t="shared" si="3"/>
        <v>10.976380800000001</v>
      </c>
    </row>
    <row r="27" spans="1:7" x14ac:dyDescent="0.25">
      <c r="A27" t="s">
        <v>56</v>
      </c>
      <c r="B27" t="s">
        <v>41</v>
      </c>
      <c r="C27" s="3">
        <f>'Material and Labor'!D26</f>
        <v>2.86</v>
      </c>
      <c r="D27" s="3">
        <f>'Material and Labor'!E26</f>
        <v>4.2194152000000003</v>
      </c>
      <c r="E27">
        <v>2</v>
      </c>
      <c r="F27" s="3">
        <f t="shared" si="4"/>
        <v>5.72</v>
      </c>
      <c r="G27" s="3">
        <f t="shared" si="3"/>
        <v>8.4388304000000005</v>
      </c>
    </row>
    <row r="28" spans="1:7" x14ac:dyDescent="0.25">
      <c r="A28" t="s">
        <v>57</v>
      </c>
      <c r="B28" t="s">
        <v>41</v>
      </c>
      <c r="C28" s="3">
        <f>'Material and Labor'!D23</f>
        <v>1.68</v>
      </c>
      <c r="D28" s="3">
        <f>'Material and Labor'!E23</f>
        <v>2.4785376000000001</v>
      </c>
      <c r="E28">
        <v>4</v>
      </c>
      <c r="F28" s="3">
        <f t="shared" si="4"/>
        <v>6.72</v>
      </c>
      <c r="G28" s="3">
        <f t="shared" si="3"/>
        <v>9.9141504000000005</v>
      </c>
    </row>
    <row r="29" spans="1:7" x14ac:dyDescent="0.25">
      <c r="A29" t="s">
        <v>59</v>
      </c>
      <c r="B29" t="s">
        <v>41</v>
      </c>
      <c r="C29" s="3">
        <f>'Material and Labor'!D44</f>
        <v>3.14</v>
      </c>
      <c r="D29" s="3">
        <f>'Material and Labor'!E44</f>
        <v>4.6325048000000004</v>
      </c>
      <c r="E29">
        <v>8</v>
      </c>
      <c r="F29" s="3">
        <f t="shared" si="4"/>
        <v>25.12</v>
      </c>
      <c r="G29" s="3">
        <f t="shared" si="3"/>
        <v>37.060038400000003</v>
      </c>
    </row>
    <row r="30" spans="1:7" x14ac:dyDescent="0.25">
      <c r="E30" s="1" t="s">
        <v>45</v>
      </c>
      <c r="F30" s="4">
        <f>SUM(F22:F29)</f>
        <v>1554.22</v>
      </c>
      <c r="G30" s="4">
        <f>SUM(G22:G29)</f>
        <v>2590.3407375999996</v>
      </c>
    </row>
    <row r="32" spans="1:7" x14ac:dyDescent="0.25">
      <c r="A32" s="1" t="s">
        <v>60</v>
      </c>
    </row>
    <row r="33" spans="1:7" x14ac:dyDescent="0.25">
      <c r="A33" t="s">
        <v>50</v>
      </c>
      <c r="B33" t="s">
        <v>49</v>
      </c>
      <c r="C33" s="3">
        <f>'Material and Labor'!D6</f>
        <v>35.770000000000003</v>
      </c>
      <c r="D33" s="3">
        <f>'Material and Labor'!E6</f>
        <v>77.552937000000014</v>
      </c>
      <c r="E33">
        <v>4</v>
      </c>
      <c r="F33" s="3">
        <f t="shared" ref="F33:F36" si="5">E33*C33</f>
        <v>143.08000000000001</v>
      </c>
      <c r="G33" s="3">
        <f t="shared" ref="G33:G36" si="6">E33*D33</f>
        <v>310.21174800000006</v>
      </c>
    </row>
    <row r="34" spans="1:7" x14ac:dyDescent="0.25">
      <c r="A34" t="s">
        <v>6</v>
      </c>
      <c r="B34" t="s">
        <v>40</v>
      </c>
      <c r="C34" s="3">
        <f>'Material and Labor'!D12</f>
        <v>1.33</v>
      </c>
      <c r="D34" s="3">
        <f>'Material and Labor'!E12</f>
        <v>1.9621756000000001</v>
      </c>
      <c r="E34">
        <v>125</v>
      </c>
      <c r="F34" s="3">
        <f t="shared" si="5"/>
        <v>166.25</v>
      </c>
      <c r="G34" s="3">
        <f t="shared" si="6"/>
        <v>245.27195</v>
      </c>
    </row>
    <row r="35" spans="1:7" x14ac:dyDescent="0.25">
      <c r="A35" t="s">
        <v>61</v>
      </c>
      <c r="B35" t="s">
        <v>41</v>
      </c>
      <c r="C35" s="3">
        <f>'Material and Labor'!D39</f>
        <v>1.67</v>
      </c>
      <c r="D35" s="3">
        <f>'Material and Labor'!E39</f>
        <v>2.4637843999999998</v>
      </c>
      <c r="E35">
        <v>2</v>
      </c>
      <c r="F35" s="3">
        <f t="shared" si="5"/>
        <v>3.34</v>
      </c>
      <c r="G35" s="3">
        <f t="shared" si="6"/>
        <v>4.9275687999999995</v>
      </c>
    </row>
    <row r="36" spans="1:7" x14ac:dyDescent="0.25">
      <c r="A36" t="s">
        <v>58</v>
      </c>
      <c r="B36" t="s">
        <v>41</v>
      </c>
      <c r="C36" s="3">
        <f>'Material and Labor'!D43</f>
        <v>0.625</v>
      </c>
      <c r="D36" s="3">
        <f>'Material and Labor'!E43</f>
        <v>0.92207499999999998</v>
      </c>
      <c r="E36">
        <v>8</v>
      </c>
      <c r="F36" s="3">
        <f t="shared" si="5"/>
        <v>5</v>
      </c>
      <c r="G36" s="3">
        <f t="shared" si="6"/>
        <v>7.3765999999999998</v>
      </c>
    </row>
    <row r="37" spans="1:7" x14ac:dyDescent="0.25">
      <c r="E37" s="1" t="s">
        <v>45</v>
      </c>
      <c r="F37" s="4">
        <f>SUM(F33:F36)</f>
        <v>317.67</v>
      </c>
      <c r="G37" s="4">
        <f>SUM(G33:G36)</f>
        <v>567.78786680000007</v>
      </c>
    </row>
    <row r="39" spans="1:7" x14ac:dyDescent="0.25">
      <c r="A39" s="1" t="s">
        <v>62</v>
      </c>
    </row>
    <row r="40" spans="1:7" x14ac:dyDescent="0.25">
      <c r="A40" t="s">
        <v>50</v>
      </c>
      <c r="B40" t="s">
        <v>49</v>
      </c>
      <c r="C40" s="3">
        <f>'Material and Labor'!D6</f>
        <v>35.770000000000003</v>
      </c>
      <c r="D40" s="3">
        <f>'Material and Labor'!E6</f>
        <v>77.552937000000014</v>
      </c>
      <c r="E40">
        <v>6</v>
      </c>
      <c r="F40" s="3">
        <f t="shared" ref="F40:F43" si="7">E40*C40</f>
        <v>214.62</v>
      </c>
      <c r="G40" s="3">
        <f t="shared" ref="G40:G43" si="8">E40*D40</f>
        <v>465.31762200000009</v>
      </c>
    </row>
    <row r="41" spans="1:7" x14ac:dyDescent="0.25">
      <c r="A41" t="s">
        <v>63</v>
      </c>
      <c r="B41" t="s">
        <v>40</v>
      </c>
      <c r="C41" s="3">
        <f>'Material and Labor'!D13</f>
        <v>3.63</v>
      </c>
      <c r="D41" s="3">
        <f>'Material and Labor'!E13</f>
        <v>5.3554116</v>
      </c>
      <c r="E41">
        <v>100</v>
      </c>
      <c r="F41" s="3">
        <f t="shared" si="7"/>
        <v>363</v>
      </c>
      <c r="G41" s="3">
        <f t="shared" si="8"/>
        <v>535.54115999999999</v>
      </c>
    </row>
    <row r="42" spans="1:7" x14ac:dyDescent="0.25">
      <c r="A42" t="s">
        <v>61</v>
      </c>
      <c r="B42" t="s">
        <v>41</v>
      </c>
      <c r="C42" s="3">
        <f>'Material and Labor'!D39</f>
        <v>1.67</v>
      </c>
      <c r="D42" s="3">
        <f>'Material and Labor'!E39</f>
        <v>2.4637843999999998</v>
      </c>
      <c r="E42">
        <v>2</v>
      </c>
      <c r="F42" s="3">
        <f t="shared" si="7"/>
        <v>3.34</v>
      </c>
      <c r="G42" s="3">
        <f t="shared" si="8"/>
        <v>4.9275687999999995</v>
      </c>
    </row>
    <row r="43" spans="1:7" x14ac:dyDescent="0.25">
      <c r="A43" t="s">
        <v>59</v>
      </c>
      <c r="B43" t="s">
        <v>41</v>
      </c>
      <c r="C43" s="3">
        <f>'Material and Labor'!D44</f>
        <v>3.14</v>
      </c>
      <c r="D43" s="3">
        <f>'Material and Labor'!E44</f>
        <v>4.6325048000000004</v>
      </c>
      <c r="E43">
        <v>8</v>
      </c>
      <c r="F43" s="3">
        <f t="shared" si="7"/>
        <v>25.12</v>
      </c>
      <c r="G43" s="3">
        <f t="shared" si="8"/>
        <v>37.060038400000003</v>
      </c>
    </row>
    <row r="44" spans="1:7" x14ac:dyDescent="0.25">
      <c r="E44" s="1" t="s">
        <v>45</v>
      </c>
      <c r="F44" s="4">
        <f>SUM(F40:F43)</f>
        <v>606.08000000000004</v>
      </c>
      <c r="G44" s="4">
        <f>SUM(G40:G43)</f>
        <v>1042.8463892</v>
      </c>
    </row>
  </sheetData>
  <pageMargins left="0.25" right="0.25" top="0.25" bottom="0.2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F1" sqref="F1"/>
    </sheetView>
  </sheetViews>
  <sheetFormatPr defaultRowHeight="15" x14ac:dyDescent="0.25"/>
  <cols>
    <col min="1" max="1" width="36.28515625" bestFit="1" customWidth="1"/>
    <col min="2" max="2" width="10.140625" customWidth="1"/>
    <col min="3" max="4" width="9.140625" style="3"/>
    <col min="6" max="7" width="9.140625" style="3"/>
  </cols>
  <sheetData>
    <row r="1" spans="1:7" x14ac:dyDescent="0.25">
      <c r="A1" s="1" t="s">
        <v>64</v>
      </c>
      <c r="C1" s="4" t="s">
        <v>74</v>
      </c>
      <c r="D1" s="4"/>
      <c r="F1" s="4">
        <f>(F9*60%)+(((F20*50%)+(F27*50%))*40%)</f>
        <v>588.41000000000008</v>
      </c>
      <c r="G1" s="4">
        <f>(G9*60%)+(((G20*50%)+(G27*50%))*40%)</f>
        <v>1051.47052164</v>
      </c>
    </row>
    <row r="2" spans="1:7" x14ac:dyDescent="0.25">
      <c r="A2" s="1" t="s">
        <v>65</v>
      </c>
    </row>
    <row r="3" spans="1:7" x14ac:dyDescent="0.25">
      <c r="A3" s="1" t="s">
        <v>66</v>
      </c>
    </row>
    <row r="4" spans="1:7" x14ac:dyDescent="0.25">
      <c r="A4" s="1" t="s">
        <v>68</v>
      </c>
    </row>
    <row r="5" spans="1:7" x14ac:dyDescent="0.25">
      <c r="A5" s="1"/>
    </row>
    <row r="6" spans="1:7" x14ac:dyDescent="0.25">
      <c r="A6" s="1" t="s">
        <v>67</v>
      </c>
    </row>
    <row r="7" spans="1:7" x14ac:dyDescent="0.25">
      <c r="A7" t="s">
        <v>1</v>
      </c>
      <c r="B7" t="s">
        <v>49</v>
      </c>
      <c r="C7" s="3">
        <f>'Material and Labor'!D6</f>
        <v>35.770000000000003</v>
      </c>
      <c r="D7" s="3">
        <f>'Material and Labor'!E6</f>
        <v>77.552937000000014</v>
      </c>
      <c r="E7" s="14">
        <v>6</v>
      </c>
      <c r="F7" s="3">
        <f>E7*C7</f>
        <v>214.62</v>
      </c>
      <c r="G7" s="3">
        <f>E7*D7</f>
        <v>465.31762200000009</v>
      </c>
    </row>
    <row r="8" spans="1:7" x14ac:dyDescent="0.25">
      <c r="A8" t="s">
        <v>52</v>
      </c>
      <c r="B8" t="s">
        <v>41</v>
      </c>
      <c r="C8" s="3">
        <f>'Material and Labor'!D46</f>
        <v>8.51</v>
      </c>
      <c r="D8" s="3">
        <f>'Material and Labor'!E46</f>
        <v>12.554973199999999</v>
      </c>
      <c r="E8">
        <v>4</v>
      </c>
      <c r="F8" s="3">
        <f>E8*C8</f>
        <v>34.04</v>
      </c>
      <c r="G8" s="3">
        <f>E8*D8</f>
        <v>50.219892799999997</v>
      </c>
    </row>
    <row r="9" spans="1:7" x14ac:dyDescent="0.25">
      <c r="E9" s="1" t="s">
        <v>45</v>
      </c>
      <c r="F9" s="4">
        <f>SUM(F7:F8)</f>
        <v>248.66</v>
      </c>
      <c r="G9" s="4">
        <f>SUM(G7:G8)</f>
        <v>515.53751480000005</v>
      </c>
    </row>
    <row r="11" spans="1:7" x14ac:dyDescent="0.25">
      <c r="A11" s="1" t="s">
        <v>69</v>
      </c>
    </row>
    <row r="12" spans="1:7" x14ac:dyDescent="0.25">
      <c r="A12" t="s">
        <v>1</v>
      </c>
      <c r="B12" t="s">
        <v>49</v>
      </c>
      <c r="C12" s="3">
        <f>'Material and Labor'!D6</f>
        <v>35.770000000000003</v>
      </c>
      <c r="D12" s="3">
        <f>'Material and Labor'!E6</f>
        <v>77.552937000000014</v>
      </c>
      <c r="E12">
        <v>11</v>
      </c>
      <c r="F12" s="3">
        <f t="shared" ref="F12:F19" si="0">E12*C12</f>
        <v>393.47</v>
      </c>
      <c r="G12" s="3">
        <f t="shared" ref="G12:G19" si="1">E12*D12</f>
        <v>853.08230700000013</v>
      </c>
    </row>
    <row r="13" spans="1:7" x14ac:dyDescent="0.25">
      <c r="A13" t="s">
        <v>11</v>
      </c>
      <c r="B13" t="s">
        <v>40</v>
      </c>
      <c r="C13" s="3">
        <f>'Material and Labor'!D18</f>
        <v>3.2</v>
      </c>
      <c r="D13" s="3">
        <f>'Material and Labor'!E18</f>
        <v>4.7210239999999999</v>
      </c>
      <c r="E13">
        <v>320</v>
      </c>
      <c r="F13" s="3">
        <f t="shared" si="0"/>
        <v>1024</v>
      </c>
      <c r="G13" s="3">
        <f t="shared" si="1"/>
        <v>1510.72768</v>
      </c>
    </row>
    <row r="14" spans="1:7" x14ac:dyDescent="0.25">
      <c r="A14" t="s">
        <v>25</v>
      </c>
      <c r="B14" t="s">
        <v>41</v>
      </c>
      <c r="C14" s="3">
        <f>'Material and Labor'!D34</f>
        <v>12.16</v>
      </c>
      <c r="D14" s="3">
        <f>'Material and Labor'!E34</f>
        <v>17.939891200000002</v>
      </c>
      <c r="E14">
        <v>3</v>
      </c>
      <c r="F14" s="3">
        <f t="shared" si="0"/>
        <v>36.480000000000004</v>
      </c>
      <c r="G14" s="3">
        <f t="shared" si="1"/>
        <v>53.819673600000002</v>
      </c>
    </row>
    <row r="15" spans="1:7" x14ac:dyDescent="0.25">
      <c r="A15" t="s">
        <v>27</v>
      </c>
      <c r="B15" t="s">
        <v>41</v>
      </c>
      <c r="C15" s="3">
        <f>'Material and Labor'!D38</f>
        <v>3.25</v>
      </c>
      <c r="D15" s="3">
        <f>'Material and Labor'!E38</f>
        <v>4.7947899999999999</v>
      </c>
      <c r="E15">
        <v>6</v>
      </c>
      <c r="F15" s="3">
        <f t="shared" si="0"/>
        <v>19.5</v>
      </c>
      <c r="G15" s="3">
        <f t="shared" si="1"/>
        <v>28.768740000000001</v>
      </c>
    </row>
    <row r="16" spans="1:7" x14ac:dyDescent="0.25">
      <c r="A16" t="s">
        <v>26</v>
      </c>
      <c r="B16" t="s">
        <v>41</v>
      </c>
      <c r="C16" s="3">
        <f>'Material and Labor'!D35</f>
        <v>0.62</v>
      </c>
      <c r="D16" s="3">
        <f>'Material and Labor'!E35</f>
        <v>0.91469840000000002</v>
      </c>
      <c r="E16">
        <v>12</v>
      </c>
      <c r="F16" s="3">
        <f t="shared" si="0"/>
        <v>7.4399999999999995</v>
      </c>
      <c r="G16" s="3">
        <f t="shared" si="1"/>
        <v>10.976380800000001</v>
      </c>
    </row>
    <row r="17" spans="1:7" x14ac:dyDescent="0.25">
      <c r="A17" t="s">
        <v>16</v>
      </c>
      <c r="B17" t="s">
        <v>41</v>
      </c>
      <c r="C17" s="3">
        <f>'Material and Labor'!D23</f>
        <v>1.68</v>
      </c>
      <c r="D17" s="3">
        <f>'Material and Labor'!E23</f>
        <v>2.4785376000000001</v>
      </c>
      <c r="E17">
        <v>4</v>
      </c>
      <c r="F17" s="3">
        <f t="shared" si="0"/>
        <v>6.72</v>
      </c>
      <c r="G17" s="3">
        <f t="shared" si="1"/>
        <v>9.9141504000000005</v>
      </c>
    </row>
    <row r="18" spans="1:7" x14ac:dyDescent="0.25">
      <c r="A18" t="s">
        <v>17</v>
      </c>
      <c r="B18" t="s">
        <v>41</v>
      </c>
      <c r="C18" s="3">
        <f>'Material and Labor'!D26</f>
        <v>2.86</v>
      </c>
      <c r="D18" s="3">
        <f>'Material and Labor'!E26</f>
        <v>4.2194152000000003</v>
      </c>
      <c r="E18">
        <v>2</v>
      </c>
      <c r="F18" s="3">
        <f t="shared" si="0"/>
        <v>5.72</v>
      </c>
      <c r="G18" s="3">
        <f t="shared" si="1"/>
        <v>8.4388304000000005</v>
      </c>
    </row>
    <row r="19" spans="1:7" x14ac:dyDescent="0.25">
      <c r="A19" t="s">
        <v>59</v>
      </c>
      <c r="B19" t="s">
        <v>41</v>
      </c>
      <c r="C19" s="3">
        <f>'Material and Labor'!D44</f>
        <v>3.14</v>
      </c>
      <c r="D19" s="3">
        <f>'Material and Labor'!E44</f>
        <v>4.6325048000000004</v>
      </c>
      <c r="E19">
        <v>8</v>
      </c>
      <c r="F19" s="3">
        <f t="shared" si="0"/>
        <v>25.12</v>
      </c>
      <c r="G19" s="3">
        <f t="shared" si="1"/>
        <v>37.060038400000003</v>
      </c>
    </row>
    <row r="20" spans="1:7" x14ac:dyDescent="0.25">
      <c r="E20" s="1" t="s">
        <v>45</v>
      </c>
      <c r="F20" s="4">
        <f>SUM(F12:F19)</f>
        <v>1518.45</v>
      </c>
      <c r="G20" s="4">
        <f>SUM(G12:G19)</f>
        <v>2512.7878005999996</v>
      </c>
    </row>
    <row r="22" spans="1:7" x14ac:dyDescent="0.25">
      <c r="A22" s="1" t="s">
        <v>71</v>
      </c>
    </row>
    <row r="23" spans="1:7" x14ac:dyDescent="0.25">
      <c r="A23" t="s">
        <v>1</v>
      </c>
      <c r="B23" t="s">
        <v>49</v>
      </c>
      <c r="C23" s="3">
        <f>'Material and Labor'!D6</f>
        <v>35.770000000000003</v>
      </c>
      <c r="D23" s="3">
        <f>'Material and Labor'!E6</f>
        <v>77.552937000000014</v>
      </c>
      <c r="E23" s="14">
        <v>8</v>
      </c>
      <c r="F23" s="3">
        <f t="shared" ref="F23:F26" si="2">E23*C23</f>
        <v>286.16000000000003</v>
      </c>
      <c r="G23" s="3">
        <f t="shared" ref="G23:G26" si="3">E23*D23</f>
        <v>620.42349600000011</v>
      </c>
    </row>
    <row r="24" spans="1:7" x14ac:dyDescent="0.25">
      <c r="A24" t="s">
        <v>7</v>
      </c>
      <c r="B24" t="s">
        <v>40</v>
      </c>
      <c r="C24" s="3">
        <f>'Material and Labor'!D13</f>
        <v>3.63</v>
      </c>
      <c r="D24" s="3">
        <f>'Material and Labor'!E13</f>
        <v>5.3554116</v>
      </c>
      <c r="E24">
        <v>100</v>
      </c>
      <c r="F24" s="3">
        <f t="shared" si="2"/>
        <v>363</v>
      </c>
      <c r="G24" s="3">
        <f t="shared" si="3"/>
        <v>535.54115999999999</v>
      </c>
    </row>
    <row r="25" spans="1:7" x14ac:dyDescent="0.25">
      <c r="A25" t="s">
        <v>61</v>
      </c>
      <c r="B25" t="s">
        <v>41</v>
      </c>
      <c r="C25" s="3">
        <f>'Material and Labor'!D39</f>
        <v>1.67</v>
      </c>
      <c r="D25" s="3">
        <f>'Material and Labor'!E39</f>
        <v>2.4637843999999998</v>
      </c>
      <c r="E25">
        <v>2</v>
      </c>
      <c r="F25" s="3">
        <f t="shared" si="2"/>
        <v>3.34</v>
      </c>
      <c r="G25" s="3">
        <f t="shared" si="3"/>
        <v>4.9275687999999995</v>
      </c>
    </row>
    <row r="26" spans="1:7" x14ac:dyDescent="0.25">
      <c r="A26" t="s">
        <v>59</v>
      </c>
      <c r="B26" t="s">
        <v>41</v>
      </c>
      <c r="C26" s="3">
        <f>'Material and Labor'!D44</f>
        <v>3.14</v>
      </c>
      <c r="D26" s="3">
        <f>'Material and Labor'!E44</f>
        <v>4.6325048000000004</v>
      </c>
      <c r="E26">
        <v>8</v>
      </c>
      <c r="F26" s="3">
        <f t="shared" si="2"/>
        <v>25.12</v>
      </c>
      <c r="G26" s="3">
        <f t="shared" si="3"/>
        <v>37.060038400000003</v>
      </c>
    </row>
    <row r="27" spans="1:7" x14ac:dyDescent="0.25">
      <c r="E27" s="1" t="s">
        <v>45</v>
      </c>
      <c r="F27" s="4">
        <f>SUM(F23:F26)</f>
        <v>677.62000000000012</v>
      </c>
      <c r="G27" s="4">
        <f>SUM(G23:G26)</f>
        <v>1197.9522632000001</v>
      </c>
    </row>
  </sheetData>
  <pageMargins left="0.25" right="0.25" top="0.25" bottom="0.2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>
      <selection activeCell="F33" sqref="F33"/>
    </sheetView>
  </sheetViews>
  <sheetFormatPr defaultRowHeight="15" x14ac:dyDescent="0.25"/>
  <cols>
    <col min="1" max="1" width="36.28515625" bestFit="1" customWidth="1"/>
    <col min="2" max="2" width="10.140625" customWidth="1"/>
    <col min="3" max="4" width="9.140625" style="3"/>
    <col min="6" max="7" width="9.140625" style="3"/>
  </cols>
  <sheetData>
    <row r="1" spans="1:7" x14ac:dyDescent="0.25">
      <c r="A1" s="1" t="s">
        <v>72</v>
      </c>
      <c r="C1" s="4" t="s">
        <v>74</v>
      </c>
      <c r="D1" s="4"/>
      <c r="F1" s="4">
        <f>F7</f>
        <v>521.44000000000005</v>
      </c>
      <c r="G1" s="4">
        <f>G7</f>
        <v>1066.6597480000003</v>
      </c>
    </row>
    <row r="2" spans="1:7" x14ac:dyDescent="0.25">
      <c r="A2" s="1" t="s">
        <v>73</v>
      </c>
    </row>
    <row r="4" spans="1:7" x14ac:dyDescent="0.25">
      <c r="A4" s="1" t="s">
        <v>67</v>
      </c>
    </row>
    <row r="5" spans="1:7" x14ac:dyDescent="0.25">
      <c r="A5" t="s">
        <v>1</v>
      </c>
      <c r="B5" t="s">
        <v>49</v>
      </c>
      <c r="C5" s="3">
        <f>'Material and Labor'!D6</f>
        <v>35.770000000000003</v>
      </c>
      <c r="D5" s="3">
        <f>'Material and Labor'!E6</f>
        <v>77.552937000000014</v>
      </c>
      <c r="E5">
        <v>12</v>
      </c>
      <c r="F5" s="3">
        <f>E5*C5</f>
        <v>429.24</v>
      </c>
      <c r="G5" s="3">
        <f>E5*D5</f>
        <v>930.63524400000017</v>
      </c>
    </row>
    <row r="6" spans="1:7" x14ac:dyDescent="0.25">
      <c r="A6" t="s">
        <v>54</v>
      </c>
      <c r="B6" t="s">
        <v>41</v>
      </c>
      <c r="C6" s="3">
        <f>'Material and Labor'!D48</f>
        <v>23.05</v>
      </c>
      <c r="D6" s="3">
        <f>'Material and Labor'!E48</f>
        <v>34.006126000000002</v>
      </c>
      <c r="E6">
        <v>4</v>
      </c>
      <c r="F6" s="3">
        <f>E6*C6</f>
        <v>92.2</v>
      </c>
      <c r="G6" s="3">
        <f>E6*D6</f>
        <v>136.02450400000001</v>
      </c>
    </row>
    <row r="7" spans="1:7" x14ac:dyDescent="0.25">
      <c r="E7" s="1" t="s">
        <v>45</v>
      </c>
      <c r="F7" s="4">
        <f>SUM(F5:F6)</f>
        <v>521.44000000000005</v>
      </c>
      <c r="G7" s="4">
        <f>SUM(G5:G6)</f>
        <v>1066.6597480000003</v>
      </c>
    </row>
  </sheetData>
  <pageMargins left="0.25" right="0.25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KU-Total Cost per Rate</vt:lpstr>
      <vt:lpstr>Material and Labor</vt:lpstr>
      <vt:lpstr>KU-RS</vt:lpstr>
      <vt:lpstr>KU-GS</vt:lpstr>
      <vt:lpstr>KU-PS-S</vt:lpstr>
      <vt:lpstr>KU-TOD-S and AES-S</vt:lpstr>
    </vt:vector>
  </TitlesOfParts>
  <Company>E.ON U.S.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Evans</dc:creator>
  <cp:lastModifiedBy>Leake, Mike</cp:lastModifiedBy>
  <cp:lastPrinted>2014-08-05T14:51:42Z</cp:lastPrinted>
  <dcterms:created xsi:type="dcterms:W3CDTF">2012-04-20T18:23:20Z</dcterms:created>
  <dcterms:modified xsi:type="dcterms:W3CDTF">2014-08-07T12:05:01Z</dcterms:modified>
</cp:coreProperties>
</file>