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30" yWindow="585" windowWidth="22995" windowHeight="11055" activeTab="3"/>
  </bookViews>
  <sheets>
    <sheet name="EANALYSIS_PATTERN (80)" sheetId="1" r:id="rId1"/>
    <sheet name="Calculation" sheetId="2" r:id="rId2"/>
    <sheet name="ProForma" sheetId="3" r:id="rId3"/>
    <sheet name="Exhibit" sheetId="4" r:id="rId4"/>
  </sheets>
  <definedNames>
    <definedName name="_xlnm._FilterDatabase" localSheetId="1" hidden="1">Calculation!$A$1:$F$53</definedName>
  </definedNames>
  <calcPr calcId="145621" calcMode="manual"/>
</workbook>
</file>

<file path=xl/calcChain.xml><?xml version="1.0" encoding="utf-8"?>
<calcChain xmlns="http://schemas.openxmlformats.org/spreadsheetml/2006/main">
  <c r="K20" i="4" l="1"/>
  <c r="L28" i="4" l="1"/>
  <c r="L27" i="4"/>
  <c r="L26" i="4"/>
  <c r="L18" i="4"/>
  <c r="L17" i="4"/>
  <c r="L16" i="4"/>
  <c r="L15" i="4"/>
  <c r="L14" i="4"/>
  <c r="L13" i="4"/>
  <c r="L12" i="4"/>
  <c r="L11" i="4"/>
  <c r="L10" i="4"/>
  <c r="L9" i="4"/>
  <c r="L8" i="4"/>
  <c r="L20" i="4" s="1"/>
  <c r="L7" i="4"/>
  <c r="K18" i="4"/>
  <c r="K17" i="4"/>
  <c r="K16" i="4"/>
  <c r="K15" i="4"/>
  <c r="K14" i="4"/>
  <c r="K13" i="4"/>
  <c r="K12" i="4"/>
  <c r="K11" i="4"/>
  <c r="K10" i="4"/>
  <c r="K9" i="4"/>
  <c r="K8" i="4"/>
  <c r="K7" i="4"/>
  <c r="J7" i="4"/>
  <c r="I18" i="4"/>
  <c r="I17" i="4"/>
  <c r="I16" i="4"/>
  <c r="I15" i="4"/>
  <c r="I14" i="4"/>
  <c r="I13" i="4"/>
  <c r="I12" i="4"/>
  <c r="I11" i="4"/>
  <c r="I10" i="4"/>
  <c r="I9" i="4"/>
  <c r="I8" i="4"/>
  <c r="I7" i="4"/>
  <c r="H18" i="4"/>
  <c r="H17" i="4"/>
  <c r="H16" i="4"/>
  <c r="H15" i="4"/>
  <c r="H14" i="4"/>
  <c r="H13" i="4"/>
  <c r="H12" i="4"/>
  <c r="H11" i="4"/>
  <c r="H10" i="4"/>
  <c r="H9" i="4"/>
  <c r="H8" i="4"/>
  <c r="H7" i="4"/>
  <c r="F18" i="4"/>
  <c r="F17" i="4"/>
  <c r="F16" i="4"/>
  <c r="F15" i="4"/>
  <c r="F14" i="4"/>
  <c r="F13" i="4"/>
  <c r="F12" i="4"/>
  <c r="F11" i="4"/>
  <c r="F10" i="4"/>
  <c r="F9" i="4"/>
  <c r="F8" i="4"/>
  <c r="F7" i="4"/>
  <c r="D24" i="4"/>
  <c r="B24" i="4"/>
  <c r="D89" i="2"/>
  <c r="B23" i="4"/>
  <c r="D23" i="4" s="1"/>
  <c r="B22" i="4"/>
  <c r="D22" i="4" s="1"/>
  <c r="B21" i="4"/>
  <c r="D21" i="4" s="1"/>
  <c r="B20" i="4"/>
  <c r="D20" i="4" s="1"/>
  <c r="B19" i="4"/>
  <c r="D19" i="4" s="1"/>
  <c r="B18" i="4"/>
  <c r="D18" i="4" s="1"/>
  <c r="B17" i="4"/>
  <c r="D17" i="4" s="1"/>
  <c r="B16" i="4"/>
  <c r="D16" i="4" s="1"/>
  <c r="B15" i="4"/>
  <c r="D15" i="4" s="1"/>
  <c r="B14" i="4"/>
  <c r="D14" i="4" s="1"/>
  <c r="B13" i="4"/>
  <c r="D13" i="4" s="1"/>
  <c r="B12" i="4"/>
  <c r="D12" i="4" s="1"/>
  <c r="B11" i="4"/>
  <c r="D11" i="4" s="1"/>
  <c r="B10" i="4"/>
  <c r="D10" i="4" s="1"/>
  <c r="B9" i="4"/>
  <c r="D9" i="4" s="1"/>
  <c r="B8" i="4"/>
  <c r="D8" i="4" s="1"/>
  <c r="A7" i="4"/>
  <c r="I89" i="2" l="1"/>
  <c r="I88" i="2"/>
  <c r="I87" i="2"/>
  <c r="I86" i="2"/>
  <c r="I85" i="2"/>
  <c r="I84" i="2"/>
  <c r="I83" i="2"/>
  <c r="I82" i="2"/>
  <c r="I81" i="2"/>
  <c r="I80" i="2"/>
  <c r="I79" i="2"/>
  <c r="I78" i="2"/>
  <c r="I77" i="2"/>
  <c r="H87" i="2" l="1"/>
  <c r="E88" i="2"/>
  <c r="H88" i="2" s="1"/>
  <c r="E87" i="2"/>
  <c r="E86" i="2"/>
  <c r="H86" i="2" s="1"/>
  <c r="E85" i="2"/>
  <c r="H85" i="2" s="1"/>
  <c r="E84" i="2"/>
  <c r="H84" i="2" s="1"/>
  <c r="E83" i="2"/>
  <c r="H83" i="2" s="1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H89" i="2" s="1"/>
  <c r="E3" i="3" s="1"/>
  <c r="S53" i="2"/>
  <c r="R53" i="2"/>
  <c r="Q53" i="2"/>
  <c r="P53" i="2"/>
  <c r="O53" i="2"/>
  <c r="N53" i="2"/>
  <c r="M53" i="2"/>
  <c r="L53" i="2"/>
  <c r="K53" i="2"/>
  <c r="J53" i="2"/>
  <c r="I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E53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B7" i="4" s="1"/>
  <c r="D7" i="4" s="1"/>
  <c r="D26" i="4" s="1"/>
  <c r="D27" i="4" s="1"/>
  <c r="F52" i="2"/>
  <c r="F71" i="2" s="1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63" i="2" s="1"/>
  <c r="F28" i="2"/>
  <c r="F27" i="2"/>
  <c r="F26" i="2"/>
  <c r="F25" i="2"/>
  <c r="F24" i="2"/>
  <c r="F23" i="2"/>
  <c r="F22" i="2"/>
  <c r="F21" i="2"/>
  <c r="F65" i="2" s="1"/>
  <c r="F20" i="2"/>
  <c r="F64" i="2" s="1"/>
  <c r="F19" i="2"/>
  <c r="F61" i="2" s="1"/>
  <c r="F18" i="2"/>
  <c r="F60" i="2" s="1"/>
  <c r="F17" i="2"/>
  <c r="F59" i="2" s="1"/>
  <c r="F16" i="2"/>
  <c r="F15" i="2"/>
  <c r="F14" i="2"/>
  <c r="F13" i="2"/>
  <c r="F12" i="2"/>
  <c r="F11" i="2"/>
  <c r="F69" i="2" s="1"/>
  <c r="F10" i="2"/>
  <c r="F68" i="2" s="1"/>
  <c r="F9" i="2"/>
  <c r="F67" i="2" s="1"/>
  <c r="F8" i="2"/>
  <c r="F66" i="2" s="1"/>
  <c r="F7" i="2"/>
  <c r="F6" i="2"/>
  <c r="F5" i="2"/>
  <c r="F4" i="2"/>
  <c r="F3" i="2"/>
  <c r="F58" i="2" s="1"/>
  <c r="F2" i="2"/>
  <c r="H53" i="2" l="1"/>
  <c r="F55" i="2"/>
  <c r="F56" i="2"/>
  <c r="F70" i="2"/>
  <c r="F53" i="2"/>
  <c r="E72" i="2"/>
  <c r="F62" i="2"/>
  <c r="F57" i="2"/>
  <c r="F72" i="2" l="1"/>
  <c r="F74" i="2" s="1"/>
  <c r="E2" i="3" s="1"/>
  <c r="E4" i="3" s="1"/>
</calcChain>
</file>

<file path=xl/sharedStrings.xml><?xml version="1.0" encoding="utf-8"?>
<sst xmlns="http://schemas.openxmlformats.org/spreadsheetml/2006/main" count="475" uniqueCount="185">
  <si>
    <t>LG&amp;E and KU Energy LLC</t>
  </si>
  <si>
    <t>1055 Billed Lights</t>
  </si>
  <si>
    <t>Last Data Update:</t>
  </si>
  <si>
    <t>10/06/2014 03:13:27</t>
  </si>
  <si>
    <t>Dynamic Filters</t>
  </si>
  <si>
    <t>CC</t>
  </si>
  <si>
    <t>Key Figures</t>
  </si>
  <si>
    <t>Revenue Period</t>
  </si>
  <si>
    <t>AUG 2014</t>
  </si>
  <si>
    <t>Group Company Code</t>
  </si>
  <si>
    <t>Rate Category</t>
  </si>
  <si>
    <t># Lights at start of Period</t>
  </si>
  <si>
    <t>KWH Lights</t>
  </si>
  <si>
    <t>Energy Amount</t>
  </si>
  <si>
    <t>Contract Account</t>
  </si>
  <si>
    <t>Installation Number</t>
  </si>
  <si>
    <t>KWH</t>
  </si>
  <si>
    <t>$</t>
  </si>
  <si>
    <t>LEX FAY URBAN CO GOV 364</t>
  </si>
  <si>
    <t>300005027978</t>
  </si>
  <si>
    <t>1004777</t>
  </si>
  <si>
    <t>KUUM_361</t>
  </si>
  <si>
    <t>LS 361: UG HPS Granville-B 16000L</t>
  </si>
  <si>
    <t>1004799</t>
  </si>
  <si>
    <t>KUUM_362</t>
  </si>
  <si>
    <t>LS 362: UG HPS Granville-C 16000L</t>
  </si>
  <si>
    <t>1004817</t>
  </si>
  <si>
    <t>KUUM_363</t>
  </si>
  <si>
    <t>LS 363: UG HPS Granville-D 16000L</t>
  </si>
  <si>
    <t>Result</t>
  </si>
  <si>
    <t>300006182616</t>
  </si>
  <si>
    <t>1075983</t>
  </si>
  <si>
    <t>KUUM_360</t>
  </si>
  <si>
    <t>LS 360: UG HPS Granville-A 16000L</t>
  </si>
  <si>
    <t>1076000</t>
  </si>
  <si>
    <t>1078011</t>
  </si>
  <si>
    <t>1078026</t>
  </si>
  <si>
    <t>KUUM_373</t>
  </si>
  <si>
    <t>LS 373: UG HPS Granville-A2 16000L</t>
  </si>
  <si>
    <t>300006182848</t>
  </si>
  <si>
    <t>1078043</t>
  </si>
  <si>
    <t>KUUM_374</t>
  </si>
  <si>
    <t>LS 374: UG HPS Granville-B3 16000L</t>
  </si>
  <si>
    <t>1078058</t>
  </si>
  <si>
    <t>KUUM_375</t>
  </si>
  <si>
    <t>LS 375: UG HPS Granville-G1 16000L</t>
  </si>
  <si>
    <t>1078072</t>
  </si>
  <si>
    <t>KUUM_376</t>
  </si>
  <si>
    <t>LS 376: UG HPS Granville-B2 16000L</t>
  </si>
  <si>
    <t>1078085</t>
  </si>
  <si>
    <t>KUUM_377</t>
  </si>
  <si>
    <t>LS 377: UG HPS Granville-A3 16000L</t>
  </si>
  <si>
    <t>1440026</t>
  </si>
  <si>
    <t>KUUM_367</t>
  </si>
  <si>
    <t>LS 367: UG HPS Granville-H 16000L</t>
  </si>
  <si>
    <t>300007125366</t>
  </si>
  <si>
    <t>1196027</t>
  </si>
  <si>
    <t>1196040</t>
  </si>
  <si>
    <t>1196054</t>
  </si>
  <si>
    <t>1196070</t>
  </si>
  <si>
    <t>KUUM_364</t>
  </si>
  <si>
    <t>LS 364: UG HPS Granville-E 16000L</t>
  </si>
  <si>
    <t>300007125770</t>
  </si>
  <si>
    <t>1196095</t>
  </si>
  <si>
    <t>KUUM_365</t>
  </si>
  <si>
    <t>LS 365: UG HPS Granville-F 16000L</t>
  </si>
  <si>
    <t>1196109</t>
  </si>
  <si>
    <t>KUUM_366</t>
  </si>
  <si>
    <t>LS 366: UG HPS Granville-G 16000L</t>
  </si>
  <si>
    <t>1196121</t>
  </si>
  <si>
    <t>KUUM_370</t>
  </si>
  <si>
    <t>LS 370: UG HPS Granville-A1 16000L</t>
  </si>
  <si>
    <t>300007125960</t>
  </si>
  <si>
    <t>1196140</t>
  </si>
  <si>
    <t>KUUM_372</t>
  </si>
  <si>
    <t>LS 372: UG HPS Granville-E1 16000L</t>
  </si>
  <si>
    <t>1196151</t>
  </si>
  <si>
    <t>1196169</t>
  </si>
  <si>
    <t>300007126315</t>
  </si>
  <si>
    <t>1196201</t>
  </si>
  <si>
    <t>1196216</t>
  </si>
  <si>
    <t>1196230</t>
  </si>
  <si>
    <t>300007126489</t>
  </si>
  <si>
    <t>1196245</t>
  </si>
  <si>
    <t>KUUM_368</t>
  </si>
  <si>
    <t>LS 368: UG HPS Granville-I 16000L</t>
  </si>
  <si>
    <t>1196259</t>
  </si>
  <si>
    <t>1196272</t>
  </si>
  <si>
    <t>1440025</t>
  </si>
  <si>
    <t>300007126869</t>
  </si>
  <si>
    <t>1196318</t>
  </si>
  <si>
    <t>1196334</t>
  </si>
  <si>
    <t>1196352</t>
  </si>
  <si>
    <t>1196367</t>
  </si>
  <si>
    <t>300007127032</t>
  </si>
  <si>
    <t>1196381</t>
  </si>
  <si>
    <t>1196398</t>
  </si>
  <si>
    <t>1196415</t>
  </si>
  <si>
    <t>1196432</t>
  </si>
  <si>
    <t>300007127214</t>
  </si>
  <si>
    <t>1196448</t>
  </si>
  <si>
    <t>1196462</t>
  </si>
  <si>
    <t>1196497</t>
  </si>
  <si>
    <t>300007127404</t>
  </si>
  <si>
    <t>1199017</t>
  </si>
  <si>
    <t>1199032</t>
  </si>
  <si>
    <t>1199046</t>
  </si>
  <si>
    <t>300007127560</t>
  </si>
  <si>
    <t>1199064</t>
  </si>
  <si>
    <t>1199083</t>
  </si>
  <si>
    <t>1199100</t>
  </si>
  <si>
    <t>300007127735</t>
  </si>
  <si>
    <t>1199117</t>
  </si>
  <si>
    <t>1199135</t>
  </si>
  <si>
    <t>1199152</t>
  </si>
  <si>
    <t>1199167</t>
  </si>
  <si>
    <t>300018575609</t>
  </si>
  <si>
    <t>1475540</t>
  </si>
  <si>
    <t>KUUM_378</t>
  </si>
  <si>
    <t>LS 378: UG HPS Granville-J 16000L</t>
  </si>
  <si>
    <t>LITTLE JOES MHP</t>
  </si>
  <si>
    <t>300000763940</t>
  </si>
  <si>
    <t>1540771</t>
  </si>
  <si>
    <t>CITY OF LONDON LIGHTING</t>
  </si>
  <si>
    <t>300006759827</t>
  </si>
  <si>
    <t>1128202</t>
  </si>
  <si>
    <t>CA</t>
  </si>
  <si>
    <t>Code</t>
  </si>
  <si>
    <t>Rate</t>
  </si>
  <si>
    <t>Qty</t>
  </si>
  <si>
    <t>Total</t>
  </si>
  <si>
    <t>Service Address</t>
  </si>
  <si>
    <t>E Main St Ph 1</t>
  </si>
  <si>
    <t>W Vine St Ph 8</t>
  </si>
  <si>
    <t>E Main St Ph 2</t>
  </si>
  <si>
    <t>Na E Main St Ph 2</t>
  </si>
  <si>
    <t>W Main St Ph 3</t>
  </si>
  <si>
    <t>E Main St Ph 3</t>
  </si>
  <si>
    <t>Na W Main St Ph 4</t>
  </si>
  <si>
    <t>W Main St Ph 4</t>
  </si>
  <si>
    <t>W Main St Ph 5</t>
  </si>
  <si>
    <t>Na Short St Ph 6</t>
  </si>
  <si>
    <t>W Vine St Ph 7</t>
  </si>
  <si>
    <t>Pole+fixture</t>
  </si>
  <si>
    <t>Twin Crossarm w/fixture</t>
  </si>
  <si>
    <t>18" Banner arm</t>
  </si>
  <si>
    <t>18" Banner Arm Clamp on</t>
  </si>
  <si>
    <t>Banner Arm 24"</t>
  </si>
  <si>
    <t>Banner Arm  24" Clamp on</t>
  </si>
  <si>
    <t>Flag Holder</t>
  </si>
  <si>
    <t>Receptacle</t>
  </si>
  <si>
    <t>Plant Arm Add On</t>
  </si>
  <si>
    <t>Plant Arm</t>
  </si>
  <si>
    <t>Rate LE</t>
  </si>
  <si>
    <t>Bill Cycle Ending</t>
  </si>
  <si>
    <t>Load/light</t>
  </si>
  <si>
    <t># hrs</t>
  </si>
  <si>
    <t>kWh/light</t>
  </si>
  <si>
    <t># lights</t>
  </si>
  <si>
    <t>LE Revenue</t>
  </si>
  <si>
    <t>Reduction from LS</t>
  </si>
  <si>
    <t>/month</t>
  </si>
  <si>
    <t>annualized</t>
  </si>
  <si>
    <t>Increase in LE</t>
  </si>
  <si>
    <t>Net Revenue Impact -- sale of Granville Lights to City of Lexington</t>
  </si>
  <si>
    <t>LE kWh</t>
  </si>
  <si>
    <t>Adjustment to Reflect Sale of Lighting Fixtures to City of Lexingont</t>
  </si>
  <si>
    <t>Configuration</t>
  </si>
  <si>
    <t>Quantity</t>
  </si>
  <si>
    <t>Monthly Rate</t>
  </si>
  <si>
    <t>Monthly Billed Amount</t>
  </si>
  <si>
    <t>Annual Billed Amount, Rate LS:</t>
  </si>
  <si>
    <t>Total Monthly Billed Amount, Rate LS:</t>
  </si>
  <si>
    <t>Equivalent Monthly Energy Billings, Rate LE:</t>
  </si>
  <si>
    <t>Lights Billed During August 2014, Rate LS:</t>
  </si>
  <si>
    <t>Month</t>
  </si>
  <si>
    <t>Load/Light, kW</t>
  </si>
  <si>
    <t>Lighting Hours per Month</t>
  </si>
  <si>
    <t>August Lights</t>
  </si>
  <si>
    <t>Total kWh</t>
  </si>
  <si>
    <t>Lighting kWh, per Month</t>
  </si>
  <si>
    <t>Billings under Current Rate LE</t>
  </si>
  <si>
    <t>Revenue Reduction due to Lighting Sale:</t>
  </si>
  <si>
    <t>Revenue Increase due to LE billing:</t>
  </si>
  <si>
    <t>Net Revenue Adjustment: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</si>
</sst>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#,##0;@"/>
    <numFmt numFmtId="165" formatCode="#,##0.00;\-#,##0.00;#,##0.00;@"/>
    <numFmt numFmtId="166" formatCode="_(* #,##0_);_(* \(#,##0\);_(* &quot;-&quot;??_);_(@_)"/>
    <numFmt numFmtId="167" formatCode="_(&quot;$&quot;* #,##0.00000_);_(&quot;$&quot;* \(#,##0.00000\);_(&quot;$&quot;* &quot;-&quot;??_);_(@_)"/>
    <numFmt numFmtId="168" formatCode="[$-409]mmm\-yy;@"/>
    <numFmt numFmtId="169" formatCode="_(* #,##0.000_);_(* \(#,##0.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B60005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u val="singleAccounting"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FFF8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49" fontId="18" fillId="33" borderId="0" xfId="0" applyNumberFormat="1" applyFont="1" applyFill="1" applyAlignment="1"/>
    <xf numFmtId="0" fontId="0" fillId="0" borderId="0" xfId="0" applyAlignment="1"/>
    <xf numFmtId="0" fontId="19" fillId="0" borderId="0" xfId="0" applyFont="1" applyAlignment="1"/>
    <xf numFmtId="49" fontId="20" fillId="33" borderId="0" xfId="0" applyNumberFormat="1" applyFont="1" applyFill="1" applyAlignment="1"/>
    <xf numFmtId="49" fontId="21" fillId="33" borderId="0" xfId="0" applyNumberFormat="1" applyFont="1" applyFill="1" applyAlignment="1"/>
    <xf numFmtId="49" fontId="22" fillId="33" borderId="0" xfId="0" applyNumberFormat="1" applyFont="1" applyFill="1" applyAlignment="1"/>
    <xf numFmtId="49" fontId="0" fillId="34" borderId="11" xfId="0" applyNumberFormat="1" applyFill="1" applyBorder="1" applyAlignment="1">
      <alignment vertical="center"/>
    </xf>
    <xf numFmtId="49" fontId="0" fillId="34" borderId="12" xfId="0" applyNumberFormat="1" applyFill="1" applyBorder="1" applyAlignment="1">
      <alignment vertical="center"/>
    </xf>
    <xf numFmtId="49" fontId="0" fillId="34" borderId="13" xfId="0" applyNumberFormat="1" applyFill="1" applyBorder="1" applyAlignment="1">
      <alignment vertical="center"/>
    </xf>
    <xf numFmtId="49" fontId="22" fillId="34" borderId="10" xfId="0" applyNumberFormat="1" applyFont="1" applyFill="1" applyBorder="1" applyAlignment="1">
      <alignment horizontal="right" vertical="center"/>
    </xf>
    <xf numFmtId="49" fontId="22" fillId="34" borderId="10" xfId="0" applyNumberFormat="1" applyFont="1" applyFill="1" applyBorder="1" applyAlignment="1">
      <alignment horizontal="left" vertical="center"/>
    </xf>
    <xf numFmtId="49" fontId="22" fillId="34" borderId="13" xfId="0" applyNumberFormat="1" applyFont="1" applyFill="1" applyBorder="1" applyAlignment="1">
      <alignment vertical="center"/>
    </xf>
    <xf numFmtId="49" fontId="0" fillId="34" borderId="10" xfId="0" applyNumberFormat="1" applyFill="1" applyBorder="1" applyAlignment="1">
      <alignment horizontal="right" vertical="center"/>
    </xf>
    <xf numFmtId="164" fontId="22" fillId="33" borderId="10" xfId="0" applyNumberFormat="1" applyFont="1" applyFill="1" applyBorder="1" applyAlignment="1">
      <alignment horizontal="right" vertical="center"/>
    </xf>
    <xf numFmtId="165" fontId="22" fillId="33" borderId="10" xfId="0" applyNumberFormat="1" applyFont="1" applyFill="1" applyBorder="1" applyAlignment="1">
      <alignment horizontal="right" vertical="center"/>
    </xf>
    <xf numFmtId="164" fontId="22" fillId="35" borderId="10" xfId="0" applyNumberFormat="1" applyFont="1" applyFill="1" applyBorder="1" applyAlignment="1">
      <alignment horizontal="right" vertical="center"/>
    </xf>
    <xf numFmtId="165" fontId="22" fillId="35" borderId="10" xfId="0" applyNumberFormat="1" applyFont="1" applyFill="1" applyBorder="1" applyAlignment="1">
      <alignment horizontal="right" vertical="center"/>
    </xf>
    <xf numFmtId="49" fontId="22" fillId="36" borderId="11" xfId="0" applyNumberFormat="1" applyFont="1" applyFill="1" applyBorder="1" applyAlignment="1">
      <alignment vertical="center"/>
    </xf>
    <xf numFmtId="49" fontId="22" fillId="36" borderId="12" xfId="0" applyNumberFormat="1" applyFont="1" applyFill="1" applyBorder="1" applyAlignment="1">
      <alignment vertical="center"/>
    </xf>
    <xf numFmtId="49" fontId="22" fillId="36" borderId="13" xfId="0" applyNumberFormat="1" applyFont="1" applyFill="1" applyBorder="1" applyAlignment="1">
      <alignment vertical="center"/>
    </xf>
    <xf numFmtId="164" fontId="22" fillId="36" borderId="10" xfId="0" applyNumberFormat="1" applyFont="1" applyFill="1" applyBorder="1" applyAlignment="1">
      <alignment horizontal="right" vertical="center"/>
    </xf>
    <xf numFmtId="165" fontId="22" fillId="36" borderId="10" xfId="0" applyNumberFormat="1" applyFont="1" applyFill="1" applyBorder="1" applyAlignment="1">
      <alignment horizontal="right" vertical="center"/>
    </xf>
    <xf numFmtId="49" fontId="22" fillId="33" borderId="10" xfId="0" applyNumberFormat="1" applyFont="1" applyFill="1" applyBorder="1" applyAlignment="1">
      <alignment horizontal="right" vertical="center"/>
    </xf>
    <xf numFmtId="49" fontId="22" fillId="34" borderId="10" xfId="0" quotePrefix="1" applyNumberFormat="1" applyFont="1" applyFill="1" applyBorder="1" applyAlignment="1">
      <alignment horizontal="left" vertical="center"/>
    </xf>
    <xf numFmtId="49" fontId="0" fillId="0" borderId="0" xfId="0" quotePrefix="1" applyNumberFormat="1" applyAlignment="1">
      <alignment horizontal="left"/>
    </xf>
    <xf numFmtId="44" fontId="0" fillId="0" borderId="0" xfId="2" applyFont="1"/>
    <xf numFmtId="0" fontId="0" fillId="0" borderId="0" xfId="0" quotePrefix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 wrapText="1"/>
    </xf>
    <xf numFmtId="14" fontId="0" fillId="0" borderId="0" xfId="0" applyNumberFormat="1"/>
    <xf numFmtId="166" fontId="0" fillId="0" borderId="0" xfId="1" applyNumberFormat="1" applyFont="1"/>
    <xf numFmtId="167" fontId="0" fillId="0" borderId="0" xfId="2" applyNumberFormat="1" applyFont="1"/>
    <xf numFmtId="44" fontId="0" fillId="0" borderId="0" xfId="0" applyNumberFormat="1"/>
    <xf numFmtId="44" fontId="23" fillId="0" borderId="0" xfId="2" applyFont="1"/>
    <xf numFmtId="166" fontId="23" fillId="0" borderId="0" xfId="1" applyNumberFormat="1" applyFont="1"/>
    <xf numFmtId="166" fontId="0" fillId="0" borderId="0" xfId="0" applyNumberFormat="1"/>
    <xf numFmtId="0" fontId="0" fillId="0" borderId="14" xfId="0" applyBorder="1"/>
    <xf numFmtId="0" fontId="0" fillId="0" borderId="14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quotePrefix="1" applyAlignment="1">
      <alignment horizontal="right"/>
    </xf>
    <xf numFmtId="0" fontId="0" fillId="0" borderId="0" xfId="0" quotePrefix="1" applyFont="1" applyFill="1" applyBorder="1" applyAlignment="1">
      <alignment horizontal="center" wrapText="1"/>
    </xf>
    <xf numFmtId="168" fontId="0" fillId="0" borderId="0" xfId="2" applyNumberFormat="1" applyFont="1"/>
    <xf numFmtId="0" fontId="0" fillId="0" borderId="0" xfId="0" quotePrefix="1" applyFill="1" applyBorder="1" applyAlignment="1">
      <alignment horizontal="center" wrapText="1"/>
    </xf>
    <xf numFmtId="169" fontId="0" fillId="0" borderId="0" xfId="1" applyNumberFormat="1" applyFont="1"/>
    <xf numFmtId="44" fontId="23" fillId="0" borderId="0" xfId="0" applyNumberFormat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showGridLines="0" topLeftCell="A37" workbookViewId="0"/>
  </sheetViews>
  <sheetFormatPr defaultRowHeight="15" x14ac:dyDescent="0.25"/>
  <cols>
    <col min="1" max="1" width="30.7109375" style="3" bestFit="1" customWidth="1"/>
    <col min="2" max="2" width="22.7109375" style="3" bestFit="1" customWidth="1"/>
    <col min="3" max="3" width="13.28515625" style="3" bestFit="1" customWidth="1"/>
    <col min="4" max="4" width="14" style="3" bestFit="1" customWidth="1"/>
    <col min="5" max="5" width="10.85546875" style="3" bestFit="1" customWidth="1"/>
    <col min="6" max="6" width="27.28515625" style="3" bestFit="1" customWidth="1"/>
    <col min="7" max="7" width="18.5703125" style="3" bestFit="1" customWidth="1"/>
    <col min="8" max="8" width="9" style="3" customWidth="1"/>
    <col min="9" max="9" width="11.5703125" style="3" bestFit="1" customWidth="1"/>
    <col min="10" max="16384" width="9.140625" style="3"/>
  </cols>
  <sheetData>
    <row r="1" spans="1:1" ht="15.75" x14ac:dyDescent="0.25">
      <c r="A1" s="2" t="s">
        <v>0</v>
      </c>
    </row>
    <row r="2" spans="1:1" x14ac:dyDescent="0.25">
      <c r="A2" s="4"/>
    </row>
    <row r="3" spans="1:1" x14ac:dyDescent="0.25">
      <c r="A3" s="5" t="s">
        <v>1</v>
      </c>
    </row>
    <row r="4" spans="1:1" x14ac:dyDescent="0.25">
      <c r="A4" s="4"/>
    </row>
    <row r="5" spans="1:1" x14ac:dyDescent="0.25">
      <c r="A5" s="5" t="s">
        <v>2</v>
      </c>
    </row>
    <row r="6" spans="1:1" x14ac:dyDescent="0.25">
      <c r="A6" s="4"/>
    </row>
    <row r="7" spans="1:1" x14ac:dyDescent="0.25">
      <c r="A7" s="5" t="s">
        <v>3</v>
      </c>
    </row>
    <row r="8" spans="1:1" x14ac:dyDescent="0.25">
      <c r="A8" s="4"/>
    </row>
    <row r="9" spans="1:1" ht="15.75" customHeight="1" x14ac:dyDescent="0.25">
      <c r="A9" s="6" t="s">
        <v>4</v>
      </c>
    </row>
    <row r="10" spans="1:1" x14ac:dyDescent="0.25">
      <c r="A10" s="7" t="s">
        <v>5</v>
      </c>
    </row>
    <row r="11" spans="1:1" x14ac:dyDescent="0.25">
      <c r="A11" s="7" t="s">
        <v>6</v>
      </c>
    </row>
    <row r="12" spans="1:1" x14ac:dyDescent="0.25">
      <c r="A12" s="7"/>
    </row>
    <row r="13" spans="1:1" x14ac:dyDescent="0.25">
      <c r="A13" s="7"/>
    </row>
    <row r="14" spans="1:1" x14ac:dyDescent="0.25">
      <c r="A14" s="7"/>
    </row>
    <row r="15" spans="1:1" x14ac:dyDescent="0.25">
      <c r="A15" s="7"/>
    </row>
    <row r="16" spans="1:1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 t="s">
        <v>7</v>
      </c>
    </row>
    <row r="20" spans="1:1" x14ac:dyDescent="0.25">
      <c r="A20" s="7" t="s">
        <v>9</v>
      </c>
    </row>
    <row r="21" spans="1:1" x14ac:dyDescent="0.25">
      <c r="A21" s="7" t="s">
        <v>10</v>
      </c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9" x14ac:dyDescent="0.25">
      <c r="A33" s="7"/>
    </row>
    <row r="34" spans="1:9" x14ac:dyDescent="0.25">
      <c r="A34" s="7"/>
    </row>
    <row r="35" spans="1:9" x14ac:dyDescent="0.25">
      <c r="A35" s="7"/>
    </row>
    <row r="36" spans="1:9" x14ac:dyDescent="0.25">
      <c r="A36" s="7"/>
    </row>
    <row r="37" spans="1:9" x14ac:dyDescent="0.25">
      <c r="A37" s="7"/>
    </row>
    <row r="38" spans="1:9" ht="15.75" thickBot="1" x14ac:dyDescent="0.3">
      <c r="A38" s="4"/>
    </row>
    <row r="39" spans="1:9" ht="15.75" thickBot="1" x14ac:dyDescent="0.3">
      <c r="A39" s="8"/>
      <c r="B39" s="9"/>
      <c r="C39" s="9"/>
      <c r="D39" s="9"/>
      <c r="E39" s="10"/>
      <c r="F39" s="11"/>
      <c r="G39" s="12" t="s">
        <v>11</v>
      </c>
      <c r="H39" s="12" t="s">
        <v>12</v>
      </c>
      <c r="I39" s="12" t="s">
        <v>13</v>
      </c>
    </row>
    <row r="40" spans="1:9" ht="15.75" thickBot="1" x14ac:dyDescent="0.3">
      <c r="A40" s="12" t="s">
        <v>7</v>
      </c>
      <c r="B40" s="13"/>
      <c r="C40" s="12" t="s">
        <v>14</v>
      </c>
      <c r="D40" s="12" t="s">
        <v>15</v>
      </c>
      <c r="E40" s="12" t="s">
        <v>10</v>
      </c>
      <c r="F40" s="14"/>
      <c r="G40" s="11"/>
      <c r="H40" s="11" t="s">
        <v>16</v>
      </c>
      <c r="I40" s="11" t="s">
        <v>17</v>
      </c>
    </row>
    <row r="41" spans="1:9" ht="15.75" thickBot="1" x14ac:dyDescent="0.3">
      <c r="A41" s="12" t="s">
        <v>8</v>
      </c>
      <c r="B41" s="12" t="s">
        <v>18</v>
      </c>
      <c r="C41" s="12" t="s">
        <v>19</v>
      </c>
      <c r="D41" s="12" t="s">
        <v>20</v>
      </c>
      <c r="E41" s="12" t="s">
        <v>21</v>
      </c>
      <c r="F41" s="12" t="s">
        <v>22</v>
      </c>
      <c r="G41" s="15">
        <v>5</v>
      </c>
      <c r="H41" s="16">
        <v>254</v>
      </c>
      <c r="I41" s="16">
        <v>415.8</v>
      </c>
    </row>
    <row r="42" spans="1:9" ht="15.75" thickBot="1" x14ac:dyDescent="0.3">
      <c r="A42" s="12" t="s">
        <v>8</v>
      </c>
      <c r="B42" s="12" t="s">
        <v>18</v>
      </c>
      <c r="C42" s="12" t="s">
        <v>19</v>
      </c>
      <c r="D42" s="12" t="s">
        <v>23</v>
      </c>
      <c r="E42" s="12" t="s">
        <v>24</v>
      </c>
      <c r="F42" s="12" t="s">
        <v>25</v>
      </c>
      <c r="G42" s="17">
        <v>10</v>
      </c>
      <c r="H42" s="18">
        <v>508</v>
      </c>
      <c r="I42" s="18">
        <v>597.79999999999995</v>
      </c>
    </row>
    <row r="43" spans="1:9" ht="15.75" thickBot="1" x14ac:dyDescent="0.3">
      <c r="A43" s="12" t="s">
        <v>8</v>
      </c>
      <c r="B43" s="12" t="s">
        <v>18</v>
      </c>
      <c r="C43" s="12" t="s">
        <v>19</v>
      </c>
      <c r="D43" s="12" t="s">
        <v>26</v>
      </c>
      <c r="E43" s="12" t="s">
        <v>27</v>
      </c>
      <c r="F43" s="12" t="s">
        <v>28</v>
      </c>
      <c r="G43" s="15">
        <v>4</v>
      </c>
      <c r="H43" s="16">
        <v>203</v>
      </c>
      <c r="I43" s="16">
        <v>247</v>
      </c>
    </row>
    <row r="44" spans="1:9" ht="15.75" thickBot="1" x14ac:dyDescent="0.3">
      <c r="A44" s="12" t="s">
        <v>8</v>
      </c>
      <c r="B44" s="12" t="s">
        <v>18</v>
      </c>
      <c r="C44" s="12" t="s">
        <v>19</v>
      </c>
      <c r="D44" s="19" t="s">
        <v>29</v>
      </c>
      <c r="E44" s="20"/>
      <c r="F44" s="21"/>
      <c r="G44" s="22">
        <v>19</v>
      </c>
      <c r="H44" s="23">
        <v>965</v>
      </c>
      <c r="I44" s="23">
        <v>1260.5999999999999</v>
      </c>
    </row>
    <row r="45" spans="1:9" ht="15.75" thickBot="1" x14ac:dyDescent="0.3">
      <c r="A45" s="12" t="s">
        <v>8</v>
      </c>
      <c r="B45" s="12" t="s">
        <v>18</v>
      </c>
      <c r="C45" s="12" t="s">
        <v>30</v>
      </c>
      <c r="D45" s="12" t="s">
        <v>31</v>
      </c>
      <c r="E45" s="12" t="s">
        <v>32</v>
      </c>
      <c r="F45" s="12" t="s">
        <v>33</v>
      </c>
      <c r="G45" s="15">
        <v>28</v>
      </c>
      <c r="H45" s="16">
        <v>1322</v>
      </c>
      <c r="I45" s="16">
        <v>1549.24</v>
      </c>
    </row>
    <row r="46" spans="1:9" ht="15.75" thickBot="1" x14ac:dyDescent="0.3">
      <c r="A46" s="12" t="s">
        <v>8</v>
      </c>
      <c r="B46" s="12" t="s">
        <v>18</v>
      </c>
      <c r="C46" s="12" t="s">
        <v>30</v>
      </c>
      <c r="D46" s="12" t="s">
        <v>34</v>
      </c>
      <c r="E46" s="12" t="s">
        <v>21</v>
      </c>
      <c r="F46" s="12" t="s">
        <v>22</v>
      </c>
      <c r="G46" s="17">
        <v>2</v>
      </c>
      <c r="H46" s="18">
        <v>94</v>
      </c>
      <c r="I46" s="18">
        <v>166.32</v>
      </c>
    </row>
    <row r="47" spans="1:9" ht="15.75" thickBot="1" x14ac:dyDescent="0.3">
      <c r="A47" s="12" t="s">
        <v>8</v>
      </c>
      <c r="B47" s="12" t="s">
        <v>18</v>
      </c>
      <c r="C47" s="12" t="s">
        <v>30</v>
      </c>
      <c r="D47" s="12" t="s">
        <v>35</v>
      </c>
      <c r="E47" s="12" t="s">
        <v>24</v>
      </c>
      <c r="F47" s="12" t="s">
        <v>25</v>
      </c>
      <c r="G47" s="15">
        <v>2</v>
      </c>
      <c r="H47" s="16">
        <v>94</v>
      </c>
      <c r="I47" s="16">
        <v>119.56</v>
      </c>
    </row>
    <row r="48" spans="1:9" ht="15.75" thickBot="1" x14ac:dyDescent="0.3">
      <c r="A48" s="12" t="s">
        <v>8</v>
      </c>
      <c r="B48" s="12" t="s">
        <v>18</v>
      </c>
      <c r="C48" s="12" t="s">
        <v>30</v>
      </c>
      <c r="D48" s="12" t="s">
        <v>36</v>
      </c>
      <c r="E48" s="12" t="s">
        <v>37</v>
      </c>
      <c r="F48" s="12" t="s">
        <v>38</v>
      </c>
      <c r="G48" s="17">
        <v>6</v>
      </c>
      <c r="H48" s="18">
        <v>283</v>
      </c>
      <c r="I48" s="18">
        <v>447.12</v>
      </c>
    </row>
    <row r="49" spans="1:9" ht="15.75" thickBot="1" x14ac:dyDescent="0.3">
      <c r="A49" s="12" t="s">
        <v>8</v>
      </c>
      <c r="B49" s="12" t="s">
        <v>18</v>
      </c>
      <c r="C49" s="12" t="s">
        <v>30</v>
      </c>
      <c r="D49" s="19" t="s">
        <v>29</v>
      </c>
      <c r="E49" s="20"/>
      <c r="F49" s="21"/>
      <c r="G49" s="22">
        <v>38</v>
      </c>
      <c r="H49" s="23">
        <v>1793</v>
      </c>
      <c r="I49" s="23">
        <v>2282.2399999999998</v>
      </c>
    </row>
    <row r="50" spans="1:9" ht="15.75" thickBot="1" x14ac:dyDescent="0.3">
      <c r="A50" s="12" t="s">
        <v>8</v>
      </c>
      <c r="B50" s="12" t="s">
        <v>18</v>
      </c>
      <c r="C50" s="12" t="s">
        <v>39</v>
      </c>
      <c r="D50" s="12" t="s">
        <v>40</v>
      </c>
      <c r="E50" s="12" t="s">
        <v>41</v>
      </c>
      <c r="F50" s="12" t="s">
        <v>42</v>
      </c>
      <c r="G50" s="17">
        <v>2</v>
      </c>
      <c r="H50" s="18">
        <v>94</v>
      </c>
      <c r="I50" s="18">
        <v>151.76</v>
      </c>
    </row>
    <row r="51" spans="1:9" ht="15.75" thickBot="1" x14ac:dyDescent="0.3">
      <c r="A51" s="12" t="s">
        <v>8</v>
      </c>
      <c r="B51" s="12" t="s">
        <v>18</v>
      </c>
      <c r="C51" s="12" t="s">
        <v>39</v>
      </c>
      <c r="D51" s="12" t="s">
        <v>43</v>
      </c>
      <c r="E51" s="12" t="s">
        <v>44</v>
      </c>
      <c r="F51" s="12" t="s">
        <v>45</v>
      </c>
      <c r="G51" s="15">
        <v>1</v>
      </c>
      <c r="H51" s="16">
        <v>47</v>
      </c>
      <c r="I51" s="16">
        <v>78.97</v>
      </c>
    </row>
    <row r="52" spans="1:9" ht="15.75" thickBot="1" x14ac:dyDescent="0.3">
      <c r="A52" s="12" t="s">
        <v>8</v>
      </c>
      <c r="B52" s="12" t="s">
        <v>18</v>
      </c>
      <c r="C52" s="12" t="s">
        <v>39</v>
      </c>
      <c r="D52" s="12" t="s">
        <v>46</v>
      </c>
      <c r="E52" s="12" t="s">
        <v>47</v>
      </c>
      <c r="F52" s="12" t="s">
        <v>48</v>
      </c>
      <c r="G52" s="17">
        <v>2</v>
      </c>
      <c r="H52" s="18">
        <v>94</v>
      </c>
      <c r="I52" s="18">
        <v>154.52000000000001</v>
      </c>
    </row>
    <row r="53" spans="1:9" ht="15.75" thickBot="1" x14ac:dyDescent="0.3">
      <c r="A53" s="12" t="s">
        <v>8</v>
      </c>
      <c r="B53" s="12" t="s">
        <v>18</v>
      </c>
      <c r="C53" s="12" t="s">
        <v>39</v>
      </c>
      <c r="D53" s="12" t="s">
        <v>49</v>
      </c>
      <c r="E53" s="12" t="s">
        <v>50</v>
      </c>
      <c r="F53" s="12" t="s">
        <v>51</v>
      </c>
      <c r="G53" s="15">
        <v>19</v>
      </c>
      <c r="H53" s="16">
        <v>897</v>
      </c>
      <c r="I53" s="16">
        <v>1219.6099999999999</v>
      </c>
    </row>
    <row r="54" spans="1:9" ht="15.75" thickBot="1" x14ac:dyDescent="0.3">
      <c r="A54" s="12" t="s">
        <v>8</v>
      </c>
      <c r="B54" s="12" t="s">
        <v>18</v>
      </c>
      <c r="C54" s="12" t="s">
        <v>39</v>
      </c>
      <c r="D54" s="12" t="s">
        <v>52</v>
      </c>
      <c r="E54" s="12" t="s">
        <v>53</v>
      </c>
      <c r="F54" s="12" t="s">
        <v>54</v>
      </c>
      <c r="G54" s="17">
        <v>2</v>
      </c>
      <c r="H54" s="18">
        <v>94</v>
      </c>
      <c r="I54" s="18">
        <v>122.46</v>
      </c>
    </row>
    <row r="55" spans="1:9" ht="15.75" thickBot="1" x14ac:dyDescent="0.3">
      <c r="A55" s="12" t="s">
        <v>8</v>
      </c>
      <c r="B55" s="12" t="s">
        <v>18</v>
      </c>
      <c r="C55" s="25" t="s">
        <v>39</v>
      </c>
      <c r="D55" s="19" t="s">
        <v>29</v>
      </c>
      <c r="E55" s="20"/>
      <c r="F55" s="21"/>
      <c r="G55" s="22">
        <v>26</v>
      </c>
      <c r="H55" s="23">
        <v>1226</v>
      </c>
      <c r="I55" s="23">
        <v>1727.32</v>
      </c>
    </row>
    <row r="56" spans="1:9" ht="15.75" thickBot="1" x14ac:dyDescent="0.3">
      <c r="A56" s="12" t="s">
        <v>8</v>
      </c>
      <c r="B56" s="12" t="s">
        <v>18</v>
      </c>
      <c r="C56" s="12" t="s">
        <v>55</v>
      </c>
      <c r="D56" s="12" t="s">
        <v>56</v>
      </c>
      <c r="E56" s="12" t="s">
        <v>32</v>
      </c>
      <c r="F56" s="12" t="s">
        <v>33</v>
      </c>
      <c r="G56" s="17">
        <v>7</v>
      </c>
      <c r="H56" s="18">
        <v>356</v>
      </c>
      <c r="I56" s="18">
        <v>387.31</v>
      </c>
    </row>
    <row r="57" spans="1:9" ht="15.75" thickBot="1" x14ac:dyDescent="0.3">
      <c r="A57" s="12" t="s">
        <v>8</v>
      </c>
      <c r="B57" s="12" t="s">
        <v>18</v>
      </c>
      <c r="C57" s="12" t="s">
        <v>55</v>
      </c>
      <c r="D57" s="12" t="s">
        <v>57</v>
      </c>
      <c r="E57" s="12" t="s">
        <v>21</v>
      </c>
      <c r="F57" s="12" t="s">
        <v>22</v>
      </c>
      <c r="G57" s="15">
        <v>4</v>
      </c>
      <c r="H57" s="16">
        <v>203</v>
      </c>
      <c r="I57" s="16">
        <v>332.64</v>
      </c>
    </row>
    <row r="58" spans="1:9" ht="15.75" thickBot="1" x14ac:dyDescent="0.3">
      <c r="A58" s="12" t="s">
        <v>8</v>
      </c>
      <c r="B58" s="12" t="s">
        <v>18</v>
      </c>
      <c r="C58" s="12" t="s">
        <v>55</v>
      </c>
      <c r="D58" s="12" t="s">
        <v>58</v>
      </c>
      <c r="E58" s="12" t="s">
        <v>27</v>
      </c>
      <c r="F58" s="12" t="s">
        <v>28</v>
      </c>
      <c r="G58" s="17">
        <v>1</v>
      </c>
      <c r="H58" s="18">
        <v>51</v>
      </c>
      <c r="I58" s="18">
        <v>61.75</v>
      </c>
    </row>
    <row r="59" spans="1:9" ht="15.75" thickBot="1" x14ac:dyDescent="0.3">
      <c r="A59" s="12" t="s">
        <v>8</v>
      </c>
      <c r="B59" s="12" t="s">
        <v>18</v>
      </c>
      <c r="C59" s="12" t="s">
        <v>55</v>
      </c>
      <c r="D59" s="12" t="s">
        <v>59</v>
      </c>
      <c r="E59" s="12" t="s">
        <v>60</v>
      </c>
      <c r="F59" s="12" t="s">
        <v>61</v>
      </c>
      <c r="G59" s="15">
        <v>1</v>
      </c>
      <c r="H59" s="16">
        <v>51</v>
      </c>
      <c r="I59" s="16">
        <v>63.11</v>
      </c>
    </row>
    <row r="60" spans="1:9" ht="15.75" thickBot="1" x14ac:dyDescent="0.3">
      <c r="A60" s="12" t="s">
        <v>8</v>
      </c>
      <c r="B60" s="12" t="s">
        <v>18</v>
      </c>
      <c r="C60" s="25" t="s">
        <v>55</v>
      </c>
      <c r="D60" s="19" t="s">
        <v>29</v>
      </c>
      <c r="E60" s="20"/>
      <c r="F60" s="21"/>
      <c r="G60" s="22">
        <v>13</v>
      </c>
      <c r="H60" s="23">
        <v>661</v>
      </c>
      <c r="I60" s="23">
        <v>844.81000000000006</v>
      </c>
    </row>
    <row r="61" spans="1:9" ht="15.75" thickBot="1" x14ac:dyDescent="0.3">
      <c r="A61" s="12" t="s">
        <v>8</v>
      </c>
      <c r="B61" s="12" t="s">
        <v>18</v>
      </c>
      <c r="C61" s="12" t="s">
        <v>62</v>
      </c>
      <c r="D61" s="12" t="s">
        <v>63</v>
      </c>
      <c r="E61" s="12" t="s">
        <v>64</v>
      </c>
      <c r="F61" s="12" t="s">
        <v>65</v>
      </c>
      <c r="G61" s="15">
        <v>4</v>
      </c>
      <c r="H61" s="16">
        <v>203</v>
      </c>
      <c r="I61" s="16">
        <v>323.76</v>
      </c>
    </row>
    <row r="62" spans="1:9" ht="15.75" thickBot="1" x14ac:dyDescent="0.3">
      <c r="A62" s="12" t="s">
        <v>8</v>
      </c>
      <c r="B62" s="12" t="s">
        <v>18</v>
      </c>
      <c r="C62" s="12" t="s">
        <v>62</v>
      </c>
      <c r="D62" s="12" t="s">
        <v>66</v>
      </c>
      <c r="E62" s="12" t="s">
        <v>67</v>
      </c>
      <c r="F62" s="12" t="s">
        <v>68</v>
      </c>
      <c r="G62" s="17">
        <v>8</v>
      </c>
      <c r="H62" s="18">
        <v>407</v>
      </c>
      <c r="I62" s="18">
        <v>631.76</v>
      </c>
    </row>
    <row r="63" spans="1:9" ht="15.75" thickBot="1" x14ac:dyDescent="0.3">
      <c r="A63" s="12" t="s">
        <v>8</v>
      </c>
      <c r="B63" s="12" t="s">
        <v>18</v>
      </c>
      <c r="C63" s="12" t="s">
        <v>62</v>
      </c>
      <c r="D63" s="12" t="s">
        <v>69</v>
      </c>
      <c r="E63" s="12" t="s">
        <v>70</v>
      </c>
      <c r="F63" s="12" t="s">
        <v>71</v>
      </c>
      <c r="G63" s="15">
        <v>10</v>
      </c>
      <c r="H63" s="16">
        <v>508</v>
      </c>
      <c r="I63" s="16">
        <v>745.2</v>
      </c>
    </row>
    <row r="64" spans="1:9" ht="15.75" thickBot="1" x14ac:dyDescent="0.3">
      <c r="A64" s="12" t="s">
        <v>8</v>
      </c>
      <c r="B64" s="12" t="s">
        <v>18</v>
      </c>
      <c r="C64" s="25" t="s">
        <v>62</v>
      </c>
      <c r="D64" s="19" t="s">
        <v>29</v>
      </c>
      <c r="E64" s="20"/>
      <c r="F64" s="21"/>
      <c r="G64" s="22">
        <v>22</v>
      </c>
      <c r="H64" s="23">
        <v>1118</v>
      </c>
      <c r="I64" s="23">
        <v>1700.72</v>
      </c>
    </row>
    <row r="65" spans="1:9" ht="15.75" thickBot="1" x14ac:dyDescent="0.3">
      <c r="A65" s="12" t="s">
        <v>8</v>
      </c>
      <c r="B65" s="12" t="s">
        <v>18</v>
      </c>
      <c r="C65" s="12" t="s">
        <v>72</v>
      </c>
      <c r="D65" s="12" t="s">
        <v>73</v>
      </c>
      <c r="E65" s="12" t="s">
        <v>74</v>
      </c>
      <c r="F65" s="12" t="s">
        <v>75</v>
      </c>
      <c r="G65" s="15">
        <v>1</v>
      </c>
      <c r="H65" s="16">
        <v>51</v>
      </c>
      <c r="I65" s="16">
        <v>82.3</v>
      </c>
    </row>
    <row r="66" spans="1:9" ht="15.75" thickBot="1" x14ac:dyDescent="0.3">
      <c r="A66" s="12" t="s">
        <v>8</v>
      </c>
      <c r="B66" s="12" t="s">
        <v>18</v>
      </c>
      <c r="C66" s="12" t="s">
        <v>72</v>
      </c>
      <c r="D66" s="12" t="s">
        <v>76</v>
      </c>
      <c r="E66" s="12" t="s">
        <v>41</v>
      </c>
      <c r="F66" s="12" t="s">
        <v>42</v>
      </c>
      <c r="G66" s="17">
        <v>2</v>
      </c>
      <c r="H66" s="18">
        <v>102</v>
      </c>
      <c r="I66" s="18">
        <v>151.76</v>
      </c>
    </row>
    <row r="67" spans="1:9" ht="15.75" thickBot="1" x14ac:dyDescent="0.3">
      <c r="A67" s="12" t="s">
        <v>8</v>
      </c>
      <c r="B67" s="12" t="s">
        <v>18</v>
      </c>
      <c r="C67" s="12" t="s">
        <v>72</v>
      </c>
      <c r="D67" s="12" t="s">
        <v>77</v>
      </c>
      <c r="E67" s="12" t="s">
        <v>50</v>
      </c>
      <c r="F67" s="12" t="s">
        <v>51</v>
      </c>
      <c r="G67" s="15">
        <v>1</v>
      </c>
      <c r="H67" s="16">
        <v>51</v>
      </c>
      <c r="I67" s="16">
        <v>64.19</v>
      </c>
    </row>
    <row r="68" spans="1:9" ht="15.75" thickBot="1" x14ac:dyDescent="0.3">
      <c r="A68" s="12" t="s">
        <v>8</v>
      </c>
      <c r="B68" s="12" t="s">
        <v>18</v>
      </c>
      <c r="C68" s="25" t="s">
        <v>72</v>
      </c>
      <c r="D68" s="19" t="s">
        <v>29</v>
      </c>
      <c r="E68" s="20"/>
      <c r="F68" s="21"/>
      <c r="G68" s="22">
        <v>4</v>
      </c>
      <c r="H68" s="23">
        <v>204</v>
      </c>
      <c r="I68" s="23">
        <v>298.25</v>
      </c>
    </row>
    <row r="69" spans="1:9" ht="15.75" thickBot="1" x14ac:dyDescent="0.3">
      <c r="A69" s="12" t="s">
        <v>8</v>
      </c>
      <c r="B69" s="12" t="s">
        <v>18</v>
      </c>
      <c r="C69" s="12" t="s">
        <v>78</v>
      </c>
      <c r="D69" s="12" t="s">
        <v>79</v>
      </c>
      <c r="E69" s="12" t="s">
        <v>32</v>
      </c>
      <c r="F69" s="12" t="s">
        <v>33</v>
      </c>
      <c r="G69" s="15">
        <v>15</v>
      </c>
      <c r="H69" s="16">
        <v>763</v>
      </c>
      <c r="I69" s="16">
        <v>829.95</v>
      </c>
    </row>
    <row r="70" spans="1:9" ht="15.75" thickBot="1" x14ac:dyDescent="0.3">
      <c r="A70" s="12" t="s">
        <v>8</v>
      </c>
      <c r="B70" s="12" t="s">
        <v>18</v>
      </c>
      <c r="C70" s="12" t="s">
        <v>78</v>
      </c>
      <c r="D70" s="12" t="s">
        <v>80</v>
      </c>
      <c r="E70" s="12" t="s">
        <v>21</v>
      </c>
      <c r="F70" s="12" t="s">
        <v>22</v>
      </c>
      <c r="G70" s="17">
        <v>2</v>
      </c>
      <c r="H70" s="18">
        <v>102</v>
      </c>
      <c r="I70" s="18">
        <v>166.32</v>
      </c>
    </row>
    <row r="71" spans="1:9" ht="15.75" thickBot="1" x14ac:dyDescent="0.3">
      <c r="A71" s="12" t="s">
        <v>8</v>
      </c>
      <c r="B71" s="12" t="s">
        <v>18</v>
      </c>
      <c r="C71" s="12" t="s">
        <v>78</v>
      </c>
      <c r="D71" s="12" t="s">
        <v>81</v>
      </c>
      <c r="E71" s="12" t="s">
        <v>24</v>
      </c>
      <c r="F71" s="12" t="s">
        <v>25</v>
      </c>
      <c r="G71" s="15">
        <v>8</v>
      </c>
      <c r="H71" s="24"/>
      <c r="I71" s="16">
        <v>478.24</v>
      </c>
    </row>
    <row r="72" spans="1:9" ht="15.75" thickBot="1" x14ac:dyDescent="0.3">
      <c r="A72" s="12" t="s">
        <v>8</v>
      </c>
      <c r="B72" s="12" t="s">
        <v>18</v>
      </c>
      <c r="C72" s="25" t="s">
        <v>78</v>
      </c>
      <c r="D72" s="19" t="s">
        <v>29</v>
      </c>
      <c r="E72" s="20"/>
      <c r="F72" s="21"/>
      <c r="G72" s="22">
        <v>25</v>
      </c>
      <c r="H72" s="23">
        <v>865</v>
      </c>
      <c r="I72" s="23">
        <v>1474.51</v>
      </c>
    </row>
    <row r="73" spans="1:9" ht="15.75" thickBot="1" x14ac:dyDescent="0.3">
      <c r="A73" s="12" t="s">
        <v>8</v>
      </c>
      <c r="B73" s="12" t="s">
        <v>18</v>
      </c>
      <c r="C73" s="12" t="s">
        <v>82</v>
      </c>
      <c r="D73" s="12" t="s">
        <v>83</v>
      </c>
      <c r="E73" s="12" t="s">
        <v>84</v>
      </c>
      <c r="F73" s="12" t="s">
        <v>85</v>
      </c>
      <c r="G73" s="15">
        <v>1</v>
      </c>
      <c r="H73" s="16">
        <v>51</v>
      </c>
      <c r="I73" s="16">
        <v>56.69</v>
      </c>
    </row>
    <row r="74" spans="1:9" ht="15.75" thickBot="1" x14ac:dyDescent="0.3">
      <c r="A74" s="12" t="s">
        <v>8</v>
      </c>
      <c r="B74" s="12" t="s">
        <v>18</v>
      </c>
      <c r="C74" s="12" t="s">
        <v>82</v>
      </c>
      <c r="D74" s="12" t="s">
        <v>86</v>
      </c>
      <c r="E74" s="12" t="s">
        <v>53</v>
      </c>
      <c r="F74" s="12" t="s">
        <v>54</v>
      </c>
      <c r="G74" s="17">
        <v>4</v>
      </c>
      <c r="H74" s="18">
        <v>203</v>
      </c>
      <c r="I74" s="18">
        <v>244.92</v>
      </c>
    </row>
    <row r="75" spans="1:9" ht="15.75" thickBot="1" x14ac:dyDescent="0.3">
      <c r="A75" s="12" t="s">
        <v>8</v>
      </c>
      <c r="B75" s="12" t="s">
        <v>18</v>
      </c>
      <c r="C75" s="12" t="s">
        <v>82</v>
      </c>
      <c r="D75" s="12" t="s">
        <v>87</v>
      </c>
      <c r="E75" s="12" t="s">
        <v>50</v>
      </c>
      <c r="F75" s="12" t="s">
        <v>51</v>
      </c>
      <c r="G75" s="15">
        <v>9</v>
      </c>
      <c r="H75" s="16">
        <v>458</v>
      </c>
      <c r="I75" s="16">
        <v>577.71</v>
      </c>
    </row>
    <row r="76" spans="1:9" ht="15.75" thickBot="1" x14ac:dyDescent="0.3">
      <c r="A76" s="12" t="s">
        <v>8</v>
      </c>
      <c r="B76" s="12" t="s">
        <v>18</v>
      </c>
      <c r="C76" s="12" t="s">
        <v>82</v>
      </c>
      <c r="D76" s="12" t="s">
        <v>88</v>
      </c>
      <c r="E76" s="12" t="s">
        <v>53</v>
      </c>
      <c r="F76" s="12" t="s">
        <v>54</v>
      </c>
      <c r="G76" s="17">
        <v>1</v>
      </c>
      <c r="H76" s="18">
        <v>51</v>
      </c>
      <c r="I76" s="18">
        <v>61.23</v>
      </c>
    </row>
    <row r="77" spans="1:9" ht="15.75" thickBot="1" x14ac:dyDescent="0.3">
      <c r="A77" s="12" t="s">
        <v>8</v>
      </c>
      <c r="B77" s="12" t="s">
        <v>18</v>
      </c>
      <c r="C77" s="25" t="s">
        <v>82</v>
      </c>
      <c r="D77" s="19" t="s">
        <v>29</v>
      </c>
      <c r="E77" s="20"/>
      <c r="F77" s="21"/>
      <c r="G77" s="22">
        <v>15</v>
      </c>
      <c r="H77" s="23">
        <v>763</v>
      </c>
      <c r="I77" s="23">
        <v>940.55000000000007</v>
      </c>
    </row>
    <row r="78" spans="1:9" ht="15.75" thickBot="1" x14ac:dyDescent="0.3">
      <c r="A78" s="12" t="s">
        <v>8</v>
      </c>
      <c r="B78" s="12" t="s">
        <v>18</v>
      </c>
      <c r="C78" s="12" t="s">
        <v>89</v>
      </c>
      <c r="D78" s="12" t="s">
        <v>90</v>
      </c>
      <c r="E78" s="12" t="s">
        <v>32</v>
      </c>
      <c r="F78" s="12" t="s">
        <v>33</v>
      </c>
      <c r="G78" s="17">
        <v>65</v>
      </c>
      <c r="H78" s="18">
        <v>3069</v>
      </c>
      <c r="I78" s="18">
        <v>3596.45</v>
      </c>
    </row>
    <row r="79" spans="1:9" ht="15.75" thickBot="1" x14ac:dyDescent="0.3">
      <c r="A79" s="12" t="s">
        <v>8</v>
      </c>
      <c r="B79" s="12" t="s">
        <v>18</v>
      </c>
      <c r="C79" s="12" t="s">
        <v>89</v>
      </c>
      <c r="D79" s="12" t="s">
        <v>91</v>
      </c>
      <c r="E79" s="12" t="s">
        <v>21</v>
      </c>
      <c r="F79" s="12" t="s">
        <v>22</v>
      </c>
      <c r="G79" s="15">
        <v>4</v>
      </c>
      <c r="H79" s="16">
        <v>189</v>
      </c>
      <c r="I79" s="16">
        <v>332.64</v>
      </c>
    </row>
    <row r="80" spans="1:9" ht="15.75" thickBot="1" x14ac:dyDescent="0.3">
      <c r="A80" s="12" t="s">
        <v>8</v>
      </c>
      <c r="B80" s="12" t="s">
        <v>18</v>
      </c>
      <c r="C80" s="12" t="s">
        <v>89</v>
      </c>
      <c r="D80" s="12" t="s">
        <v>92</v>
      </c>
      <c r="E80" s="12" t="s">
        <v>24</v>
      </c>
      <c r="F80" s="12" t="s">
        <v>25</v>
      </c>
      <c r="G80" s="17">
        <v>11</v>
      </c>
      <c r="H80" s="18">
        <v>519</v>
      </c>
      <c r="I80" s="18">
        <v>657.58</v>
      </c>
    </row>
    <row r="81" spans="1:9" ht="15.75" thickBot="1" x14ac:dyDescent="0.3">
      <c r="A81" s="12" t="s">
        <v>8</v>
      </c>
      <c r="B81" s="12" t="s">
        <v>18</v>
      </c>
      <c r="C81" s="12" t="s">
        <v>89</v>
      </c>
      <c r="D81" s="12" t="s">
        <v>93</v>
      </c>
      <c r="E81" s="12" t="s">
        <v>64</v>
      </c>
      <c r="F81" s="12" t="s">
        <v>65</v>
      </c>
      <c r="G81" s="15">
        <v>1</v>
      </c>
      <c r="H81" s="16">
        <v>47</v>
      </c>
      <c r="I81" s="16">
        <v>80.94</v>
      </c>
    </row>
    <row r="82" spans="1:9" ht="15.75" thickBot="1" x14ac:dyDescent="0.3">
      <c r="A82" s="12" t="s">
        <v>8</v>
      </c>
      <c r="B82" s="12" t="s">
        <v>18</v>
      </c>
      <c r="C82" s="25" t="s">
        <v>89</v>
      </c>
      <c r="D82" s="19" t="s">
        <v>29</v>
      </c>
      <c r="E82" s="20"/>
      <c r="F82" s="21"/>
      <c r="G82" s="22">
        <v>81</v>
      </c>
      <c r="H82" s="23">
        <v>3824</v>
      </c>
      <c r="I82" s="23">
        <v>4667.6099999999997</v>
      </c>
    </row>
    <row r="83" spans="1:9" ht="15.75" thickBot="1" x14ac:dyDescent="0.3">
      <c r="A83" s="12" t="s">
        <v>8</v>
      </c>
      <c r="B83" s="12" t="s">
        <v>18</v>
      </c>
      <c r="C83" s="12" t="s">
        <v>94</v>
      </c>
      <c r="D83" s="12" t="s">
        <v>95</v>
      </c>
      <c r="E83" s="12" t="s">
        <v>67</v>
      </c>
      <c r="F83" s="12" t="s">
        <v>68</v>
      </c>
      <c r="G83" s="15">
        <v>1</v>
      </c>
      <c r="H83" s="16">
        <v>47</v>
      </c>
      <c r="I83" s="16">
        <v>78.97</v>
      </c>
    </row>
    <row r="84" spans="1:9" ht="15.75" thickBot="1" x14ac:dyDescent="0.3">
      <c r="A84" s="12" t="s">
        <v>8</v>
      </c>
      <c r="B84" s="12" t="s">
        <v>18</v>
      </c>
      <c r="C84" s="12" t="s">
        <v>94</v>
      </c>
      <c r="D84" s="12" t="s">
        <v>96</v>
      </c>
      <c r="E84" s="12" t="s">
        <v>70</v>
      </c>
      <c r="F84" s="12" t="s">
        <v>71</v>
      </c>
      <c r="G84" s="17">
        <v>3</v>
      </c>
      <c r="H84" s="18">
        <v>142</v>
      </c>
      <c r="I84" s="18">
        <v>223.56</v>
      </c>
    </row>
    <row r="85" spans="1:9" ht="15.75" thickBot="1" x14ac:dyDescent="0.3">
      <c r="A85" s="12" t="s">
        <v>8</v>
      </c>
      <c r="B85" s="12" t="s">
        <v>18</v>
      </c>
      <c r="C85" s="12" t="s">
        <v>94</v>
      </c>
      <c r="D85" s="12" t="s">
        <v>97</v>
      </c>
      <c r="E85" s="12" t="s">
        <v>53</v>
      </c>
      <c r="F85" s="12" t="s">
        <v>54</v>
      </c>
      <c r="G85" s="15">
        <v>8</v>
      </c>
      <c r="H85" s="16">
        <v>378</v>
      </c>
      <c r="I85" s="16">
        <v>489.84</v>
      </c>
    </row>
    <row r="86" spans="1:9" ht="15.75" thickBot="1" x14ac:dyDescent="0.3">
      <c r="A86" s="12" t="s">
        <v>8</v>
      </c>
      <c r="B86" s="12" t="s">
        <v>18</v>
      </c>
      <c r="C86" s="12" t="s">
        <v>94</v>
      </c>
      <c r="D86" s="12" t="s">
        <v>98</v>
      </c>
      <c r="E86" s="12" t="s">
        <v>50</v>
      </c>
      <c r="F86" s="12" t="s">
        <v>51</v>
      </c>
      <c r="G86" s="17">
        <v>4</v>
      </c>
      <c r="H86" s="18">
        <v>189</v>
      </c>
      <c r="I86" s="18">
        <v>256.76</v>
      </c>
    </row>
    <row r="87" spans="1:9" ht="15.75" thickBot="1" x14ac:dyDescent="0.3">
      <c r="A87" s="12" t="s">
        <v>8</v>
      </c>
      <c r="B87" s="12" t="s">
        <v>18</v>
      </c>
      <c r="C87" s="25" t="s">
        <v>94</v>
      </c>
      <c r="D87" s="19" t="s">
        <v>29</v>
      </c>
      <c r="E87" s="20"/>
      <c r="F87" s="21"/>
      <c r="G87" s="22">
        <v>16</v>
      </c>
      <c r="H87" s="23">
        <v>756</v>
      </c>
      <c r="I87" s="23">
        <v>1049.1299999999999</v>
      </c>
    </row>
    <row r="88" spans="1:9" ht="15.75" thickBot="1" x14ac:dyDescent="0.3">
      <c r="A88" s="12" t="s">
        <v>8</v>
      </c>
      <c r="B88" s="12" t="s">
        <v>18</v>
      </c>
      <c r="C88" s="12" t="s">
        <v>99</v>
      </c>
      <c r="D88" s="12" t="s">
        <v>100</v>
      </c>
      <c r="E88" s="12" t="s">
        <v>32</v>
      </c>
      <c r="F88" s="12" t="s">
        <v>33</v>
      </c>
      <c r="G88" s="17">
        <v>32</v>
      </c>
      <c r="H88" s="18">
        <v>1511</v>
      </c>
      <c r="I88" s="18">
        <v>1770.56</v>
      </c>
    </row>
    <row r="89" spans="1:9" ht="15.75" thickBot="1" x14ac:dyDescent="0.3">
      <c r="A89" s="12" t="s">
        <v>8</v>
      </c>
      <c r="B89" s="12" t="s">
        <v>18</v>
      </c>
      <c r="C89" s="12" t="s">
        <v>99</v>
      </c>
      <c r="D89" s="12" t="s">
        <v>101</v>
      </c>
      <c r="E89" s="12" t="s">
        <v>21</v>
      </c>
      <c r="F89" s="12" t="s">
        <v>22</v>
      </c>
      <c r="G89" s="15">
        <v>2</v>
      </c>
      <c r="H89" s="16">
        <v>94</v>
      </c>
      <c r="I89" s="16">
        <v>166.32</v>
      </c>
    </row>
    <row r="90" spans="1:9" ht="15.75" thickBot="1" x14ac:dyDescent="0.3">
      <c r="A90" s="12" t="s">
        <v>8</v>
      </c>
      <c r="B90" s="12" t="s">
        <v>18</v>
      </c>
      <c r="C90" s="12" t="s">
        <v>99</v>
      </c>
      <c r="D90" s="12" t="s">
        <v>102</v>
      </c>
      <c r="E90" s="12" t="s">
        <v>50</v>
      </c>
      <c r="F90" s="12" t="s">
        <v>51</v>
      </c>
      <c r="G90" s="17">
        <v>10</v>
      </c>
      <c r="H90" s="18">
        <v>472</v>
      </c>
      <c r="I90" s="18">
        <v>641.9</v>
      </c>
    </row>
    <row r="91" spans="1:9" ht="15.75" thickBot="1" x14ac:dyDescent="0.3">
      <c r="A91" s="12" t="s">
        <v>8</v>
      </c>
      <c r="B91" s="12" t="s">
        <v>18</v>
      </c>
      <c r="C91" s="25" t="s">
        <v>99</v>
      </c>
      <c r="D91" s="19" t="s">
        <v>29</v>
      </c>
      <c r="E91" s="20"/>
      <c r="F91" s="21"/>
      <c r="G91" s="22">
        <v>44</v>
      </c>
      <c r="H91" s="23">
        <v>2077</v>
      </c>
      <c r="I91" s="23">
        <v>2578.7799999999997</v>
      </c>
    </row>
    <row r="92" spans="1:9" ht="15.75" thickBot="1" x14ac:dyDescent="0.3">
      <c r="A92" s="12" t="s">
        <v>8</v>
      </c>
      <c r="B92" s="12" t="s">
        <v>18</v>
      </c>
      <c r="C92" s="12" t="s">
        <v>103</v>
      </c>
      <c r="D92" s="12" t="s">
        <v>104</v>
      </c>
      <c r="E92" s="12" t="s">
        <v>32</v>
      </c>
      <c r="F92" s="12" t="s">
        <v>33</v>
      </c>
      <c r="G92" s="17">
        <v>17</v>
      </c>
      <c r="H92" s="18">
        <v>808</v>
      </c>
      <c r="I92" s="18">
        <v>940.61</v>
      </c>
    </row>
    <row r="93" spans="1:9" ht="15.75" thickBot="1" x14ac:dyDescent="0.3">
      <c r="A93" s="12" t="s">
        <v>8</v>
      </c>
      <c r="B93" s="12" t="s">
        <v>18</v>
      </c>
      <c r="C93" s="12" t="s">
        <v>103</v>
      </c>
      <c r="D93" s="12" t="s">
        <v>105</v>
      </c>
      <c r="E93" s="12" t="s">
        <v>21</v>
      </c>
      <c r="F93" s="12" t="s">
        <v>22</v>
      </c>
      <c r="G93" s="15">
        <v>2</v>
      </c>
      <c r="H93" s="16">
        <v>95</v>
      </c>
      <c r="I93" s="16">
        <v>166.32</v>
      </c>
    </row>
    <row r="94" spans="1:9" ht="15.75" thickBot="1" x14ac:dyDescent="0.3">
      <c r="A94" s="12" t="s">
        <v>8</v>
      </c>
      <c r="B94" s="12" t="s">
        <v>18</v>
      </c>
      <c r="C94" s="12" t="s">
        <v>103</v>
      </c>
      <c r="D94" s="12" t="s">
        <v>106</v>
      </c>
      <c r="E94" s="12" t="s">
        <v>24</v>
      </c>
      <c r="F94" s="12" t="s">
        <v>25</v>
      </c>
      <c r="G94" s="17">
        <v>4</v>
      </c>
      <c r="H94" s="18">
        <v>190</v>
      </c>
      <c r="I94" s="18">
        <v>239.12</v>
      </c>
    </row>
    <row r="95" spans="1:9" ht="15.75" thickBot="1" x14ac:dyDescent="0.3">
      <c r="A95" s="12" t="s">
        <v>8</v>
      </c>
      <c r="B95" s="12" t="s">
        <v>18</v>
      </c>
      <c r="C95" s="25" t="s">
        <v>103</v>
      </c>
      <c r="D95" s="19" t="s">
        <v>29</v>
      </c>
      <c r="E95" s="20"/>
      <c r="F95" s="21"/>
      <c r="G95" s="22">
        <v>23</v>
      </c>
      <c r="H95" s="23">
        <v>1093</v>
      </c>
      <c r="I95" s="23">
        <v>1346.0500000000002</v>
      </c>
    </row>
    <row r="96" spans="1:9" ht="15.75" thickBot="1" x14ac:dyDescent="0.3">
      <c r="A96" s="12" t="s">
        <v>8</v>
      </c>
      <c r="B96" s="12" t="s">
        <v>18</v>
      </c>
      <c r="C96" s="12" t="s">
        <v>107</v>
      </c>
      <c r="D96" s="12" t="s">
        <v>108</v>
      </c>
      <c r="E96" s="12" t="s">
        <v>32</v>
      </c>
      <c r="F96" s="12" t="s">
        <v>33</v>
      </c>
      <c r="G96" s="17">
        <v>10</v>
      </c>
      <c r="H96" s="18">
        <v>472</v>
      </c>
      <c r="I96" s="18">
        <v>553.29999999999995</v>
      </c>
    </row>
    <row r="97" spans="1:9" ht="15.75" thickBot="1" x14ac:dyDescent="0.3">
      <c r="A97" s="12" t="s">
        <v>8</v>
      </c>
      <c r="B97" s="12" t="s">
        <v>18</v>
      </c>
      <c r="C97" s="12" t="s">
        <v>107</v>
      </c>
      <c r="D97" s="12" t="s">
        <v>109</v>
      </c>
      <c r="E97" s="12" t="s">
        <v>21</v>
      </c>
      <c r="F97" s="12" t="s">
        <v>22</v>
      </c>
      <c r="G97" s="15">
        <v>4</v>
      </c>
      <c r="H97" s="16">
        <v>189</v>
      </c>
      <c r="I97" s="16">
        <v>332.64</v>
      </c>
    </row>
    <row r="98" spans="1:9" ht="15.75" thickBot="1" x14ac:dyDescent="0.3">
      <c r="A98" s="12" t="s">
        <v>8</v>
      </c>
      <c r="B98" s="12" t="s">
        <v>18</v>
      </c>
      <c r="C98" s="12" t="s">
        <v>107</v>
      </c>
      <c r="D98" s="12" t="s">
        <v>110</v>
      </c>
      <c r="E98" s="12" t="s">
        <v>24</v>
      </c>
      <c r="F98" s="12" t="s">
        <v>25</v>
      </c>
      <c r="G98" s="17">
        <v>8</v>
      </c>
      <c r="H98" s="18">
        <v>378</v>
      </c>
      <c r="I98" s="18">
        <v>478.24</v>
      </c>
    </row>
    <row r="99" spans="1:9" ht="15.75" thickBot="1" x14ac:dyDescent="0.3">
      <c r="A99" s="12" t="s">
        <v>8</v>
      </c>
      <c r="B99" s="12" t="s">
        <v>18</v>
      </c>
      <c r="C99" s="25" t="s">
        <v>107</v>
      </c>
      <c r="D99" s="19" t="s">
        <v>29</v>
      </c>
      <c r="E99" s="20"/>
      <c r="F99" s="21"/>
      <c r="G99" s="22">
        <v>22</v>
      </c>
      <c r="H99" s="23">
        <v>1039</v>
      </c>
      <c r="I99" s="23">
        <v>1364.1799999999998</v>
      </c>
    </row>
    <row r="100" spans="1:9" ht="15.75" thickBot="1" x14ac:dyDescent="0.3">
      <c r="A100" s="12" t="s">
        <v>8</v>
      </c>
      <c r="B100" s="12" t="s">
        <v>18</v>
      </c>
      <c r="C100" s="12" t="s">
        <v>111</v>
      </c>
      <c r="D100" s="12" t="s">
        <v>112</v>
      </c>
      <c r="E100" s="12" t="s">
        <v>37</v>
      </c>
      <c r="F100" s="12" t="s">
        <v>38</v>
      </c>
      <c r="G100" s="17">
        <v>14</v>
      </c>
      <c r="H100" s="18">
        <v>661</v>
      </c>
      <c r="I100" s="18">
        <v>1043.28</v>
      </c>
    </row>
    <row r="101" spans="1:9" ht="15.75" thickBot="1" x14ac:dyDescent="0.3">
      <c r="A101" s="12" t="s">
        <v>8</v>
      </c>
      <c r="B101" s="12" t="s">
        <v>18</v>
      </c>
      <c r="C101" s="12" t="s">
        <v>111</v>
      </c>
      <c r="D101" s="12" t="s">
        <v>113</v>
      </c>
      <c r="E101" s="12" t="s">
        <v>44</v>
      </c>
      <c r="F101" s="12" t="s">
        <v>45</v>
      </c>
      <c r="G101" s="15">
        <v>2</v>
      </c>
      <c r="H101" s="16">
        <v>94</v>
      </c>
      <c r="I101" s="16">
        <v>157.94</v>
      </c>
    </row>
    <row r="102" spans="1:9" ht="15.75" thickBot="1" x14ac:dyDescent="0.3">
      <c r="A102" s="12" t="s">
        <v>8</v>
      </c>
      <c r="B102" s="12" t="s">
        <v>18</v>
      </c>
      <c r="C102" s="12" t="s">
        <v>111</v>
      </c>
      <c r="D102" s="12" t="s">
        <v>114</v>
      </c>
      <c r="E102" s="12" t="s">
        <v>53</v>
      </c>
      <c r="F102" s="12" t="s">
        <v>54</v>
      </c>
      <c r="G102" s="17">
        <v>10</v>
      </c>
      <c r="H102" s="18">
        <v>470</v>
      </c>
      <c r="I102" s="18">
        <v>612.29999999999995</v>
      </c>
    </row>
    <row r="103" spans="1:9" ht="15.75" thickBot="1" x14ac:dyDescent="0.3">
      <c r="A103" s="12" t="s">
        <v>8</v>
      </c>
      <c r="B103" s="12" t="s">
        <v>18</v>
      </c>
      <c r="C103" s="12" t="s">
        <v>111</v>
      </c>
      <c r="D103" s="12" t="s">
        <v>115</v>
      </c>
      <c r="E103" s="12" t="s">
        <v>50</v>
      </c>
      <c r="F103" s="12" t="s">
        <v>51</v>
      </c>
      <c r="G103" s="15">
        <v>8</v>
      </c>
      <c r="H103" s="16">
        <v>378</v>
      </c>
      <c r="I103" s="16">
        <v>513.52</v>
      </c>
    </row>
    <row r="104" spans="1:9" ht="15.75" thickBot="1" x14ac:dyDescent="0.3">
      <c r="A104" s="12" t="s">
        <v>8</v>
      </c>
      <c r="B104" s="12" t="s">
        <v>18</v>
      </c>
      <c r="C104" s="25" t="s">
        <v>111</v>
      </c>
      <c r="D104" s="19" t="s">
        <v>29</v>
      </c>
      <c r="E104" s="20"/>
      <c r="F104" s="21"/>
      <c r="G104" s="22">
        <v>34</v>
      </c>
      <c r="H104" s="23">
        <v>1603</v>
      </c>
      <c r="I104" s="23">
        <v>2327.04</v>
      </c>
    </row>
    <row r="105" spans="1:9" ht="15.75" thickBot="1" x14ac:dyDescent="0.3">
      <c r="A105" s="12" t="s">
        <v>8</v>
      </c>
      <c r="B105" s="12" t="s">
        <v>18</v>
      </c>
      <c r="C105" s="25" t="s">
        <v>116</v>
      </c>
      <c r="D105" s="12" t="s">
        <v>117</v>
      </c>
      <c r="E105" s="12" t="s">
        <v>118</v>
      </c>
      <c r="F105" s="12" t="s">
        <v>119</v>
      </c>
      <c r="G105" s="15">
        <v>2</v>
      </c>
      <c r="H105" s="16">
        <v>95</v>
      </c>
      <c r="I105" s="16">
        <v>151.80000000000001</v>
      </c>
    </row>
    <row r="106" spans="1:9" ht="15.75" thickBot="1" x14ac:dyDescent="0.3">
      <c r="A106" s="12" t="s">
        <v>8</v>
      </c>
      <c r="B106" s="12" t="s">
        <v>18</v>
      </c>
      <c r="C106" s="19" t="s">
        <v>29</v>
      </c>
      <c r="D106" s="20"/>
      <c r="E106" s="20"/>
      <c r="F106" s="21"/>
      <c r="G106" s="22">
        <v>384</v>
      </c>
      <c r="H106" s="23">
        <v>18082</v>
      </c>
      <c r="I106" s="23">
        <v>24013.589999999997</v>
      </c>
    </row>
    <row r="107" spans="1:9" ht="15.75" thickBot="1" x14ac:dyDescent="0.3">
      <c r="A107" s="12" t="s">
        <v>8</v>
      </c>
      <c r="B107" s="12" t="s">
        <v>120</v>
      </c>
      <c r="C107" s="12" t="s">
        <v>121</v>
      </c>
      <c r="D107" s="12" t="s">
        <v>122</v>
      </c>
      <c r="E107" s="12" t="s">
        <v>70</v>
      </c>
      <c r="F107" s="12" t="s">
        <v>71</v>
      </c>
      <c r="G107" s="15">
        <v>2</v>
      </c>
      <c r="H107" s="16">
        <v>97</v>
      </c>
      <c r="I107" s="16">
        <v>149.04</v>
      </c>
    </row>
    <row r="108" spans="1:9" ht="15.75" thickBot="1" x14ac:dyDescent="0.3">
      <c r="A108" s="12" t="s">
        <v>8</v>
      </c>
      <c r="B108" s="12" t="s">
        <v>123</v>
      </c>
      <c r="C108" s="12" t="s">
        <v>124</v>
      </c>
      <c r="D108" s="12" t="s">
        <v>125</v>
      </c>
      <c r="E108" s="12" t="s">
        <v>32</v>
      </c>
      <c r="F108" s="12" t="s">
        <v>33</v>
      </c>
      <c r="G108" s="17">
        <v>4</v>
      </c>
      <c r="H108" s="18">
        <v>193</v>
      </c>
      <c r="I108" s="18">
        <v>221.32</v>
      </c>
    </row>
    <row r="109" spans="1:9" ht="15.75" thickBot="1" x14ac:dyDescent="0.3">
      <c r="A109" s="12" t="s">
        <v>8</v>
      </c>
      <c r="B109" s="20"/>
      <c r="C109" s="20"/>
      <c r="D109" s="20"/>
      <c r="E109" s="20"/>
      <c r="F109" s="21"/>
      <c r="G109" s="22">
        <v>390</v>
      </c>
      <c r="H109" s="23">
        <v>18372</v>
      </c>
      <c r="I109" s="23">
        <v>24383.949999999997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topLeftCell="A66" workbookViewId="0">
      <selection activeCell="G77" sqref="G77"/>
    </sheetView>
  </sheetViews>
  <sheetFormatPr defaultRowHeight="15" x14ac:dyDescent="0.25"/>
  <cols>
    <col min="1" max="1" width="13.140625" bestFit="1" customWidth="1"/>
    <col min="2" max="2" width="16.42578125" customWidth="1"/>
    <col min="4" max="4" width="10.5703125" bestFit="1" customWidth="1"/>
    <col min="6" max="6" width="13.42578125" bestFit="1" customWidth="1"/>
    <col min="7" max="7" width="10" bestFit="1" customWidth="1"/>
    <col min="8" max="8" width="12" bestFit="1" customWidth="1"/>
    <col min="9" max="9" width="11.7109375" customWidth="1"/>
    <col min="15" max="15" width="11.42578125" customWidth="1"/>
  </cols>
  <sheetData>
    <row r="1" spans="1:19" ht="75" x14ac:dyDescent="0.25">
      <c r="A1" t="s">
        <v>126</v>
      </c>
      <c r="B1" t="s">
        <v>131</v>
      </c>
      <c r="C1" t="s">
        <v>127</v>
      </c>
      <c r="D1" t="s">
        <v>128</v>
      </c>
      <c r="E1" t="s">
        <v>129</v>
      </c>
      <c r="F1" t="s">
        <v>130</v>
      </c>
      <c r="H1" s="30" t="s">
        <v>143</v>
      </c>
      <c r="I1" s="29" t="s">
        <v>144</v>
      </c>
      <c r="J1" s="29" t="s">
        <v>145</v>
      </c>
      <c r="K1" s="29" t="s">
        <v>146</v>
      </c>
      <c r="L1" s="29" t="s">
        <v>147</v>
      </c>
      <c r="M1" s="31" t="s">
        <v>148</v>
      </c>
      <c r="N1" s="29" t="s">
        <v>149</v>
      </c>
      <c r="O1" s="29" t="s">
        <v>150</v>
      </c>
      <c r="P1" s="29" t="s">
        <v>151</v>
      </c>
      <c r="Q1" s="29" t="s">
        <v>152</v>
      </c>
      <c r="R1" s="1"/>
      <c r="S1" s="1"/>
    </row>
    <row r="2" spans="1:19" x14ac:dyDescent="0.25">
      <c r="A2" s="26" t="s">
        <v>19</v>
      </c>
      <c r="B2" t="s">
        <v>132</v>
      </c>
      <c r="C2">
        <v>362</v>
      </c>
      <c r="D2" s="27">
        <v>59.78</v>
      </c>
      <c r="E2">
        <v>10</v>
      </c>
      <c r="F2" s="27">
        <f t="shared" ref="F2:F33" si="0">ROUND(D2*E2,2)</f>
        <v>597.79999999999995</v>
      </c>
      <c r="H2">
        <f t="shared" ref="H2:H33" si="1">E2</f>
        <v>10</v>
      </c>
      <c r="Q2">
        <v>10</v>
      </c>
    </row>
    <row r="3" spans="1:19" x14ac:dyDescent="0.25">
      <c r="A3" s="26"/>
      <c r="C3">
        <v>363</v>
      </c>
      <c r="D3" s="27">
        <v>61.75</v>
      </c>
      <c r="E3">
        <v>4</v>
      </c>
      <c r="F3" s="27">
        <f t="shared" si="0"/>
        <v>247</v>
      </c>
      <c r="H3">
        <f t="shared" si="1"/>
        <v>4</v>
      </c>
      <c r="L3">
        <v>8</v>
      </c>
    </row>
    <row r="4" spans="1:19" x14ac:dyDescent="0.25">
      <c r="A4" s="26"/>
      <c r="C4">
        <v>361</v>
      </c>
      <c r="D4" s="27">
        <v>83.16</v>
      </c>
      <c r="E4">
        <v>5</v>
      </c>
      <c r="F4" s="27">
        <f t="shared" si="0"/>
        <v>415.8</v>
      </c>
      <c r="H4">
        <f t="shared" si="1"/>
        <v>5</v>
      </c>
      <c r="I4">
        <v>5</v>
      </c>
      <c r="J4">
        <v>10</v>
      </c>
      <c r="N4">
        <v>5</v>
      </c>
    </row>
    <row r="5" spans="1:19" x14ac:dyDescent="0.25">
      <c r="A5" s="26" t="s">
        <v>30</v>
      </c>
      <c r="B5" t="s">
        <v>133</v>
      </c>
      <c r="C5">
        <v>360</v>
      </c>
      <c r="D5" s="27">
        <v>55.33</v>
      </c>
      <c r="E5">
        <v>28</v>
      </c>
      <c r="F5" s="27">
        <f t="shared" si="0"/>
        <v>1549.24</v>
      </c>
      <c r="H5">
        <f t="shared" si="1"/>
        <v>28</v>
      </c>
    </row>
    <row r="6" spans="1:19" x14ac:dyDescent="0.25">
      <c r="A6" s="26"/>
      <c r="C6">
        <v>361</v>
      </c>
      <c r="D6" s="27">
        <v>83.16</v>
      </c>
      <c r="E6">
        <v>2</v>
      </c>
      <c r="F6" s="27">
        <f t="shared" si="0"/>
        <v>166.32</v>
      </c>
      <c r="H6">
        <f t="shared" si="1"/>
        <v>2</v>
      </c>
      <c r="I6">
        <v>2</v>
      </c>
      <c r="J6">
        <v>4</v>
      </c>
      <c r="N6">
        <v>2</v>
      </c>
    </row>
    <row r="7" spans="1:19" x14ac:dyDescent="0.25">
      <c r="A7" s="26"/>
      <c r="C7">
        <v>362</v>
      </c>
      <c r="D7" s="27">
        <v>59.78</v>
      </c>
      <c r="E7">
        <v>2</v>
      </c>
      <c r="F7" s="27">
        <f t="shared" si="0"/>
        <v>119.56</v>
      </c>
      <c r="H7">
        <f t="shared" si="1"/>
        <v>2</v>
      </c>
      <c r="Q7">
        <v>2</v>
      </c>
    </row>
    <row r="8" spans="1:19" x14ac:dyDescent="0.25">
      <c r="A8" s="26"/>
      <c r="C8">
        <v>373</v>
      </c>
      <c r="D8" s="27">
        <v>74.52</v>
      </c>
      <c r="E8">
        <v>6</v>
      </c>
      <c r="F8" s="27">
        <f t="shared" si="0"/>
        <v>447.12</v>
      </c>
      <c r="H8">
        <f t="shared" si="1"/>
        <v>6</v>
      </c>
      <c r="O8">
        <v>6</v>
      </c>
    </row>
    <row r="9" spans="1:19" x14ac:dyDescent="0.25">
      <c r="A9" s="26" t="s">
        <v>39</v>
      </c>
      <c r="B9" t="s">
        <v>133</v>
      </c>
      <c r="C9">
        <v>374</v>
      </c>
      <c r="D9" s="27">
        <v>75.88</v>
      </c>
      <c r="E9">
        <v>2</v>
      </c>
      <c r="F9" s="27">
        <f t="shared" si="0"/>
        <v>151.76</v>
      </c>
      <c r="H9">
        <f t="shared" si="1"/>
        <v>2</v>
      </c>
      <c r="N9">
        <v>2</v>
      </c>
      <c r="O9">
        <v>2</v>
      </c>
    </row>
    <row r="10" spans="1:19" x14ac:dyDescent="0.25">
      <c r="A10" s="26"/>
      <c r="C10">
        <v>375</v>
      </c>
      <c r="D10" s="27">
        <v>78.97</v>
      </c>
      <c r="E10">
        <v>1</v>
      </c>
      <c r="F10" s="27">
        <f t="shared" si="0"/>
        <v>78.97</v>
      </c>
      <c r="H10">
        <f t="shared" si="1"/>
        <v>1</v>
      </c>
      <c r="O10">
        <v>1</v>
      </c>
      <c r="Q10">
        <v>1</v>
      </c>
    </row>
    <row r="11" spans="1:19" x14ac:dyDescent="0.25">
      <c r="A11" s="26"/>
      <c r="C11">
        <v>376</v>
      </c>
      <c r="D11" s="27">
        <v>77.260000000000005</v>
      </c>
      <c r="E11">
        <v>2</v>
      </c>
      <c r="F11" s="27">
        <f t="shared" si="0"/>
        <v>154.52000000000001</v>
      </c>
      <c r="H11">
        <f t="shared" si="1"/>
        <v>2</v>
      </c>
      <c r="I11">
        <v>2</v>
      </c>
      <c r="N11">
        <v>6</v>
      </c>
    </row>
    <row r="12" spans="1:19" x14ac:dyDescent="0.25">
      <c r="A12" s="26"/>
      <c r="C12">
        <v>377</v>
      </c>
      <c r="D12" s="27">
        <v>64.19</v>
      </c>
      <c r="E12">
        <v>19</v>
      </c>
      <c r="F12" s="27">
        <f t="shared" si="0"/>
        <v>1219.6099999999999</v>
      </c>
      <c r="H12">
        <f t="shared" si="1"/>
        <v>19</v>
      </c>
      <c r="M12">
        <v>38</v>
      </c>
    </row>
    <row r="13" spans="1:19" x14ac:dyDescent="0.25">
      <c r="A13" s="26"/>
      <c r="C13">
        <v>367</v>
      </c>
      <c r="D13" s="27">
        <v>61.23</v>
      </c>
      <c r="E13">
        <v>2</v>
      </c>
      <c r="F13" s="27">
        <f t="shared" si="0"/>
        <v>122.46</v>
      </c>
      <c r="H13">
        <f t="shared" si="1"/>
        <v>2</v>
      </c>
      <c r="J13">
        <v>4</v>
      </c>
    </row>
    <row r="14" spans="1:19" x14ac:dyDescent="0.25">
      <c r="A14" s="26" t="s">
        <v>55</v>
      </c>
      <c r="B14" s="28" t="s">
        <v>134</v>
      </c>
      <c r="C14">
        <v>360</v>
      </c>
      <c r="D14" s="27">
        <v>55.33</v>
      </c>
      <c r="E14">
        <v>7</v>
      </c>
      <c r="F14" s="27">
        <f t="shared" si="0"/>
        <v>387.31</v>
      </c>
      <c r="H14">
        <f t="shared" si="1"/>
        <v>7</v>
      </c>
    </row>
    <row r="15" spans="1:19" x14ac:dyDescent="0.25">
      <c r="A15" s="26"/>
      <c r="C15">
        <v>361</v>
      </c>
      <c r="D15" s="27">
        <v>83.16</v>
      </c>
      <c r="E15">
        <v>4</v>
      </c>
      <c r="F15" s="27">
        <f t="shared" si="0"/>
        <v>332.64</v>
      </c>
      <c r="H15">
        <f t="shared" si="1"/>
        <v>4</v>
      </c>
      <c r="I15">
        <v>4</v>
      </c>
      <c r="J15">
        <v>8</v>
      </c>
      <c r="N15">
        <v>4</v>
      </c>
    </row>
    <row r="16" spans="1:19" x14ac:dyDescent="0.25">
      <c r="A16" s="26"/>
      <c r="C16">
        <v>363</v>
      </c>
      <c r="D16" s="27">
        <v>61.75</v>
      </c>
      <c r="E16">
        <v>1</v>
      </c>
      <c r="F16" s="27">
        <f t="shared" si="0"/>
        <v>61.75</v>
      </c>
      <c r="H16">
        <f t="shared" si="1"/>
        <v>1</v>
      </c>
      <c r="L16">
        <v>2</v>
      </c>
    </row>
    <row r="17" spans="1:17" x14ac:dyDescent="0.25">
      <c r="A17" s="26"/>
      <c r="C17">
        <v>364</v>
      </c>
      <c r="D17" s="27">
        <v>63.11</v>
      </c>
      <c r="E17">
        <v>1</v>
      </c>
      <c r="F17" s="27">
        <f t="shared" si="0"/>
        <v>63.11</v>
      </c>
      <c r="H17">
        <f t="shared" si="1"/>
        <v>1</v>
      </c>
      <c r="L17">
        <v>2</v>
      </c>
      <c r="N17">
        <v>1</v>
      </c>
    </row>
    <row r="18" spans="1:17" x14ac:dyDescent="0.25">
      <c r="A18" s="26" t="s">
        <v>62</v>
      </c>
      <c r="B18" s="28" t="s">
        <v>134</v>
      </c>
      <c r="C18">
        <v>365</v>
      </c>
      <c r="D18" s="27">
        <v>80.94</v>
      </c>
      <c r="E18">
        <v>4</v>
      </c>
      <c r="F18" s="27">
        <f t="shared" si="0"/>
        <v>323.76</v>
      </c>
      <c r="H18">
        <f t="shared" si="1"/>
        <v>4</v>
      </c>
      <c r="L18">
        <v>8</v>
      </c>
      <c r="O18">
        <v>4</v>
      </c>
    </row>
    <row r="19" spans="1:17" x14ac:dyDescent="0.25">
      <c r="A19" s="26"/>
      <c r="C19">
        <v>366</v>
      </c>
      <c r="D19" s="27">
        <v>78.97</v>
      </c>
      <c r="E19">
        <v>8</v>
      </c>
      <c r="F19" s="27">
        <f t="shared" si="0"/>
        <v>631.76</v>
      </c>
      <c r="H19">
        <f t="shared" si="1"/>
        <v>8</v>
      </c>
      <c r="O19">
        <v>8</v>
      </c>
      <c r="Q19">
        <v>8</v>
      </c>
    </row>
    <row r="20" spans="1:17" x14ac:dyDescent="0.25">
      <c r="A20" s="26"/>
      <c r="C20">
        <v>370</v>
      </c>
      <c r="D20" s="27">
        <v>74.52</v>
      </c>
      <c r="E20">
        <v>10</v>
      </c>
      <c r="F20" s="27">
        <f t="shared" si="0"/>
        <v>745.2</v>
      </c>
      <c r="H20">
        <f t="shared" si="1"/>
        <v>10</v>
      </c>
      <c r="O20">
        <v>10</v>
      </c>
    </row>
    <row r="21" spans="1:17" x14ac:dyDescent="0.25">
      <c r="A21" s="26" t="s">
        <v>72</v>
      </c>
      <c r="B21" t="s">
        <v>135</v>
      </c>
      <c r="C21">
        <v>372</v>
      </c>
      <c r="D21" s="27">
        <v>82.3</v>
      </c>
      <c r="E21">
        <v>1</v>
      </c>
      <c r="F21" s="27">
        <f t="shared" si="0"/>
        <v>82.3</v>
      </c>
      <c r="H21">
        <f t="shared" si="1"/>
        <v>1</v>
      </c>
      <c r="L21">
        <v>2</v>
      </c>
      <c r="N21">
        <v>1</v>
      </c>
      <c r="O21">
        <v>1</v>
      </c>
    </row>
    <row r="22" spans="1:17" x14ac:dyDescent="0.25">
      <c r="A22" s="26"/>
      <c r="C22">
        <v>374</v>
      </c>
      <c r="D22" s="27">
        <v>75.88</v>
      </c>
      <c r="E22">
        <v>2</v>
      </c>
      <c r="F22" s="27">
        <f t="shared" si="0"/>
        <v>151.76</v>
      </c>
      <c r="H22">
        <f t="shared" si="1"/>
        <v>2</v>
      </c>
      <c r="N22">
        <v>2</v>
      </c>
      <c r="O22">
        <v>2</v>
      </c>
    </row>
    <row r="23" spans="1:17" x14ac:dyDescent="0.25">
      <c r="A23" s="26"/>
      <c r="C23">
        <v>377</v>
      </c>
      <c r="D23" s="27">
        <v>64.19</v>
      </c>
      <c r="E23">
        <v>1</v>
      </c>
      <c r="F23" s="27">
        <f t="shared" si="0"/>
        <v>64.19</v>
      </c>
      <c r="H23">
        <f t="shared" si="1"/>
        <v>1</v>
      </c>
      <c r="M23">
        <v>2</v>
      </c>
    </row>
    <row r="24" spans="1:17" x14ac:dyDescent="0.25">
      <c r="A24" s="26" t="s">
        <v>78</v>
      </c>
      <c r="B24" t="s">
        <v>136</v>
      </c>
      <c r="C24">
        <v>360</v>
      </c>
      <c r="D24" s="27">
        <v>55.33</v>
      </c>
      <c r="E24">
        <v>15</v>
      </c>
      <c r="F24" s="27">
        <f t="shared" si="0"/>
        <v>829.95</v>
      </c>
      <c r="H24">
        <f t="shared" si="1"/>
        <v>15</v>
      </c>
    </row>
    <row r="25" spans="1:17" x14ac:dyDescent="0.25">
      <c r="A25" s="26"/>
      <c r="C25">
        <v>361</v>
      </c>
      <c r="D25" s="27">
        <v>83.16</v>
      </c>
      <c r="E25">
        <v>2</v>
      </c>
      <c r="F25" s="27">
        <f t="shared" si="0"/>
        <v>166.32</v>
      </c>
      <c r="H25">
        <f t="shared" si="1"/>
        <v>2</v>
      </c>
      <c r="I25">
        <v>2</v>
      </c>
      <c r="J25">
        <v>4</v>
      </c>
      <c r="N25">
        <v>2</v>
      </c>
    </row>
    <row r="26" spans="1:17" x14ac:dyDescent="0.25">
      <c r="A26" s="26"/>
      <c r="C26">
        <v>362</v>
      </c>
      <c r="D26" s="27">
        <v>59.78</v>
      </c>
      <c r="E26">
        <v>8</v>
      </c>
      <c r="F26" s="27">
        <f t="shared" si="0"/>
        <v>478.24</v>
      </c>
      <c r="H26">
        <f t="shared" si="1"/>
        <v>8</v>
      </c>
      <c r="Q26">
        <v>8</v>
      </c>
    </row>
    <row r="27" spans="1:17" x14ac:dyDescent="0.25">
      <c r="A27" s="26" t="s">
        <v>82</v>
      </c>
      <c r="B27" t="s">
        <v>137</v>
      </c>
      <c r="C27">
        <v>367</v>
      </c>
      <c r="D27" s="27">
        <v>61.23</v>
      </c>
      <c r="E27">
        <v>4</v>
      </c>
      <c r="F27" s="27">
        <f t="shared" si="0"/>
        <v>244.92</v>
      </c>
      <c r="H27">
        <f t="shared" si="1"/>
        <v>4</v>
      </c>
      <c r="J27">
        <v>8</v>
      </c>
    </row>
    <row r="28" spans="1:17" x14ac:dyDescent="0.25">
      <c r="A28" s="26"/>
      <c r="C28">
        <v>377</v>
      </c>
      <c r="D28" s="27">
        <v>64.19</v>
      </c>
      <c r="E28">
        <v>9</v>
      </c>
      <c r="F28" s="27">
        <f t="shared" si="0"/>
        <v>577.71</v>
      </c>
      <c r="H28">
        <f t="shared" si="1"/>
        <v>9</v>
      </c>
      <c r="M28">
        <v>18</v>
      </c>
    </row>
    <row r="29" spans="1:17" x14ac:dyDescent="0.25">
      <c r="A29" s="26"/>
      <c r="C29">
        <v>368</v>
      </c>
      <c r="D29" s="27">
        <v>56.69</v>
      </c>
      <c r="E29">
        <v>1</v>
      </c>
      <c r="F29" s="27">
        <f t="shared" si="0"/>
        <v>56.69</v>
      </c>
      <c r="H29">
        <f t="shared" si="1"/>
        <v>1</v>
      </c>
      <c r="N29">
        <v>1</v>
      </c>
    </row>
    <row r="30" spans="1:17" x14ac:dyDescent="0.25">
      <c r="A30" s="26"/>
      <c r="C30">
        <v>367</v>
      </c>
      <c r="D30" s="27">
        <v>61.23</v>
      </c>
      <c r="E30">
        <v>1</v>
      </c>
      <c r="F30" s="27">
        <f t="shared" si="0"/>
        <v>61.23</v>
      </c>
      <c r="H30">
        <f t="shared" si="1"/>
        <v>1</v>
      </c>
      <c r="J30">
        <v>2</v>
      </c>
    </row>
    <row r="31" spans="1:17" x14ac:dyDescent="0.25">
      <c r="A31" s="26" t="s">
        <v>89</v>
      </c>
      <c r="B31" t="s">
        <v>138</v>
      </c>
      <c r="C31">
        <v>360</v>
      </c>
      <c r="D31" s="27">
        <v>55.33</v>
      </c>
      <c r="E31">
        <v>65</v>
      </c>
      <c r="F31" s="27">
        <f t="shared" si="0"/>
        <v>3596.45</v>
      </c>
      <c r="H31">
        <f t="shared" si="1"/>
        <v>65</v>
      </c>
    </row>
    <row r="32" spans="1:17" x14ac:dyDescent="0.25">
      <c r="A32" s="26"/>
      <c r="C32">
        <v>361</v>
      </c>
      <c r="D32" s="27">
        <v>83.16</v>
      </c>
      <c r="E32">
        <v>4</v>
      </c>
      <c r="F32" s="27">
        <f t="shared" si="0"/>
        <v>332.64</v>
      </c>
      <c r="H32">
        <f t="shared" si="1"/>
        <v>4</v>
      </c>
      <c r="I32">
        <v>4</v>
      </c>
      <c r="J32">
        <v>8</v>
      </c>
      <c r="N32">
        <v>4</v>
      </c>
    </row>
    <row r="33" spans="1:17" x14ac:dyDescent="0.25">
      <c r="A33" s="26"/>
      <c r="C33">
        <v>362</v>
      </c>
      <c r="D33" s="27">
        <v>59.78</v>
      </c>
      <c r="E33">
        <v>11</v>
      </c>
      <c r="F33" s="27">
        <f t="shared" si="0"/>
        <v>657.58</v>
      </c>
      <c r="H33">
        <f t="shared" si="1"/>
        <v>11</v>
      </c>
      <c r="Q33">
        <v>11</v>
      </c>
    </row>
    <row r="34" spans="1:17" x14ac:dyDescent="0.25">
      <c r="A34" s="26"/>
      <c r="C34">
        <v>365</v>
      </c>
      <c r="D34" s="27">
        <v>80.94</v>
      </c>
      <c r="E34">
        <v>1</v>
      </c>
      <c r="F34" s="27">
        <f t="shared" ref="F34:F52" si="2">ROUND(D34*E34,2)</f>
        <v>80.94</v>
      </c>
      <c r="H34">
        <f t="shared" ref="H34:H52" si="3">E34</f>
        <v>1</v>
      </c>
      <c r="L34">
        <v>2</v>
      </c>
      <c r="O34">
        <v>1</v>
      </c>
    </row>
    <row r="35" spans="1:17" x14ac:dyDescent="0.25">
      <c r="A35" s="26" t="s">
        <v>94</v>
      </c>
      <c r="B35" t="s">
        <v>139</v>
      </c>
      <c r="C35">
        <v>366</v>
      </c>
      <c r="D35" s="27">
        <v>78.97</v>
      </c>
      <c r="E35">
        <v>1</v>
      </c>
      <c r="F35" s="27">
        <f t="shared" si="2"/>
        <v>78.97</v>
      </c>
      <c r="H35">
        <f t="shared" si="3"/>
        <v>1</v>
      </c>
      <c r="O35">
        <v>1</v>
      </c>
      <c r="Q35">
        <v>1</v>
      </c>
    </row>
    <row r="36" spans="1:17" x14ac:dyDescent="0.25">
      <c r="A36" s="26"/>
      <c r="C36">
        <v>370</v>
      </c>
      <c r="D36" s="27">
        <v>74.52</v>
      </c>
      <c r="E36">
        <v>3</v>
      </c>
      <c r="F36" s="27">
        <f t="shared" si="2"/>
        <v>223.56</v>
      </c>
      <c r="H36">
        <f t="shared" si="3"/>
        <v>3</v>
      </c>
      <c r="O36">
        <v>3</v>
      </c>
    </row>
    <row r="37" spans="1:17" x14ac:dyDescent="0.25">
      <c r="A37" s="26"/>
      <c r="C37">
        <v>367</v>
      </c>
      <c r="D37" s="27">
        <v>61.23</v>
      </c>
      <c r="E37">
        <v>8</v>
      </c>
      <c r="F37" s="27">
        <f t="shared" si="2"/>
        <v>489.84</v>
      </c>
      <c r="H37">
        <f t="shared" si="3"/>
        <v>8</v>
      </c>
      <c r="J37">
        <v>16</v>
      </c>
    </row>
    <row r="38" spans="1:17" x14ac:dyDescent="0.25">
      <c r="A38" s="26"/>
      <c r="C38">
        <v>377</v>
      </c>
      <c r="D38" s="27">
        <v>64.19</v>
      </c>
      <c r="E38">
        <v>4</v>
      </c>
      <c r="F38" s="27">
        <f t="shared" si="2"/>
        <v>256.76</v>
      </c>
      <c r="H38">
        <f t="shared" si="3"/>
        <v>4</v>
      </c>
      <c r="M38">
        <v>8</v>
      </c>
    </row>
    <row r="39" spans="1:17" x14ac:dyDescent="0.25">
      <c r="A39" s="26" t="s">
        <v>99</v>
      </c>
      <c r="B39" t="s">
        <v>140</v>
      </c>
      <c r="C39">
        <v>360</v>
      </c>
      <c r="D39" s="27">
        <v>55.33</v>
      </c>
      <c r="E39">
        <v>32</v>
      </c>
      <c r="F39" s="27">
        <f t="shared" si="2"/>
        <v>1770.56</v>
      </c>
      <c r="H39">
        <f t="shared" si="3"/>
        <v>32</v>
      </c>
    </row>
    <row r="40" spans="1:17" x14ac:dyDescent="0.25">
      <c r="A40" s="26"/>
      <c r="C40">
        <v>361</v>
      </c>
      <c r="D40" s="27">
        <v>83.16</v>
      </c>
      <c r="E40">
        <v>2</v>
      </c>
      <c r="F40" s="27">
        <f t="shared" si="2"/>
        <v>166.32</v>
      </c>
      <c r="H40">
        <f t="shared" si="3"/>
        <v>2</v>
      </c>
      <c r="I40">
        <v>2</v>
      </c>
      <c r="J40">
        <v>4</v>
      </c>
      <c r="N40">
        <v>2</v>
      </c>
    </row>
    <row r="41" spans="1:17" x14ac:dyDescent="0.25">
      <c r="A41" s="26"/>
      <c r="C41">
        <v>377</v>
      </c>
      <c r="D41" s="27">
        <v>64.19</v>
      </c>
      <c r="E41">
        <v>10</v>
      </c>
      <c r="F41" s="27">
        <f t="shared" si="2"/>
        <v>641.9</v>
      </c>
      <c r="H41">
        <f t="shared" si="3"/>
        <v>10</v>
      </c>
      <c r="M41">
        <v>20</v>
      </c>
    </row>
    <row r="42" spans="1:17" x14ac:dyDescent="0.25">
      <c r="A42" s="26" t="s">
        <v>103</v>
      </c>
      <c r="B42" t="s">
        <v>141</v>
      </c>
      <c r="C42">
        <v>360</v>
      </c>
      <c r="D42" s="27">
        <v>55.33</v>
      </c>
      <c r="E42">
        <v>17</v>
      </c>
      <c r="F42" s="27">
        <f t="shared" si="2"/>
        <v>940.61</v>
      </c>
      <c r="H42">
        <f t="shared" si="3"/>
        <v>17</v>
      </c>
    </row>
    <row r="43" spans="1:17" x14ac:dyDescent="0.25">
      <c r="A43" s="26"/>
      <c r="C43">
        <v>361</v>
      </c>
      <c r="D43" s="27">
        <v>83.16</v>
      </c>
      <c r="E43">
        <v>2</v>
      </c>
      <c r="F43" s="27">
        <f t="shared" si="2"/>
        <v>166.32</v>
      </c>
      <c r="H43">
        <f t="shared" si="3"/>
        <v>2</v>
      </c>
      <c r="I43">
        <v>2</v>
      </c>
      <c r="J43">
        <v>4</v>
      </c>
      <c r="N43">
        <v>2</v>
      </c>
    </row>
    <row r="44" spans="1:17" x14ac:dyDescent="0.25">
      <c r="A44" s="26"/>
      <c r="C44">
        <v>362</v>
      </c>
      <c r="D44" s="27">
        <v>59.78</v>
      </c>
      <c r="E44">
        <v>4</v>
      </c>
      <c r="F44" s="27">
        <f t="shared" si="2"/>
        <v>239.12</v>
      </c>
      <c r="H44">
        <f t="shared" si="3"/>
        <v>4</v>
      </c>
      <c r="Q44">
        <v>4</v>
      </c>
    </row>
    <row r="45" spans="1:17" x14ac:dyDescent="0.25">
      <c r="A45" s="26" t="s">
        <v>107</v>
      </c>
      <c r="B45" t="s">
        <v>142</v>
      </c>
      <c r="C45">
        <v>360</v>
      </c>
      <c r="D45" s="27">
        <v>55.33</v>
      </c>
      <c r="E45">
        <v>10</v>
      </c>
      <c r="F45" s="27">
        <f t="shared" si="2"/>
        <v>553.29999999999995</v>
      </c>
      <c r="H45">
        <f t="shared" si="3"/>
        <v>10</v>
      </c>
    </row>
    <row r="46" spans="1:17" x14ac:dyDescent="0.25">
      <c r="A46" s="26"/>
      <c r="C46">
        <v>361</v>
      </c>
      <c r="D46" s="27">
        <v>83.16</v>
      </c>
      <c r="E46">
        <v>4</v>
      </c>
      <c r="F46" s="27">
        <f t="shared" si="2"/>
        <v>332.64</v>
      </c>
      <c r="H46">
        <f t="shared" si="3"/>
        <v>4</v>
      </c>
      <c r="I46">
        <v>4</v>
      </c>
      <c r="J46">
        <v>8</v>
      </c>
      <c r="N46">
        <v>4</v>
      </c>
    </row>
    <row r="47" spans="1:17" x14ac:dyDescent="0.25">
      <c r="A47" s="26"/>
      <c r="C47">
        <v>362</v>
      </c>
      <c r="D47" s="27">
        <v>59.78</v>
      </c>
      <c r="E47">
        <v>8</v>
      </c>
      <c r="F47" s="27">
        <f t="shared" si="2"/>
        <v>478.24</v>
      </c>
      <c r="H47">
        <f t="shared" si="3"/>
        <v>8</v>
      </c>
      <c r="Q47">
        <v>8</v>
      </c>
    </row>
    <row r="48" spans="1:17" x14ac:dyDescent="0.25">
      <c r="A48" s="26" t="s">
        <v>111</v>
      </c>
      <c r="B48" t="s">
        <v>142</v>
      </c>
      <c r="C48">
        <v>373</v>
      </c>
      <c r="D48" s="27">
        <v>74.52</v>
      </c>
      <c r="E48">
        <v>14</v>
      </c>
      <c r="F48" s="27">
        <f t="shared" si="2"/>
        <v>1043.28</v>
      </c>
      <c r="H48">
        <f t="shared" si="3"/>
        <v>14</v>
      </c>
      <c r="O48">
        <v>14</v>
      </c>
    </row>
    <row r="49" spans="1:19" x14ac:dyDescent="0.25">
      <c r="A49" s="26"/>
      <c r="C49">
        <v>375</v>
      </c>
      <c r="D49" s="27">
        <v>78.97</v>
      </c>
      <c r="E49">
        <v>2</v>
      </c>
      <c r="F49" s="27">
        <f t="shared" si="2"/>
        <v>157.94</v>
      </c>
      <c r="H49">
        <f t="shared" si="3"/>
        <v>2</v>
      </c>
      <c r="O49">
        <v>2</v>
      </c>
      <c r="Q49">
        <v>2</v>
      </c>
    </row>
    <row r="50" spans="1:19" x14ac:dyDescent="0.25">
      <c r="A50" s="26"/>
      <c r="C50">
        <v>367</v>
      </c>
      <c r="D50" s="27">
        <v>61.23</v>
      </c>
      <c r="E50">
        <v>10</v>
      </c>
      <c r="F50" s="27">
        <f t="shared" si="2"/>
        <v>612.29999999999995</v>
      </c>
      <c r="H50">
        <f t="shared" si="3"/>
        <v>10</v>
      </c>
      <c r="J50">
        <v>20</v>
      </c>
    </row>
    <row r="51" spans="1:19" x14ac:dyDescent="0.25">
      <c r="A51" s="26"/>
      <c r="C51">
        <v>377</v>
      </c>
      <c r="D51" s="27">
        <v>64.19</v>
      </c>
      <c r="E51">
        <v>8</v>
      </c>
      <c r="F51" s="27">
        <f t="shared" si="2"/>
        <v>513.52</v>
      </c>
      <c r="H51">
        <f t="shared" si="3"/>
        <v>8</v>
      </c>
      <c r="M51">
        <v>16</v>
      </c>
    </row>
    <row r="52" spans="1:19" x14ac:dyDescent="0.25">
      <c r="A52" s="26" t="s">
        <v>116</v>
      </c>
      <c r="C52">
        <v>378</v>
      </c>
      <c r="D52" s="27">
        <v>75.900000000000006</v>
      </c>
      <c r="E52">
        <v>2</v>
      </c>
      <c r="F52" s="27">
        <f t="shared" si="2"/>
        <v>151.80000000000001</v>
      </c>
      <c r="H52">
        <f t="shared" si="3"/>
        <v>2</v>
      </c>
      <c r="I52">
        <v>2</v>
      </c>
    </row>
    <row r="53" spans="1:19" x14ac:dyDescent="0.25">
      <c r="A53" s="26"/>
      <c r="D53" s="27"/>
      <c r="E53">
        <f>SUM(E2:E52)</f>
        <v>384</v>
      </c>
      <c r="F53" s="27">
        <f>SUM(F2:F52)</f>
        <v>24013.589999999997</v>
      </c>
      <c r="H53">
        <f t="shared" ref="H53:S53" si="4">SUM(H2:H52)</f>
        <v>384</v>
      </c>
      <c r="I53">
        <f t="shared" si="4"/>
        <v>29</v>
      </c>
      <c r="J53">
        <f t="shared" si="4"/>
        <v>100</v>
      </c>
      <c r="K53">
        <f t="shared" si="4"/>
        <v>0</v>
      </c>
      <c r="L53">
        <f t="shared" si="4"/>
        <v>24</v>
      </c>
      <c r="M53">
        <f t="shared" si="4"/>
        <v>102</v>
      </c>
      <c r="N53">
        <f t="shared" si="4"/>
        <v>38</v>
      </c>
      <c r="O53">
        <f t="shared" si="4"/>
        <v>55</v>
      </c>
      <c r="P53">
        <f t="shared" si="4"/>
        <v>0</v>
      </c>
      <c r="Q53">
        <f t="shared" si="4"/>
        <v>55</v>
      </c>
      <c r="R53">
        <f t="shared" si="4"/>
        <v>0</v>
      </c>
      <c r="S53">
        <f t="shared" si="4"/>
        <v>0</v>
      </c>
    </row>
    <row r="54" spans="1:19" x14ac:dyDescent="0.25">
      <c r="A54" s="26"/>
      <c r="D54" s="27"/>
      <c r="F54" s="27"/>
    </row>
    <row r="55" spans="1:19" x14ac:dyDescent="0.25">
      <c r="A55" s="26"/>
      <c r="C55">
        <v>360</v>
      </c>
      <c r="D55" s="27"/>
      <c r="E55">
        <f t="shared" ref="E55:E71" si="5">SUMIF($C$2:$C$52,$C55,$E$2:$E$52)</f>
        <v>174</v>
      </c>
      <c r="F55" s="27">
        <f t="shared" ref="F55:F71" si="6">SUMIF($C$2:$C$52,$C55,$F$2:$F$52)</f>
        <v>9627.42</v>
      </c>
    </row>
    <row r="56" spans="1:19" x14ac:dyDescent="0.25">
      <c r="A56" s="26"/>
      <c r="C56">
        <v>361</v>
      </c>
      <c r="D56" s="27"/>
      <c r="E56">
        <f t="shared" si="5"/>
        <v>25</v>
      </c>
      <c r="F56" s="27">
        <f t="shared" si="6"/>
        <v>2078.9999999999995</v>
      </c>
    </row>
    <row r="57" spans="1:19" x14ac:dyDescent="0.25">
      <c r="A57" s="26"/>
      <c r="C57">
        <v>362</v>
      </c>
      <c r="D57" s="27"/>
      <c r="E57">
        <f t="shared" si="5"/>
        <v>43</v>
      </c>
      <c r="F57" s="27">
        <f t="shared" si="6"/>
        <v>2570.54</v>
      </c>
    </row>
    <row r="58" spans="1:19" x14ac:dyDescent="0.25">
      <c r="A58" s="26"/>
      <c r="C58">
        <v>363</v>
      </c>
      <c r="D58" s="27"/>
      <c r="E58">
        <f t="shared" si="5"/>
        <v>5</v>
      </c>
      <c r="F58" s="27">
        <f t="shared" si="6"/>
        <v>308.75</v>
      </c>
    </row>
    <row r="59" spans="1:19" x14ac:dyDescent="0.25">
      <c r="A59" s="26"/>
      <c r="C59">
        <v>364</v>
      </c>
      <c r="D59" s="27"/>
      <c r="E59">
        <f t="shared" si="5"/>
        <v>1</v>
      </c>
      <c r="F59" s="27">
        <f t="shared" si="6"/>
        <v>63.11</v>
      </c>
    </row>
    <row r="60" spans="1:19" x14ac:dyDescent="0.25">
      <c r="A60" s="26"/>
      <c r="C60">
        <v>365</v>
      </c>
      <c r="D60" s="27"/>
      <c r="E60">
        <f t="shared" si="5"/>
        <v>5</v>
      </c>
      <c r="F60" s="27">
        <f t="shared" si="6"/>
        <v>404.7</v>
      </c>
    </row>
    <row r="61" spans="1:19" x14ac:dyDescent="0.25">
      <c r="A61" s="26"/>
      <c r="C61">
        <v>366</v>
      </c>
      <c r="D61" s="27"/>
      <c r="E61">
        <f t="shared" si="5"/>
        <v>9</v>
      </c>
      <c r="F61" s="27">
        <f t="shared" si="6"/>
        <v>710.73</v>
      </c>
    </row>
    <row r="62" spans="1:19" x14ac:dyDescent="0.25">
      <c r="A62" s="26"/>
      <c r="C62">
        <v>367</v>
      </c>
      <c r="D62" s="27"/>
      <c r="E62">
        <f t="shared" si="5"/>
        <v>25</v>
      </c>
      <c r="F62" s="27">
        <f t="shared" si="6"/>
        <v>1530.75</v>
      </c>
    </row>
    <row r="63" spans="1:19" x14ac:dyDescent="0.25">
      <c r="A63" s="26"/>
      <c r="C63">
        <v>368</v>
      </c>
      <c r="D63" s="27"/>
      <c r="E63">
        <f t="shared" si="5"/>
        <v>1</v>
      </c>
      <c r="F63" s="27">
        <f t="shared" si="6"/>
        <v>56.69</v>
      </c>
    </row>
    <row r="64" spans="1:19" x14ac:dyDescent="0.25">
      <c r="A64" s="26"/>
      <c r="C64">
        <v>370</v>
      </c>
      <c r="D64" s="27"/>
      <c r="E64">
        <f t="shared" si="5"/>
        <v>13</v>
      </c>
      <c r="F64" s="27">
        <f t="shared" si="6"/>
        <v>968.76</v>
      </c>
    </row>
    <row r="65" spans="1:9" x14ac:dyDescent="0.25">
      <c r="A65" s="26"/>
      <c r="C65">
        <v>372</v>
      </c>
      <c r="D65" s="27"/>
      <c r="E65">
        <f t="shared" si="5"/>
        <v>1</v>
      </c>
      <c r="F65" s="27">
        <f t="shared" si="6"/>
        <v>82.3</v>
      </c>
    </row>
    <row r="66" spans="1:9" x14ac:dyDescent="0.25">
      <c r="A66" s="26"/>
      <c r="C66">
        <v>373</v>
      </c>
      <c r="D66" s="27"/>
      <c r="E66">
        <f t="shared" si="5"/>
        <v>20</v>
      </c>
      <c r="F66" s="27">
        <f t="shared" si="6"/>
        <v>1490.4</v>
      </c>
    </row>
    <row r="67" spans="1:9" x14ac:dyDescent="0.25">
      <c r="A67" s="26"/>
      <c r="C67">
        <v>374</v>
      </c>
      <c r="D67" s="27"/>
      <c r="E67">
        <f t="shared" si="5"/>
        <v>4</v>
      </c>
      <c r="F67" s="27">
        <f t="shared" si="6"/>
        <v>303.52</v>
      </c>
    </row>
    <row r="68" spans="1:9" x14ac:dyDescent="0.25">
      <c r="A68" s="26"/>
      <c r="C68">
        <v>375</v>
      </c>
      <c r="D68" s="27"/>
      <c r="E68">
        <f t="shared" si="5"/>
        <v>3</v>
      </c>
      <c r="F68" s="27">
        <f t="shared" si="6"/>
        <v>236.91</v>
      </c>
    </row>
    <row r="69" spans="1:9" x14ac:dyDescent="0.25">
      <c r="A69" s="26"/>
      <c r="C69">
        <v>376</v>
      </c>
      <c r="D69" s="27"/>
      <c r="E69">
        <f t="shared" si="5"/>
        <v>2</v>
      </c>
      <c r="F69" s="27">
        <f t="shared" si="6"/>
        <v>154.52000000000001</v>
      </c>
    </row>
    <row r="70" spans="1:9" x14ac:dyDescent="0.25">
      <c r="A70" s="26"/>
      <c r="C70">
        <v>377</v>
      </c>
      <c r="D70" s="27"/>
      <c r="E70">
        <f t="shared" si="5"/>
        <v>51</v>
      </c>
      <c r="F70" s="27">
        <f t="shared" si="6"/>
        <v>3273.69</v>
      </c>
    </row>
    <row r="71" spans="1:9" ht="17.25" x14ac:dyDescent="0.4">
      <c r="A71" s="26"/>
      <c r="C71">
        <v>378</v>
      </c>
      <c r="D71" s="27"/>
      <c r="E71">
        <f t="shared" si="5"/>
        <v>2</v>
      </c>
      <c r="F71" s="36">
        <f t="shared" si="6"/>
        <v>151.80000000000001</v>
      </c>
    </row>
    <row r="72" spans="1:9" x14ac:dyDescent="0.25">
      <c r="A72" s="26"/>
      <c r="D72" s="27"/>
      <c r="E72">
        <f>SUM(E55:E71)</f>
        <v>384</v>
      </c>
      <c r="F72" s="27">
        <f>SUM(F55:F71)</f>
        <v>24013.589999999997</v>
      </c>
      <c r="G72" s="28" t="s">
        <v>161</v>
      </c>
    </row>
    <row r="73" spans="1:9" x14ac:dyDescent="0.25">
      <c r="A73" s="26"/>
      <c r="D73" s="27"/>
      <c r="F73" s="27"/>
    </row>
    <row r="74" spans="1:9" x14ac:dyDescent="0.25">
      <c r="A74" s="26"/>
      <c r="D74" s="27"/>
      <c r="F74" s="27">
        <f>F72*12</f>
        <v>288163.07999999996</v>
      </c>
      <c r="G74" t="s">
        <v>162</v>
      </c>
    </row>
    <row r="75" spans="1:9" x14ac:dyDescent="0.25">
      <c r="A75" s="26"/>
      <c r="D75" s="27"/>
      <c r="F75" s="27"/>
    </row>
    <row r="76" spans="1:9" x14ac:dyDescent="0.25">
      <c r="A76" s="26" t="s">
        <v>153</v>
      </c>
      <c r="B76" t="s">
        <v>154</v>
      </c>
      <c r="C76" t="s">
        <v>155</v>
      </c>
      <c r="D76" s="27" t="s">
        <v>156</v>
      </c>
      <c r="E76" t="s">
        <v>157</v>
      </c>
      <c r="F76" s="27" t="s">
        <v>158</v>
      </c>
      <c r="G76" t="s">
        <v>153</v>
      </c>
      <c r="H76" s="27" t="s">
        <v>159</v>
      </c>
      <c r="I76" t="s">
        <v>165</v>
      </c>
    </row>
    <row r="77" spans="1:9" x14ac:dyDescent="0.25">
      <c r="A77" s="26"/>
      <c r="B77" s="32">
        <v>41529</v>
      </c>
      <c r="C77">
        <v>0.18099999999999999</v>
      </c>
      <c r="D77" s="33">
        <v>304</v>
      </c>
      <c r="E77">
        <f t="shared" ref="E77:E88" si="7">ROUND($C$77*D77,0)</f>
        <v>55</v>
      </c>
      <c r="F77" s="33">
        <v>384</v>
      </c>
      <c r="G77" s="34">
        <v>6.3799999999999996E-2</v>
      </c>
      <c r="H77" s="27">
        <f t="shared" ref="H77:H88" si="8">ROUND(E77*$F$77*$G$77,2)</f>
        <v>1347.46</v>
      </c>
      <c r="I77" s="33">
        <f>E77*$F$77</f>
        <v>21120</v>
      </c>
    </row>
    <row r="78" spans="1:9" x14ac:dyDescent="0.25">
      <c r="A78" s="26"/>
      <c r="B78" s="32">
        <v>41558</v>
      </c>
      <c r="D78" s="33">
        <v>326</v>
      </c>
      <c r="E78">
        <f t="shared" si="7"/>
        <v>59</v>
      </c>
      <c r="F78" s="27"/>
      <c r="H78" s="27">
        <f t="shared" si="8"/>
        <v>1445.45</v>
      </c>
      <c r="I78" s="33">
        <f t="shared" ref="I78:I88" si="9">E78*$F$77</f>
        <v>22656</v>
      </c>
    </row>
    <row r="79" spans="1:9" x14ac:dyDescent="0.25">
      <c r="A79" s="26"/>
      <c r="B79" s="32">
        <v>41590</v>
      </c>
      <c r="D79" s="33">
        <v>392</v>
      </c>
      <c r="E79">
        <f t="shared" si="7"/>
        <v>71</v>
      </c>
      <c r="F79" s="27"/>
      <c r="H79" s="27">
        <f t="shared" si="8"/>
        <v>1739.44</v>
      </c>
      <c r="I79" s="33">
        <f t="shared" si="9"/>
        <v>27264</v>
      </c>
    </row>
    <row r="80" spans="1:9" x14ac:dyDescent="0.25">
      <c r="A80" s="26"/>
      <c r="B80" s="32">
        <v>41620</v>
      </c>
      <c r="D80" s="33">
        <v>392</v>
      </c>
      <c r="E80">
        <f t="shared" si="7"/>
        <v>71</v>
      </c>
      <c r="F80" s="27"/>
      <c r="H80" s="27">
        <f t="shared" si="8"/>
        <v>1739.44</v>
      </c>
      <c r="I80" s="33">
        <f t="shared" si="9"/>
        <v>27264</v>
      </c>
    </row>
    <row r="81" spans="1:9" x14ac:dyDescent="0.25">
      <c r="A81" s="26"/>
      <c r="B81" s="32">
        <v>41654</v>
      </c>
      <c r="D81" s="33">
        <v>453</v>
      </c>
      <c r="E81">
        <f t="shared" si="7"/>
        <v>82</v>
      </c>
      <c r="F81" s="27"/>
      <c r="H81" s="27">
        <f t="shared" si="8"/>
        <v>2008.93</v>
      </c>
      <c r="I81" s="33">
        <f t="shared" si="9"/>
        <v>31488</v>
      </c>
    </row>
    <row r="82" spans="1:9" x14ac:dyDescent="0.25">
      <c r="A82" s="26"/>
      <c r="B82" s="32">
        <v>41683</v>
      </c>
      <c r="D82" s="33">
        <v>370</v>
      </c>
      <c r="E82">
        <f t="shared" si="7"/>
        <v>67</v>
      </c>
      <c r="F82" s="27"/>
      <c r="H82" s="27">
        <f t="shared" si="8"/>
        <v>1641.45</v>
      </c>
      <c r="I82" s="33">
        <f t="shared" si="9"/>
        <v>25728</v>
      </c>
    </row>
    <row r="83" spans="1:9" x14ac:dyDescent="0.25">
      <c r="A83" s="26"/>
      <c r="B83" s="32">
        <v>41715</v>
      </c>
      <c r="D83" s="33">
        <v>376</v>
      </c>
      <c r="E83">
        <f t="shared" si="7"/>
        <v>68</v>
      </c>
      <c r="F83" s="27"/>
      <c r="H83" s="27">
        <f t="shared" si="8"/>
        <v>1665.95</v>
      </c>
      <c r="I83" s="33">
        <f t="shared" si="9"/>
        <v>26112</v>
      </c>
    </row>
    <row r="84" spans="1:9" x14ac:dyDescent="0.25">
      <c r="A84" s="26"/>
      <c r="B84" s="32">
        <v>41744</v>
      </c>
      <c r="D84" s="33">
        <v>309</v>
      </c>
      <c r="E84">
        <f t="shared" si="7"/>
        <v>56</v>
      </c>
      <c r="F84" s="27"/>
      <c r="H84" s="27">
        <f t="shared" si="8"/>
        <v>1371.96</v>
      </c>
      <c r="I84" s="33">
        <f t="shared" si="9"/>
        <v>21504</v>
      </c>
    </row>
    <row r="85" spans="1:9" x14ac:dyDescent="0.25">
      <c r="A85" s="26"/>
      <c r="B85" s="32">
        <v>41774</v>
      </c>
      <c r="D85" s="33">
        <v>287</v>
      </c>
      <c r="E85">
        <f t="shared" si="7"/>
        <v>52</v>
      </c>
      <c r="F85" s="27"/>
      <c r="H85" s="27">
        <f t="shared" si="8"/>
        <v>1273.96</v>
      </c>
      <c r="I85" s="33">
        <f t="shared" si="9"/>
        <v>19968</v>
      </c>
    </row>
    <row r="86" spans="1:9" x14ac:dyDescent="0.25">
      <c r="A86" s="26"/>
      <c r="B86" s="32">
        <v>41806</v>
      </c>
      <c r="D86" s="33">
        <v>282</v>
      </c>
      <c r="E86">
        <f t="shared" si="7"/>
        <v>51</v>
      </c>
      <c r="F86" s="27"/>
      <c r="H86" s="27">
        <f t="shared" si="8"/>
        <v>1249.46</v>
      </c>
      <c r="I86" s="33">
        <f t="shared" si="9"/>
        <v>19584</v>
      </c>
    </row>
    <row r="87" spans="1:9" x14ac:dyDescent="0.25">
      <c r="A87" s="26"/>
      <c r="B87" s="32">
        <v>41836</v>
      </c>
      <c r="D87" s="33">
        <v>260</v>
      </c>
      <c r="E87">
        <f t="shared" si="7"/>
        <v>47</v>
      </c>
      <c r="F87" s="27"/>
      <c r="H87" s="27">
        <f t="shared" si="8"/>
        <v>1151.46</v>
      </c>
      <c r="I87" s="33">
        <f t="shared" si="9"/>
        <v>18048</v>
      </c>
    </row>
    <row r="88" spans="1:9" ht="17.25" x14ac:dyDescent="0.4">
      <c r="A88" s="26"/>
      <c r="B88" s="32">
        <v>41865</v>
      </c>
      <c r="D88" s="33">
        <v>265</v>
      </c>
      <c r="E88">
        <f t="shared" si="7"/>
        <v>48</v>
      </c>
      <c r="F88" s="27"/>
      <c r="H88" s="36">
        <f t="shared" si="8"/>
        <v>1175.96</v>
      </c>
      <c r="I88" s="37">
        <f t="shared" si="9"/>
        <v>18432</v>
      </c>
    </row>
    <row r="89" spans="1:9" x14ac:dyDescent="0.25">
      <c r="A89" s="26"/>
      <c r="D89" s="33">
        <f>SUM(D77:D88)</f>
        <v>4016</v>
      </c>
      <c r="F89" s="27"/>
      <c r="H89" s="35">
        <f>SUM(H77:H88)</f>
        <v>17810.919999999998</v>
      </c>
      <c r="I89" s="38">
        <f>SUM(I77:I88)</f>
        <v>279168</v>
      </c>
    </row>
    <row r="90" spans="1:9" x14ac:dyDescent="0.25">
      <c r="A90" s="26"/>
      <c r="D90" s="27"/>
      <c r="F90" s="27"/>
    </row>
    <row r="91" spans="1:9" x14ac:dyDescent="0.25">
      <c r="A91" s="26"/>
      <c r="D91" s="27"/>
      <c r="F91" s="27"/>
    </row>
    <row r="92" spans="1:9" x14ac:dyDescent="0.25">
      <c r="A92" s="26"/>
      <c r="D92" s="27"/>
      <c r="F92" s="27"/>
    </row>
    <row r="93" spans="1:9" x14ac:dyDescent="0.25">
      <c r="A93" s="26"/>
    </row>
    <row r="94" spans="1:9" x14ac:dyDescent="0.25">
      <c r="A94" s="26"/>
      <c r="C94">
        <v>360</v>
      </c>
      <c r="D94" s="27">
        <v>55.33</v>
      </c>
    </row>
    <row r="95" spans="1:9" x14ac:dyDescent="0.25">
      <c r="A95" s="26"/>
      <c r="C95">
        <v>361</v>
      </c>
      <c r="D95" s="27">
        <v>83.16</v>
      </c>
    </row>
    <row r="96" spans="1:9" x14ac:dyDescent="0.25">
      <c r="A96" s="26"/>
      <c r="C96">
        <v>362</v>
      </c>
      <c r="D96" s="27">
        <v>59.78</v>
      </c>
    </row>
    <row r="97" spans="1:6" x14ac:dyDescent="0.25">
      <c r="A97" s="26"/>
      <c r="C97">
        <v>363</v>
      </c>
      <c r="D97" s="27">
        <v>61.75</v>
      </c>
      <c r="F97" s="27"/>
    </row>
    <row r="98" spans="1:6" x14ac:dyDescent="0.25">
      <c r="A98" s="26"/>
      <c r="C98">
        <v>364</v>
      </c>
      <c r="D98" s="27">
        <v>63.11</v>
      </c>
      <c r="F98" s="27"/>
    </row>
    <row r="99" spans="1:6" x14ac:dyDescent="0.25">
      <c r="A99" s="26"/>
      <c r="C99">
        <v>365</v>
      </c>
      <c r="D99" s="27">
        <v>80.94</v>
      </c>
      <c r="F99" s="27"/>
    </row>
    <row r="100" spans="1:6" x14ac:dyDescent="0.25">
      <c r="A100" s="26"/>
      <c r="C100">
        <v>366</v>
      </c>
      <c r="D100" s="27">
        <v>78.97</v>
      </c>
      <c r="F100" s="27"/>
    </row>
    <row r="101" spans="1:6" x14ac:dyDescent="0.25">
      <c r="A101" s="26"/>
      <c r="C101">
        <v>367</v>
      </c>
      <c r="D101" s="27">
        <v>61.23</v>
      </c>
      <c r="F101" s="27"/>
    </row>
    <row r="102" spans="1:6" x14ac:dyDescent="0.25">
      <c r="A102" s="26"/>
      <c r="C102">
        <v>368</v>
      </c>
      <c r="D102" s="27">
        <v>56.69</v>
      </c>
      <c r="F102" s="27"/>
    </row>
    <row r="103" spans="1:6" x14ac:dyDescent="0.25">
      <c r="A103" s="26"/>
      <c r="C103">
        <v>370</v>
      </c>
      <c r="D103" s="27">
        <v>74.52</v>
      </c>
      <c r="F103" s="27"/>
    </row>
    <row r="104" spans="1:6" x14ac:dyDescent="0.25">
      <c r="A104" s="26"/>
      <c r="C104">
        <v>372</v>
      </c>
      <c r="D104" s="27">
        <v>82.3</v>
      </c>
      <c r="F104" s="27"/>
    </row>
    <row r="105" spans="1:6" x14ac:dyDescent="0.25">
      <c r="A105" s="26"/>
      <c r="C105">
        <v>373</v>
      </c>
      <c r="D105" s="27">
        <v>74.52</v>
      </c>
      <c r="F105" s="27"/>
    </row>
    <row r="106" spans="1:6" x14ac:dyDescent="0.25">
      <c r="A106" s="26"/>
      <c r="C106">
        <v>374</v>
      </c>
      <c r="D106" s="27">
        <v>75.88</v>
      </c>
      <c r="F106" s="27"/>
    </row>
    <row r="107" spans="1:6" x14ac:dyDescent="0.25">
      <c r="A107" s="26"/>
      <c r="C107">
        <v>375</v>
      </c>
      <c r="D107" s="27">
        <v>78.97</v>
      </c>
      <c r="F107" s="27"/>
    </row>
    <row r="108" spans="1:6" x14ac:dyDescent="0.25">
      <c r="A108" s="26"/>
      <c r="C108">
        <v>376</v>
      </c>
      <c r="D108" s="27">
        <v>77.260000000000005</v>
      </c>
      <c r="F108" s="27"/>
    </row>
    <row r="109" spans="1:6" x14ac:dyDescent="0.25">
      <c r="A109" s="26"/>
      <c r="C109">
        <v>377</v>
      </c>
      <c r="D109" s="27">
        <v>64.19</v>
      </c>
      <c r="F109" s="27"/>
    </row>
    <row r="110" spans="1:6" x14ac:dyDescent="0.25">
      <c r="A110" s="26"/>
      <c r="C110">
        <v>378</v>
      </c>
      <c r="D110" s="27">
        <v>75.900000000000006</v>
      </c>
      <c r="F110" s="27"/>
    </row>
    <row r="111" spans="1:6" x14ac:dyDescent="0.25">
      <c r="A111" s="26"/>
      <c r="F111" s="27"/>
    </row>
    <row r="112" spans="1:6" x14ac:dyDescent="0.25">
      <c r="A112" s="26"/>
      <c r="F112" s="27"/>
    </row>
    <row r="113" spans="1:6" x14ac:dyDescent="0.25">
      <c r="A113" s="26"/>
      <c r="F113" s="27"/>
    </row>
    <row r="114" spans="1:6" x14ac:dyDescent="0.25">
      <c r="A114" s="26"/>
      <c r="F114" s="27"/>
    </row>
    <row r="115" spans="1:6" x14ac:dyDescent="0.25">
      <c r="A115" s="26"/>
      <c r="F115" s="27"/>
    </row>
    <row r="116" spans="1:6" x14ac:dyDescent="0.25">
      <c r="A116" s="26"/>
      <c r="F116" s="27"/>
    </row>
    <row r="117" spans="1:6" x14ac:dyDescent="0.25">
      <c r="A117" s="26"/>
      <c r="F117" s="27"/>
    </row>
    <row r="118" spans="1:6" x14ac:dyDescent="0.25">
      <c r="A118" s="26"/>
      <c r="F118" s="27"/>
    </row>
    <row r="119" spans="1:6" x14ac:dyDescent="0.25">
      <c r="A119" s="26"/>
      <c r="F119" s="27"/>
    </row>
    <row r="120" spans="1:6" x14ac:dyDescent="0.25">
      <c r="A120" s="26"/>
      <c r="F120" s="27"/>
    </row>
    <row r="121" spans="1:6" x14ac:dyDescent="0.25">
      <c r="A121" s="26"/>
      <c r="F121" s="27"/>
    </row>
    <row r="122" spans="1:6" x14ac:dyDescent="0.25">
      <c r="A122" s="26"/>
      <c r="F122" s="27"/>
    </row>
    <row r="123" spans="1:6" x14ac:dyDescent="0.25">
      <c r="A123" s="26"/>
      <c r="F123" s="27"/>
    </row>
    <row r="124" spans="1:6" x14ac:dyDescent="0.25">
      <c r="A124" s="26"/>
      <c r="F124" s="27"/>
    </row>
    <row r="125" spans="1:6" x14ac:dyDescent="0.25">
      <c r="A125" s="26"/>
      <c r="F125" s="27"/>
    </row>
    <row r="126" spans="1:6" x14ac:dyDescent="0.25">
      <c r="A126" s="26"/>
      <c r="F126" s="27"/>
    </row>
    <row r="127" spans="1:6" x14ac:dyDescent="0.25">
      <c r="A127" s="26"/>
      <c r="F127" s="27"/>
    </row>
    <row r="128" spans="1:6" x14ac:dyDescent="0.25">
      <c r="A128" s="26"/>
      <c r="F128" s="27"/>
    </row>
    <row r="129" spans="1:6" x14ac:dyDescent="0.25">
      <c r="A129" s="26"/>
      <c r="F129" s="27"/>
    </row>
    <row r="130" spans="1:6" x14ac:dyDescent="0.25">
      <c r="A130" s="26"/>
      <c r="F130" s="27"/>
    </row>
    <row r="131" spans="1:6" x14ac:dyDescent="0.25">
      <c r="A131" s="26"/>
      <c r="F131" s="27"/>
    </row>
    <row r="132" spans="1:6" x14ac:dyDescent="0.25">
      <c r="A132" s="26"/>
      <c r="F132" s="27"/>
    </row>
    <row r="133" spans="1:6" x14ac:dyDescent="0.25">
      <c r="A133" s="26"/>
      <c r="F133" s="27"/>
    </row>
    <row r="134" spans="1:6" x14ac:dyDescent="0.25">
      <c r="A134" s="26"/>
      <c r="F134" s="27"/>
    </row>
  </sheetData>
  <autoFilter ref="A1:F53"/>
  <sortState ref="C94:D110">
    <sortCondition ref="C94:C1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5" sqref="D5"/>
    </sheetView>
  </sheetViews>
  <sheetFormatPr defaultRowHeight="15" x14ac:dyDescent="0.25"/>
  <cols>
    <col min="5" max="5" width="13.42578125" bestFit="1" customWidth="1"/>
  </cols>
  <sheetData>
    <row r="1" spans="1:5" x14ac:dyDescent="0.25">
      <c r="A1" s="28" t="s">
        <v>164</v>
      </c>
      <c r="C1" s="27"/>
      <c r="E1" s="27"/>
    </row>
    <row r="2" spans="1:5" x14ac:dyDescent="0.25">
      <c r="A2" t="s">
        <v>160</v>
      </c>
      <c r="C2" s="27"/>
      <c r="E2" s="27">
        <f>-Calculation!F74</f>
        <v>-288163.07999999996</v>
      </c>
    </row>
    <row r="3" spans="1:5" ht="17.25" x14ac:dyDescent="0.4">
      <c r="A3" t="s">
        <v>163</v>
      </c>
      <c r="C3" s="27"/>
      <c r="E3" s="36">
        <f>Calculation!H89</f>
        <v>17810.919999999998</v>
      </c>
    </row>
    <row r="4" spans="1:5" x14ac:dyDescent="0.25">
      <c r="C4" s="27"/>
      <c r="E4" s="27">
        <f>SUM(E2:E3)</f>
        <v>-270352.15999999997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4" workbookViewId="0">
      <selection activeCell="K20" sqref="K20"/>
    </sheetView>
  </sheetViews>
  <sheetFormatPr defaultRowHeight="15" x14ac:dyDescent="0.25"/>
  <cols>
    <col min="1" max="1" width="13.7109375" customWidth="1"/>
    <col min="3" max="3" width="14.5703125" customWidth="1"/>
    <col min="4" max="4" width="12.5703125" customWidth="1"/>
    <col min="5" max="5" width="12.5703125" bestFit="1" customWidth="1"/>
    <col min="6" max="6" width="10.140625" customWidth="1"/>
    <col min="7" max="7" width="12.5703125" customWidth="1"/>
    <col min="11" max="11" width="11.5703125" bestFit="1" customWidth="1"/>
    <col min="12" max="12" width="13.42578125" bestFit="1" customWidth="1"/>
  </cols>
  <sheetData>
    <row r="1" spans="1:12" x14ac:dyDescent="0.25">
      <c r="A1" t="s">
        <v>166</v>
      </c>
    </row>
    <row r="3" spans="1:12" x14ac:dyDescent="0.25">
      <c r="A3" s="28" t="s">
        <v>174</v>
      </c>
      <c r="F3" t="s">
        <v>173</v>
      </c>
    </row>
    <row r="5" spans="1:12" ht="60" x14ac:dyDescent="0.25">
      <c r="A5" s="39" t="s">
        <v>167</v>
      </c>
      <c r="B5" s="39" t="s">
        <v>168</v>
      </c>
      <c r="C5" s="39" t="s">
        <v>169</v>
      </c>
      <c r="D5" s="40" t="s">
        <v>170</v>
      </c>
      <c r="E5" s="43"/>
      <c r="F5" s="41" t="s">
        <v>175</v>
      </c>
      <c r="G5" s="45" t="s">
        <v>176</v>
      </c>
      <c r="H5" s="29" t="s">
        <v>177</v>
      </c>
      <c r="I5" s="45" t="s">
        <v>180</v>
      </c>
      <c r="J5" s="41" t="s">
        <v>178</v>
      </c>
      <c r="K5" s="41" t="s">
        <v>179</v>
      </c>
      <c r="L5" s="45" t="s">
        <v>181</v>
      </c>
    </row>
    <row r="6" spans="1:12" x14ac:dyDescent="0.25">
      <c r="E6" s="28"/>
      <c r="L6" s="34">
        <v>6.3799999999999996E-2</v>
      </c>
    </row>
    <row r="7" spans="1:12" x14ac:dyDescent="0.25">
      <c r="A7">
        <f>Calculation!C55</f>
        <v>360</v>
      </c>
      <c r="B7" s="33">
        <f>Calculation!E55</f>
        <v>174</v>
      </c>
      <c r="C7" s="27">
        <v>55.33</v>
      </c>
      <c r="D7" s="27">
        <f>ROUND(B7*C7,2)</f>
        <v>9627.42</v>
      </c>
      <c r="E7" s="33"/>
      <c r="F7" s="44">
        <f>Calculation!B77</f>
        <v>41529</v>
      </c>
      <c r="G7" s="46">
        <v>0.18099999999999999</v>
      </c>
      <c r="H7">
        <f>Calculation!D77</f>
        <v>304</v>
      </c>
      <c r="I7" s="38">
        <f>ROUND($G$7*H7,0)</f>
        <v>55</v>
      </c>
      <c r="J7" s="38">
        <f>B24</f>
        <v>384</v>
      </c>
      <c r="K7" s="33">
        <f>I7*$J$7</f>
        <v>21120</v>
      </c>
      <c r="L7" s="27">
        <f>ROUND(K7*$L$6,2)</f>
        <v>1347.46</v>
      </c>
    </row>
    <row r="8" spans="1:12" x14ac:dyDescent="0.25">
      <c r="A8">
        <v>361</v>
      </c>
      <c r="B8" s="33">
        <f>Calculation!E56</f>
        <v>25</v>
      </c>
      <c r="C8" s="27">
        <v>83.16</v>
      </c>
      <c r="D8" s="27">
        <f t="shared" ref="D8:D23" si="0">ROUND(B8*C8,2)</f>
        <v>2079</v>
      </c>
      <c r="E8" s="33"/>
      <c r="F8" s="44">
        <f>Calculation!B78</f>
        <v>41558</v>
      </c>
      <c r="G8" s="27"/>
      <c r="H8">
        <f>Calculation!D78</f>
        <v>326</v>
      </c>
      <c r="I8" s="38">
        <f t="shared" ref="I8:I18" si="1">ROUND($G$7*H8,0)</f>
        <v>59</v>
      </c>
      <c r="K8" s="33">
        <f t="shared" ref="K8:K18" si="2">I8*$J$7</f>
        <v>22656</v>
      </c>
      <c r="L8" s="27">
        <f t="shared" ref="L8:L18" si="3">ROUND(K8*$L$6,2)</f>
        <v>1445.45</v>
      </c>
    </row>
    <row r="9" spans="1:12" x14ac:dyDescent="0.25">
      <c r="A9">
        <v>362</v>
      </c>
      <c r="B9" s="33">
        <f>Calculation!E57</f>
        <v>43</v>
      </c>
      <c r="C9" s="27">
        <v>59.78</v>
      </c>
      <c r="D9" s="27">
        <f t="shared" si="0"/>
        <v>2570.54</v>
      </c>
      <c r="E9" s="33"/>
      <c r="F9" s="44">
        <f>Calculation!B79</f>
        <v>41590</v>
      </c>
      <c r="G9" s="27"/>
      <c r="H9">
        <f>Calculation!D79</f>
        <v>392</v>
      </c>
      <c r="I9" s="38">
        <f t="shared" si="1"/>
        <v>71</v>
      </c>
      <c r="K9" s="33">
        <f t="shared" si="2"/>
        <v>27264</v>
      </c>
      <c r="L9" s="27">
        <f t="shared" si="3"/>
        <v>1739.44</v>
      </c>
    </row>
    <row r="10" spans="1:12" x14ac:dyDescent="0.25">
      <c r="A10">
        <v>363</v>
      </c>
      <c r="B10" s="33">
        <f>Calculation!E58</f>
        <v>5</v>
      </c>
      <c r="C10" s="27">
        <v>61.75</v>
      </c>
      <c r="D10" s="27">
        <f t="shared" si="0"/>
        <v>308.75</v>
      </c>
      <c r="E10" s="33"/>
      <c r="F10" s="44">
        <f>Calculation!B80</f>
        <v>41620</v>
      </c>
      <c r="G10" s="27"/>
      <c r="H10">
        <f>Calculation!D80</f>
        <v>392</v>
      </c>
      <c r="I10" s="38">
        <f t="shared" si="1"/>
        <v>71</v>
      </c>
      <c r="K10" s="33">
        <f t="shared" si="2"/>
        <v>27264</v>
      </c>
      <c r="L10" s="27">
        <f t="shared" si="3"/>
        <v>1739.44</v>
      </c>
    </row>
    <row r="11" spans="1:12" x14ac:dyDescent="0.25">
      <c r="A11">
        <v>364</v>
      </c>
      <c r="B11" s="33">
        <f>Calculation!E59</f>
        <v>1</v>
      </c>
      <c r="C11" s="27">
        <v>63.11</v>
      </c>
      <c r="D11" s="27">
        <f t="shared" si="0"/>
        <v>63.11</v>
      </c>
      <c r="E11" s="33"/>
      <c r="F11" s="44">
        <f>Calculation!B81</f>
        <v>41654</v>
      </c>
      <c r="G11" s="27"/>
      <c r="H11">
        <f>Calculation!D81</f>
        <v>453</v>
      </c>
      <c r="I11" s="38">
        <f t="shared" si="1"/>
        <v>82</v>
      </c>
      <c r="K11" s="33">
        <f t="shared" si="2"/>
        <v>31488</v>
      </c>
      <c r="L11" s="27">
        <f t="shared" si="3"/>
        <v>2008.93</v>
      </c>
    </row>
    <row r="12" spans="1:12" x14ac:dyDescent="0.25">
      <c r="A12">
        <v>365</v>
      </c>
      <c r="B12" s="33">
        <f>Calculation!E60</f>
        <v>5</v>
      </c>
      <c r="C12" s="27">
        <v>80.94</v>
      </c>
      <c r="D12" s="27">
        <f t="shared" si="0"/>
        <v>404.7</v>
      </c>
      <c r="E12" s="33"/>
      <c r="F12" s="44">
        <f>Calculation!B82</f>
        <v>41683</v>
      </c>
      <c r="G12" s="27"/>
      <c r="H12">
        <f>Calculation!D82</f>
        <v>370</v>
      </c>
      <c r="I12" s="38">
        <f t="shared" si="1"/>
        <v>67</v>
      </c>
      <c r="K12" s="33">
        <f t="shared" si="2"/>
        <v>25728</v>
      </c>
      <c r="L12" s="27">
        <f t="shared" si="3"/>
        <v>1641.45</v>
      </c>
    </row>
    <row r="13" spans="1:12" x14ac:dyDescent="0.25">
      <c r="A13">
        <v>366</v>
      </c>
      <c r="B13" s="33">
        <f>Calculation!E61</f>
        <v>9</v>
      </c>
      <c r="C13" s="27">
        <v>78.97</v>
      </c>
      <c r="D13" s="27">
        <f t="shared" si="0"/>
        <v>710.73</v>
      </c>
      <c r="E13" s="33"/>
      <c r="F13" s="44">
        <f>Calculation!B83</f>
        <v>41715</v>
      </c>
      <c r="G13" s="27"/>
      <c r="H13">
        <f>Calculation!D83</f>
        <v>376</v>
      </c>
      <c r="I13" s="38">
        <f t="shared" si="1"/>
        <v>68</v>
      </c>
      <c r="K13" s="33">
        <f t="shared" si="2"/>
        <v>26112</v>
      </c>
      <c r="L13" s="27">
        <f t="shared" si="3"/>
        <v>1665.95</v>
      </c>
    </row>
    <row r="14" spans="1:12" x14ac:dyDescent="0.25">
      <c r="A14">
        <v>367</v>
      </c>
      <c r="B14" s="33">
        <f>Calculation!E62</f>
        <v>25</v>
      </c>
      <c r="C14" s="27">
        <v>61.23</v>
      </c>
      <c r="D14" s="27">
        <f t="shared" si="0"/>
        <v>1530.75</v>
      </c>
      <c r="E14" s="33"/>
      <c r="F14" s="44">
        <f>Calculation!B84</f>
        <v>41744</v>
      </c>
      <c r="G14" s="27"/>
      <c r="H14">
        <f>Calculation!D84</f>
        <v>309</v>
      </c>
      <c r="I14" s="38">
        <f t="shared" si="1"/>
        <v>56</v>
      </c>
      <c r="K14" s="33">
        <f t="shared" si="2"/>
        <v>21504</v>
      </c>
      <c r="L14" s="27">
        <f t="shared" si="3"/>
        <v>1371.96</v>
      </c>
    </row>
    <row r="15" spans="1:12" x14ac:dyDescent="0.25">
      <c r="A15">
        <v>368</v>
      </c>
      <c r="B15" s="33">
        <f>Calculation!E63</f>
        <v>1</v>
      </c>
      <c r="C15" s="27">
        <v>56.69</v>
      </c>
      <c r="D15" s="27">
        <f t="shared" si="0"/>
        <v>56.69</v>
      </c>
      <c r="E15" s="33"/>
      <c r="F15" s="44">
        <f>Calculation!B85</f>
        <v>41774</v>
      </c>
      <c r="G15" s="27"/>
      <c r="H15">
        <f>Calculation!D85</f>
        <v>287</v>
      </c>
      <c r="I15" s="38">
        <f t="shared" si="1"/>
        <v>52</v>
      </c>
      <c r="K15" s="33">
        <f t="shared" si="2"/>
        <v>19968</v>
      </c>
      <c r="L15" s="27">
        <f t="shared" si="3"/>
        <v>1273.96</v>
      </c>
    </row>
    <row r="16" spans="1:12" x14ac:dyDescent="0.25">
      <c r="A16">
        <v>370</v>
      </c>
      <c r="B16" s="33">
        <f>Calculation!E64</f>
        <v>13</v>
      </c>
      <c r="C16" s="27">
        <v>74.52</v>
      </c>
      <c r="D16" s="27">
        <f t="shared" si="0"/>
        <v>968.76</v>
      </c>
      <c r="E16" s="33"/>
      <c r="F16" s="44">
        <f>Calculation!B86</f>
        <v>41806</v>
      </c>
      <c r="G16" s="27"/>
      <c r="H16">
        <f>Calculation!D86</f>
        <v>282</v>
      </c>
      <c r="I16" s="38">
        <f t="shared" si="1"/>
        <v>51</v>
      </c>
      <c r="K16" s="33">
        <f t="shared" si="2"/>
        <v>19584</v>
      </c>
      <c r="L16" s="27">
        <f t="shared" si="3"/>
        <v>1249.46</v>
      </c>
    </row>
    <row r="17" spans="1:12" x14ac:dyDescent="0.25">
      <c r="A17">
        <v>372</v>
      </c>
      <c r="B17" s="33">
        <f>Calculation!E65</f>
        <v>1</v>
      </c>
      <c r="C17" s="27">
        <v>82.3</v>
      </c>
      <c r="D17" s="27">
        <f t="shared" si="0"/>
        <v>82.3</v>
      </c>
      <c r="E17" s="33"/>
      <c r="F17" s="44">
        <f>Calculation!B87</f>
        <v>41836</v>
      </c>
      <c r="G17" s="27"/>
      <c r="H17">
        <f>Calculation!D87</f>
        <v>260</v>
      </c>
      <c r="I17" s="38">
        <f t="shared" si="1"/>
        <v>47</v>
      </c>
      <c r="K17" s="33">
        <f t="shared" si="2"/>
        <v>18048</v>
      </c>
      <c r="L17" s="27">
        <f t="shared" si="3"/>
        <v>1151.46</v>
      </c>
    </row>
    <row r="18" spans="1:12" ht="17.25" x14ac:dyDescent="0.4">
      <c r="A18">
        <v>373</v>
      </c>
      <c r="B18" s="33">
        <f>Calculation!E66</f>
        <v>20</v>
      </c>
      <c r="C18" s="27">
        <v>74.52</v>
      </c>
      <c r="D18" s="27">
        <f t="shared" si="0"/>
        <v>1490.4</v>
      </c>
      <c r="E18" s="33"/>
      <c r="F18" s="44">
        <f>Calculation!B88</f>
        <v>41865</v>
      </c>
      <c r="G18" s="27"/>
      <c r="H18">
        <f>Calculation!D88</f>
        <v>265</v>
      </c>
      <c r="I18" s="38">
        <f t="shared" si="1"/>
        <v>48</v>
      </c>
      <c r="K18" s="37">
        <f t="shared" si="2"/>
        <v>18432</v>
      </c>
      <c r="L18" s="36">
        <f t="shared" si="3"/>
        <v>1175.96</v>
      </c>
    </row>
    <row r="19" spans="1:12" x14ac:dyDescent="0.25">
      <c r="A19">
        <v>374</v>
      </c>
      <c r="B19" s="33">
        <f>Calculation!E67</f>
        <v>4</v>
      </c>
      <c r="C19" s="27">
        <v>75.88</v>
      </c>
      <c r="D19" s="27">
        <f t="shared" si="0"/>
        <v>303.52</v>
      </c>
      <c r="E19" s="33"/>
      <c r="F19" s="34"/>
      <c r="G19" s="27"/>
    </row>
    <row r="20" spans="1:12" x14ac:dyDescent="0.25">
      <c r="A20">
        <v>375</v>
      </c>
      <c r="B20" s="33">
        <f>Calculation!E68</f>
        <v>3</v>
      </c>
      <c r="C20" s="27">
        <v>78.97</v>
      </c>
      <c r="D20" s="27">
        <f t="shared" si="0"/>
        <v>236.91</v>
      </c>
      <c r="E20" s="33"/>
      <c r="F20" s="34"/>
      <c r="G20" s="27"/>
      <c r="K20" s="33">
        <f>SUM(K7:K18)</f>
        <v>279168</v>
      </c>
      <c r="L20" s="35">
        <f>SUM(L7:L18)</f>
        <v>17810.919999999998</v>
      </c>
    </row>
    <row r="21" spans="1:12" x14ac:dyDescent="0.25">
      <c r="A21">
        <v>376</v>
      </c>
      <c r="B21" s="33">
        <f>Calculation!E69</f>
        <v>2</v>
      </c>
      <c r="C21" s="27">
        <v>77.260000000000005</v>
      </c>
      <c r="D21" s="27">
        <f t="shared" si="0"/>
        <v>154.52000000000001</v>
      </c>
      <c r="E21" s="33"/>
      <c r="F21" s="34"/>
      <c r="G21" s="27"/>
    </row>
    <row r="22" spans="1:12" x14ac:dyDescent="0.25">
      <c r="A22">
        <v>377</v>
      </c>
      <c r="B22" s="33">
        <f>Calculation!E70</f>
        <v>51</v>
      </c>
      <c r="C22" s="27">
        <v>64.19</v>
      </c>
      <c r="D22" s="27">
        <f t="shared" si="0"/>
        <v>3273.69</v>
      </c>
      <c r="E22" s="33"/>
      <c r="F22" s="34"/>
      <c r="G22" s="27"/>
    </row>
    <row r="23" spans="1:12" ht="17.25" x14ac:dyDescent="0.4">
      <c r="A23">
        <v>378</v>
      </c>
      <c r="B23" s="37">
        <f>Calculation!E71</f>
        <v>2</v>
      </c>
      <c r="C23" s="27">
        <v>75.900000000000006</v>
      </c>
      <c r="D23" s="36">
        <f t="shared" si="0"/>
        <v>151.80000000000001</v>
      </c>
      <c r="E23" s="33"/>
      <c r="F23" s="34"/>
      <c r="G23" s="27"/>
    </row>
    <row r="24" spans="1:12" x14ac:dyDescent="0.25">
      <c r="B24" s="33">
        <f>SUM(B7:B23)</f>
        <v>384</v>
      </c>
      <c r="C24" s="27"/>
      <c r="D24" s="27">
        <f>SUM(D7:D23)</f>
        <v>24013.589999999997</v>
      </c>
      <c r="E24" s="33"/>
      <c r="F24" s="34"/>
      <c r="G24" s="27"/>
    </row>
    <row r="26" spans="1:12" x14ac:dyDescent="0.25">
      <c r="C26" s="42" t="s">
        <v>172</v>
      </c>
      <c r="D26" s="35">
        <f>SUM(D7:D23)</f>
        <v>24013.589999999997</v>
      </c>
      <c r="G26" s="35" t="s">
        <v>182</v>
      </c>
      <c r="L26" s="35">
        <f>-D27</f>
        <v>-288163.07999999996</v>
      </c>
    </row>
    <row r="27" spans="1:12" ht="17.25" x14ac:dyDescent="0.4">
      <c r="C27" s="42" t="s">
        <v>171</v>
      </c>
      <c r="D27" s="35">
        <f>D26*12</f>
        <v>288163.07999999996</v>
      </c>
      <c r="G27" t="s">
        <v>183</v>
      </c>
      <c r="L27" s="47">
        <f>L20</f>
        <v>17810.919999999998</v>
      </c>
    </row>
    <row r="28" spans="1:12" x14ac:dyDescent="0.25">
      <c r="H28" t="s">
        <v>184</v>
      </c>
      <c r="L28" s="35">
        <f>L26+L27</f>
        <v>-270352.15999999997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EANALYSIS_PATTERN (80)</vt:lpstr>
      <vt:lpstr>Calculation</vt:lpstr>
      <vt:lpstr>ProForma</vt:lpstr>
      <vt:lpstr>Exhibit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Foxworthy, Carol</dc:creator>
  <cp:lastModifiedBy>Foxworthy, Carol</cp:lastModifiedBy>
  <dcterms:created xsi:type="dcterms:W3CDTF">2014-10-06T15:50:37Z</dcterms:created>
  <dcterms:modified xsi:type="dcterms:W3CDTF">2015-01-18T00:00:52Z</dcterms:modified>
</cp:coreProperties>
</file>