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80" windowWidth="20730" windowHeight="6135" activeTab="0"/>
  </bookViews>
  <sheets>
    <sheet name="UtilityData" sheetId="1" r:id="rId1"/>
    <sheet name="BaseYrInput" sheetId="2" r:id="rId2"/>
    <sheet name="Efficiency" sheetId="3" r:id="rId3"/>
    <sheet name="Shares" sheetId="4" r:id="rId4"/>
    <sheet name="ShareEff" sheetId="5" r:id="rId5"/>
    <sheet name="AnnualIndices" sheetId="6" r:id="rId6"/>
    <sheet name="Intensity" sheetId="7" r:id="rId7"/>
    <sheet name="FloorSpace" sheetId="8" r:id="rId8"/>
    <sheet name="PV" sheetId="9" r:id="rId9"/>
  </sheets>
  <externalReferences>
    <externalReference r:id="rId12"/>
  </externalReferences>
  <definedNames>
    <definedName name="AnnCool1980">#REF!</definedName>
    <definedName name="AnnCool1981">#REF!</definedName>
    <definedName name="AnnCool1982">#REF!</definedName>
    <definedName name="AnnCool1983">#REF!</definedName>
    <definedName name="AnnCool1984">#REF!</definedName>
    <definedName name="AnnCool1985">#REF!</definedName>
    <definedName name="AnnCool1986">#REF!</definedName>
    <definedName name="AnnCool1987">#REF!</definedName>
    <definedName name="AnnCool1988">#REF!</definedName>
    <definedName name="AnnCool1989">#REF!</definedName>
    <definedName name="AnnCool1990">#REF!</definedName>
    <definedName name="AnnCool1991">#REF!</definedName>
    <definedName name="AnnCool1992">#REF!</definedName>
    <definedName name="AnnCool1993">#REF!</definedName>
    <definedName name="AnnCool1994">#REF!</definedName>
    <definedName name="AnnCool1995">#REF!</definedName>
    <definedName name="AnnCool1996">#REF!</definedName>
    <definedName name="AnnCool1997">#REF!</definedName>
    <definedName name="AnnCool1998">#REF!</definedName>
    <definedName name="AnnCool1999">#REF!</definedName>
    <definedName name="AnnCool2000">#REF!</definedName>
    <definedName name="AnnCool2001">#REF!</definedName>
    <definedName name="AnnCool2002">#REF!</definedName>
    <definedName name="AnnCool2003">#REF!</definedName>
    <definedName name="AnnCool2004">#REF!</definedName>
    <definedName name="AnnCool2005">#REF!</definedName>
    <definedName name="AnnCool2006">#REF!</definedName>
    <definedName name="AnnCool2007">#REF!</definedName>
    <definedName name="AnnCool2008">#REF!</definedName>
    <definedName name="AnnCool2009">#REF!</definedName>
    <definedName name="AnnCool2010">#REF!</definedName>
    <definedName name="AnnCool2011">#REF!</definedName>
    <definedName name="AnnCool2012">#REF!</definedName>
    <definedName name="AnnCool2013">#REF!</definedName>
    <definedName name="AnnCool2014">#REF!</definedName>
    <definedName name="AnnCool2015">#REF!</definedName>
    <definedName name="AnnCool2016">#REF!</definedName>
    <definedName name="AnnCool2017">#REF!</definedName>
    <definedName name="AnnCool2018">#REF!</definedName>
    <definedName name="AnnCool2019">#REF!</definedName>
    <definedName name="AnnCool2020">#REF!</definedName>
    <definedName name="AnnHeat1980">#REF!</definedName>
    <definedName name="AnnHeat1981">#REF!</definedName>
    <definedName name="AnnHeat1982">#REF!</definedName>
    <definedName name="AnnHeat1983">#REF!</definedName>
    <definedName name="AnnHeat1984">#REF!</definedName>
    <definedName name="AnnHeat1985">#REF!</definedName>
    <definedName name="AnnHeat1986">#REF!</definedName>
    <definedName name="AnnHeat1987">#REF!</definedName>
    <definedName name="AnnHeat1988">#REF!</definedName>
    <definedName name="AnnHeat1989">#REF!</definedName>
    <definedName name="AnnHeat1990">#REF!</definedName>
    <definedName name="AnnHeat1991">#REF!</definedName>
    <definedName name="AnnHeat1992">#REF!</definedName>
    <definedName name="AnnHeat1993">#REF!</definedName>
    <definedName name="AnnHeat1994">#REF!</definedName>
    <definedName name="AnnHeat1995">#REF!</definedName>
    <definedName name="AnnHeat1996">#REF!</definedName>
    <definedName name="AnnHeat1997">#REF!</definedName>
    <definedName name="AnnHeat1998">#REF!</definedName>
    <definedName name="AnnHeat1999">#REF!</definedName>
    <definedName name="AnnHeat2000">#REF!</definedName>
    <definedName name="AnnHeat2001">#REF!</definedName>
    <definedName name="AnnHeat2002">#REF!</definedName>
    <definedName name="AnnHeat2003">#REF!</definedName>
    <definedName name="AnnHeat2004">#REF!</definedName>
    <definedName name="AnnHeat2005">#REF!</definedName>
    <definedName name="AnnHeat2006">#REF!</definedName>
    <definedName name="AnnHeat2007">#REF!</definedName>
    <definedName name="AnnHeat2008">#REF!</definedName>
    <definedName name="AnnHeat2009">#REF!</definedName>
    <definedName name="AnnHeat2010">#REF!</definedName>
    <definedName name="AnnHeat2011">#REF!</definedName>
    <definedName name="AnnHeat2012">#REF!</definedName>
    <definedName name="AnnHeat2013">#REF!</definedName>
    <definedName name="AnnHeat2014">#REF!</definedName>
    <definedName name="AnnHeat2015">#REF!</definedName>
    <definedName name="AnnHeat2016">#REF!</definedName>
    <definedName name="AnnHeat2017">#REF!</definedName>
    <definedName name="AnnHeat2018">#REF!</definedName>
    <definedName name="AnnHeat2019">#REF!</definedName>
    <definedName name="AnnHeat2020">#REF!</definedName>
    <definedName name="BaseShares">#REF!</definedName>
    <definedName name="ElectricSales_NENG">#REF!</definedName>
    <definedName name="ENC1980">#REF!</definedName>
    <definedName name="ENC1981">#REF!</definedName>
    <definedName name="ENC1982">#REF!</definedName>
    <definedName name="ENC1983">#REF!</definedName>
    <definedName name="ENC1984">#REF!</definedName>
    <definedName name="ENC1985">#REF!</definedName>
    <definedName name="ENC1986">#REF!</definedName>
    <definedName name="ENC1987">#REF!</definedName>
    <definedName name="ENC1988">#REF!</definedName>
    <definedName name="ENC1989">#REF!</definedName>
    <definedName name="ENC1990">#REF!</definedName>
    <definedName name="ENC1991">#REF!</definedName>
    <definedName name="ENC1992">#REF!</definedName>
    <definedName name="ENC1993">#REF!</definedName>
    <definedName name="ENC1994">#REF!</definedName>
    <definedName name="ENC1995">#REF!</definedName>
    <definedName name="ENC1996">#REF!</definedName>
    <definedName name="ENC1997">#REF!</definedName>
    <definedName name="ENC1998">#REF!</definedName>
    <definedName name="ENC1999">#REF!</definedName>
    <definedName name="ENC2000">#REF!</definedName>
    <definedName name="ENC2001">#REF!</definedName>
    <definedName name="ENC2002">#REF!</definedName>
    <definedName name="ENC2003">#REF!</definedName>
    <definedName name="ENC2004">#REF!</definedName>
    <definedName name="ENC2005">#REF!</definedName>
    <definedName name="ENC2006">#REF!</definedName>
    <definedName name="ENC2007">#REF!</definedName>
    <definedName name="ENC2008">#REF!</definedName>
    <definedName name="ENC2009">#REF!</definedName>
    <definedName name="ENC2010">#REF!</definedName>
    <definedName name="ENC2011">#REF!</definedName>
    <definedName name="ENC2012">#REF!</definedName>
    <definedName name="ENC2013">#REF!</definedName>
    <definedName name="ENC2014">#REF!</definedName>
    <definedName name="ENC2015">#REF!</definedName>
    <definedName name="ENC2016">#REF!</definedName>
    <definedName name="ENC2017">#REF!</definedName>
    <definedName name="ENC2018">#REF!</definedName>
    <definedName name="ENC2019">#REF!</definedName>
    <definedName name="ENC2020">#REF!</definedName>
    <definedName name="ESC1980">#REF!</definedName>
    <definedName name="ESC1981">#REF!</definedName>
    <definedName name="ESC1982">#REF!</definedName>
    <definedName name="ESC1983">#REF!</definedName>
    <definedName name="ESC1984">#REF!</definedName>
    <definedName name="ESC1985">#REF!</definedName>
    <definedName name="ESC1986">#REF!</definedName>
    <definedName name="ESC1987">#REF!</definedName>
    <definedName name="ESC1988">#REF!</definedName>
    <definedName name="ESC1989">#REF!</definedName>
    <definedName name="ESC1990">#REF!</definedName>
    <definedName name="ESC1991">#REF!</definedName>
    <definedName name="ESC1992">#REF!</definedName>
    <definedName name="ESC1993">#REF!</definedName>
    <definedName name="ESC1994">#REF!</definedName>
    <definedName name="ESC1995">#REF!</definedName>
    <definedName name="ESC1996">#REF!</definedName>
    <definedName name="ESC1997">#REF!</definedName>
    <definedName name="ESC1998">#REF!</definedName>
    <definedName name="ESC1999">#REF!</definedName>
    <definedName name="ESC2000">#REF!</definedName>
    <definedName name="ESC2001">#REF!</definedName>
    <definedName name="ESC2002">#REF!</definedName>
    <definedName name="ESC2003">#REF!</definedName>
    <definedName name="ESC2004">#REF!</definedName>
    <definedName name="ESC2005">#REF!</definedName>
    <definedName name="ESC2006">#REF!</definedName>
    <definedName name="ESC2007">#REF!</definedName>
    <definedName name="ESC2008">#REF!</definedName>
    <definedName name="ESC2009">#REF!</definedName>
    <definedName name="ESC2010">#REF!</definedName>
    <definedName name="ESC2011">#REF!</definedName>
    <definedName name="ESC2012">#REF!</definedName>
    <definedName name="ESC2013">#REF!</definedName>
    <definedName name="ESC2014">#REF!</definedName>
    <definedName name="ESC2015">#REF!</definedName>
    <definedName name="ESC2016">#REF!</definedName>
    <definedName name="ESC2017">#REF!</definedName>
    <definedName name="ESC2018">#REF!</definedName>
    <definedName name="ESC2019">#REF!</definedName>
    <definedName name="ESC2020">#REF!</definedName>
    <definedName name="MATL1980">#REF!</definedName>
    <definedName name="MATL1981">#REF!</definedName>
    <definedName name="MATL1982">#REF!</definedName>
    <definedName name="MATL1983">#REF!</definedName>
    <definedName name="MATL1984">#REF!</definedName>
    <definedName name="MATL1985">#REF!</definedName>
    <definedName name="MATL1986">#REF!</definedName>
    <definedName name="MATL1987">#REF!</definedName>
    <definedName name="MATL1988">#REF!</definedName>
    <definedName name="MATL1989">#REF!</definedName>
    <definedName name="MATL1990">#REF!</definedName>
    <definedName name="MATL1991">#REF!</definedName>
    <definedName name="MATL1992">#REF!</definedName>
    <definedName name="MATL1993">#REF!</definedName>
    <definedName name="MATL1994">#REF!</definedName>
    <definedName name="MATL1995">#REF!</definedName>
    <definedName name="MATL1996">#REF!</definedName>
    <definedName name="MATL1997">#REF!</definedName>
    <definedName name="MATL1998">#REF!</definedName>
    <definedName name="MATL1999">#REF!</definedName>
    <definedName name="MATL2000">#REF!</definedName>
    <definedName name="MATL2001">#REF!</definedName>
    <definedName name="MATL2002">#REF!</definedName>
    <definedName name="MATL2003">#REF!</definedName>
    <definedName name="MATL2004">#REF!</definedName>
    <definedName name="MATL2005">#REF!</definedName>
    <definedName name="MATL2006">#REF!</definedName>
    <definedName name="MATL2007">#REF!</definedName>
    <definedName name="MATL2008">#REF!</definedName>
    <definedName name="MATL2009">#REF!</definedName>
    <definedName name="MATL2010">#REF!</definedName>
    <definedName name="MATL2011">#REF!</definedName>
    <definedName name="MATL2012">#REF!</definedName>
    <definedName name="MATL2013">#REF!</definedName>
    <definedName name="MATL2014">#REF!</definedName>
    <definedName name="MATL2015">#REF!</definedName>
    <definedName name="MATL2016">#REF!</definedName>
    <definedName name="MATL2017">#REF!</definedName>
    <definedName name="MATL2018">#REF!</definedName>
    <definedName name="MATL2019">#REF!</definedName>
    <definedName name="MATL2020">#REF!</definedName>
    <definedName name="MNT1980">#REF!</definedName>
    <definedName name="MNT1981">#REF!</definedName>
    <definedName name="MNT1982">#REF!</definedName>
    <definedName name="MNT1983">#REF!</definedName>
    <definedName name="MNT1984">#REF!</definedName>
    <definedName name="MNT1985">#REF!</definedName>
    <definedName name="MNT1986">#REF!</definedName>
    <definedName name="MNT1987">#REF!</definedName>
    <definedName name="MNT1988">#REF!</definedName>
    <definedName name="MNT1989">#REF!</definedName>
    <definedName name="MNT1990">#REF!</definedName>
    <definedName name="MNT1991">#REF!</definedName>
    <definedName name="MNT1992">#REF!</definedName>
    <definedName name="MNT1993">#REF!</definedName>
    <definedName name="MNT1994">#REF!</definedName>
    <definedName name="MNT1995">#REF!</definedName>
    <definedName name="MNT1996">#REF!</definedName>
    <definedName name="MNT1997">#REF!</definedName>
    <definedName name="MNT1998">#REF!</definedName>
    <definedName name="MNT1999">#REF!</definedName>
    <definedName name="MNT2000">#REF!</definedName>
    <definedName name="MNT2001">#REF!</definedName>
    <definedName name="MNT2002">#REF!</definedName>
    <definedName name="MNT2003">#REF!</definedName>
    <definedName name="MNT2004">#REF!</definedName>
    <definedName name="MNT2005">#REF!</definedName>
    <definedName name="MNT2006">#REF!</definedName>
    <definedName name="MNT2007">#REF!</definedName>
    <definedName name="MNT2008">#REF!</definedName>
    <definedName name="MNT2009">#REF!</definedName>
    <definedName name="MNT2010">#REF!</definedName>
    <definedName name="MNT2011">#REF!</definedName>
    <definedName name="MNT2012">#REF!</definedName>
    <definedName name="MNT2013">#REF!</definedName>
    <definedName name="MNT2014">#REF!</definedName>
    <definedName name="MNT2015">#REF!</definedName>
    <definedName name="MNT2016">#REF!</definedName>
    <definedName name="MNT2017">#REF!</definedName>
    <definedName name="MNT2018">#REF!</definedName>
    <definedName name="MNT2019">#REF!</definedName>
    <definedName name="MNT2020">#REF!</definedName>
    <definedName name="MonMult1">#REF!</definedName>
    <definedName name="MonMult10">#REF!</definedName>
    <definedName name="MonMult11">#REF!</definedName>
    <definedName name="MonMult12">#REF!</definedName>
    <definedName name="MonMult2">#REF!</definedName>
    <definedName name="MonMult3">#REF!</definedName>
    <definedName name="MonMult4">#REF!</definedName>
    <definedName name="MonMult5">#REF!</definedName>
    <definedName name="MonMult6">#REF!</definedName>
    <definedName name="MonMult7">#REF!</definedName>
    <definedName name="MonMult8">#REF!</definedName>
    <definedName name="MonMult9">#REF!</definedName>
    <definedName name="NENG1980">#REF!</definedName>
    <definedName name="NENG1981">#REF!</definedName>
    <definedName name="NENG1982">#REF!</definedName>
    <definedName name="NENG1983">#REF!</definedName>
    <definedName name="NENG1984">#REF!</definedName>
    <definedName name="NENG1985">#REF!</definedName>
    <definedName name="NENG1986">#REF!</definedName>
    <definedName name="NENG1987">#REF!</definedName>
    <definedName name="NENG1988">#REF!</definedName>
    <definedName name="NENG1989">#REF!</definedName>
    <definedName name="NENG1990">#REF!</definedName>
    <definedName name="NENG1991">#REF!</definedName>
    <definedName name="NENG1992">#REF!</definedName>
    <definedName name="NENG1993">#REF!</definedName>
    <definedName name="NENG1994">#REF!</definedName>
    <definedName name="NENG1995">#REF!</definedName>
    <definedName name="NENG1996">#REF!</definedName>
    <definedName name="NENG1997">#REF!</definedName>
    <definedName name="NENG1998">#REF!</definedName>
    <definedName name="NENG1999">#REF!</definedName>
    <definedName name="NENG2000">#REF!</definedName>
    <definedName name="NENG2001">#REF!</definedName>
    <definedName name="NENG2002">#REF!</definedName>
    <definedName name="NENG2003">#REF!</definedName>
    <definedName name="NENG2004">#REF!</definedName>
    <definedName name="NENG2005">#REF!</definedName>
    <definedName name="NENG2006">#REF!</definedName>
    <definedName name="NENG2007">#REF!</definedName>
    <definedName name="NENG2008">#REF!</definedName>
    <definedName name="NENG2009">#REF!</definedName>
    <definedName name="NENG2010">#REF!</definedName>
    <definedName name="NENG2011">#REF!</definedName>
    <definedName name="NENG2012">#REF!</definedName>
    <definedName name="NENG2013">#REF!</definedName>
    <definedName name="NENG2014">#REF!</definedName>
    <definedName name="NENG2015">#REF!</definedName>
    <definedName name="NENG2016">#REF!</definedName>
    <definedName name="NENG2017">#REF!</definedName>
    <definedName name="NENG2018">#REF!</definedName>
    <definedName name="NENG2019">#REF!</definedName>
    <definedName name="NENG2020">#REF!</definedName>
    <definedName name="PAC1980">#REF!</definedName>
    <definedName name="PAC1981">#REF!</definedName>
    <definedName name="PAC1982">#REF!</definedName>
    <definedName name="PAC1983">#REF!</definedName>
    <definedName name="PAC1984">#REF!</definedName>
    <definedName name="PAC1985">#REF!</definedName>
    <definedName name="PAC1986">#REF!</definedName>
    <definedName name="PAC1987">#REF!</definedName>
    <definedName name="PAC1988">#REF!</definedName>
    <definedName name="PAC1989">#REF!</definedName>
    <definedName name="PAC1990">#REF!</definedName>
    <definedName name="PAC1991">#REF!</definedName>
    <definedName name="PAC1992">#REF!</definedName>
    <definedName name="PAC1993">#REF!</definedName>
    <definedName name="PAC1994">#REF!</definedName>
    <definedName name="PAC1995">#REF!</definedName>
    <definedName name="PAC1996">#REF!</definedName>
    <definedName name="PAC1997">#REF!</definedName>
    <definedName name="PAC1998">#REF!</definedName>
    <definedName name="PAC1999">#REF!</definedName>
    <definedName name="PAC2000">#REF!</definedName>
    <definedName name="PAC2001">#REF!</definedName>
    <definedName name="PAC2002">#REF!</definedName>
    <definedName name="PAC2003">#REF!</definedName>
    <definedName name="PAC2004">#REF!</definedName>
    <definedName name="PAC2005">#REF!</definedName>
    <definedName name="PAC2006">#REF!</definedName>
    <definedName name="PAC2007">#REF!</definedName>
    <definedName name="PAC2008">#REF!</definedName>
    <definedName name="PAC2009">#REF!</definedName>
    <definedName name="PAC2010">#REF!</definedName>
    <definedName name="PAC2011">#REF!</definedName>
    <definedName name="PAC2012">#REF!</definedName>
    <definedName name="PAC2013">#REF!</definedName>
    <definedName name="PAC2014">#REF!</definedName>
    <definedName name="PAC2015">#REF!</definedName>
    <definedName name="PAC2016">#REF!</definedName>
    <definedName name="PAC2017">#REF!</definedName>
    <definedName name="PAC2018">#REF!</definedName>
    <definedName name="PAC2019">#REF!</definedName>
    <definedName name="PAC2020">#REF!</definedName>
    <definedName name="SATL1980">#REF!</definedName>
    <definedName name="SATL1981">#REF!</definedName>
    <definedName name="SATL1982">#REF!</definedName>
    <definedName name="SATL1983">#REF!</definedName>
    <definedName name="SATL1984">#REF!</definedName>
    <definedName name="SATL1985">#REF!</definedName>
    <definedName name="SATL1986">#REF!</definedName>
    <definedName name="SATL1987">#REF!</definedName>
    <definedName name="SATL1988">#REF!</definedName>
    <definedName name="SATL1989">#REF!</definedName>
    <definedName name="SATL1990">#REF!</definedName>
    <definedName name="SATL1991">#REF!</definedName>
    <definedName name="SATL1992">#REF!</definedName>
    <definedName name="SATL1993">#REF!</definedName>
    <definedName name="SATL1994">#REF!</definedName>
    <definedName name="SATL1995">#REF!</definedName>
    <definedName name="SATL1996">#REF!</definedName>
    <definedName name="SATL1997">#REF!</definedName>
    <definedName name="SATL1998">#REF!</definedName>
    <definedName name="SATL1999">#REF!</definedName>
    <definedName name="SATL2000">#REF!</definedName>
    <definedName name="SATL2001">#REF!</definedName>
    <definedName name="SATL2002">#REF!</definedName>
    <definedName name="SATL2003">#REF!</definedName>
    <definedName name="SATL2004">#REF!</definedName>
    <definedName name="SATL2005">#REF!</definedName>
    <definedName name="SATL2006">#REF!</definedName>
    <definedName name="SATL2007">#REF!</definedName>
    <definedName name="SATL2008">#REF!</definedName>
    <definedName name="SATL2009">#REF!</definedName>
    <definedName name="SATL2010">#REF!</definedName>
    <definedName name="SATL2011">#REF!</definedName>
    <definedName name="SATL2012">#REF!</definedName>
    <definedName name="SATL2013">#REF!</definedName>
    <definedName name="SATL2014">#REF!</definedName>
    <definedName name="SATL2015">#REF!</definedName>
    <definedName name="SATL2016">#REF!</definedName>
    <definedName name="SATL2017">#REF!</definedName>
    <definedName name="SATL2018">#REF!</definedName>
    <definedName name="SATL2019">#REF!</definedName>
    <definedName name="SATL2020">#REF!</definedName>
    <definedName name="WNC1980">#REF!</definedName>
    <definedName name="WNC1981">#REF!</definedName>
    <definedName name="WNC1982">#REF!</definedName>
    <definedName name="WNC1983">#REF!</definedName>
    <definedName name="WNC1984">#REF!</definedName>
    <definedName name="WNC1985">#REF!</definedName>
    <definedName name="WNC1986">#REF!</definedName>
    <definedName name="WNC1987">#REF!</definedName>
    <definedName name="WNC1988">#REF!</definedName>
    <definedName name="WNC1989">#REF!</definedName>
    <definedName name="WNC1990">#REF!</definedName>
    <definedName name="WNC1991">#REF!</definedName>
    <definedName name="WNC1992">#REF!</definedName>
    <definedName name="WNC1993">#REF!</definedName>
    <definedName name="WNC1994">#REF!</definedName>
    <definedName name="WNC1995">#REF!</definedName>
    <definedName name="WNC1996">#REF!</definedName>
    <definedName name="WNC1997">#REF!</definedName>
    <definedName name="WNC1998">#REF!</definedName>
    <definedName name="WNC1999">#REF!</definedName>
    <definedName name="WNC2000">#REF!</definedName>
    <definedName name="WNC2001">#REF!</definedName>
    <definedName name="WNC2002">#REF!</definedName>
    <definedName name="WNC2003">#REF!</definedName>
    <definedName name="WNC2004">#REF!</definedName>
    <definedName name="WNC2005">#REF!</definedName>
    <definedName name="WNC2006">#REF!</definedName>
    <definedName name="WNC2007">#REF!</definedName>
    <definedName name="WNC2008">#REF!</definedName>
    <definedName name="WNC2009">#REF!</definedName>
    <definedName name="WNC2010">#REF!</definedName>
    <definedName name="WNC2011">#REF!</definedName>
    <definedName name="WNC2012">#REF!</definedName>
    <definedName name="WNC2013">#REF!</definedName>
    <definedName name="WNC2014">#REF!</definedName>
    <definedName name="WNC2015">#REF!</definedName>
    <definedName name="WNC2016">#REF!</definedName>
    <definedName name="WNC2017">#REF!</definedName>
    <definedName name="WNC2018">#REF!</definedName>
    <definedName name="WNC2019">#REF!</definedName>
    <definedName name="WNC2020">#REF!</definedName>
    <definedName name="WSC1980">#REF!</definedName>
    <definedName name="WSC1981">#REF!</definedName>
    <definedName name="WSC1982">#REF!</definedName>
    <definedName name="WSC1983">#REF!</definedName>
    <definedName name="WSC1984">#REF!</definedName>
    <definedName name="WSC1985">#REF!</definedName>
    <definedName name="WSC1986">#REF!</definedName>
    <definedName name="WSC1987">#REF!</definedName>
    <definedName name="WSC1988">#REF!</definedName>
    <definedName name="WSC1989">#REF!</definedName>
    <definedName name="WSC1990">#REF!</definedName>
    <definedName name="WSC1991">#REF!</definedName>
    <definedName name="WSC1992">#REF!</definedName>
    <definedName name="WSC1993">#REF!</definedName>
    <definedName name="WSC1994">#REF!</definedName>
    <definedName name="WSC1995">#REF!</definedName>
    <definedName name="WSC1996">#REF!</definedName>
    <definedName name="WSC1997">#REF!</definedName>
    <definedName name="WSC1998">#REF!</definedName>
    <definedName name="WSC1999">#REF!</definedName>
    <definedName name="WSC2000">#REF!</definedName>
    <definedName name="WSC2001">#REF!</definedName>
    <definedName name="WSC2002">#REF!</definedName>
    <definedName name="WSC2003">#REF!</definedName>
    <definedName name="WSC2004">#REF!</definedName>
    <definedName name="WSC2005">#REF!</definedName>
    <definedName name="WSC2006">#REF!</definedName>
    <definedName name="WSC2007">#REF!</definedName>
    <definedName name="WSC2008">#REF!</definedName>
    <definedName name="WSC2009">#REF!</definedName>
    <definedName name="WSC2010">#REF!</definedName>
    <definedName name="WSC2011">#REF!</definedName>
    <definedName name="WSC2012">#REF!</definedName>
    <definedName name="WSC2013">#REF!</definedName>
    <definedName name="WSC2014">#REF!</definedName>
    <definedName name="WSC2015">#REF!</definedName>
    <definedName name="WSC2016">#REF!</definedName>
    <definedName name="WSC2017">#REF!</definedName>
    <definedName name="WSC2018">#REF!</definedName>
    <definedName name="WSC2019">#REF!</definedName>
    <definedName name="WSC2020">#REF!</definedName>
  </definedNames>
  <calcPr fullCalcOnLoad="1"/>
</workbook>
</file>

<file path=xl/sharedStrings.xml><?xml version="1.0" encoding="utf-8"?>
<sst xmlns="http://schemas.openxmlformats.org/spreadsheetml/2006/main" count="133" uniqueCount="72">
  <si>
    <t>Assembly</t>
  </si>
  <si>
    <t>Education</t>
  </si>
  <si>
    <t>Year</t>
  </si>
  <si>
    <t>Heating</t>
  </si>
  <si>
    <t>Cooling</t>
  </si>
  <si>
    <t>WtrHeat</t>
  </si>
  <si>
    <t>Ventilation</t>
  </si>
  <si>
    <t>Cooking</t>
  </si>
  <si>
    <t>O.Lighting</t>
  </si>
  <si>
    <t>I.Lighting</t>
  </si>
  <si>
    <t>Refrig</t>
  </si>
  <si>
    <t>Office</t>
  </si>
  <si>
    <t>Misc</t>
  </si>
  <si>
    <t>Total</t>
  </si>
  <si>
    <t>Heat</t>
  </si>
  <si>
    <t>Cool</t>
  </si>
  <si>
    <t>Vent</t>
  </si>
  <si>
    <t>EWHeat</t>
  </si>
  <si>
    <t>O. Light</t>
  </si>
  <si>
    <t>I.Light</t>
  </si>
  <si>
    <t>Food Sales</t>
  </si>
  <si>
    <t>Lodging</t>
  </si>
  <si>
    <t>Other</t>
  </si>
  <si>
    <t>Base-Yr Utility Employment</t>
  </si>
  <si>
    <t>Building Type</t>
  </si>
  <si>
    <t>Census Region Base-Yr Intensities (kWh / sq ft)</t>
  </si>
  <si>
    <t>Census Region</t>
  </si>
  <si>
    <t>All Buildings</t>
  </si>
  <si>
    <t>Utility Weighted Base-Year Intensity</t>
  </si>
  <si>
    <t>Utility Weighted</t>
  </si>
  <si>
    <t>Weighted End-Use Intensity</t>
  </si>
  <si>
    <t>Base-Yr:  2004</t>
  </si>
  <si>
    <t>2003 CBECS SqFt/Employee</t>
  </si>
  <si>
    <t>Base Year Floor Space (Mil SqFt)</t>
  </si>
  <si>
    <t>Utility Floor Space (SqFt)</t>
  </si>
  <si>
    <t>Weight</t>
  </si>
  <si>
    <t>Base Year Sales (MWh)</t>
  </si>
  <si>
    <t>Food Service</t>
  </si>
  <si>
    <t>Health Care</t>
  </si>
  <si>
    <t>Large Office</t>
  </si>
  <si>
    <t>Small Office</t>
  </si>
  <si>
    <t>Merc/Service</t>
  </si>
  <si>
    <t>Warehouse</t>
  </si>
  <si>
    <t>Sales Adjusted</t>
  </si>
  <si>
    <t>Utility Service Area Employment</t>
  </si>
  <si>
    <t>NonHVAC</t>
  </si>
  <si>
    <t>YEAR</t>
  </si>
  <si>
    <t>%Chg</t>
  </si>
  <si>
    <t>Calculated Sq Footage Adjustment (Sales / EI)</t>
  </si>
  <si>
    <t>Sales Adjusted = Sq Ft Adj * Wt. Energy Intensity</t>
  </si>
  <si>
    <t>SqFt</t>
  </si>
  <si>
    <t>Floorspace</t>
  </si>
  <si>
    <t>PV</t>
  </si>
  <si>
    <t>PVInstalls</t>
  </si>
  <si>
    <t>PVStock</t>
  </si>
  <si>
    <t>AvgPVSize</t>
  </si>
  <si>
    <t>PVInstalledKW</t>
  </si>
  <si>
    <t>PVDecayKW</t>
  </si>
  <si>
    <t>PVStockKW</t>
  </si>
  <si>
    <t>CapacityFactor</t>
  </si>
  <si>
    <t>Energy</t>
  </si>
  <si>
    <t>Intensity</t>
  </si>
  <si>
    <t>Month</t>
  </si>
  <si>
    <t>KPC_KUGS</t>
  </si>
  <si>
    <t>KUGSSales</t>
  </si>
  <si>
    <t>GSPrice</t>
  </si>
  <si>
    <t>BillingDays</t>
  </si>
  <si>
    <t>RGSP</t>
  </si>
  <si>
    <t>HDD</t>
  </si>
  <si>
    <t>CDD</t>
  </si>
  <si>
    <t>Employment</t>
  </si>
  <si>
    <t>Customers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</si>
</sst>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.000000000000000%"/>
    <numFmt numFmtId="167" formatCode="_(* #,##0.000_);_(* \(#,##0.00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_(* #,##0.00000_);_(* \(#,##0.00000\);_(* &quot;-&quot;??_);_(@_)"/>
    <numFmt numFmtId="171" formatCode="_(* #,##0_);_(* \(#,##0\);_(* &quot;-&quot;??_);_(@_)"/>
    <numFmt numFmtId="172" formatCode="_(* #,##0.000000_);_(* \(#,##0.000000\);_(* &quot;-&quot;??_);_(@_)"/>
    <numFmt numFmtId="173" formatCode="#,##0.000"/>
    <numFmt numFmtId="174" formatCode="0.00000"/>
    <numFmt numFmtId="175" formatCode="_(* #,##0.000_);_(* \(#,##0.000\);_(* &quot;-&quot;???_);_(@_)"/>
    <numFmt numFmtId="176" formatCode="#,##0.0"/>
    <numFmt numFmtId="177" formatCode="#,##0.0000"/>
    <numFmt numFmtId="178" formatCode="#,##0.00000"/>
    <numFmt numFmtId="179" formatCode="#,##0.000000"/>
    <numFmt numFmtId="180" formatCode="#,##0.0000000"/>
    <numFmt numFmtId="181" formatCode="0.00000000"/>
    <numFmt numFmtId="182" formatCode="0.0000000"/>
    <numFmt numFmtId="183" formatCode="0.000000"/>
    <numFmt numFmtId="184" formatCode="#,##0.0000000000000000"/>
    <numFmt numFmtId="185" formatCode="#,##0.000000000000000"/>
    <numFmt numFmtId="186" formatCode="#,##0.00000000000000"/>
    <numFmt numFmtId="187" formatCode="#,##0.0000000000000"/>
    <numFmt numFmtId="188" formatCode="#,##0.000000000000"/>
    <numFmt numFmtId="189" formatCode="#,##0.00000000000"/>
    <numFmt numFmtId="190" formatCode="#,##0.0000000000"/>
    <numFmt numFmtId="191" formatCode="#,##0.000000000"/>
    <numFmt numFmtId="192" formatCode="#,##0.00000000"/>
    <numFmt numFmtId="193" formatCode="0.000"/>
    <numFmt numFmtId="194" formatCode="0.0000"/>
    <numFmt numFmtId="195" formatCode="0.0"/>
    <numFmt numFmtId="196" formatCode="0.00_)"/>
    <numFmt numFmtId="197" formatCode="0.000%"/>
    <numFmt numFmtId="198" formatCode="0.0000%"/>
    <numFmt numFmtId="199" formatCode="0.00000%"/>
    <numFmt numFmtId="200" formatCode="0\ "/>
    <numFmt numFmtId="201" formatCode="&quot;$&quot;#,##0.0_);\(&quot;$&quot;#,##0.0\)"/>
    <numFmt numFmtId="202" formatCode="&quot;$&quot;#,##0.000_);\(&quot;$&quot;#,##0.000\)"/>
    <numFmt numFmtId="203" formatCode="General_)"/>
    <numFmt numFmtId="204" formatCode="0.000_)"/>
    <numFmt numFmtId="205" formatCode="0_)"/>
    <numFmt numFmtId="206" formatCode="0.000000_)"/>
    <numFmt numFmtId="207" formatCode="0.0_)"/>
    <numFmt numFmtId="208" formatCode="&quot;$&quot;#,##0"/>
    <numFmt numFmtId="209" formatCode=".0000"/>
    <numFmt numFmtId="210" formatCode="#,##0.0_);[Red]\(#,##0.0\)"/>
    <numFmt numFmtId="211" formatCode="#,##0.000_);[Red]\(#,##0.000\)"/>
    <numFmt numFmtId="212" formatCode="#,##0.0000_);[Red]\(#,##0.0000\)"/>
    <numFmt numFmtId="213" formatCode="_(* #,##0.0_);_(* \(#,##0.0\);_(* &quot;-&quot;?_);_(@_)"/>
    <numFmt numFmtId="214" formatCode="0.0000000000"/>
    <numFmt numFmtId="215" formatCode="0.0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0.00;[Red]0.00"/>
    <numFmt numFmtId="221" formatCode="&quot;$&quot;#,##0.00"/>
    <numFmt numFmtId="222" formatCode="[$-409]h:mm:ss\ AM/PM"/>
    <numFmt numFmtId="223" formatCode="[$-409]dddd\,\ mmmm\ dd\,\ yyyy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sz val="10"/>
      <color theme="3" tint="0.39998000860214233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1" fontId="0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8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167" fontId="0" fillId="0" borderId="0" xfId="42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42" applyNumberFormat="1" applyFont="1" applyBorder="1" applyAlignment="1">
      <alignment horizontal="center"/>
    </xf>
    <xf numFmtId="4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171" fontId="1" fillId="0" borderId="0" xfId="42" applyNumberFormat="1" applyFont="1" applyBorder="1" applyAlignment="1">
      <alignment horizontal="center"/>
    </xf>
    <xf numFmtId="171" fontId="1" fillId="0" borderId="0" xfId="4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71" fontId="0" fillId="0" borderId="0" xfId="42" applyNumberFormat="1" applyBorder="1" applyAlignment="1">
      <alignment/>
    </xf>
    <xf numFmtId="171" fontId="0" fillId="0" borderId="0" xfId="0" applyNumberFormat="1" applyBorder="1" applyAlignment="1">
      <alignment/>
    </xf>
    <xf numFmtId="165" fontId="0" fillId="0" borderId="0" xfId="62" applyNumberForma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42" applyNumberFormat="1" applyFont="1" applyAlignment="1">
      <alignment horizontal="right"/>
    </xf>
    <xf numFmtId="165" fontId="47" fillId="0" borderId="0" xfId="0" applyNumberFormat="1" applyFont="1" applyAlignment="1">
      <alignment horizontal="center"/>
    </xf>
    <xf numFmtId="0" fontId="1" fillId="0" borderId="0" xfId="59" applyFont="1" applyBorder="1" applyAlignment="1">
      <alignment horizontal="left"/>
      <protection/>
    </xf>
    <xf numFmtId="0" fontId="1" fillId="0" borderId="0" xfId="59" applyFont="1" applyAlignment="1">
      <alignment horizontal="center"/>
      <protection/>
    </xf>
    <xf numFmtId="0" fontId="0" fillId="0" borderId="0" xfId="59">
      <alignment/>
      <protection/>
    </xf>
    <xf numFmtId="0" fontId="3" fillId="0" borderId="0" xfId="59" applyFont="1" applyBorder="1" applyAlignment="1">
      <alignment horizontal="left"/>
      <protection/>
    </xf>
    <xf numFmtId="177" fontId="0" fillId="0" borderId="0" xfId="59" applyNumberFormat="1" applyBorder="1" applyAlignment="1">
      <alignment horizontal="center"/>
      <protection/>
    </xf>
    <xf numFmtId="177" fontId="1" fillId="0" borderId="0" xfId="59" applyNumberFormat="1" applyFont="1" applyBorder="1" applyAlignment="1">
      <alignment horizontal="center"/>
      <protection/>
    </xf>
    <xf numFmtId="0" fontId="0" fillId="0" borderId="0" xfId="59" applyBorder="1">
      <alignment/>
      <protection/>
    </xf>
    <xf numFmtId="177" fontId="0" fillId="0" borderId="0" xfId="44" applyNumberFormat="1" applyFont="1" applyBorder="1" applyAlignment="1">
      <alignment horizontal="center"/>
    </xf>
    <xf numFmtId="177" fontId="0" fillId="0" borderId="0" xfId="59" applyNumberFormat="1" applyAlignment="1">
      <alignment horizontal="center"/>
      <protection/>
    </xf>
    <xf numFmtId="177" fontId="48" fillId="0" borderId="0" xfId="59" applyNumberFormat="1" applyFont="1" applyBorder="1" applyAlignment="1">
      <alignment horizontal="center"/>
      <protection/>
    </xf>
    <xf numFmtId="177" fontId="48" fillId="0" borderId="0" xfId="59" applyNumberFormat="1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Border="1" applyAlignment="1">
      <alignment horizontal="left"/>
      <protection/>
    </xf>
    <xf numFmtId="3" fontId="49" fillId="0" borderId="0" xfId="59" applyNumberFormat="1" applyFont="1" applyBorder="1" applyAlignment="1">
      <alignment horizontal="center"/>
      <protection/>
    </xf>
    <xf numFmtId="3" fontId="0" fillId="0" borderId="0" xfId="59" applyNumberFormat="1" applyBorder="1" applyAlignment="1">
      <alignment horizontal="center"/>
      <protection/>
    </xf>
    <xf numFmtId="171" fontId="8" fillId="0" borderId="13" xfId="0" applyNumberFormat="1" applyFont="1" applyBorder="1" applyAlignment="1">
      <alignment horizontal="right"/>
    </xf>
    <xf numFmtId="194" fontId="0" fillId="0" borderId="0" xfId="0" applyNumberFormat="1" applyAlignment="1">
      <alignment horizontal="right"/>
    </xf>
    <xf numFmtId="0" fontId="1" fillId="2" borderId="0" xfId="59" applyFont="1" applyFill="1" applyBorder="1" applyAlignment="1">
      <alignment horizontal="center" vertical="center"/>
      <protection/>
    </xf>
    <xf numFmtId="0" fontId="1" fillId="2" borderId="0" xfId="59" applyFont="1" applyFill="1" applyBorder="1" applyAlignment="1">
      <alignment horizontal="center" vertical="center" wrapText="1"/>
      <protection/>
    </xf>
    <xf numFmtId="0" fontId="0" fillId="0" borderId="0" xfId="59" applyAlignment="1">
      <alignment horizontal="center" vertical="center"/>
      <protection/>
    </xf>
    <xf numFmtId="0" fontId="5" fillId="0" borderId="0" xfId="59" applyFont="1" applyBorder="1" applyAlignment="1">
      <alignment horizontal="center"/>
      <protection/>
    </xf>
    <xf numFmtId="171" fontId="0" fillId="0" borderId="0" xfId="59" applyNumberFormat="1" applyAlignment="1">
      <alignment horizontal="center"/>
      <protection/>
    </xf>
    <xf numFmtId="0" fontId="4" fillId="0" borderId="0" xfId="59" applyFont="1">
      <alignment/>
      <protection/>
    </xf>
    <xf numFmtId="171" fontId="50" fillId="0" borderId="0" xfId="44" applyNumberFormat="1" applyFont="1" applyBorder="1" applyAlignment="1">
      <alignment horizontal="center"/>
    </xf>
    <xf numFmtId="43" fontId="50" fillId="0" borderId="0" xfId="44" applyNumberFormat="1" applyFont="1" applyBorder="1" applyAlignment="1">
      <alignment horizontal="center"/>
    </xf>
    <xf numFmtId="165" fontId="50" fillId="0" borderId="0" xfId="63" applyNumberFormat="1" applyFont="1" applyBorder="1" applyAlignment="1">
      <alignment horizontal="center"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1" fontId="0" fillId="0" borderId="0" xfId="44" applyNumberFormat="1" applyFont="1" applyAlignment="1">
      <alignment/>
    </xf>
    <xf numFmtId="177" fontId="49" fillId="0" borderId="0" xfId="59" applyNumberFormat="1" applyFont="1" applyBorder="1" applyAlignment="1">
      <alignment horizontal="center"/>
      <protection/>
    </xf>
    <xf numFmtId="171" fontId="1" fillId="2" borderId="0" xfId="44" applyNumberFormat="1" applyFont="1" applyFill="1" applyBorder="1" applyAlignment="1">
      <alignment horizontal="center" vertical="center" wrapText="1"/>
    </xf>
    <xf numFmtId="171" fontId="49" fillId="0" borderId="0" xfId="44" applyNumberFormat="1" applyFont="1" applyBorder="1" applyAlignment="1">
      <alignment horizontal="center"/>
    </xf>
    <xf numFmtId="43" fontId="49" fillId="0" borderId="0" xfId="44" applyNumberFormat="1" applyFont="1" applyBorder="1" applyAlignment="1">
      <alignment horizontal="center"/>
    </xf>
    <xf numFmtId="43" fontId="49" fillId="0" borderId="0" xfId="44" applyFont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0" fontId="9" fillId="0" borderId="0" xfId="0" applyFont="1" applyAlignment="1">
      <alignment/>
    </xf>
    <xf numFmtId="171" fontId="10" fillId="33" borderId="0" xfId="45" applyNumberFormat="1" applyFont="1" applyFill="1" applyAlignment="1">
      <alignment/>
    </xf>
    <xf numFmtId="0" fontId="10" fillId="33" borderId="0" xfId="0" applyNumberFormat="1" applyFont="1" applyFill="1" applyAlignment="1">
      <alignment wrapText="1"/>
    </xf>
    <xf numFmtId="43" fontId="9" fillId="33" borderId="0" xfId="45" applyFont="1" applyFill="1" applyAlignment="1">
      <alignment/>
    </xf>
    <xf numFmtId="0" fontId="9" fillId="33" borderId="0" xfId="0" applyNumberFormat="1" applyFont="1" applyFill="1" applyAlignment="1">
      <alignment/>
    </xf>
    <xf numFmtId="171" fontId="9" fillId="33" borderId="0" xfId="45" applyNumberFormat="1" applyFont="1" applyFill="1" applyAlignment="1">
      <alignment/>
    </xf>
    <xf numFmtId="0" fontId="9" fillId="0" borderId="0" xfId="0" applyNumberFormat="1" applyFont="1" applyAlignment="1">
      <alignment/>
    </xf>
    <xf numFmtId="171" fontId="9" fillId="0" borderId="0" xfId="45" applyNumberFormat="1" applyFont="1" applyAlignment="1">
      <alignment/>
    </xf>
    <xf numFmtId="43" fontId="9" fillId="0" borderId="0" xfId="45" applyFont="1" applyAlignment="1">
      <alignment/>
    </xf>
    <xf numFmtId="41" fontId="9" fillId="0" borderId="0" xfId="0" applyNumberFormat="1" applyFont="1" applyAlignment="1">
      <alignment/>
    </xf>
    <xf numFmtId="38" fontId="10" fillId="0" borderId="0" xfId="0" applyNumberFormat="1" applyFont="1" applyFill="1" applyAlignment="1">
      <alignment/>
    </xf>
    <xf numFmtId="210" fontId="10" fillId="0" borderId="0" xfId="0" applyNumberFormat="1" applyFont="1" applyFill="1" applyAlignment="1">
      <alignment/>
    </xf>
    <xf numFmtId="41" fontId="9" fillId="0" borderId="0" xfId="45" applyNumberFormat="1" applyFont="1" applyAlignment="1">
      <alignment/>
    </xf>
    <xf numFmtId="1" fontId="10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%20-%20LoadForecasting\0326%20-%202014%20BP%20Electric%20Forecast\2%20-%20Forecasts\Commercial\Large%20COmmercial\Large%20Commercial%20Set-u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Usage by Rate"/>
      <sheetName val="Monthly DD Calendar"/>
      <sheetName val="Monthly DD Billed"/>
      <sheetName val="Calendar Weather Normals"/>
      <sheetName val="Billed Weather Normals"/>
      <sheetName val="Monthly Economic Data"/>
      <sheetName val="Monthly Forecast Data"/>
      <sheetName val="Sheet3"/>
      <sheetName val="Customer Forecast, by Rate"/>
      <sheetName val="Working Forecast PVT"/>
      <sheetName val="Working Forecasts"/>
    </sheetNames>
    <sheetDataSet>
      <sheetData sheetId="0">
        <row r="53">
          <cell r="E53">
            <v>151942640</v>
          </cell>
        </row>
        <row r="54">
          <cell r="E54">
            <v>124769033</v>
          </cell>
        </row>
        <row r="55">
          <cell r="E55">
            <v>151167237</v>
          </cell>
        </row>
        <row r="56">
          <cell r="E56">
            <v>162213232</v>
          </cell>
        </row>
        <row r="57">
          <cell r="E57">
            <v>155071829</v>
          </cell>
        </row>
        <row r="58">
          <cell r="E58">
            <v>156580886</v>
          </cell>
        </row>
        <row r="59">
          <cell r="E59">
            <v>136867938</v>
          </cell>
        </row>
        <row r="60">
          <cell r="E60">
            <v>126722363</v>
          </cell>
        </row>
        <row r="61">
          <cell r="E61">
            <v>157287609</v>
          </cell>
        </row>
        <row r="62">
          <cell r="E62">
            <v>191321079</v>
          </cell>
        </row>
        <row r="63">
          <cell r="E63">
            <v>171557150</v>
          </cell>
        </row>
        <row r="64">
          <cell r="E64">
            <v>163037468</v>
          </cell>
        </row>
        <row r="65">
          <cell r="E65">
            <v>139128741</v>
          </cell>
        </row>
        <row r="66">
          <cell r="E66">
            <v>129250179</v>
          </cell>
        </row>
        <row r="67">
          <cell r="E67">
            <v>161312102</v>
          </cell>
        </row>
        <row r="68">
          <cell r="E68">
            <v>180744044</v>
          </cell>
        </row>
        <row r="69">
          <cell r="E69">
            <v>190653758</v>
          </cell>
        </row>
        <row r="70">
          <cell r="E70">
            <v>183010694</v>
          </cell>
        </row>
        <row r="71">
          <cell r="E71">
            <v>147795428</v>
          </cell>
        </row>
        <row r="72">
          <cell r="E72">
            <v>132203243</v>
          </cell>
        </row>
        <row r="73">
          <cell r="E73">
            <v>171770246</v>
          </cell>
        </row>
        <row r="74">
          <cell r="E74">
            <v>206857080</v>
          </cell>
        </row>
        <row r="75">
          <cell r="E75">
            <v>177005264</v>
          </cell>
        </row>
        <row r="76">
          <cell r="E76">
            <v>158674726</v>
          </cell>
        </row>
        <row r="77">
          <cell r="E77">
            <v>146582023</v>
          </cell>
        </row>
        <row r="78">
          <cell r="E78">
            <v>141467990</v>
          </cell>
        </row>
        <row r="79">
          <cell r="E79">
            <v>169256448</v>
          </cell>
        </row>
        <row r="80">
          <cell r="E80">
            <v>179278714</v>
          </cell>
        </row>
        <row r="81">
          <cell r="E81">
            <v>199936240</v>
          </cell>
        </row>
        <row r="82">
          <cell r="E82">
            <v>182270686</v>
          </cell>
        </row>
        <row r="83">
          <cell r="E83">
            <v>146168454</v>
          </cell>
        </row>
        <row r="84">
          <cell r="E84">
            <v>131772181</v>
          </cell>
        </row>
        <row r="85">
          <cell r="E85">
            <v>155264842</v>
          </cell>
        </row>
        <row r="86">
          <cell r="E86">
            <v>178657951</v>
          </cell>
        </row>
        <row r="87">
          <cell r="E87">
            <v>163195779</v>
          </cell>
        </row>
        <row r="88">
          <cell r="E88">
            <v>148875658</v>
          </cell>
        </row>
        <row r="89">
          <cell r="E89">
            <v>135512414</v>
          </cell>
        </row>
        <row r="90">
          <cell r="E90">
            <v>144406775</v>
          </cell>
        </row>
        <row r="91">
          <cell r="E91">
            <v>167377508</v>
          </cell>
        </row>
        <row r="92">
          <cell r="E92">
            <v>189558916</v>
          </cell>
        </row>
        <row r="93">
          <cell r="E93">
            <v>189142096</v>
          </cell>
        </row>
        <row r="94">
          <cell r="E94">
            <v>177793083</v>
          </cell>
        </row>
        <row r="95">
          <cell r="E95">
            <v>139455771</v>
          </cell>
        </row>
        <row r="96">
          <cell r="E96">
            <v>140663369</v>
          </cell>
        </row>
        <row r="97">
          <cell r="E97">
            <v>151679700</v>
          </cell>
        </row>
      </sheetData>
      <sheetData sheetId="2">
        <row r="2">
          <cell r="D2">
            <v>870</v>
          </cell>
          <cell r="E2">
            <v>0</v>
          </cell>
        </row>
        <row r="3">
          <cell r="D3">
            <v>856</v>
          </cell>
          <cell r="E3">
            <v>0</v>
          </cell>
        </row>
        <row r="4">
          <cell r="D4">
            <v>793</v>
          </cell>
          <cell r="E4">
            <v>0</v>
          </cell>
        </row>
        <row r="5">
          <cell r="D5">
            <v>429</v>
          </cell>
          <cell r="E5">
            <v>6</v>
          </cell>
        </row>
        <row r="6">
          <cell r="D6">
            <v>249</v>
          </cell>
          <cell r="E6">
            <v>25</v>
          </cell>
        </row>
        <row r="7">
          <cell r="D7">
            <v>40</v>
          </cell>
          <cell r="E7">
            <v>153</v>
          </cell>
        </row>
        <row r="8">
          <cell r="D8">
            <v>0</v>
          </cell>
          <cell r="E8">
            <v>379</v>
          </cell>
        </row>
        <row r="9">
          <cell r="D9">
            <v>0</v>
          </cell>
          <cell r="E9">
            <v>407</v>
          </cell>
        </row>
        <row r="10">
          <cell r="D10">
            <v>0</v>
          </cell>
          <cell r="E10">
            <v>326</v>
          </cell>
        </row>
        <row r="11">
          <cell r="D11">
            <v>67</v>
          </cell>
          <cell r="E11">
            <v>151</v>
          </cell>
        </row>
        <row r="12">
          <cell r="D12">
            <v>374</v>
          </cell>
          <cell r="E12">
            <v>8</v>
          </cell>
        </row>
        <row r="13">
          <cell r="D13">
            <v>834</v>
          </cell>
          <cell r="E13">
            <v>0</v>
          </cell>
        </row>
        <row r="14">
          <cell r="D14">
            <v>874</v>
          </cell>
          <cell r="E14">
            <v>0</v>
          </cell>
        </row>
        <row r="15">
          <cell r="D15">
            <v>778</v>
          </cell>
          <cell r="E15">
            <v>0</v>
          </cell>
        </row>
        <row r="16">
          <cell r="D16">
            <v>714</v>
          </cell>
          <cell r="E16">
            <v>0</v>
          </cell>
        </row>
        <row r="17">
          <cell r="D17">
            <v>438</v>
          </cell>
          <cell r="E17">
            <v>15</v>
          </cell>
        </row>
        <row r="18">
          <cell r="D18">
            <v>167</v>
          </cell>
          <cell r="E18">
            <v>24</v>
          </cell>
        </row>
        <row r="19">
          <cell r="D19">
            <v>64</v>
          </cell>
          <cell r="E19">
            <v>140</v>
          </cell>
        </row>
        <row r="20">
          <cell r="D20">
            <v>0</v>
          </cell>
          <cell r="E20">
            <v>299</v>
          </cell>
        </row>
        <row r="21">
          <cell r="D21">
            <v>0</v>
          </cell>
          <cell r="E21">
            <v>393</v>
          </cell>
        </row>
        <row r="22">
          <cell r="D22">
            <v>20</v>
          </cell>
          <cell r="E22">
            <v>209</v>
          </cell>
        </row>
        <row r="23">
          <cell r="D23">
            <v>179</v>
          </cell>
          <cell r="E23">
            <v>33</v>
          </cell>
        </row>
        <row r="24">
          <cell r="D24">
            <v>489</v>
          </cell>
          <cell r="E24">
            <v>1</v>
          </cell>
        </row>
        <row r="25">
          <cell r="D25">
            <v>629</v>
          </cell>
          <cell r="E25">
            <v>0</v>
          </cell>
        </row>
        <row r="26">
          <cell r="D26">
            <v>735</v>
          </cell>
          <cell r="E26">
            <v>0</v>
          </cell>
        </row>
        <row r="27">
          <cell r="D27">
            <v>1088</v>
          </cell>
          <cell r="E27">
            <v>0</v>
          </cell>
        </row>
        <row r="28">
          <cell r="D28">
            <v>730</v>
          </cell>
          <cell r="E28">
            <v>5</v>
          </cell>
        </row>
        <row r="29">
          <cell r="D29">
            <v>361</v>
          </cell>
          <cell r="E29">
            <v>26</v>
          </cell>
        </row>
        <row r="30">
          <cell r="D30">
            <v>160</v>
          </cell>
          <cell r="E30">
            <v>69</v>
          </cell>
        </row>
        <row r="31">
          <cell r="D31">
            <v>27</v>
          </cell>
          <cell r="E31">
            <v>232</v>
          </cell>
        </row>
        <row r="32">
          <cell r="D32">
            <v>0</v>
          </cell>
          <cell r="E32">
            <v>312</v>
          </cell>
        </row>
        <row r="33">
          <cell r="D33">
            <v>0</v>
          </cell>
          <cell r="E33">
            <v>399</v>
          </cell>
        </row>
        <row r="34">
          <cell r="D34">
            <v>6</v>
          </cell>
          <cell r="E34">
            <v>383</v>
          </cell>
        </row>
        <row r="35">
          <cell r="D35">
            <v>50</v>
          </cell>
          <cell r="E35">
            <v>179</v>
          </cell>
        </row>
        <row r="36">
          <cell r="D36">
            <v>373</v>
          </cell>
          <cell r="E36">
            <v>23</v>
          </cell>
        </row>
        <row r="37">
          <cell r="D37">
            <v>687</v>
          </cell>
          <cell r="E37">
            <v>0</v>
          </cell>
        </row>
        <row r="38">
          <cell r="D38">
            <v>908</v>
          </cell>
          <cell r="E38">
            <v>0</v>
          </cell>
        </row>
        <row r="39">
          <cell r="D39">
            <v>909</v>
          </cell>
          <cell r="E39">
            <v>0</v>
          </cell>
        </row>
        <row r="40">
          <cell r="D40">
            <v>802</v>
          </cell>
          <cell r="E40">
            <v>0</v>
          </cell>
        </row>
        <row r="41">
          <cell r="D41">
            <v>454</v>
          </cell>
          <cell r="E41">
            <v>3</v>
          </cell>
        </row>
        <row r="42">
          <cell r="D42">
            <v>221</v>
          </cell>
          <cell r="E42">
            <v>19</v>
          </cell>
        </row>
        <row r="43">
          <cell r="D43">
            <v>62</v>
          </cell>
          <cell r="E43">
            <v>171</v>
          </cell>
        </row>
        <row r="44">
          <cell r="D44">
            <v>0</v>
          </cell>
          <cell r="E44">
            <v>284</v>
          </cell>
        </row>
        <row r="45">
          <cell r="D45">
            <v>0</v>
          </cell>
          <cell r="E45">
            <v>315</v>
          </cell>
        </row>
        <row r="46">
          <cell r="D46">
            <v>1</v>
          </cell>
          <cell r="E46">
            <v>295</v>
          </cell>
        </row>
        <row r="47">
          <cell r="D47">
            <v>73</v>
          </cell>
          <cell r="E47">
            <v>98</v>
          </cell>
        </row>
        <row r="48">
          <cell r="D48">
            <v>411</v>
          </cell>
          <cell r="E48">
            <v>15</v>
          </cell>
        </row>
        <row r="49">
          <cell r="D49">
            <v>882</v>
          </cell>
          <cell r="E49">
            <v>0</v>
          </cell>
        </row>
        <row r="50">
          <cell r="D50">
            <v>1008</v>
          </cell>
          <cell r="E50">
            <v>0</v>
          </cell>
        </row>
        <row r="51">
          <cell r="D51">
            <v>951</v>
          </cell>
          <cell r="E51">
            <v>0</v>
          </cell>
        </row>
        <row r="52">
          <cell r="D52">
            <v>652</v>
          </cell>
          <cell r="E52">
            <v>0</v>
          </cell>
        </row>
        <row r="53">
          <cell r="D53">
            <v>444</v>
          </cell>
          <cell r="E53">
            <v>2</v>
          </cell>
        </row>
        <row r="54">
          <cell r="D54">
            <v>199</v>
          </cell>
          <cell r="E54">
            <v>48</v>
          </cell>
        </row>
        <row r="55">
          <cell r="D55">
            <v>44</v>
          </cell>
          <cell r="E55">
            <v>168</v>
          </cell>
        </row>
        <row r="56">
          <cell r="D56">
            <v>3</v>
          </cell>
          <cell r="E56">
            <v>276</v>
          </cell>
        </row>
        <row r="57">
          <cell r="D57">
            <v>2</v>
          </cell>
          <cell r="E57">
            <v>248</v>
          </cell>
        </row>
        <row r="58">
          <cell r="D58">
            <v>4</v>
          </cell>
          <cell r="E58">
            <v>210</v>
          </cell>
        </row>
        <row r="59">
          <cell r="D59">
            <v>159</v>
          </cell>
          <cell r="E59">
            <v>77</v>
          </cell>
        </row>
        <row r="60">
          <cell r="D60">
            <v>400</v>
          </cell>
          <cell r="E60">
            <v>6</v>
          </cell>
        </row>
        <row r="61">
          <cell r="D61">
            <v>718</v>
          </cell>
          <cell r="E61">
            <v>1</v>
          </cell>
        </row>
        <row r="62">
          <cell r="D62">
            <v>1097</v>
          </cell>
          <cell r="E62">
            <v>0</v>
          </cell>
        </row>
        <row r="63">
          <cell r="D63">
            <v>990</v>
          </cell>
          <cell r="E63">
            <v>0</v>
          </cell>
        </row>
        <row r="64">
          <cell r="D64">
            <v>891</v>
          </cell>
          <cell r="E64">
            <v>0</v>
          </cell>
        </row>
        <row r="65">
          <cell r="D65">
            <v>366</v>
          </cell>
          <cell r="E65">
            <v>25</v>
          </cell>
        </row>
        <row r="66">
          <cell r="D66">
            <v>167</v>
          </cell>
          <cell r="E66">
            <v>47</v>
          </cell>
        </row>
        <row r="67">
          <cell r="D67">
            <v>36</v>
          </cell>
          <cell r="E67">
            <v>241</v>
          </cell>
        </row>
        <row r="68">
          <cell r="D68">
            <v>0</v>
          </cell>
          <cell r="E68">
            <v>381</v>
          </cell>
        </row>
        <row r="69">
          <cell r="D69">
            <v>0</v>
          </cell>
          <cell r="E69">
            <v>436</v>
          </cell>
        </row>
        <row r="70">
          <cell r="D70">
            <v>3</v>
          </cell>
          <cell r="E70">
            <v>328</v>
          </cell>
        </row>
        <row r="71">
          <cell r="D71">
            <v>100</v>
          </cell>
          <cell r="E71">
            <v>119</v>
          </cell>
        </row>
        <row r="72">
          <cell r="D72">
            <v>321</v>
          </cell>
          <cell r="E72">
            <v>10</v>
          </cell>
        </row>
        <row r="73">
          <cell r="D73">
            <v>823</v>
          </cell>
          <cell r="E73">
            <v>0</v>
          </cell>
        </row>
        <row r="74">
          <cell r="D74">
            <v>1214</v>
          </cell>
          <cell r="E74">
            <v>0</v>
          </cell>
        </row>
        <row r="75">
          <cell r="D75">
            <v>950</v>
          </cell>
          <cell r="E75">
            <v>0</v>
          </cell>
        </row>
        <row r="76">
          <cell r="D76">
            <v>644</v>
          </cell>
          <cell r="E76">
            <v>1</v>
          </cell>
        </row>
        <row r="77">
          <cell r="D77">
            <v>443</v>
          </cell>
          <cell r="E77">
            <v>13</v>
          </cell>
        </row>
        <row r="78">
          <cell r="D78">
            <v>196</v>
          </cell>
          <cell r="E78">
            <v>44</v>
          </cell>
        </row>
        <row r="79">
          <cell r="D79">
            <v>54</v>
          </cell>
          <cell r="E79">
            <v>225</v>
          </cell>
        </row>
        <row r="80">
          <cell r="D80">
            <v>0</v>
          </cell>
          <cell r="E80">
            <v>307</v>
          </cell>
        </row>
        <row r="81">
          <cell r="D81">
            <v>0</v>
          </cell>
          <cell r="E81">
            <v>427</v>
          </cell>
        </row>
        <row r="82">
          <cell r="D82">
            <v>28</v>
          </cell>
          <cell r="E82">
            <v>254</v>
          </cell>
        </row>
        <row r="83">
          <cell r="D83">
            <v>156</v>
          </cell>
          <cell r="E83">
            <v>40</v>
          </cell>
        </row>
        <row r="84">
          <cell r="D84">
            <v>379</v>
          </cell>
          <cell r="E84">
            <v>2</v>
          </cell>
        </row>
        <row r="85">
          <cell r="D85">
            <v>592</v>
          </cell>
          <cell r="E85">
            <v>1</v>
          </cell>
        </row>
        <row r="86">
          <cell r="D86">
            <v>867.75</v>
          </cell>
          <cell r="E86">
            <v>0</v>
          </cell>
        </row>
        <row r="87">
          <cell r="D87">
            <v>777.0999999999999</v>
          </cell>
          <cell r="E87">
            <v>0</v>
          </cell>
        </row>
        <row r="88">
          <cell r="D88">
            <v>558.75</v>
          </cell>
          <cell r="E88">
            <v>9.45</v>
          </cell>
        </row>
        <row r="89">
          <cell r="D89">
            <v>249.75</v>
          </cell>
          <cell r="E89">
            <v>30.55</v>
          </cell>
        </row>
        <row r="90">
          <cell r="D90">
            <v>173.5</v>
          </cell>
          <cell r="E90">
            <v>66.2</v>
          </cell>
        </row>
        <row r="91">
          <cell r="D91">
            <v>29.25</v>
          </cell>
          <cell r="E91">
            <v>165.14999999999998</v>
          </cell>
        </row>
        <row r="92">
          <cell r="D92">
            <v>1.5</v>
          </cell>
          <cell r="E92">
            <v>420.1</v>
          </cell>
        </row>
        <row r="93">
          <cell r="D93">
            <v>0</v>
          </cell>
          <cell r="E93">
            <v>381.35</v>
          </cell>
        </row>
        <row r="94">
          <cell r="D94">
            <v>18.05</v>
          </cell>
          <cell r="E94">
            <v>246.6</v>
          </cell>
        </row>
        <row r="95">
          <cell r="D95">
            <v>177.4</v>
          </cell>
          <cell r="E95">
            <v>37.400000000000006</v>
          </cell>
        </row>
        <row r="96">
          <cell r="D96">
            <v>474.05</v>
          </cell>
          <cell r="E96">
            <v>3.9</v>
          </cell>
        </row>
        <row r="97">
          <cell r="D97">
            <v>625.7</v>
          </cell>
          <cell r="E97">
            <v>0</v>
          </cell>
        </row>
      </sheetData>
      <sheetData sheetId="8">
        <row r="53">
          <cell r="K53">
            <v>79097</v>
          </cell>
        </row>
        <row r="54">
          <cell r="K54">
            <v>78985</v>
          </cell>
        </row>
        <row r="55">
          <cell r="K55">
            <v>79202</v>
          </cell>
        </row>
        <row r="56">
          <cell r="K56">
            <v>79307</v>
          </cell>
        </row>
        <row r="57">
          <cell r="K57">
            <v>79430</v>
          </cell>
        </row>
        <row r="58">
          <cell r="K58">
            <v>79562</v>
          </cell>
        </row>
        <row r="59">
          <cell r="K59">
            <v>79868</v>
          </cell>
        </row>
        <row r="60">
          <cell r="K60">
            <v>80169</v>
          </cell>
        </row>
        <row r="61">
          <cell r="K61">
            <v>80285</v>
          </cell>
        </row>
        <row r="62">
          <cell r="K62">
            <v>80038</v>
          </cell>
        </row>
        <row r="63">
          <cell r="K63">
            <v>79836</v>
          </cell>
        </row>
        <row r="64">
          <cell r="K64">
            <v>79994</v>
          </cell>
        </row>
        <row r="65">
          <cell r="K65">
            <v>79946</v>
          </cell>
        </row>
        <row r="66">
          <cell r="K66">
            <v>80132</v>
          </cell>
        </row>
        <row r="67">
          <cell r="K67">
            <v>80120</v>
          </cell>
        </row>
        <row r="68">
          <cell r="K68">
            <v>80143</v>
          </cell>
        </row>
        <row r="69">
          <cell r="K69">
            <v>80608</v>
          </cell>
        </row>
        <row r="70">
          <cell r="K70">
            <v>81295</v>
          </cell>
        </row>
        <row r="71">
          <cell r="K71">
            <v>81322</v>
          </cell>
        </row>
        <row r="72">
          <cell r="K72">
            <v>81385</v>
          </cell>
        </row>
        <row r="73">
          <cell r="K73">
            <v>81489</v>
          </cell>
        </row>
        <row r="74">
          <cell r="K74">
            <v>81581</v>
          </cell>
        </row>
        <row r="75">
          <cell r="K75">
            <v>81435</v>
          </cell>
        </row>
        <row r="76">
          <cell r="K76">
            <v>81421</v>
          </cell>
        </row>
        <row r="77">
          <cell r="K77">
            <v>81427</v>
          </cell>
        </row>
        <row r="78">
          <cell r="K78">
            <v>81476</v>
          </cell>
        </row>
        <row r="79">
          <cell r="K79">
            <v>81483</v>
          </cell>
        </row>
        <row r="80">
          <cell r="K80">
            <v>81515</v>
          </cell>
        </row>
        <row r="81">
          <cell r="K81">
            <v>81543</v>
          </cell>
        </row>
        <row r="82">
          <cell r="K82">
            <v>81501</v>
          </cell>
        </row>
        <row r="83">
          <cell r="K83">
            <v>81455</v>
          </cell>
        </row>
        <row r="84">
          <cell r="K84">
            <v>81230</v>
          </cell>
        </row>
        <row r="85">
          <cell r="K85">
            <v>81292</v>
          </cell>
        </row>
        <row r="86">
          <cell r="K86">
            <v>81355</v>
          </cell>
        </row>
        <row r="87">
          <cell r="K87">
            <v>81305</v>
          </cell>
        </row>
        <row r="88">
          <cell r="K88">
            <v>81266</v>
          </cell>
        </row>
        <row r="89">
          <cell r="K89">
            <v>81361</v>
          </cell>
        </row>
        <row r="90">
          <cell r="K90">
            <v>81409</v>
          </cell>
        </row>
        <row r="91">
          <cell r="K91">
            <v>81417</v>
          </cell>
        </row>
        <row r="92">
          <cell r="K92">
            <v>81545</v>
          </cell>
        </row>
        <row r="93">
          <cell r="K93">
            <v>81513</v>
          </cell>
        </row>
        <row r="94">
          <cell r="K94">
            <v>81578</v>
          </cell>
        </row>
        <row r="95">
          <cell r="K95">
            <v>81673</v>
          </cell>
        </row>
        <row r="96">
          <cell r="K96">
            <v>81479</v>
          </cell>
        </row>
        <row r="97">
          <cell r="K97">
            <v>81515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tabSelected="1" zoomScalePageLayoutView="0" workbookViewId="0" topLeftCell="A1">
      <pane xSplit="2" ySplit="1" topLeftCell="C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C2" sqref="C2"/>
    </sheetView>
  </sheetViews>
  <sheetFormatPr defaultColWidth="9.140625" defaultRowHeight="12.75"/>
  <cols>
    <col min="1" max="2" width="9.140625" style="85" customWidth="1"/>
    <col min="3" max="3" width="10.8515625" style="92" customWidth="1"/>
    <col min="4" max="4" width="15.28125" style="94" customWidth="1"/>
    <col min="5" max="5" width="16.00390625" style="93" bestFit="1" customWidth="1"/>
    <col min="6" max="6" width="10.28125" style="91" bestFit="1" customWidth="1"/>
    <col min="7" max="7" width="11.57421875" style="92" bestFit="1" customWidth="1"/>
    <col min="8" max="8" width="9.140625" style="91" customWidth="1"/>
    <col min="9" max="9" width="9.57421875" style="91" bestFit="1" customWidth="1"/>
    <col min="10" max="10" width="11.00390625" style="0" customWidth="1"/>
  </cols>
  <sheetData>
    <row r="1" spans="1:11" ht="12.75">
      <c r="A1" s="85" t="s">
        <v>2</v>
      </c>
      <c r="B1" s="85" t="s">
        <v>62</v>
      </c>
      <c r="C1" s="86" t="s">
        <v>63</v>
      </c>
      <c r="D1" s="87" t="s">
        <v>64</v>
      </c>
      <c r="E1" s="88" t="s">
        <v>65</v>
      </c>
      <c r="F1" s="89" t="s">
        <v>66</v>
      </c>
      <c r="G1" s="90" t="s">
        <v>67</v>
      </c>
      <c r="H1" s="89" t="s">
        <v>68</v>
      </c>
      <c r="I1" s="89" t="s">
        <v>69</v>
      </c>
      <c r="J1" s="89" t="s">
        <v>70</v>
      </c>
      <c r="K1" s="89" t="s">
        <v>71</v>
      </c>
    </row>
    <row r="2" spans="1:11" ht="12.75">
      <c r="A2" s="85">
        <v>2000</v>
      </c>
      <c r="B2" s="85">
        <v>1</v>
      </c>
      <c r="C2" s="86" t="s">
        <v>63</v>
      </c>
      <c r="D2" s="94">
        <v>0</v>
      </c>
      <c r="F2" s="91">
        <v>31.65</v>
      </c>
      <c r="G2" s="92">
        <v>128780.32</v>
      </c>
      <c r="H2" s="95">
        <v>954.5</v>
      </c>
      <c r="I2" s="95">
        <v>0</v>
      </c>
      <c r="J2" s="96">
        <v>224.767</v>
      </c>
      <c r="K2" s="96"/>
    </row>
    <row r="3" spans="1:11" ht="12.75">
      <c r="A3" s="85">
        <v>2000</v>
      </c>
      <c r="B3" s="85">
        <v>2</v>
      </c>
      <c r="C3" s="92">
        <v>1487.2394827288565</v>
      </c>
      <c r="D3" s="94">
        <v>0</v>
      </c>
      <c r="F3" s="91">
        <v>29.92</v>
      </c>
      <c r="G3" s="92">
        <v>128780.32</v>
      </c>
      <c r="H3" s="95">
        <v>939.35</v>
      </c>
      <c r="I3" s="95">
        <v>0.1</v>
      </c>
      <c r="J3" s="96">
        <v>224.61133333333333</v>
      </c>
      <c r="K3" s="96"/>
    </row>
    <row r="4" spans="1:11" ht="12.75">
      <c r="A4" s="85">
        <v>2000</v>
      </c>
      <c r="B4" s="85">
        <v>3</v>
      </c>
      <c r="C4" s="92">
        <v>1271.502503723446</v>
      </c>
      <c r="D4" s="94">
        <v>0</v>
      </c>
      <c r="F4" s="91">
        <v>30.09</v>
      </c>
      <c r="G4" s="92">
        <v>128780.32</v>
      </c>
      <c r="H4" s="95">
        <v>523.85</v>
      </c>
      <c r="I4" s="95">
        <v>0.9</v>
      </c>
      <c r="J4" s="96">
        <v>224.45566666666667</v>
      </c>
      <c r="K4" s="96"/>
    </row>
    <row r="5" spans="1:11" ht="12.75">
      <c r="A5" s="85">
        <v>2000</v>
      </c>
      <c r="B5" s="85">
        <v>4</v>
      </c>
      <c r="C5" s="92">
        <v>1202.7317681032046</v>
      </c>
      <c r="D5" s="94">
        <v>0</v>
      </c>
      <c r="F5" s="91">
        <v>30.49</v>
      </c>
      <c r="G5" s="92">
        <v>129097.428</v>
      </c>
      <c r="H5" s="95">
        <v>426.8</v>
      </c>
      <c r="I5" s="95">
        <v>0.6</v>
      </c>
      <c r="J5" s="96">
        <v>224.3</v>
      </c>
      <c r="K5" s="96"/>
    </row>
    <row r="6" spans="1:11" ht="12.75">
      <c r="A6" s="85">
        <v>2000</v>
      </c>
      <c r="B6" s="85">
        <v>5</v>
      </c>
      <c r="C6" s="92">
        <v>1228.267206943753</v>
      </c>
      <c r="D6" s="94">
        <v>0</v>
      </c>
      <c r="F6" s="91">
        <v>29.81</v>
      </c>
      <c r="G6" s="92">
        <v>129097.428</v>
      </c>
      <c r="H6" s="95">
        <v>188.9</v>
      </c>
      <c r="I6" s="95">
        <v>61.95</v>
      </c>
      <c r="J6" s="96">
        <v>224.67766666666668</v>
      </c>
      <c r="K6" s="96"/>
    </row>
    <row r="7" spans="1:11" ht="12.75">
      <c r="A7" s="85">
        <v>2000</v>
      </c>
      <c r="B7" s="85">
        <v>6</v>
      </c>
      <c r="C7" s="92">
        <v>1364.732963554887</v>
      </c>
      <c r="D7" s="94">
        <v>0</v>
      </c>
      <c r="F7" s="91">
        <v>30.68</v>
      </c>
      <c r="G7" s="92">
        <v>129097.428</v>
      </c>
      <c r="H7" s="95">
        <v>35.35</v>
      </c>
      <c r="I7" s="95">
        <v>178.55</v>
      </c>
      <c r="J7" s="96">
        <v>225.05533333333332</v>
      </c>
      <c r="K7" s="96"/>
    </row>
    <row r="8" spans="1:11" ht="12.75">
      <c r="A8" s="85">
        <v>2000</v>
      </c>
      <c r="B8" s="85">
        <v>7</v>
      </c>
      <c r="C8" s="92">
        <v>1516.4638052193293</v>
      </c>
      <c r="D8" s="94">
        <v>0</v>
      </c>
      <c r="F8" s="91">
        <v>30.66</v>
      </c>
      <c r="G8" s="92">
        <v>127621.332</v>
      </c>
      <c r="H8" s="95">
        <v>1.05</v>
      </c>
      <c r="I8" s="95">
        <v>294.2</v>
      </c>
      <c r="J8" s="96">
        <v>225.433</v>
      </c>
      <c r="K8" s="96"/>
    </row>
    <row r="9" spans="1:11" ht="12.75">
      <c r="A9" s="85">
        <v>2000</v>
      </c>
      <c r="B9" s="85">
        <v>8</v>
      </c>
      <c r="C9" s="92">
        <v>1471.8514006474104</v>
      </c>
      <c r="D9" s="94">
        <v>0</v>
      </c>
      <c r="F9" s="91">
        <v>30.07</v>
      </c>
      <c r="G9" s="92">
        <v>127621.332</v>
      </c>
      <c r="H9" s="95">
        <v>0</v>
      </c>
      <c r="I9" s="95">
        <v>263.05</v>
      </c>
      <c r="J9" s="96">
        <v>224.78866666666667</v>
      </c>
      <c r="K9" s="96"/>
    </row>
    <row r="10" spans="1:11" ht="12.75">
      <c r="A10" s="85">
        <v>2000</v>
      </c>
      <c r="B10" s="85">
        <v>9</v>
      </c>
      <c r="C10" s="92">
        <v>1472.1059439692576</v>
      </c>
      <c r="D10" s="94">
        <v>0</v>
      </c>
      <c r="F10" s="91">
        <v>30.72</v>
      </c>
      <c r="G10" s="92">
        <v>127621.332</v>
      </c>
      <c r="H10" s="95">
        <v>16.5</v>
      </c>
      <c r="I10" s="95">
        <v>225.2</v>
      </c>
      <c r="J10" s="96">
        <v>224.14433333333332</v>
      </c>
      <c r="K10" s="96"/>
    </row>
    <row r="11" spans="1:11" ht="12.75">
      <c r="A11" s="85">
        <v>2000</v>
      </c>
      <c r="B11" s="85">
        <v>10</v>
      </c>
      <c r="C11" s="92">
        <v>1218.023319036011</v>
      </c>
      <c r="D11" s="94">
        <v>0</v>
      </c>
      <c r="F11" s="91">
        <v>30.56</v>
      </c>
      <c r="G11" s="92">
        <v>127756.92</v>
      </c>
      <c r="H11" s="95">
        <v>167.8</v>
      </c>
      <c r="I11" s="95">
        <v>68.35</v>
      </c>
      <c r="J11" s="96">
        <v>223.5</v>
      </c>
      <c r="K11" s="96"/>
    </row>
    <row r="12" spans="1:11" ht="12.75">
      <c r="A12" s="85">
        <v>2000</v>
      </c>
      <c r="B12" s="85">
        <v>11</v>
      </c>
      <c r="C12" s="92">
        <v>1192.2893012763066</v>
      </c>
      <c r="D12" s="94">
        <v>0</v>
      </c>
      <c r="F12" s="91">
        <v>30.35</v>
      </c>
      <c r="G12" s="92">
        <v>127756.92</v>
      </c>
      <c r="H12" s="95">
        <v>312.3</v>
      </c>
      <c r="I12" s="95">
        <v>21.65</v>
      </c>
      <c r="J12" s="96">
        <v>222.24433333333334</v>
      </c>
      <c r="K12" s="96"/>
    </row>
    <row r="13" spans="1:11" ht="12.75">
      <c r="A13" s="85">
        <v>2000</v>
      </c>
      <c r="B13" s="85">
        <v>12</v>
      </c>
      <c r="C13" s="92">
        <v>1559.4269305826597</v>
      </c>
      <c r="D13" s="94">
        <v>0</v>
      </c>
      <c r="F13" s="91">
        <v>31</v>
      </c>
      <c r="G13" s="92">
        <v>127756.92</v>
      </c>
      <c r="H13" s="95">
        <v>963.05</v>
      </c>
      <c r="I13" s="95">
        <v>0.45</v>
      </c>
      <c r="J13" s="96">
        <v>220.98866666666666</v>
      </c>
      <c r="K13" s="96"/>
    </row>
    <row r="14" spans="1:11" ht="12.75">
      <c r="A14" s="85">
        <v>2001</v>
      </c>
      <c r="B14" s="85">
        <v>1</v>
      </c>
      <c r="C14" s="92">
        <v>2057.985889210874</v>
      </c>
      <c r="D14" s="97">
        <v>122859699.6</v>
      </c>
      <c r="E14" s="93">
        <v>5.25993869471603</v>
      </c>
      <c r="F14" s="91">
        <v>31.65</v>
      </c>
      <c r="G14" s="92">
        <v>127799.582</v>
      </c>
      <c r="H14" s="95">
        <v>1283.4</v>
      </c>
      <c r="I14" s="95">
        <v>0</v>
      </c>
      <c r="J14" s="96">
        <v>219.733</v>
      </c>
      <c r="K14" s="96"/>
    </row>
    <row r="15" spans="1:11" ht="12.75">
      <c r="A15" s="85">
        <v>2001</v>
      </c>
      <c r="B15" s="85">
        <v>2</v>
      </c>
      <c r="C15" s="92">
        <v>1617.5097094259393</v>
      </c>
      <c r="D15" s="97">
        <v>95856860.4</v>
      </c>
      <c r="E15" s="93">
        <v>5.25993869471603</v>
      </c>
      <c r="F15" s="91">
        <v>28.92</v>
      </c>
      <c r="G15" s="92">
        <v>127799.582</v>
      </c>
      <c r="H15" s="95">
        <v>842.3</v>
      </c>
      <c r="I15" s="95">
        <v>0</v>
      </c>
      <c r="J15" s="96">
        <v>218.733</v>
      </c>
      <c r="K15" s="96"/>
    </row>
    <row r="16" spans="1:11" ht="12.75">
      <c r="A16" s="85">
        <v>2001</v>
      </c>
      <c r="B16" s="85">
        <v>3</v>
      </c>
      <c r="C16" s="92">
        <v>1496.1803703827964</v>
      </c>
      <c r="D16" s="97">
        <v>89193296.60000001</v>
      </c>
      <c r="E16" s="93">
        <v>5.25993869471603</v>
      </c>
      <c r="F16" s="91">
        <v>30.09</v>
      </c>
      <c r="G16" s="92">
        <v>128117.2993</v>
      </c>
      <c r="H16" s="95">
        <v>721.85</v>
      </c>
      <c r="I16" s="95">
        <v>0</v>
      </c>
      <c r="J16" s="96">
        <v>219.7333333</v>
      </c>
      <c r="K16" s="96"/>
    </row>
    <row r="17" spans="1:11" ht="12.75">
      <c r="A17" s="85">
        <v>2001</v>
      </c>
      <c r="B17" s="85">
        <v>4</v>
      </c>
      <c r="C17" s="92">
        <v>1396.675187314571</v>
      </c>
      <c r="D17" s="97">
        <v>83324245</v>
      </c>
      <c r="E17" s="93">
        <v>5.25993869471603</v>
      </c>
      <c r="F17" s="91">
        <v>30.49</v>
      </c>
      <c r="G17" s="92">
        <v>128325.624266667</v>
      </c>
      <c r="H17" s="95">
        <v>472.3</v>
      </c>
      <c r="I17" s="95">
        <v>46.55</v>
      </c>
      <c r="J17" s="96">
        <v>218.7333333</v>
      </c>
      <c r="K17" s="96"/>
    </row>
    <row r="18" spans="1:11" ht="12.75">
      <c r="A18" s="85">
        <v>2001</v>
      </c>
      <c r="B18" s="85">
        <v>5</v>
      </c>
      <c r="C18" s="92">
        <v>1338.9066132130624</v>
      </c>
      <c r="D18" s="97">
        <v>80153644.39999999</v>
      </c>
      <c r="E18" s="93">
        <v>5.25993869471603</v>
      </c>
      <c r="F18" s="91">
        <v>29.81</v>
      </c>
      <c r="G18" s="92">
        <v>128533.949233333</v>
      </c>
      <c r="H18" s="95">
        <v>119.3</v>
      </c>
      <c r="I18" s="95">
        <v>98.55</v>
      </c>
      <c r="J18" s="96">
        <v>217.7333333</v>
      </c>
      <c r="K18" s="96"/>
    </row>
    <row r="19" spans="1:11" ht="12.75">
      <c r="A19" s="85">
        <v>2001</v>
      </c>
      <c r="B19" s="85">
        <v>6</v>
      </c>
      <c r="C19" s="92">
        <v>1414.4086508068542</v>
      </c>
      <c r="D19" s="97">
        <v>85020104</v>
      </c>
      <c r="E19" s="93">
        <v>5.25993869471603</v>
      </c>
      <c r="F19" s="91">
        <v>30.68</v>
      </c>
      <c r="G19" s="92">
        <v>128742.2742</v>
      </c>
      <c r="H19" s="95">
        <v>56.1</v>
      </c>
      <c r="I19" s="95">
        <v>136.6</v>
      </c>
      <c r="J19" s="96">
        <v>216.7333333</v>
      </c>
      <c r="K19" s="96"/>
    </row>
    <row r="20" spans="1:11" ht="12.75">
      <c r="A20" s="85">
        <v>2001</v>
      </c>
      <c r="B20" s="85">
        <v>7</v>
      </c>
      <c r="C20" s="92">
        <v>1621.4472543880022</v>
      </c>
      <c r="D20" s="97">
        <v>97737597.60000001</v>
      </c>
      <c r="E20" s="93">
        <v>5.25993869471603</v>
      </c>
      <c r="F20" s="91">
        <v>30.66</v>
      </c>
      <c r="G20" s="92">
        <v>128699.5061</v>
      </c>
      <c r="H20" s="95">
        <v>2.1</v>
      </c>
      <c r="I20" s="95">
        <v>262.6</v>
      </c>
      <c r="J20" s="96">
        <v>215.688888866667</v>
      </c>
      <c r="K20" s="96"/>
    </row>
    <row r="21" spans="1:11" ht="12.75">
      <c r="A21" s="85">
        <v>2001</v>
      </c>
      <c r="B21" s="85">
        <v>8</v>
      </c>
      <c r="C21" s="92">
        <v>1718.431686186161</v>
      </c>
      <c r="D21" s="97">
        <v>103736565.6</v>
      </c>
      <c r="E21" s="93">
        <v>5.25993869471603</v>
      </c>
      <c r="F21" s="91">
        <v>30.07</v>
      </c>
      <c r="G21" s="92">
        <v>128656.738</v>
      </c>
      <c r="H21" s="95">
        <v>0</v>
      </c>
      <c r="I21" s="95">
        <v>356</v>
      </c>
      <c r="J21" s="96">
        <v>214.644444433333</v>
      </c>
      <c r="K21" s="96"/>
    </row>
    <row r="22" spans="1:11" ht="12.75">
      <c r="A22" s="85">
        <v>2001</v>
      </c>
      <c r="B22" s="85">
        <v>9</v>
      </c>
      <c r="C22" s="92">
        <v>1644.9439935199114</v>
      </c>
      <c r="D22" s="97">
        <v>99507597</v>
      </c>
      <c r="E22" s="93">
        <v>5.25993869471603</v>
      </c>
      <c r="F22" s="91">
        <v>30.72</v>
      </c>
      <c r="G22" s="92">
        <v>128613.9699</v>
      </c>
      <c r="H22" s="95">
        <v>11.15</v>
      </c>
      <c r="I22" s="95">
        <v>262.15</v>
      </c>
      <c r="J22" s="96">
        <v>213.6</v>
      </c>
      <c r="K22" s="96"/>
    </row>
    <row r="23" spans="1:11" ht="12.75">
      <c r="A23" s="85">
        <v>2001</v>
      </c>
      <c r="B23" s="85">
        <v>10</v>
      </c>
      <c r="C23" s="92">
        <v>1319.3293349814587</v>
      </c>
      <c r="D23" s="97">
        <v>80050307.4</v>
      </c>
      <c r="E23" s="93">
        <v>5.25993869471603</v>
      </c>
      <c r="F23" s="91">
        <v>30.56</v>
      </c>
      <c r="G23" s="92">
        <v>128804.7988</v>
      </c>
      <c r="H23" s="95">
        <v>155.95</v>
      </c>
      <c r="I23" s="95">
        <v>50.85</v>
      </c>
      <c r="J23" s="96">
        <v>213.3888889</v>
      </c>
      <c r="K23" s="96"/>
    </row>
    <row r="24" spans="1:11" ht="12.75">
      <c r="A24" s="85">
        <v>2001</v>
      </c>
      <c r="B24" s="85">
        <v>11</v>
      </c>
      <c r="C24" s="92">
        <v>1279.8707600026366</v>
      </c>
      <c r="D24" s="97">
        <v>77667677.2</v>
      </c>
      <c r="E24" s="93">
        <v>5.25993869471603</v>
      </c>
      <c r="F24" s="91">
        <v>30.35</v>
      </c>
      <c r="G24" s="92">
        <v>128995.6277</v>
      </c>
      <c r="H24" s="95">
        <v>350.9</v>
      </c>
      <c r="I24" s="95">
        <v>12.4</v>
      </c>
      <c r="J24" s="96">
        <v>213.1777778</v>
      </c>
      <c r="K24" s="96"/>
    </row>
    <row r="25" spans="1:11" ht="12.75">
      <c r="A25" s="85">
        <v>2001</v>
      </c>
      <c r="B25" s="85">
        <v>12</v>
      </c>
      <c r="C25" s="92">
        <v>1386.2212200029446</v>
      </c>
      <c r="D25" s="97">
        <v>84741089.4</v>
      </c>
      <c r="E25" s="93">
        <v>5.25993869471603</v>
      </c>
      <c r="F25" s="91">
        <v>31</v>
      </c>
      <c r="G25" s="92">
        <v>129186.4566</v>
      </c>
      <c r="H25" s="95">
        <v>465.95</v>
      </c>
      <c r="I25" s="95">
        <v>0.3</v>
      </c>
      <c r="J25" s="96">
        <v>212.9666667</v>
      </c>
      <c r="K25" s="96"/>
    </row>
    <row r="26" spans="1:11" ht="12.75">
      <c r="A26" s="85">
        <v>2002</v>
      </c>
      <c r="B26" s="85">
        <v>1</v>
      </c>
      <c r="C26" s="92">
        <v>1764.4021324044077</v>
      </c>
      <c r="D26" s="97">
        <v>108392516.19999999</v>
      </c>
      <c r="E26" s="93">
        <v>5.403026948441754</v>
      </c>
      <c r="F26" s="91">
        <v>31.65</v>
      </c>
      <c r="G26" s="92">
        <v>129924.569833333</v>
      </c>
      <c r="H26" s="95">
        <v>1001</v>
      </c>
      <c r="I26" s="95">
        <v>0</v>
      </c>
      <c r="J26" s="96">
        <v>213.122222233333</v>
      </c>
      <c r="K26" s="96"/>
    </row>
    <row r="27" spans="1:11" ht="12.75">
      <c r="A27" s="85">
        <v>2002</v>
      </c>
      <c r="B27" s="85">
        <v>2</v>
      </c>
      <c r="C27" s="92">
        <v>1565.85272099987</v>
      </c>
      <c r="D27" s="97">
        <v>96218518</v>
      </c>
      <c r="E27" s="93">
        <v>5.403026948441754</v>
      </c>
      <c r="F27" s="91">
        <v>28.92</v>
      </c>
      <c r="G27" s="92">
        <v>130662.683066667</v>
      </c>
      <c r="H27" s="95">
        <v>746.35</v>
      </c>
      <c r="I27" s="95">
        <v>0</v>
      </c>
      <c r="J27" s="96">
        <v>213.277777766667</v>
      </c>
      <c r="K27" s="96"/>
    </row>
    <row r="28" spans="1:11" ht="12.75">
      <c r="A28" s="85">
        <v>2002</v>
      </c>
      <c r="B28" s="85">
        <v>3</v>
      </c>
      <c r="C28" s="92">
        <v>1428.765251980777</v>
      </c>
      <c r="D28" s="97">
        <v>88000509.4</v>
      </c>
      <c r="E28" s="93">
        <v>5.403026948441754</v>
      </c>
      <c r="F28" s="91">
        <v>30.09</v>
      </c>
      <c r="G28" s="92">
        <v>131400.7963</v>
      </c>
      <c r="H28" s="95">
        <v>672.1</v>
      </c>
      <c r="I28" s="95">
        <v>0</v>
      </c>
      <c r="J28" s="96">
        <v>213.4333333</v>
      </c>
      <c r="K28" s="96"/>
    </row>
    <row r="29" spans="1:11" ht="12.75">
      <c r="A29" s="85">
        <v>2002</v>
      </c>
      <c r="B29" s="85">
        <v>4</v>
      </c>
      <c r="C29" s="92">
        <v>1403.9332513789368</v>
      </c>
      <c r="D29" s="97">
        <v>86795365.4</v>
      </c>
      <c r="E29" s="93">
        <v>5.403026948441754</v>
      </c>
      <c r="F29" s="91">
        <v>30.49</v>
      </c>
      <c r="G29" s="92">
        <v>131566.1287</v>
      </c>
      <c r="H29" s="95">
        <v>452.65</v>
      </c>
      <c r="I29" s="95">
        <v>20.35</v>
      </c>
      <c r="J29" s="96">
        <v>213.488888866667</v>
      </c>
      <c r="K29" s="96"/>
    </row>
    <row r="30" spans="1:11" ht="12.75">
      <c r="A30" s="85">
        <v>2002</v>
      </c>
      <c r="B30" s="85">
        <v>5</v>
      </c>
      <c r="C30" s="92">
        <v>1337.893906948953</v>
      </c>
      <c r="D30" s="97">
        <v>82846404.4</v>
      </c>
      <c r="E30" s="93">
        <v>5.403026948441754</v>
      </c>
      <c r="F30" s="91">
        <v>29.81</v>
      </c>
      <c r="G30" s="92">
        <v>131731.4611</v>
      </c>
      <c r="H30" s="95">
        <v>198.55</v>
      </c>
      <c r="I30" s="95">
        <v>45.7</v>
      </c>
      <c r="J30" s="96">
        <v>213.544444433333</v>
      </c>
      <c r="K30" s="96"/>
    </row>
    <row r="31" spans="1:11" ht="12.75">
      <c r="A31" s="85">
        <v>2002</v>
      </c>
      <c r="B31" s="85">
        <v>6</v>
      </c>
      <c r="C31" s="92">
        <v>1561.8549787453303</v>
      </c>
      <c r="D31" s="97">
        <v>96997171.6</v>
      </c>
      <c r="E31" s="93">
        <v>5.403026948441754</v>
      </c>
      <c r="F31" s="91">
        <v>30.68</v>
      </c>
      <c r="G31" s="92">
        <v>131896.7935</v>
      </c>
      <c r="H31" s="95">
        <v>80.9</v>
      </c>
      <c r="I31" s="95">
        <v>194.75</v>
      </c>
      <c r="J31" s="96">
        <v>213.6</v>
      </c>
      <c r="K31" s="96"/>
    </row>
    <row r="32" spans="1:11" ht="12.75">
      <c r="A32" s="85">
        <v>2002</v>
      </c>
      <c r="B32" s="85">
        <v>7</v>
      </c>
      <c r="C32" s="92">
        <v>1754.4112862963618</v>
      </c>
      <c r="D32" s="97">
        <v>108936282</v>
      </c>
      <c r="E32" s="93">
        <v>5.403026948441754</v>
      </c>
      <c r="F32" s="91">
        <v>30.66</v>
      </c>
      <c r="G32" s="92">
        <v>132074.753733333</v>
      </c>
      <c r="H32" s="95">
        <v>0.5</v>
      </c>
      <c r="I32" s="95">
        <v>377.2</v>
      </c>
      <c r="J32" s="96">
        <v>212.8888889</v>
      </c>
      <c r="K32" s="96"/>
    </row>
    <row r="33" spans="1:11" ht="12.75">
      <c r="A33" s="85">
        <v>2002</v>
      </c>
      <c r="B33" s="85">
        <v>8</v>
      </c>
      <c r="C33" s="92">
        <v>1772.1274840597223</v>
      </c>
      <c r="D33" s="97">
        <v>111450522.6</v>
      </c>
      <c r="E33" s="93">
        <v>5.403026948441754</v>
      </c>
      <c r="F33" s="91">
        <v>30.07</v>
      </c>
      <c r="G33" s="92">
        <v>132252.713966667</v>
      </c>
      <c r="H33" s="95">
        <v>0</v>
      </c>
      <c r="I33" s="95">
        <v>428.9</v>
      </c>
      <c r="J33" s="96">
        <v>212.1777778</v>
      </c>
      <c r="K33" s="96"/>
    </row>
    <row r="34" spans="1:11" ht="12.75">
      <c r="A34" s="85">
        <v>2002</v>
      </c>
      <c r="B34" s="85">
        <v>9</v>
      </c>
      <c r="C34" s="92">
        <v>1714.3403530069484</v>
      </c>
      <c r="D34" s="97">
        <v>107325987.8</v>
      </c>
      <c r="E34" s="93">
        <v>5.403026948441754</v>
      </c>
      <c r="F34" s="91">
        <v>30.72</v>
      </c>
      <c r="G34" s="92">
        <v>132430.6742</v>
      </c>
      <c r="H34" s="95">
        <v>2.95</v>
      </c>
      <c r="I34" s="95">
        <v>354.7</v>
      </c>
      <c r="J34" s="96">
        <v>211.4666667</v>
      </c>
      <c r="K34" s="96"/>
    </row>
    <row r="35" spans="1:11" ht="12.75">
      <c r="A35" s="85">
        <v>2002</v>
      </c>
      <c r="B35" s="85">
        <v>10</v>
      </c>
      <c r="C35" s="92">
        <v>1439.2317791606833</v>
      </c>
      <c r="D35" s="97">
        <v>90196395.60000001</v>
      </c>
      <c r="E35" s="93">
        <v>5.403026948441754</v>
      </c>
      <c r="F35" s="91">
        <v>30.56</v>
      </c>
      <c r="G35" s="92">
        <v>132399.028133333</v>
      </c>
      <c r="H35" s="95">
        <v>107.05</v>
      </c>
      <c r="I35" s="95">
        <v>119.2</v>
      </c>
      <c r="J35" s="96">
        <v>211.433333366667</v>
      </c>
      <c r="K35" s="96"/>
    </row>
    <row r="36" spans="1:11" ht="12.75">
      <c r="A36" s="85">
        <v>2002</v>
      </c>
      <c r="B36" s="85">
        <v>11</v>
      </c>
      <c r="C36" s="92">
        <v>1302.1166748976439</v>
      </c>
      <c r="D36" s="97">
        <v>81734874.8</v>
      </c>
      <c r="E36" s="93">
        <v>5.403026948441754</v>
      </c>
      <c r="F36" s="91">
        <v>30.35</v>
      </c>
      <c r="G36" s="92">
        <v>132367.382066667</v>
      </c>
      <c r="H36" s="95">
        <v>464.25</v>
      </c>
      <c r="I36" s="95">
        <v>5.8</v>
      </c>
      <c r="J36" s="96">
        <v>211.400000033333</v>
      </c>
      <c r="K36" s="96"/>
    </row>
    <row r="37" spans="1:11" ht="12.75">
      <c r="A37" s="85">
        <v>2002</v>
      </c>
      <c r="B37" s="85">
        <v>12</v>
      </c>
      <c r="C37" s="92">
        <v>1638.4089218268955</v>
      </c>
      <c r="D37" s="97">
        <v>103242253.8</v>
      </c>
      <c r="E37" s="93">
        <v>5.403026948441754</v>
      </c>
      <c r="F37" s="91">
        <v>31</v>
      </c>
      <c r="G37" s="92">
        <v>132335.736</v>
      </c>
      <c r="H37" s="95">
        <v>864.3</v>
      </c>
      <c r="I37" s="95">
        <v>0.4</v>
      </c>
      <c r="J37" s="96">
        <v>211.3666667</v>
      </c>
      <c r="K37" s="96"/>
    </row>
    <row r="38" spans="1:11" ht="12.75">
      <c r="A38" s="85">
        <v>2003</v>
      </c>
      <c r="B38" s="85">
        <v>1</v>
      </c>
      <c r="C38" s="92">
        <v>1828.836501131168</v>
      </c>
      <c r="D38" s="97">
        <v>115598497.39999999</v>
      </c>
      <c r="E38" s="93">
        <v>5.368212833034698</v>
      </c>
      <c r="F38" s="91">
        <v>31.65</v>
      </c>
      <c r="G38" s="92">
        <v>132201.159066667</v>
      </c>
      <c r="H38" s="95">
        <v>1027.9</v>
      </c>
      <c r="I38" s="95">
        <v>0</v>
      </c>
      <c r="J38" s="96">
        <v>210.8777778</v>
      </c>
      <c r="K38" s="96"/>
    </row>
    <row r="39" spans="1:11" ht="12.75">
      <c r="A39" s="85">
        <v>2003</v>
      </c>
      <c r="B39" s="85">
        <v>2</v>
      </c>
      <c r="C39" s="92">
        <v>1867.5212599425279</v>
      </c>
      <c r="D39" s="97">
        <v>117629136.6</v>
      </c>
      <c r="E39" s="93">
        <v>5.368212833034698</v>
      </c>
      <c r="F39" s="91">
        <v>28.92</v>
      </c>
      <c r="G39" s="92">
        <v>132066.582133333</v>
      </c>
      <c r="H39" s="95">
        <v>1138.75</v>
      </c>
      <c r="I39" s="95">
        <v>0</v>
      </c>
      <c r="J39" s="96">
        <v>210.3888889</v>
      </c>
      <c r="K39" s="96"/>
    </row>
    <row r="40" spans="1:11" ht="12.75">
      <c r="A40" s="85">
        <v>2003</v>
      </c>
      <c r="B40" s="85">
        <v>3</v>
      </c>
      <c r="C40" s="92">
        <v>1629.0641210739614</v>
      </c>
      <c r="D40" s="97">
        <v>102904460.4</v>
      </c>
      <c r="E40" s="93">
        <v>5.368212833034698</v>
      </c>
      <c r="F40" s="91">
        <v>30.09</v>
      </c>
      <c r="G40" s="92">
        <v>131932.0052</v>
      </c>
      <c r="H40" s="95">
        <v>743.75</v>
      </c>
      <c r="I40" s="95">
        <v>0</v>
      </c>
      <c r="J40" s="96">
        <v>209.9</v>
      </c>
      <c r="K40" s="96"/>
    </row>
    <row r="41" spans="1:11" ht="12.75">
      <c r="A41" s="85">
        <v>2003</v>
      </c>
      <c r="B41" s="85">
        <v>4</v>
      </c>
      <c r="C41" s="92">
        <v>1328.675312139003</v>
      </c>
      <c r="D41" s="97">
        <v>83962752</v>
      </c>
      <c r="E41" s="93">
        <v>5.368212833034698</v>
      </c>
      <c r="F41" s="91">
        <v>30.49</v>
      </c>
      <c r="G41" s="92">
        <v>132179.572933333</v>
      </c>
      <c r="H41" s="95">
        <v>335.05</v>
      </c>
      <c r="I41" s="95">
        <v>7.5</v>
      </c>
      <c r="J41" s="96">
        <v>209.8888889</v>
      </c>
      <c r="K41" s="96"/>
    </row>
    <row r="42" spans="1:11" ht="12.75">
      <c r="A42" s="85">
        <v>2003</v>
      </c>
      <c r="B42" s="85">
        <v>5</v>
      </c>
      <c r="C42" s="92">
        <v>1339.2481283591526</v>
      </c>
      <c r="D42" s="97">
        <v>84720621.6</v>
      </c>
      <c r="E42" s="93">
        <v>5.368212833034698</v>
      </c>
      <c r="F42" s="91">
        <v>29.81</v>
      </c>
      <c r="G42" s="92">
        <v>132427.140666667</v>
      </c>
      <c r="H42" s="95">
        <v>147.45</v>
      </c>
      <c r="I42" s="95">
        <v>49.15</v>
      </c>
      <c r="J42" s="96">
        <v>209.8777778</v>
      </c>
      <c r="K42" s="96"/>
    </row>
    <row r="43" spans="1:11" ht="12.75">
      <c r="A43" s="85">
        <v>2003</v>
      </c>
      <c r="B43" s="85">
        <v>6</v>
      </c>
      <c r="C43" s="92">
        <v>1369.699469496021</v>
      </c>
      <c r="D43" s="97">
        <v>86751051.6</v>
      </c>
      <c r="E43" s="93">
        <v>5.368212833034698</v>
      </c>
      <c r="F43" s="91">
        <v>30.68</v>
      </c>
      <c r="G43" s="92">
        <v>132674.7084</v>
      </c>
      <c r="H43" s="95">
        <v>71.55</v>
      </c>
      <c r="I43" s="95">
        <v>75.5</v>
      </c>
      <c r="J43" s="96">
        <v>209.8666667</v>
      </c>
      <c r="K43" s="96"/>
    </row>
    <row r="44" spans="1:11" ht="12.75">
      <c r="A44" s="85">
        <v>2003</v>
      </c>
      <c r="B44" s="85">
        <v>7</v>
      </c>
      <c r="C44" s="92">
        <v>1665.6176277159807</v>
      </c>
      <c r="D44" s="97">
        <v>105864411.80000001</v>
      </c>
      <c r="E44" s="93">
        <v>5.368212833034698</v>
      </c>
      <c r="F44" s="91">
        <v>30.66</v>
      </c>
      <c r="G44" s="92">
        <v>133248.3968</v>
      </c>
      <c r="H44" s="95">
        <v>4</v>
      </c>
      <c r="I44" s="95">
        <v>284.05</v>
      </c>
      <c r="J44" s="96">
        <v>210.344444466667</v>
      </c>
      <c r="K44" s="96"/>
    </row>
    <row r="45" spans="1:11" ht="12.75">
      <c r="A45" s="85">
        <v>2003</v>
      </c>
      <c r="B45" s="85">
        <v>8</v>
      </c>
      <c r="C45" s="92">
        <v>1647.2702877810977</v>
      </c>
      <c r="D45" s="97">
        <v>104749917.60000001</v>
      </c>
      <c r="E45" s="93">
        <v>5.368212833034698</v>
      </c>
      <c r="F45" s="91">
        <v>30.07</v>
      </c>
      <c r="G45" s="92">
        <v>133822.0852</v>
      </c>
      <c r="H45" s="95">
        <v>0</v>
      </c>
      <c r="I45" s="95">
        <v>280.2</v>
      </c>
      <c r="J45" s="96">
        <v>210.822222233333</v>
      </c>
      <c r="K45" s="96"/>
    </row>
    <row r="46" spans="1:11" ht="12.75">
      <c r="A46" s="85">
        <v>2003</v>
      </c>
      <c r="B46" s="85">
        <v>9</v>
      </c>
      <c r="C46" s="92">
        <v>1697.5278173321205</v>
      </c>
      <c r="D46" s="97">
        <v>108243762.8</v>
      </c>
      <c r="E46" s="93">
        <v>5.368212833034698</v>
      </c>
      <c r="F46" s="91">
        <v>30.72</v>
      </c>
      <c r="G46" s="92">
        <v>134395.7736</v>
      </c>
      <c r="H46" s="95">
        <v>7.3</v>
      </c>
      <c r="I46" s="95">
        <v>243.15</v>
      </c>
      <c r="J46" s="96">
        <v>211.3</v>
      </c>
      <c r="K46" s="96"/>
    </row>
    <row r="47" spans="1:11" ht="12.75">
      <c r="A47" s="85">
        <v>2003</v>
      </c>
      <c r="B47" s="85">
        <v>10</v>
      </c>
      <c r="C47" s="92">
        <v>1319.752706000125</v>
      </c>
      <c r="D47" s="97">
        <v>84374158</v>
      </c>
      <c r="E47" s="93">
        <v>5.368212833034698</v>
      </c>
      <c r="F47" s="91">
        <v>30.56</v>
      </c>
      <c r="G47" s="92">
        <v>134799.020033333</v>
      </c>
      <c r="H47" s="95">
        <v>173.2</v>
      </c>
      <c r="I47" s="95">
        <v>20.45</v>
      </c>
      <c r="J47" s="96">
        <v>211.577777766667</v>
      </c>
      <c r="K47" s="96"/>
    </row>
    <row r="48" spans="1:11" ht="12.75">
      <c r="A48" s="85">
        <v>2003</v>
      </c>
      <c r="B48" s="85">
        <v>11</v>
      </c>
      <c r="C48" s="92">
        <v>1275.723646643551</v>
      </c>
      <c r="D48" s="97">
        <v>81679300.2</v>
      </c>
      <c r="E48" s="93">
        <v>5.368212833034698</v>
      </c>
      <c r="F48" s="91">
        <v>30.35</v>
      </c>
      <c r="G48" s="92">
        <v>135202.266466667</v>
      </c>
      <c r="H48" s="95">
        <v>303.8</v>
      </c>
      <c r="I48" s="95">
        <v>6.55</v>
      </c>
      <c r="J48" s="96">
        <v>211.855555533333</v>
      </c>
      <c r="K48" s="96"/>
    </row>
    <row r="49" spans="1:11" ht="12.75">
      <c r="A49" s="85">
        <v>2003</v>
      </c>
      <c r="B49" s="85">
        <v>12</v>
      </c>
      <c r="C49" s="92">
        <v>1585.1166057741639</v>
      </c>
      <c r="D49" s="97">
        <v>101955818.2</v>
      </c>
      <c r="E49" s="93">
        <v>5.368212833034698</v>
      </c>
      <c r="F49" s="91">
        <v>31</v>
      </c>
      <c r="G49" s="92">
        <v>135605.5129</v>
      </c>
      <c r="H49" s="95">
        <v>714.95</v>
      </c>
      <c r="I49" s="95">
        <v>0.45</v>
      </c>
      <c r="J49" s="96">
        <v>212.1333333</v>
      </c>
      <c r="K49" s="96"/>
    </row>
    <row r="50" spans="1:11" ht="12.75">
      <c r="A50" s="85">
        <v>2004</v>
      </c>
      <c r="B50" s="85">
        <v>1</v>
      </c>
      <c r="C50" s="92">
        <v>1846.2210003404623</v>
      </c>
      <c r="D50" s="97">
        <v>119298595.6</v>
      </c>
      <c r="E50" s="93">
        <v>5.327</v>
      </c>
      <c r="F50" s="91">
        <v>31.65</v>
      </c>
      <c r="G50" s="92">
        <v>135531.035066667</v>
      </c>
      <c r="H50" s="95">
        <v>995.05</v>
      </c>
      <c r="I50" s="95">
        <v>0</v>
      </c>
      <c r="J50" s="96">
        <v>211.855555533333</v>
      </c>
      <c r="K50" s="96"/>
    </row>
    <row r="51" spans="1:11" ht="12.75">
      <c r="A51" s="85">
        <v>2004</v>
      </c>
      <c r="B51" s="85">
        <v>2</v>
      </c>
      <c r="C51" s="92">
        <v>1774.956918457991</v>
      </c>
      <c r="D51" s="97">
        <v>114691802.2</v>
      </c>
      <c r="E51" s="93">
        <v>5.327</v>
      </c>
      <c r="F51" s="91">
        <v>29.92</v>
      </c>
      <c r="G51" s="92">
        <v>135456.557233333</v>
      </c>
      <c r="H51" s="95">
        <v>1026.55</v>
      </c>
      <c r="I51" s="95">
        <v>0</v>
      </c>
      <c r="J51" s="96">
        <v>211.577777766667</v>
      </c>
      <c r="K51" s="96"/>
    </row>
    <row r="52" spans="1:11" ht="12.75">
      <c r="A52" s="85">
        <v>2004</v>
      </c>
      <c r="B52" s="85">
        <v>3</v>
      </c>
      <c r="C52" s="92">
        <v>1509.6857990359658</v>
      </c>
      <c r="D52" s="97">
        <v>97718711.4</v>
      </c>
      <c r="E52" s="93">
        <v>5.327</v>
      </c>
      <c r="F52" s="91">
        <v>30.09</v>
      </c>
      <c r="G52" s="92">
        <v>135382.0794</v>
      </c>
      <c r="H52" s="95">
        <v>662.6</v>
      </c>
      <c r="I52" s="95">
        <v>0.4</v>
      </c>
      <c r="J52" s="96">
        <v>211.3</v>
      </c>
      <c r="K52" s="96"/>
    </row>
    <row r="53" spans="1:11" ht="12.75">
      <c r="A53" s="85">
        <v>2004</v>
      </c>
      <c r="B53" s="85">
        <v>4</v>
      </c>
      <c r="C53" s="92">
        <v>1460.1244866545576</v>
      </c>
      <c r="D53" s="97">
        <v>94858070.39999999</v>
      </c>
      <c r="E53" s="93">
        <v>5.327</v>
      </c>
      <c r="F53" s="91">
        <v>30.49</v>
      </c>
      <c r="G53" s="92">
        <v>135429.284</v>
      </c>
      <c r="H53" s="95">
        <v>449.2</v>
      </c>
      <c r="I53" s="95">
        <v>7.55</v>
      </c>
      <c r="J53" s="96">
        <v>211.155555566667</v>
      </c>
      <c r="K53" s="96"/>
    </row>
    <row r="54" spans="1:11" ht="12.75">
      <c r="A54" s="85">
        <v>2004</v>
      </c>
      <c r="B54" s="85">
        <v>5</v>
      </c>
      <c r="C54" s="92">
        <v>1373.649839881759</v>
      </c>
      <c r="D54" s="97">
        <v>89220939.4</v>
      </c>
      <c r="E54" s="93">
        <v>5.327</v>
      </c>
      <c r="F54" s="91">
        <v>29.81</v>
      </c>
      <c r="G54" s="92">
        <v>135476.4886</v>
      </c>
      <c r="H54" s="95">
        <v>149.95</v>
      </c>
      <c r="I54" s="95">
        <v>80.4</v>
      </c>
      <c r="J54" s="96">
        <v>211.011111133333</v>
      </c>
      <c r="K54" s="96"/>
    </row>
    <row r="55" spans="1:11" ht="12.75">
      <c r="A55" s="85">
        <v>2004</v>
      </c>
      <c r="B55" s="85">
        <v>6</v>
      </c>
      <c r="C55" s="92">
        <v>1538.5140749428979</v>
      </c>
      <c r="D55" s="97">
        <v>99689147</v>
      </c>
      <c r="E55" s="93">
        <v>5.327</v>
      </c>
      <c r="F55" s="91">
        <v>30.68</v>
      </c>
      <c r="G55" s="92">
        <v>135523.6932</v>
      </c>
      <c r="H55" s="95">
        <v>4.8</v>
      </c>
      <c r="I55" s="95">
        <v>195.7</v>
      </c>
      <c r="J55" s="96">
        <v>210.8666667</v>
      </c>
      <c r="K55" s="96"/>
    </row>
    <row r="56" spans="1:11" ht="12.75">
      <c r="A56" s="85">
        <v>2004</v>
      </c>
      <c r="B56" s="85">
        <v>7</v>
      </c>
      <c r="C56" s="92">
        <v>1742.3937243182668</v>
      </c>
      <c r="D56" s="97">
        <v>111944451</v>
      </c>
      <c r="E56" s="93">
        <v>5.327</v>
      </c>
      <c r="F56" s="91">
        <v>30.66</v>
      </c>
      <c r="G56" s="92">
        <v>135678.9839</v>
      </c>
      <c r="H56" s="95">
        <v>0.6</v>
      </c>
      <c r="I56" s="95">
        <v>262.65</v>
      </c>
      <c r="J56" s="96">
        <v>210.833333366667</v>
      </c>
      <c r="K56" s="96"/>
    </row>
    <row r="57" spans="1:11" ht="12.75">
      <c r="A57" s="85">
        <v>2004</v>
      </c>
      <c r="B57" s="85">
        <v>8</v>
      </c>
      <c r="C57" s="92">
        <v>1666.3362301747416</v>
      </c>
      <c r="D57" s="97">
        <v>107374978</v>
      </c>
      <c r="E57" s="93">
        <v>5.327</v>
      </c>
      <c r="F57" s="91">
        <v>30.07</v>
      </c>
      <c r="G57" s="92">
        <v>135834.2746</v>
      </c>
      <c r="H57" s="95">
        <v>7.6</v>
      </c>
      <c r="I57" s="95">
        <v>196.55</v>
      </c>
      <c r="J57" s="96">
        <v>210.800000033333</v>
      </c>
      <c r="K57" s="96"/>
    </row>
    <row r="58" spans="1:11" ht="12.75">
      <c r="A58" s="85">
        <v>2004</v>
      </c>
      <c r="B58" s="85">
        <v>9</v>
      </c>
      <c r="C58" s="92">
        <v>1659.9558202490525</v>
      </c>
      <c r="D58" s="97">
        <v>107307462</v>
      </c>
      <c r="E58" s="93">
        <v>5.327</v>
      </c>
      <c r="F58" s="91">
        <v>30.72</v>
      </c>
      <c r="G58" s="92">
        <v>135989.5653</v>
      </c>
      <c r="H58" s="95">
        <v>10.1</v>
      </c>
      <c r="I58" s="95">
        <v>192.55</v>
      </c>
      <c r="J58" s="96">
        <v>210.7666667</v>
      </c>
      <c r="K58" s="96"/>
    </row>
    <row r="59" spans="1:11" ht="12.75">
      <c r="A59" s="85">
        <v>2004</v>
      </c>
      <c r="B59" s="85">
        <v>10</v>
      </c>
      <c r="C59" s="92">
        <v>1479.621743009198</v>
      </c>
      <c r="D59" s="97">
        <v>96195794</v>
      </c>
      <c r="E59" s="93">
        <v>5.327</v>
      </c>
      <c r="F59" s="91">
        <v>30.56</v>
      </c>
      <c r="G59" s="92">
        <v>136311.9309</v>
      </c>
      <c r="H59" s="95">
        <v>119.1</v>
      </c>
      <c r="I59" s="95">
        <v>50.2</v>
      </c>
      <c r="J59" s="96">
        <v>211.311111133333</v>
      </c>
      <c r="K59" s="96"/>
    </row>
    <row r="60" spans="1:11" ht="12.75">
      <c r="A60" s="85">
        <v>2004</v>
      </c>
      <c r="B60" s="85">
        <v>11</v>
      </c>
      <c r="C60" s="92">
        <v>1405.149377848014</v>
      </c>
      <c r="D60" s="97">
        <v>91583150</v>
      </c>
      <c r="E60" s="93">
        <v>5.327</v>
      </c>
      <c r="F60" s="91">
        <v>30.35</v>
      </c>
      <c r="G60" s="92">
        <v>136634.2965</v>
      </c>
      <c r="H60" s="95">
        <v>266.45</v>
      </c>
      <c r="I60" s="95">
        <v>8.85</v>
      </c>
      <c r="J60" s="96">
        <v>211.855555566667</v>
      </c>
      <c r="K60" s="96"/>
    </row>
    <row r="61" spans="1:11" ht="12.75">
      <c r="A61" s="85">
        <v>2004</v>
      </c>
      <c r="B61" s="85">
        <v>12</v>
      </c>
      <c r="C61" s="92">
        <v>1689.828737544063</v>
      </c>
      <c r="D61" s="97">
        <v>110735738</v>
      </c>
      <c r="E61" s="93">
        <v>5.327</v>
      </c>
      <c r="F61" s="91">
        <v>31</v>
      </c>
      <c r="G61" s="92">
        <v>136956.6621</v>
      </c>
      <c r="H61" s="95">
        <v>652.2</v>
      </c>
      <c r="I61" s="95">
        <v>0.15</v>
      </c>
      <c r="J61" s="96">
        <v>212.4</v>
      </c>
      <c r="K61" s="96"/>
    </row>
    <row r="62" spans="1:11" ht="12.75">
      <c r="A62" s="85">
        <v>2005</v>
      </c>
      <c r="B62" s="85">
        <v>1</v>
      </c>
      <c r="C62" s="92">
        <v>1947.8963192419824</v>
      </c>
      <c r="D62" s="97">
        <v>128281000</v>
      </c>
      <c r="E62" s="93">
        <v>5.643</v>
      </c>
      <c r="F62" s="91">
        <v>31.65</v>
      </c>
      <c r="G62" s="92">
        <v>137240.316033333</v>
      </c>
      <c r="H62" s="95">
        <f>'[1]Monthly DD Billed'!D2</f>
        <v>870</v>
      </c>
      <c r="I62" s="95">
        <f>'[1]Monthly DD Billed'!E2</f>
        <v>0</v>
      </c>
      <c r="J62" s="96">
        <v>212.4888889</v>
      </c>
      <c r="K62" s="96"/>
    </row>
    <row r="63" spans="1:11" ht="12.75">
      <c r="A63" s="85">
        <v>2005</v>
      </c>
      <c r="B63" s="85">
        <v>2</v>
      </c>
      <c r="C63" s="92">
        <v>1863.6524846369775</v>
      </c>
      <c r="D63" s="97">
        <v>122824000</v>
      </c>
      <c r="E63" s="93">
        <v>5.643</v>
      </c>
      <c r="F63" s="91">
        <v>28.92</v>
      </c>
      <c r="G63" s="92">
        <v>137523.969966667</v>
      </c>
      <c r="H63" s="95">
        <f>'[1]Monthly DD Billed'!D3</f>
        <v>856</v>
      </c>
      <c r="I63" s="95">
        <f>'[1]Monthly DD Billed'!E3</f>
        <v>0</v>
      </c>
      <c r="J63" s="96">
        <v>212.5777778</v>
      </c>
      <c r="K63" s="96"/>
    </row>
    <row r="64" spans="1:11" ht="12.75">
      <c r="A64" s="85">
        <v>2005</v>
      </c>
      <c r="B64" s="85">
        <v>3</v>
      </c>
      <c r="C64" s="92">
        <v>1816.940992710864</v>
      </c>
      <c r="D64" s="97">
        <v>120396000</v>
      </c>
      <c r="E64" s="93">
        <v>5.643</v>
      </c>
      <c r="F64" s="91">
        <v>30.09</v>
      </c>
      <c r="G64" s="92">
        <v>137807.6239</v>
      </c>
      <c r="H64" s="95">
        <f>'[1]Monthly DD Billed'!D4</f>
        <v>793</v>
      </c>
      <c r="I64" s="95">
        <f>'[1]Monthly DD Billed'!E4</f>
        <v>0</v>
      </c>
      <c r="J64" s="96">
        <v>212.6666667</v>
      </c>
      <c r="K64" s="96"/>
    </row>
    <row r="65" spans="1:11" ht="12.75">
      <c r="A65" s="85">
        <v>2005</v>
      </c>
      <c r="B65" s="85">
        <v>4</v>
      </c>
      <c r="C65" s="92">
        <v>1774.5798304328423</v>
      </c>
      <c r="D65" s="97">
        <v>119305000</v>
      </c>
      <c r="E65" s="93">
        <v>5.643</v>
      </c>
      <c r="F65" s="91">
        <v>30.49</v>
      </c>
      <c r="G65" s="92">
        <v>137956.3481</v>
      </c>
      <c r="H65" s="95">
        <f>'[1]Monthly DD Billed'!D5</f>
        <v>429</v>
      </c>
      <c r="I65" s="95">
        <f>'[1]Monthly DD Billed'!E5</f>
        <v>6</v>
      </c>
      <c r="J65" s="96">
        <v>212.4888889</v>
      </c>
      <c r="K65" s="96"/>
    </row>
    <row r="66" spans="1:11" ht="12.75">
      <c r="A66" s="85">
        <v>2005</v>
      </c>
      <c r="B66" s="85">
        <v>5</v>
      </c>
      <c r="C66" s="92">
        <v>1531.0647430225408</v>
      </c>
      <c r="D66" s="97">
        <v>102090000</v>
      </c>
      <c r="E66" s="93">
        <v>5.643</v>
      </c>
      <c r="F66" s="91">
        <v>29.81</v>
      </c>
      <c r="G66" s="92">
        <v>138105.0723</v>
      </c>
      <c r="H66" s="95">
        <f>'[1]Monthly DD Billed'!D6</f>
        <v>249</v>
      </c>
      <c r="I66" s="95">
        <f>'[1]Monthly DD Billed'!E6</f>
        <v>25</v>
      </c>
      <c r="J66" s="96">
        <v>212.3111111</v>
      </c>
      <c r="K66" s="96"/>
    </row>
    <row r="67" spans="1:11" ht="12.75">
      <c r="A67" s="85">
        <v>2005</v>
      </c>
      <c r="B67" s="85">
        <v>6</v>
      </c>
      <c r="C67" s="92">
        <v>1769.003959242216</v>
      </c>
      <c r="D67" s="97">
        <v>118403000</v>
      </c>
      <c r="E67" s="93">
        <v>5.643</v>
      </c>
      <c r="F67" s="91">
        <v>30.68</v>
      </c>
      <c r="G67" s="92">
        <v>138253.7965</v>
      </c>
      <c r="H67" s="95">
        <f>'[1]Monthly DD Billed'!D7</f>
        <v>40</v>
      </c>
      <c r="I67" s="95">
        <f>'[1]Monthly DD Billed'!E7</f>
        <v>153</v>
      </c>
      <c r="J67" s="96">
        <v>212.1333333</v>
      </c>
      <c r="K67" s="96"/>
    </row>
    <row r="68" spans="1:11" ht="12.75">
      <c r="A68" s="85">
        <v>2005</v>
      </c>
      <c r="B68" s="85">
        <v>7</v>
      </c>
      <c r="C68" s="92">
        <v>2148.81695942215</v>
      </c>
      <c r="D68" s="97">
        <v>143986000</v>
      </c>
      <c r="E68" s="93">
        <v>5.643</v>
      </c>
      <c r="F68" s="91">
        <v>30.66</v>
      </c>
      <c r="G68" s="92">
        <v>138559.084866667</v>
      </c>
      <c r="H68" s="95">
        <f>'[1]Monthly DD Billed'!D8</f>
        <v>0</v>
      </c>
      <c r="I68" s="95">
        <f>'[1]Monthly DD Billed'!E8</f>
        <v>379</v>
      </c>
      <c r="J68" s="96">
        <v>212.2222222</v>
      </c>
      <c r="K68" s="96"/>
    </row>
    <row r="69" spans="1:11" ht="12.75">
      <c r="A69" s="85">
        <v>2005</v>
      </c>
      <c r="B69" s="85">
        <v>8</v>
      </c>
      <c r="C69" s="92">
        <v>2099.929938018072</v>
      </c>
      <c r="D69" s="97">
        <v>140601000</v>
      </c>
      <c r="E69" s="93">
        <v>5.643</v>
      </c>
      <c r="F69" s="91">
        <v>30.07</v>
      </c>
      <c r="G69" s="92">
        <v>138864.373233333</v>
      </c>
      <c r="H69" s="95">
        <f>'[1]Monthly DD Billed'!D9</f>
        <v>0</v>
      </c>
      <c r="I69" s="95">
        <f>'[1]Monthly DD Billed'!E9</f>
        <v>407</v>
      </c>
      <c r="J69" s="96">
        <v>212.3111111</v>
      </c>
      <c r="K69" s="96"/>
    </row>
    <row r="70" spans="1:11" ht="12.75">
      <c r="A70" s="85">
        <v>2005</v>
      </c>
      <c r="B70" s="85">
        <v>9</v>
      </c>
      <c r="C70" s="92">
        <v>2166.2672945664804</v>
      </c>
      <c r="D70" s="97">
        <v>145361000</v>
      </c>
      <c r="E70" s="93">
        <v>5.643</v>
      </c>
      <c r="F70" s="91">
        <v>30.72</v>
      </c>
      <c r="G70" s="92">
        <v>139169.6616</v>
      </c>
      <c r="H70" s="95">
        <f>'[1]Monthly DD Billed'!D10</f>
        <v>0</v>
      </c>
      <c r="I70" s="95">
        <f>'[1]Monthly DD Billed'!E10</f>
        <v>326</v>
      </c>
      <c r="J70" s="96">
        <v>212.4</v>
      </c>
      <c r="K70" s="96"/>
    </row>
    <row r="71" spans="1:11" ht="12.75">
      <c r="A71" s="85">
        <v>2005</v>
      </c>
      <c r="B71" s="85">
        <v>10</v>
      </c>
      <c r="C71" s="92">
        <v>1820.445462946402</v>
      </c>
      <c r="D71" s="97">
        <v>122137000</v>
      </c>
      <c r="E71" s="93">
        <v>5.643</v>
      </c>
      <c r="F71" s="91">
        <v>30.56</v>
      </c>
      <c r="G71" s="92">
        <v>139398.7471</v>
      </c>
      <c r="H71" s="95">
        <f>'[1]Monthly DD Billed'!D11</f>
        <v>67</v>
      </c>
      <c r="I71" s="95">
        <f>'[1]Monthly DD Billed'!E11</f>
        <v>151</v>
      </c>
      <c r="J71" s="96">
        <v>212.2</v>
      </c>
      <c r="K71" s="96"/>
    </row>
    <row r="72" spans="1:11" ht="12.75">
      <c r="A72" s="85">
        <v>2005</v>
      </c>
      <c r="B72" s="85">
        <v>11</v>
      </c>
      <c r="C72" s="92">
        <v>1614.5612794713027</v>
      </c>
      <c r="D72" s="97">
        <v>108473000</v>
      </c>
      <c r="E72" s="93">
        <v>5.643</v>
      </c>
      <c r="F72" s="91">
        <v>30.35</v>
      </c>
      <c r="G72" s="92">
        <v>139627.8326</v>
      </c>
      <c r="H72" s="95">
        <f>'[1]Monthly DD Billed'!D12</f>
        <v>374</v>
      </c>
      <c r="I72" s="95">
        <f>'[1]Monthly DD Billed'!E12</f>
        <v>8</v>
      </c>
      <c r="J72" s="96">
        <v>212</v>
      </c>
      <c r="K72" s="96"/>
    </row>
    <row r="73" spans="1:11" ht="12.75">
      <c r="A73" s="85">
        <v>2005</v>
      </c>
      <c r="B73" s="85">
        <v>12</v>
      </c>
      <c r="C73" s="92">
        <v>1997.9267226043642</v>
      </c>
      <c r="D73" s="97">
        <v>134772000</v>
      </c>
      <c r="E73" s="93">
        <v>5.643</v>
      </c>
      <c r="F73" s="91">
        <v>31</v>
      </c>
      <c r="G73" s="92">
        <v>139856.9181</v>
      </c>
      <c r="H73" s="95">
        <f>'[1]Monthly DD Billed'!D13</f>
        <v>834</v>
      </c>
      <c r="I73" s="95">
        <f>'[1]Monthly DD Billed'!E13</f>
        <v>0</v>
      </c>
      <c r="J73" s="96">
        <v>211.8</v>
      </c>
      <c r="K73" s="96"/>
    </row>
    <row r="74" spans="1:11" ht="12.75">
      <c r="A74" s="85">
        <v>2006</v>
      </c>
      <c r="B74" s="85">
        <v>1</v>
      </c>
      <c r="C74" s="92">
        <v>2152.3489526398203</v>
      </c>
      <c r="D74" s="97">
        <v>145701000</v>
      </c>
      <c r="E74" s="93">
        <v>5.7305</v>
      </c>
      <c r="F74" s="91">
        <v>31.65</v>
      </c>
      <c r="G74" s="92">
        <v>140701.7359</v>
      </c>
      <c r="H74" s="95">
        <f>'[1]Monthly DD Billed'!D14</f>
        <v>874</v>
      </c>
      <c r="I74" s="95">
        <f>'[1]Monthly DD Billed'!E14</f>
        <v>0</v>
      </c>
      <c r="J74" s="96">
        <v>212.122222233333</v>
      </c>
      <c r="K74" s="96"/>
    </row>
    <row r="75" spans="1:11" ht="12.75">
      <c r="A75" s="85">
        <v>2006</v>
      </c>
      <c r="B75" s="85">
        <v>2</v>
      </c>
      <c r="C75" s="92">
        <v>1931.9175440934737</v>
      </c>
      <c r="D75" s="97">
        <v>130457000</v>
      </c>
      <c r="E75" s="93">
        <v>5.7305</v>
      </c>
      <c r="F75" s="91">
        <v>28.92</v>
      </c>
      <c r="G75" s="92">
        <v>141546.5537</v>
      </c>
      <c r="H75" s="95">
        <f>'[1]Monthly DD Billed'!D15</f>
        <v>778</v>
      </c>
      <c r="I75" s="95">
        <f>'[1]Monthly DD Billed'!E15</f>
        <v>0</v>
      </c>
      <c r="J75" s="96">
        <v>212.444444466667</v>
      </c>
      <c r="K75" s="96"/>
    </row>
    <row r="76" spans="1:11" ht="12.75">
      <c r="A76" s="85">
        <v>2006</v>
      </c>
      <c r="B76" s="85">
        <v>3</v>
      </c>
      <c r="C76" s="92">
        <v>1880.5893212616306</v>
      </c>
      <c r="D76" s="97">
        <v>127536000</v>
      </c>
      <c r="E76" s="93">
        <v>5.7305</v>
      </c>
      <c r="F76" s="91">
        <v>30.09</v>
      </c>
      <c r="G76" s="92">
        <v>142391.3715</v>
      </c>
      <c r="H76" s="95">
        <f>'[1]Monthly DD Billed'!D16</f>
        <v>714</v>
      </c>
      <c r="I76" s="95">
        <f>'[1]Monthly DD Billed'!E16</f>
        <v>0</v>
      </c>
      <c r="J76" s="96">
        <v>212.7666667</v>
      </c>
      <c r="K76" s="96"/>
    </row>
    <row r="77" spans="1:11" ht="12.75">
      <c r="A77" s="85">
        <v>2006</v>
      </c>
      <c r="B77" s="85">
        <v>4</v>
      </c>
      <c r="C77" s="92">
        <v>1753.1398187915515</v>
      </c>
      <c r="D77" s="97">
        <v>119192000</v>
      </c>
      <c r="E77" s="93">
        <v>5.7305</v>
      </c>
      <c r="F77" s="91">
        <v>30.49</v>
      </c>
      <c r="G77" s="92">
        <v>142262.586</v>
      </c>
      <c r="H77" s="95">
        <f>'[1]Monthly DD Billed'!D17</f>
        <v>438</v>
      </c>
      <c r="I77" s="95">
        <f>'[1]Monthly DD Billed'!E17</f>
        <v>15</v>
      </c>
      <c r="J77" s="96">
        <v>212.522222233333</v>
      </c>
      <c r="K77" s="96"/>
    </row>
    <row r="78" spans="1:11" ht="12.75">
      <c r="A78" s="85">
        <v>2006</v>
      </c>
      <c r="B78" s="85">
        <v>5</v>
      </c>
      <c r="C78" s="92">
        <v>1683.6048987973013</v>
      </c>
      <c r="D78" s="97">
        <v>114788000</v>
      </c>
      <c r="E78" s="93">
        <v>5.7305</v>
      </c>
      <c r="F78" s="91">
        <v>29.81</v>
      </c>
      <c r="G78" s="92">
        <v>142133.8005</v>
      </c>
      <c r="H78" s="95">
        <f>'[1]Monthly DD Billed'!D18</f>
        <v>167</v>
      </c>
      <c r="I78" s="95">
        <f>'[1]Monthly DD Billed'!E18</f>
        <v>24</v>
      </c>
      <c r="J78" s="96">
        <v>212.277777766667</v>
      </c>
      <c r="K78" s="96"/>
    </row>
    <row r="79" spans="1:11" ht="12.75">
      <c r="A79" s="85">
        <v>2006</v>
      </c>
      <c r="B79" s="85">
        <v>6</v>
      </c>
      <c r="C79" s="92">
        <v>1903.0357649398313</v>
      </c>
      <c r="D79" s="97">
        <v>130151000</v>
      </c>
      <c r="E79" s="93">
        <v>5.7305</v>
      </c>
      <c r="F79" s="91">
        <v>30.68</v>
      </c>
      <c r="G79" s="92">
        <v>142005.015</v>
      </c>
      <c r="H79" s="95">
        <f>'[1]Monthly DD Billed'!D19</f>
        <v>64</v>
      </c>
      <c r="I79" s="95">
        <f>'[1]Monthly DD Billed'!E19</f>
        <v>140</v>
      </c>
      <c r="J79" s="96">
        <v>212.0333333</v>
      </c>
      <c r="K79" s="96"/>
    </row>
    <row r="80" spans="1:11" ht="12.75">
      <c r="A80" s="85">
        <v>2006</v>
      </c>
      <c r="B80" s="85">
        <v>7</v>
      </c>
      <c r="C80" s="92">
        <v>2113.4703970382466</v>
      </c>
      <c r="D80" s="97">
        <v>145001000</v>
      </c>
      <c r="E80" s="93">
        <v>5.7305</v>
      </c>
      <c r="F80" s="91">
        <v>30.66</v>
      </c>
      <c r="G80" s="92">
        <v>141733.4866</v>
      </c>
      <c r="H80" s="95">
        <f>'[1]Monthly DD Billed'!D20</f>
        <v>0</v>
      </c>
      <c r="I80" s="95">
        <f>'[1]Monthly DD Billed'!E20</f>
        <v>299</v>
      </c>
      <c r="J80" s="96">
        <v>211.555555533333</v>
      </c>
      <c r="K80" s="96"/>
    </row>
    <row r="81" spans="1:11" ht="12.75">
      <c r="A81" s="85">
        <v>2006</v>
      </c>
      <c r="B81" s="85">
        <v>8</v>
      </c>
      <c r="C81" s="92">
        <v>2264.111067441082</v>
      </c>
      <c r="D81" s="97">
        <v>155538000</v>
      </c>
      <c r="E81" s="93">
        <v>5.7305</v>
      </c>
      <c r="F81" s="91">
        <v>30.07</v>
      </c>
      <c r="G81" s="92">
        <v>141461.9582</v>
      </c>
      <c r="H81" s="95">
        <f>'[1]Monthly DD Billed'!D21</f>
        <v>0</v>
      </c>
      <c r="I81" s="95">
        <f>'[1]Monthly DD Billed'!E21</f>
        <v>393</v>
      </c>
      <c r="J81" s="96">
        <v>211.077777766667</v>
      </c>
      <c r="K81" s="96"/>
    </row>
    <row r="82" spans="1:11" ht="12.75">
      <c r="A82" s="85">
        <v>2006</v>
      </c>
      <c r="B82" s="85">
        <v>9</v>
      </c>
      <c r="C82" s="92">
        <v>2083.093191729813</v>
      </c>
      <c r="D82" s="97">
        <v>143773000</v>
      </c>
      <c r="E82" s="93">
        <v>5.7305</v>
      </c>
      <c r="F82" s="91">
        <v>30.72</v>
      </c>
      <c r="G82" s="92">
        <v>141190.4298</v>
      </c>
      <c r="H82" s="95">
        <f>'[1]Monthly DD Billed'!D22</f>
        <v>20</v>
      </c>
      <c r="I82" s="95">
        <f>'[1]Monthly DD Billed'!E22</f>
        <v>209</v>
      </c>
      <c r="J82" s="96">
        <v>210.6</v>
      </c>
      <c r="K82" s="96"/>
    </row>
    <row r="83" spans="1:11" ht="12.75">
      <c r="A83" s="85">
        <v>2006</v>
      </c>
      <c r="B83" s="85">
        <v>10</v>
      </c>
      <c r="C83" s="92">
        <v>1763.7872220536606</v>
      </c>
      <c r="D83" s="97">
        <v>122077000</v>
      </c>
      <c r="E83" s="93">
        <v>5.7305</v>
      </c>
      <c r="F83" s="91">
        <v>30.56</v>
      </c>
      <c r="G83" s="92">
        <v>141307.347766667</v>
      </c>
      <c r="H83" s="95">
        <f>'[1]Monthly DD Billed'!D23</f>
        <v>179</v>
      </c>
      <c r="I83" s="95">
        <f>'[1]Monthly DD Billed'!E23</f>
        <v>33</v>
      </c>
      <c r="J83" s="96">
        <v>211</v>
      </c>
      <c r="K83" s="96"/>
    </row>
    <row r="84" spans="1:11" ht="12.75">
      <c r="A84" s="85">
        <v>2006</v>
      </c>
      <c r="B84" s="85">
        <v>11</v>
      </c>
      <c r="C84" s="92">
        <v>1781.724358974359</v>
      </c>
      <c r="D84" s="97">
        <v>123409000</v>
      </c>
      <c r="E84" s="93">
        <v>5.7305</v>
      </c>
      <c r="F84" s="91">
        <v>30.35</v>
      </c>
      <c r="G84" s="92">
        <v>141424.265733333</v>
      </c>
      <c r="H84" s="95">
        <f>'[1]Monthly DD Billed'!D24</f>
        <v>489</v>
      </c>
      <c r="I84" s="95">
        <f>'[1]Monthly DD Billed'!E24</f>
        <v>1</v>
      </c>
      <c r="J84" s="96">
        <v>211.4</v>
      </c>
      <c r="K84" s="96"/>
    </row>
    <row r="85" spans="1:11" ht="12.75">
      <c r="A85" s="85">
        <v>2006</v>
      </c>
      <c r="B85" s="85">
        <v>12</v>
      </c>
      <c r="C85" s="92">
        <v>1993.224150324918</v>
      </c>
      <c r="D85" s="97">
        <v>138641000</v>
      </c>
      <c r="E85" s="93">
        <v>5.7305</v>
      </c>
      <c r="F85" s="91">
        <v>31</v>
      </c>
      <c r="G85" s="92">
        <v>141541.1837</v>
      </c>
      <c r="H85" s="95">
        <f>'[1]Monthly DD Billed'!D25</f>
        <v>629</v>
      </c>
      <c r="I85" s="95">
        <f>'[1]Monthly DD Billed'!E25</f>
        <v>0</v>
      </c>
      <c r="J85" s="96">
        <v>211.8</v>
      </c>
      <c r="K85" s="96"/>
    </row>
    <row r="86" spans="1:11" ht="12.75">
      <c r="A86" s="85">
        <v>2007</v>
      </c>
      <c r="B86" s="85">
        <v>1</v>
      </c>
      <c r="C86" s="92">
        <v>2134.909397748888</v>
      </c>
      <c r="D86" s="97">
        <v>149275000</v>
      </c>
      <c r="E86" s="93">
        <v>6.2085</v>
      </c>
      <c r="F86" s="91">
        <v>31.65</v>
      </c>
      <c r="G86" s="92">
        <v>141257.946866667</v>
      </c>
      <c r="H86" s="95">
        <f>'[1]Monthly DD Billed'!D26</f>
        <v>735</v>
      </c>
      <c r="I86" s="95">
        <f>'[1]Monthly DD Billed'!E26</f>
        <v>0</v>
      </c>
      <c r="J86" s="96">
        <v>212.544444433333</v>
      </c>
      <c r="K86" s="96"/>
    </row>
    <row r="87" spans="1:11" ht="12.75">
      <c r="A87" s="85">
        <v>2007</v>
      </c>
      <c r="B87" s="85">
        <v>2</v>
      </c>
      <c r="C87" s="92">
        <v>2367.6447468092097</v>
      </c>
      <c r="D87" s="97">
        <v>165657000</v>
      </c>
      <c r="E87" s="93">
        <v>6.2085</v>
      </c>
      <c r="F87" s="91">
        <v>28.92</v>
      </c>
      <c r="G87" s="92">
        <v>140974.710033333</v>
      </c>
      <c r="H87" s="95">
        <f>'[1]Monthly DD Billed'!D27</f>
        <v>1088</v>
      </c>
      <c r="I87" s="95">
        <f>'[1]Monthly DD Billed'!E27</f>
        <v>0</v>
      </c>
      <c r="J87" s="96">
        <v>213.288888866667</v>
      </c>
      <c r="K87" s="96"/>
    </row>
    <row r="88" spans="1:11" ht="12.75">
      <c r="A88" s="85">
        <v>2007</v>
      </c>
      <c r="B88" s="85">
        <v>3</v>
      </c>
      <c r="C88" s="92">
        <v>2122.707959049819</v>
      </c>
      <c r="D88" s="97">
        <v>148874000</v>
      </c>
      <c r="E88" s="93">
        <v>6.2085</v>
      </c>
      <c r="F88" s="91">
        <v>30.09</v>
      </c>
      <c r="G88" s="92">
        <v>140691.4732</v>
      </c>
      <c r="H88" s="95">
        <f>'[1]Monthly DD Billed'!D28</f>
        <v>730</v>
      </c>
      <c r="I88" s="95">
        <f>'[1]Monthly DD Billed'!E28</f>
        <v>5</v>
      </c>
      <c r="J88" s="96">
        <v>214.0333333</v>
      </c>
      <c r="K88" s="96"/>
    </row>
    <row r="89" spans="1:11" ht="12.75">
      <c r="A89" s="85">
        <v>2007</v>
      </c>
      <c r="B89" s="85">
        <v>4</v>
      </c>
      <c r="C89" s="92">
        <v>1880.4180887372013</v>
      </c>
      <c r="D89" s="97">
        <v>132231000</v>
      </c>
      <c r="E89" s="93">
        <v>6.2085</v>
      </c>
      <c r="F89" s="91">
        <v>30.49</v>
      </c>
      <c r="G89" s="92">
        <v>140860.7306</v>
      </c>
      <c r="H89" s="95">
        <f>'[1]Monthly DD Billed'!D29</f>
        <v>361</v>
      </c>
      <c r="I89" s="95">
        <f>'[1]Monthly DD Billed'!E29</f>
        <v>26</v>
      </c>
      <c r="J89" s="96">
        <v>214.1111111</v>
      </c>
      <c r="K89" s="96"/>
    </row>
    <row r="90" spans="1:11" ht="12.75">
      <c r="A90" s="85">
        <v>2007</v>
      </c>
      <c r="B90" s="85">
        <v>5</v>
      </c>
      <c r="C90" s="92">
        <v>1846.1997104000454</v>
      </c>
      <c r="D90" s="97">
        <v>130050000</v>
      </c>
      <c r="E90" s="93">
        <v>6.2085</v>
      </c>
      <c r="F90" s="91">
        <v>29.81</v>
      </c>
      <c r="G90" s="92">
        <v>141029.988</v>
      </c>
      <c r="H90" s="95">
        <f>'[1]Monthly DD Billed'!D30</f>
        <v>160</v>
      </c>
      <c r="I90" s="95">
        <f>'[1]Monthly DD Billed'!E30</f>
        <v>69</v>
      </c>
      <c r="J90" s="96">
        <v>214.1888889</v>
      </c>
      <c r="K90" s="96"/>
    </row>
    <row r="91" spans="1:11" ht="12.75">
      <c r="A91" s="85">
        <v>2007</v>
      </c>
      <c r="B91" s="85">
        <v>6</v>
      </c>
      <c r="C91" s="92">
        <v>2107.091847557095</v>
      </c>
      <c r="D91" s="97">
        <v>149003000</v>
      </c>
      <c r="E91" s="93">
        <v>6.2085</v>
      </c>
      <c r="F91" s="91">
        <v>30.68</v>
      </c>
      <c r="G91" s="92">
        <v>141199.2454</v>
      </c>
      <c r="H91" s="95">
        <f>'[1]Monthly DD Billed'!D31</f>
        <v>27</v>
      </c>
      <c r="I91" s="95">
        <f>'[1]Monthly DD Billed'!E31</f>
        <v>232</v>
      </c>
      <c r="J91" s="96">
        <v>214.2666667</v>
      </c>
      <c r="K91" s="96"/>
    </row>
    <row r="92" spans="1:11" ht="12.75">
      <c r="A92" s="85">
        <v>2007</v>
      </c>
      <c r="B92" s="85">
        <v>7</v>
      </c>
      <c r="C92" s="92">
        <v>2283.1694898520473</v>
      </c>
      <c r="D92" s="97">
        <v>161879000</v>
      </c>
      <c r="E92" s="93">
        <v>6.2085</v>
      </c>
      <c r="F92" s="91">
        <v>30.66</v>
      </c>
      <c r="G92" s="92">
        <v>141249.3118</v>
      </c>
      <c r="H92" s="95">
        <f>'[1]Monthly DD Billed'!D32</f>
        <v>0</v>
      </c>
      <c r="I92" s="95">
        <f>'[1]Monthly DD Billed'!E32</f>
        <v>312</v>
      </c>
      <c r="J92" s="96">
        <v>213.844444466667</v>
      </c>
      <c r="K92" s="96"/>
    </row>
    <row r="93" spans="1:11" ht="12.75">
      <c r="A93" s="85">
        <v>2007</v>
      </c>
      <c r="B93" s="85">
        <v>8</v>
      </c>
      <c r="C93" s="92">
        <v>2402.498941126641</v>
      </c>
      <c r="D93" s="97">
        <v>170169000</v>
      </c>
      <c r="E93" s="93">
        <v>6.2085</v>
      </c>
      <c r="F93" s="91">
        <v>30.07</v>
      </c>
      <c r="G93" s="92">
        <v>141299.3782</v>
      </c>
      <c r="H93" s="95">
        <f>'[1]Monthly DD Billed'!D33</f>
        <v>0</v>
      </c>
      <c r="I93" s="95">
        <f>'[1]Monthly DD Billed'!E33</f>
        <v>399</v>
      </c>
      <c r="J93" s="96">
        <v>213.422222233333</v>
      </c>
      <c r="K93" s="96"/>
    </row>
    <row r="94" spans="1:11" ht="12.75">
      <c r="A94" s="85">
        <v>2007</v>
      </c>
      <c r="B94" s="85">
        <v>9</v>
      </c>
      <c r="C94" s="92">
        <v>2548.8585374087465</v>
      </c>
      <c r="D94" s="97">
        <v>181206000</v>
      </c>
      <c r="E94" s="93">
        <v>6.2085</v>
      </c>
      <c r="F94" s="91">
        <v>30.72</v>
      </c>
      <c r="G94" s="92">
        <v>141349.4446</v>
      </c>
      <c r="H94" s="95">
        <f>'[1]Monthly DD Billed'!D34</f>
        <v>6</v>
      </c>
      <c r="I94" s="95">
        <f>'[1]Monthly DD Billed'!E34</f>
        <v>383</v>
      </c>
      <c r="J94" s="96">
        <v>213</v>
      </c>
      <c r="K94" s="96"/>
    </row>
    <row r="95" spans="1:11" ht="12.75">
      <c r="A95" s="85">
        <v>2007</v>
      </c>
      <c r="B95" s="85">
        <v>10</v>
      </c>
      <c r="C95" s="92">
        <v>2030.7905570024363</v>
      </c>
      <c r="D95" s="97">
        <v>145035000</v>
      </c>
      <c r="E95" s="93">
        <v>6.2085</v>
      </c>
      <c r="F95" s="91">
        <v>30.56</v>
      </c>
      <c r="G95" s="92">
        <v>141472.908633333</v>
      </c>
      <c r="H95" s="95">
        <f>'[1]Monthly DD Billed'!D35</f>
        <v>50</v>
      </c>
      <c r="I95" s="95">
        <f>'[1]Monthly DD Billed'!E35</f>
        <v>179</v>
      </c>
      <c r="J95" s="96">
        <v>212.9888889</v>
      </c>
      <c r="K95" s="96"/>
    </row>
    <row r="96" spans="1:11" ht="12.75">
      <c r="A96" s="85">
        <v>2007</v>
      </c>
      <c r="B96" s="85">
        <v>11</v>
      </c>
      <c r="C96" s="92">
        <v>1827.3110952200675</v>
      </c>
      <c r="D96" s="97">
        <v>130322000</v>
      </c>
      <c r="E96" s="93">
        <v>6.2085</v>
      </c>
      <c r="F96" s="91">
        <v>30.35</v>
      </c>
      <c r="G96" s="92">
        <v>141596.372666667</v>
      </c>
      <c r="H96" s="95">
        <f>'[1]Monthly DD Billed'!D36</f>
        <v>373</v>
      </c>
      <c r="I96" s="95">
        <f>'[1]Monthly DD Billed'!E36</f>
        <v>23</v>
      </c>
      <c r="J96" s="96">
        <v>212.9777778</v>
      </c>
      <c r="K96" s="96"/>
    </row>
    <row r="97" spans="1:11" ht="12.75">
      <c r="A97" s="85">
        <v>2007</v>
      </c>
      <c r="B97" s="85">
        <v>12</v>
      </c>
      <c r="C97" s="92">
        <v>2073.2540237928624</v>
      </c>
      <c r="D97" s="97">
        <v>148134000</v>
      </c>
      <c r="E97" s="93">
        <v>6.2085</v>
      </c>
      <c r="F97" s="91">
        <v>31</v>
      </c>
      <c r="G97" s="92">
        <v>141719.8367</v>
      </c>
      <c r="H97" s="95">
        <f>'[1]Monthly DD Billed'!D37</f>
        <v>687</v>
      </c>
      <c r="I97" s="95">
        <f>'[1]Monthly DD Billed'!E37</f>
        <v>0</v>
      </c>
      <c r="J97" s="96">
        <v>212.9666667</v>
      </c>
      <c r="K97" s="96"/>
    </row>
    <row r="98" spans="1:11" ht="12.75">
      <c r="A98" s="85">
        <v>2008</v>
      </c>
      <c r="B98" s="85">
        <v>1</v>
      </c>
      <c r="C98" s="92">
        <v>2461.5052204580625</v>
      </c>
      <c r="D98" s="97">
        <v>176581000</v>
      </c>
      <c r="E98" s="93">
        <v>6.744999999999999</v>
      </c>
      <c r="F98" s="91">
        <v>31.65</v>
      </c>
      <c r="G98" s="92">
        <v>141699.970133333</v>
      </c>
      <c r="H98" s="95">
        <f>'[1]Monthly DD Billed'!D38</f>
        <v>908</v>
      </c>
      <c r="I98" s="95">
        <f>'[1]Monthly DD Billed'!E38</f>
        <v>0</v>
      </c>
      <c r="J98" s="96">
        <v>212.955555566667</v>
      </c>
      <c r="K98" s="96"/>
    </row>
    <row r="99" spans="1:11" ht="12.75">
      <c r="A99" s="85">
        <v>2008</v>
      </c>
      <c r="B99" s="85">
        <v>2</v>
      </c>
      <c r="C99" s="92">
        <v>2376.9494740953605</v>
      </c>
      <c r="D99" s="97">
        <v>170394000</v>
      </c>
      <c r="E99" s="93">
        <v>6.744999999999999</v>
      </c>
      <c r="F99" s="91">
        <v>29.92</v>
      </c>
      <c r="G99" s="92">
        <v>141680.103566667</v>
      </c>
      <c r="H99" s="95">
        <f>'[1]Monthly DD Billed'!D39</f>
        <v>909</v>
      </c>
      <c r="I99" s="95">
        <f>'[1]Monthly DD Billed'!E39</f>
        <v>0</v>
      </c>
      <c r="J99" s="96">
        <v>212.944444433333</v>
      </c>
      <c r="K99" s="96"/>
    </row>
    <row r="100" spans="1:11" ht="12.75">
      <c r="A100" s="85">
        <v>2008</v>
      </c>
      <c r="B100" s="85">
        <v>3</v>
      </c>
      <c r="C100" s="92">
        <v>2223.0033550039675</v>
      </c>
      <c r="D100" s="97">
        <v>159685000</v>
      </c>
      <c r="E100" s="93">
        <v>6.744999999999999</v>
      </c>
      <c r="F100" s="91">
        <v>30.09</v>
      </c>
      <c r="G100" s="92">
        <v>141660.237</v>
      </c>
      <c r="H100" s="95">
        <f>'[1]Monthly DD Billed'!D40</f>
        <v>802</v>
      </c>
      <c r="I100" s="95">
        <f>'[1]Monthly DD Billed'!E40</f>
        <v>0</v>
      </c>
      <c r="J100" s="96">
        <v>212.9333333</v>
      </c>
      <c r="K100" s="96"/>
    </row>
    <row r="101" spans="1:11" ht="12.75">
      <c r="A101" s="85">
        <v>2008</v>
      </c>
      <c r="B101" s="85">
        <v>4</v>
      </c>
      <c r="C101" s="92">
        <v>1959.6427528066442</v>
      </c>
      <c r="D101" s="97">
        <v>140865000</v>
      </c>
      <c r="E101" s="93">
        <v>6.744999999999999</v>
      </c>
      <c r="F101" s="91">
        <v>30.49</v>
      </c>
      <c r="G101" s="92">
        <v>141902.496633333</v>
      </c>
      <c r="H101" s="95">
        <f>'[1]Monthly DD Billed'!D41</f>
        <v>454</v>
      </c>
      <c r="I101" s="95">
        <f>'[1]Monthly DD Billed'!E41</f>
        <v>3</v>
      </c>
      <c r="J101" s="96">
        <v>212.499999966667</v>
      </c>
      <c r="K101" s="96"/>
    </row>
    <row r="102" spans="1:11" ht="12.75">
      <c r="A102" s="85">
        <v>2008</v>
      </c>
      <c r="B102" s="85">
        <v>5</v>
      </c>
      <c r="C102" s="92">
        <v>1800.8578337096187</v>
      </c>
      <c r="D102" s="97">
        <v>129219000</v>
      </c>
      <c r="E102" s="93">
        <v>6.744999999999999</v>
      </c>
      <c r="F102" s="91">
        <v>29.81</v>
      </c>
      <c r="G102" s="92">
        <v>142144.756266667</v>
      </c>
      <c r="H102" s="95">
        <f>'[1]Monthly DD Billed'!D42</f>
        <v>221</v>
      </c>
      <c r="I102" s="95">
        <f>'[1]Monthly DD Billed'!E42</f>
        <v>19</v>
      </c>
      <c r="J102" s="96">
        <v>212.066666633333</v>
      </c>
      <c r="K102" s="96"/>
    </row>
    <row r="103" spans="1:11" ht="12.75">
      <c r="A103" s="85">
        <v>2008</v>
      </c>
      <c r="B103" s="85">
        <v>6</v>
      </c>
      <c r="C103" s="92">
        <v>2058.976501232745</v>
      </c>
      <c r="D103" s="97">
        <v>147816000</v>
      </c>
      <c r="E103" s="93">
        <v>6.744999999999999</v>
      </c>
      <c r="F103" s="91">
        <v>30.68</v>
      </c>
      <c r="G103" s="92">
        <v>142387.0159</v>
      </c>
      <c r="H103" s="95">
        <f>'[1]Monthly DD Billed'!D43</f>
        <v>62</v>
      </c>
      <c r="I103" s="95">
        <f>'[1]Monthly DD Billed'!E43</f>
        <v>171</v>
      </c>
      <c r="J103" s="96">
        <v>211.6333333</v>
      </c>
      <c r="K103" s="96"/>
    </row>
    <row r="104" spans="1:11" ht="12.75">
      <c r="A104" s="85">
        <v>2008</v>
      </c>
      <c r="B104" s="85">
        <v>7</v>
      </c>
      <c r="C104" s="92">
        <v>2357.1093615245513</v>
      </c>
      <c r="D104" s="97">
        <v>169453000</v>
      </c>
      <c r="E104" s="93">
        <v>6.744999999999999</v>
      </c>
      <c r="F104" s="91">
        <v>30.66</v>
      </c>
      <c r="G104" s="92">
        <v>142009.245966667</v>
      </c>
      <c r="H104" s="95">
        <f>'[1]Monthly DD Billed'!D44</f>
        <v>0</v>
      </c>
      <c r="I104" s="95">
        <f>'[1]Monthly DD Billed'!E44</f>
        <v>284</v>
      </c>
      <c r="J104" s="96">
        <v>211.255555533333</v>
      </c>
      <c r="K104" s="96"/>
    </row>
    <row r="105" spans="1:11" ht="12.75">
      <c r="A105" s="85">
        <v>2008</v>
      </c>
      <c r="B105" s="85">
        <v>8</v>
      </c>
      <c r="C105" s="92">
        <v>2340.459658925072</v>
      </c>
      <c r="D105" s="97">
        <v>168394000</v>
      </c>
      <c r="E105" s="93">
        <v>6.744999999999999</v>
      </c>
      <c r="F105" s="91">
        <v>30.07</v>
      </c>
      <c r="G105" s="92">
        <v>141631.476033333</v>
      </c>
      <c r="H105" s="95">
        <f>'[1]Monthly DD Billed'!D45</f>
        <v>0</v>
      </c>
      <c r="I105" s="95">
        <f>'[1]Monthly DD Billed'!E45</f>
        <v>315</v>
      </c>
      <c r="J105" s="96">
        <v>210.877777766667</v>
      </c>
      <c r="K105" s="96"/>
    </row>
    <row r="106" spans="1:11" ht="12.75">
      <c r="A106" s="85">
        <v>2008</v>
      </c>
      <c r="B106" s="85">
        <v>9</v>
      </c>
      <c r="C106" s="92">
        <v>2350.097618584489</v>
      </c>
      <c r="D106" s="97">
        <v>169146000</v>
      </c>
      <c r="E106" s="93">
        <v>6.744999999999999</v>
      </c>
      <c r="F106" s="91">
        <v>30.72</v>
      </c>
      <c r="G106" s="92">
        <v>141253.7061</v>
      </c>
      <c r="H106" s="95">
        <f>'[1]Monthly DD Billed'!D46</f>
        <v>1</v>
      </c>
      <c r="I106" s="95">
        <f>'[1]Monthly DD Billed'!E46</f>
        <v>295</v>
      </c>
      <c r="J106" s="96">
        <v>210.5</v>
      </c>
      <c r="K106" s="96"/>
    </row>
    <row r="107" spans="1:11" ht="12.75">
      <c r="A107" s="85">
        <v>2008</v>
      </c>
      <c r="B107" s="85">
        <v>10</v>
      </c>
      <c r="C107" s="92">
        <v>1984.3964720414142</v>
      </c>
      <c r="D107" s="97">
        <v>142982000</v>
      </c>
      <c r="E107" s="93">
        <v>6.744999999999999</v>
      </c>
      <c r="F107" s="91">
        <v>30.56</v>
      </c>
      <c r="G107" s="92">
        <v>139976.817766667</v>
      </c>
      <c r="H107" s="95">
        <f>'[1]Monthly DD Billed'!D47</f>
        <v>73</v>
      </c>
      <c r="I107" s="95">
        <f>'[1]Monthly DD Billed'!E47</f>
        <v>98</v>
      </c>
      <c r="J107" s="96">
        <v>209.4888889</v>
      </c>
      <c r="K107" s="96"/>
    </row>
    <row r="108" spans="1:11" ht="12.75">
      <c r="A108" s="85">
        <v>2008</v>
      </c>
      <c r="B108" s="85">
        <v>11</v>
      </c>
      <c r="C108" s="92">
        <v>1846.1682110753522</v>
      </c>
      <c r="D108" s="97">
        <v>133087000</v>
      </c>
      <c r="E108" s="93">
        <v>6.744999999999999</v>
      </c>
      <c r="F108" s="91">
        <v>30.35</v>
      </c>
      <c r="G108" s="92">
        <v>138699.929433333</v>
      </c>
      <c r="H108" s="95">
        <f>'[1]Monthly DD Billed'!D48</f>
        <v>411</v>
      </c>
      <c r="I108" s="95">
        <f>'[1]Monthly DD Billed'!E48</f>
        <v>15</v>
      </c>
      <c r="J108" s="96">
        <v>208.4777778</v>
      </c>
      <c r="K108" s="96"/>
    </row>
    <row r="109" spans="1:11" ht="12.75">
      <c r="A109" s="85">
        <v>2008</v>
      </c>
      <c r="B109" s="85">
        <v>12</v>
      </c>
      <c r="C109" s="92">
        <v>2222.804140369291</v>
      </c>
      <c r="D109" s="97">
        <v>160951000</v>
      </c>
      <c r="E109" s="93">
        <v>6.744999999999999</v>
      </c>
      <c r="F109" s="91">
        <v>31</v>
      </c>
      <c r="G109" s="92">
        <v>137423.0411</v>
      </c>
      <c r="H109" s="95">
        <f>'[1]Monthly DD Billed'!D49</f>
        <v>882</v>
      </c>
      <c r="I109" s="95">
        <f>'[1]Monthly DD Billed'!E49</f>
        <v>0</v>
      </c>
      <c r="J109" s="96">
        <v>207.4666667</v>
      </c>
      <c r="K109" s="96"/>
    </row>
    <row r="110" spans="1:11" ht="12.75">
      <c r="A110" s="85">
        <v>2009</v>
      </c>
      <c r="B110" s="85">
        <v>1</v>
      </c>
      <c r="C110" s="92">
        <v>2496.1885171601098</v>
      </c>
      <c r="D110" s="97">
        <v>184777000</v>
      </c>
      <c r="E110" s="93">
        <v>6.762499999999999</v>
      </c>
      <c r="F110" s="91">
        <v>31.65</v>
      </c>
      <c r="G110" s="92">
        <v>136235.435666667</v>
      </c>
      <c r="H110" s="95">
        <f>'[1]Monthly DD Billed'!D50</f>
        <v>1008</v>
      </c>
      <c r="I110" s="95">
        <f>'[1]Monthly DD Billed'!E50</f>
        <v>0</v>
      </c>
      <c r="J110" s="96">
        <v>206.0666667</v>
      </c>
      <c r="K110" s="96"/>
    </row>
    <row r="111" spans="1:11" ht="12.75">
      <c r="A111" s="85">
        <v>2009</v>
      </c>
      <c r="B111" s="85">
        <v>2</v>
      </c>
      <c r="C111" s="92">
        <v>2338.4825894443384</v>
      </c>
      <c r="D111" s="97">
        <v>160512000</v>
      </c>
      <c r="E111" s="93">
        <v>6.762499999999999</v>
      </c>
      <c r="F111" s="91">
        <v>28.92</v>
      </c>
      <c r="G111" s="92">
        <v>135047.830233333</v>
      </c>
      <c r="H111" s="95">
        <f>'[1]Monthly DD Billed'!D51</f>
        <v>951</v>
      </c>
      <c r="I111" s="95">
        <f>'[1]Monthly DD Billed'!E51</f>
        <v>0</v>
      </c>
      <c r="J111" s="96">
        <v>204.6666667</v>
      </c>
      <c r="K111" s="96"/>
    </row>
    <row r="112" spans="1:11" ht="12.75">
      <c r="A112" s="85">
        <v>2009</v>
      </c>
      <c r="B112" s="85">
        <v>3</v>
      </c>
      <c r="C112" s="92">
        <v>1927.514685160114</v>
      </c>
      <c r="D112" s="97">
        <v>129249000</v>
      </c>
      <c r="E112" s="93">
        <v>6.762499999999999</v>
      </c>
      <c r="F112" s="91">
        <v>30.09</v>
      </c>
      <c r="G112" s="92">
        <v>133860.2248</v>
      </c>
      <c r="H112" s="95">
        <f>'[1]Monthly DD Billed'!D52</f>
        <v>652</v>
      </c>
      <c r="I112" s="95">
        <f>'[1]Monthly DD Billed'!E52</f>
        <v>0</v>
      </c>
      <c r="J112" s="96">
        <v>203.2666667</v>
      </c>
      <c r="K112" s="96"/>
    </row>
    <row r="113" spans="1:11" ht="12.75">
      <c r="A113" s="85">
        <v>2009</v>
      </c>
      <c r="B113" s="85">
        <v>4</v>
      </c>
      <c r="C113" s="92">
        <f>'[1]Monthly Usage by Rate'!E53/'[1]Customer Forecast, by Rate'!K53</f>
        <v>1920.9659026258898</v>
      </c>
      <c r="D113" s="97">
        <v>151942640</v>
      </c>
      <c r="E113" s="93">
        <v>6.762499999999999</v>
      </c>
      <c r="F113" s="91">
        <v>30.49</v>
      </c>
      <c r="G113" s="92">
        <v>133933.6545</v>
      </c>
      <c r="H113" s="95">
        <f>'[1]Monthly DD Billed'!D53</f>
        <v>444</v>
      </c>
      <c r="I113" s="95">
        <f>'[1]Monthly DD Billed'!E53</f>
        <v>2</v>
      </c>
      <c r="J113" s="96">
        <v>202.8666667</v>
      </c>
      <c r="K113" s="96">
        <v>79097</v>
      </c>
    </row>
    <row r="114" spans="1:11" ht="12.75">
      <c r="A114" s="85">
        <v>2009</v>
      </c>
      <c r="B114" s="85">
        <v>5</v>
      </c>
      <c r="C114" s="92">
        <f>'[1]Monthly Usage by Rate'!E54/'[1]Customer Forecast, by Rate'!K54</f>
        <v>1579.6547825536495</v>
      </c>
      <c r="D114" s="97">
        <v>124769033</v>
      </c>
      <c r="E114" s="93">
        <v>6.762499999999999</v>
      </c>
      <c r="F114" s="91">
        <v>29.81</v>
      </c>
      <c r="G114" s="92">
        <v>134007.0842</v>
      </c>
      <c r="H114" s="95">
        <f>'[1]Monthly DD Billed'!D54</f>
        <v>199</v>
      </c>
      <c r="I114" s="95">
        <f>'[1]Monthly DD Billed'!E54</f>
        <v>48</v>
      </c>
      <c r="J114" s="96">
        <v>202.4666667</v>
      </c>
      <c r="K114" s="96">
        <v>78985</v>
      </c>
    </row>
    <row r="115" spans="1:11" ht="12.75">
      <c r="A115" s="85">
        <v>2009</v>
      </c>
      <c r="B115" s="85">
        <v>6</v>
      </c>
      <c r="C115" s="92">
        <f>'[1]Monthly Usage by Rate'!E55/'[1]Customer Forecast, by Rate'!K55</f>
        <v>1908.6290371455266</v>
      </c>
      <c r="D115" s="97">
        <v>151167237</v>
      </c>
      <c r="E115" s="93">
        <v>6.762499999999999</v>
      </c>
      <c r="F115" s="91">
        <v>30.68</v>
      </c>
      <c r="G115" s="92">
        <v>134080.5139</v>
      </c>
      <c r="H115" s="95">
        <f>'[1]Monthly DD Billed'!D55</f>
        <v>44</v>
      </c>
      <c r="I115" s="95">
        <f>'[1]Monthly DD Billed'!E55</f>
        <v>168</v>
      </c>
      <c r="J115" s="96">
        <v>202.0666667</v>
      </c>
      <c r="K115" s="96">
        <v>79202</v>
      </c>
    </row>
    <row r="116" spans="1:11" ht="12.75">
      <c r="A116" s="85">
        <v>2009</v>
      </c>
      <c r="B116" s="85">
        <v>7</v>
      </c>
      <c r="C116" s="92">
        <f>'[1]Monthly Usage by Rate'!E56/'[1]Customer Forecast, by Rate'!K56</f>
        <v>2045.3835348708185</v>
      </c>
      <c r="D116" s="97">
        <v>162213232</v>
      </c>
      <c r="E116" s="93">
        <v>6.762499999999999</v>
      </c>
      <c r="F116" s="91">
        <v>30.66</v>
      </c>
      <c r="G116" s="92">
        <v>134515.426733333</v>
      </c>
      <c r="H116" s="95">
        <f>'[1]Monthly DD Billed'!D56</f>
        <v>3</v>
      </c>
      <c r="I116" s="95">
        <f>'[1]Monthly DD Billed'!E56</f>
        <v>276</v>
      </c>
      <c r="J116" s="96">
        <v>201.811111133333</v>
      </c>
      <c r="K116" s="96">
        <v>79307</v>
      </c>
    </row>
    <row r="117" spans="1:11" ht="12.75">
      <c r="A117" s="85">
        <v>2009</v>
      </c>
      <c r="B117" s="85">
        <v>8</v>
      </c>
      <c r="C117" s="92">
        <f>'[1]Monthly Usage by Rate'!E57/'[1]Customer Forecast, by Rate'!K57</f>
        <v>1952.3080574090393</v>
      </c>
      <c r="D117" s="97">
        <v>155071829</v>
      </c>
      <c r="E117" s="93">
        <v>6.762499999999999</v>
      </c>
      <c r="F117" s="91">
        <v>30.07</v>
      </c>
      <c r="G117" s="92">
        <v>134950.339566667</v>
      </c>
      <c r="H117" s="95">
        <f>'[1]Monthly DD Billed'!D57</f>
        <v>2</v>
      </c>
      <c r="I117" s="95">
        <f>'[1]Monthly DD Billed'!E57</f>
        <v>248</v>
      </c>
      <c r="J117" s="96">
        <v>201.555555566667</v>
      </c>
      <c r="K117" s="96">
        <v>79430</v>
      </c>
    </row>
    <row r="118" spans="1:11" ht="12.75">
      <c r="A118" s="85">
        <v>2009</v>
      </c>
      <c r="B118" s="85">
        <v>9</v>
      </c>
      <c r="C118" s="92">
        <f>'[1]Monthly Usage by Rate'!E58/'[1]Customer Forecast, by Rate'!K58</f>
        <v>1968.0360724969207</v>
      </c>
      <c r="D118" s="97">
        <v>156580886</v>
      </c>
      <c r="E118" s="93">
        <v>6.762499999999999</v>
      </c>
      <c r="F118" s="91">
        <v>30.72</v>
      </c>
      <c r="G118" s="92">
        <v>135385.2524</v>
      </c>
      <c r="H118" s="95">
        <f>'[1]Monthly DD Billed'!D58</f>
        <v>4</v>
      </c>
      <c r="I118" s="95">
        <f>'[1]Monthly DD Billed'!E58</f>
        <v>210</v>
      </c>
      <c r="J118" s="96">
        <v>201.3</v>
      </c>
      <c r="K118" s="96">
        <v>79562</v>
      </c>
    </row>
    <row r="119" spans="1:11" ht="12.75">
      <c r="A119" s="85">
        <v>2009</v>
      </c>
      <c r="B119" s="85">
        <v>10</v>
      </c>
      <c r="C119" s="92">
        <f>'[1]Monthly Usage by Rate'!E59/'[1]Customer Forecast, by Rate'!K59</f>
        <v>1713.6767917063155</v>
      </c>
      <c r="D119" s="97">
        <v>136867938</v>
      </c>
      <c r="E119" s="93">
        <v>6.762499999999999</v>
      </c>
      <c r="F119" s="91">
        <v>30.56</v>
      </c>
      <c r="G119" s="92">
        <v>136054.8379</v>
      </c>
      <c r="H119" s="95">
        <f>'[1]Monthly DD Billed'!D59</f>
        <v>159</v>
      </c>
      <c r="I119" s="95">
        <f>'[1]Monthly DD Billed'!E59</f>
        <v>77</v>
      </c>
      <c r="J119" s="96">
        <v>201</v>
      </c>
      <c r="K119" s="96">
        <v>79868</v>
      </c>
    </row>
    <row r="120" spans="1:11" ht="12.75">
      <c r="A120" s="85">
        <v>2009</v>
      </c>
      <c r="B120" s="85">
        <v>11</v>
      </c>
      <c r="C120" s="92">
        <f>'[1]Monthly Usage by Rate'!E60/'[1]Customer Forecast, by Rate'!K60</f>
        <v>1580.6903291796082</v>
      </c>
      <c r="D120" s="97">
        <v>126722363</v>
      </c>
      <c r="E120" s="93">
        <v>6.762499999999999</v>
      </c>
      <c r="F120" s="91">
        <v>30.35</v>
      </c>
      <c r="G120" s="92">
        <v>136724.4234</v>
      </c>
      <c r="H120" s="95">
        <f>'[1]Monthly DD Billed'!D60</f>
        <v>400</v>
      </c>
      <c r="I120" s="95">
        <f>'[1]Monthly DD Billed'!E60</f>
        <v>6</v>
      </c>
      <c r="J120" s="96">
        <v>200.7</v>
      </c>
      <c r="K120" s="96">
        <v>80169</v>
      </c>
    </row>
    <row r="121" spans="1:11" ht="12.75">
      <c r="A121" s="85">
        <v>2009</v>
      </c>
      <c r="B121" s="85">
        <v>12</v>
      </c>
      <c r="C121" s="92">
        <f>'[1]Monthly Usage by Rate'!E61/'[1]Customer Forecast, by Rate'!K61</f>
        <v>1959.1157625957526</v>
      </c>
      <c r="D121" s="97">
        <v>157287609</v>
      </c>
      <c r="E121" s="93">
        <v>6.762499999999999</v>
      </c>
      <c r="F121" s="91">
        <v>31</v>
      </c>
      <c r="G121" s="92">
        <v>137394.0089</v>
      </c>
      <c r="H121" s="95">
        <f>'[1]Monthly DD Billed'!D61</f>
        <v>718</v>
      </c>
      <c r="I121" s="95">
        <f>'[1]Monthly DD Billed'!E61</f>
        <v>1</v>
      </c>
      <c r="J121" s="96">
        <v>200.4</v>
      </c>
      <c r="K121" s="96">
        <v>80285</v>
      </c>
    </row>
    <row r="122" spans="1:11" ht="12.75">
      <c r="A122" s="85">
        <v>2010</v>
      </c>
      <c r="B122" s="85">
        <v>1</v>
      </c>
      <c r="C122" s="92">
        <f>'[1]Monthly Usage by Rate'!E62/'[1]Customer Forecast, by Rate'!K62</f>
        <v>2390.3780579224867</v>
      </c>
      <c r="D122" s="97">
        <v>191321079</v>
      </c>
      <c r="E122" s="93">
        <v>7.641000000000001</v>
      </c>
      <c r="F122" s="91">
        <v>31.65</v>
      </c>
      <c r="G122" s="92">
        <v>137995.745833333</v>
      </c>
      <c r="H122" s="95">
        <f>'[1]Monthly DD Billed'!D62</f>
        <v>1097</v>
      </c>
      <c r="I122" s="95">
        <f>'[1]Monthly DD Billed'!E62</f>
        <v>0</v>
      </c>
      <c r="J122" s="96">
        <v>200.2888889</v>
      </c>
      <c r="K122" s="96">
        <v>80038</v>
      </c>
    </row>
    <row r="123" spans="1:11" ht="12.75">
      <c r="A123" s="85">
        <v>2010</v>
      </c>
      <c r="B123" s="85">
        <v>2</v>
      </c>
      <c r="C123" s="92">
        <f>'[1]Monthly Usage by Rate'!E63/'[1]Customer Forecast, by Rate'!K63</f>
        <v>2148.8695575930656</v>
      </c>
      <c r="D123" s="97">
        <v>171557150</v>
      </c>
      <c r="E123" s="93">
        <v>7.641000000000001</v>
      </c>
      <c r="F123" s="91">
        <v>28.92</v>
      </c>
      <c r="G123" s="92">
        <v>138597.482766667</v>
      </c>
      <c r="H123" s="95">
        <f>'[1]Monthly DD Billed'!D63</f>
        <v>990</v>
      </c>
      <c r="I123" s="95">
        <f>'[1]Monthly DD Billed'!E63</f>
        <v>0</v>
      </c>
      <c r="J123" s="96">
        <v>200.1777778</v>
      </c>
      <c r="K123" s="96">
        <v>79836</v>
      </c>
    </row>
    <row r="124" spans="1:11" ht="12.75">
      <c r="A124" s="85">
        <v>2010</v>
      </c>
      <c r="B124" s="85">
        <v>3</v>
      </c>
      <c r="C124" s="92">
        <f>'[1]Monthly Usage by Rate'!E64/'[1]Customer Forecast, by Rate'!K64</f>
        <v>2038.1212090906818</v>
      </c>
      <c r="D124" s="97">
        <v>163037468</v>
      </c>
      <c r="E124" s="93">
        <v>7.641000000000001</v>
      </c>
      <c r="F124" s="91">
        <v>30.09</v>
      </c>
      <c r="G124" s="92">
        <v>139199.2197</v>
      </c>
      <c r="H124" s="95">
        <f>'[1]Monthly DD Billed'!D64</f>
        <v>891</v>
      </c>
      <c r="I124" s="95">
        <f>'[1]Monthly DD Billed'!E64</f>
        <v>0</v>
      </c>
      <c r="J124" s="96">
        <v>200.0666667</v>
      </c>
      <c r="K124" s="96">
        <v>79994</v>
      </c>
    </row>
    <row r="125" spans="1:11" ht="12.75">
      <c r="A125" s="85">
        <v>2010</v>
      </c>
      <c r="B125" s="85">
        <v>4</v>
      </c>
      <c r="C125" s="92">
        <f>'[1]Monthly Usage by Rate'!E65/'[1]Customer Forecast, by Rate'!K65</f>
        <v>1740.2839541690641</v>
      </c>
      <c r="D125" s="97">
        <v>139128741</v>
      </c>
      <c r="E125" s="93">
        <v>7.641000000000001</v>
      </c>
      <c r="F125" s="91">
        <v>30.49</v>
      </c>
      <c r="G125" s="92">
        <v>139955.991266667</v>
      </c>
      <c r="H125" s="95">
        <f>'[1]Monthly DD Billed'!D65</f>
        <v>366</v>
      </c>
      <c r="I125" s="95">
        <f>'[1]Monthly DD Billed'!E65</f>
        <v>25</v>
      </c>
      <c r="J125" s="96">
        <v>200.1777778</v>
      </c>
      <c r="K125" s="96">
        <v>79946</v>
      </c>
    </row>
    <row r="126" spans="1:11" ht="12.75">
      <c r="A126" s="85">
        <v>2010</v>
      </c>
      <c r="B126" s="85">
        <v>5</v>
      </c>
      <c r="C126" s="92">
        <f>'[1]Monthly Usage by Rate'!E66/'[1]Customer Forecast, by Rate'!K66</f>
        <v>1612.9658438576348</v>
      </c>
      <c r="D126" s="97">
        <v>129250179</v>
      </c>
      <c r="E126" s="93">
        <v>7.641000000000001</v>
      </c>
      <c r="F126" s="91">
        <v>29.81</v>
      </c>
      <c r="G126" s="92">
        <v>140712.762833333</v>
      </c>
      <c r="H126" s="95">
        <f>'[1]Monthly DD Billed'!D66</f>
        <v>167</v>
      </c>
      <c r="I126" s="95">
        <f>'[1]Monthly DD Billed'!E66</f>
        <v>47</v>
      </c>
      <c r="J126" s="96">
        <v>200.2888889</v>
      </c>
      <c r="K126" s="96">
        <v>80132</v>
      </c>
    </row>
    <row r="127" spans="1:11" ht="12.75">
      <c r="A127" s="85">
        <v>2010</v>
      </c>
      <c r="B127" s="85">
        <v>6</v>
      </c>
      <c r="C127" s="92">
        <f>'[1]Monthly Usage by Rate'!E67/'[1]Customer Forecast, by Rate'!K67</f>
        <v>2013.3812031952073</v>
      </c>
      <c r="D127" s="97">
        <v>161312102</v>
      </c>
      <c r="E127" s="93">
        <v>7.641000000000001</v>
      </c>
      <c r="F127" s="91">
        <v>30.68</v>
      </c>
      <c r="G127" s="92">
        <v>141469.5344</v>
      </c>
      <c r="H127" s="95">
        <f>'[1]Monthly DD Billed'!D67</f>
        <v>36</v>
      </c>
      <c r="I127" s="95">
        <f>'[1]Monthly DD Billed'!E67</f>
        <v>241</v>
      </c>
      <c r="J127" s="96">
        <v>200.4</v>
      </c>
      <c r="K127" s="96">
        <v>80120</v>
      </c>
    </row>
    <row r="128" spans="1:11" ht="12.75">
      <c r="A128" s="85">
        <v>2010</v>
      </c>
      <c r="B128" s="85">
        <v>7</v>
      </c>
      <c r="C128" s="92">
        <f>'[1]Monthly Usage by Rate'!E68/'[1]Customer Forecast, by Rate'!K68</f>
        <v>2255.2692562045345</v>
      </c>
      <c r="D128" s="97">
        <v>180744044</v>
      </c>
      <c r="E128" s="93">
        <v>7.641000000000001</v>
      </c>
      <c r="F128" s="91">
        <v>30.66</v>
      </c>
      <c r="G128" s="92">
        <v>141933.088366667</v>
      </c>
      <c r="H128" s="95">
        <f>'[1]Monthly DD Billed'!D68</f>
        <v>0</v>
      </c>
      <c r="I128" s="95">
        <f>'[1]Monthly DD Billed'!E68</f>
        <v>381</v>
      </c>
      <c r="J128" s="96">
        <v>200.4888889</v>
      </c>
      <c r="K128" s="96">
        <v>80143</v>
      </c>
    </row>
    <row r="129" spans="1:11" ht="12.75">
      <c r="A129" s="85">
        <v>2010</v>
      </c>
      <c r="B129" s="85">
        <v>8</v>
      </c>
      <c r="C129" s="92">
        <f>'[1]Monthly Usage by Rate'!E69/'[1]Customer Forecast, by Rate'!K69</f>
        <v>2365.196481738785</v>
      </c>
      <c r="D129" s="97">
        <v>190653758</v>
      </c>
      <c r="E129" s="93">
        <v>7.641000000000001</v>
      </c>
      <c r="F129" s="91">
        <v>30.07</v>
      </c>
      <c r="G129" s="92">
        <v>142396.642333333</v>
      </c>
      <c r="H129" s="95">
        <f>'[1]Monthly DD Billed'!D69</f>
        <v>0</v>
      </c>
      <c r="I129" s="95">
        <f>'[1]Monthly DD Billed'!E69</f>
        <v>436</v>
      </c>
      <c r="J129" s="96">
        <v>200.5777778</v>
      </c>
      <c r="K129" s="96">
        <v>80608</v>
      </c>
    </row>
    <row r="130" spans="1:11" ht="12.75">
      <c r="A130" s="85">
        <v>2010</v>
      </c>
      <c r="B130" s="85">
        <v>9</v>
      </c>
      <c r="C130" s="92">
        <f>'[1]Monthly Usage by Rate'!E70/'[1]Customer Forecast, by Rate'!K70</f>
        <v>2251.1924964634973</v>
      </c>
      <c r="D130" s="97">
        <v>183010694</v>
      </c>
      <c r="E130" s="93">
        <v>7.641000000000001</v>
      </c>
      <c r="F130" s="91">
        <v>30.72</v>
      </c>
      <c r="G130" s="92">
        <v>142860.1963</v>
      </c>
      <c r="H130" s="95">
        <f>'[1]Monthly DD Billed'!D70</f>
        <v>3</v>
      </c>
      <c r="I130" s="95">
        <f>'[1]Monthly DD Billed'!E70</f>
        <v>328</v>
      </c>
      <c r="J130" s="96">
        <v>200.6666667</v>
      </c>
      <c r="K130" s="96">
        <v>81295</v>
      </c>
    </row>
    <row r="131" spans="1:11" ht="12.75">
      <c r="A131" s="85">
        <v>2010</v>
      </c>
      <c r="B131" s="85">
        <v>10</v>
      </c>
      <c r="C131" s="92">
        <f>'[1]Monthly Usage by Rate'!E71/'[1]Customer Forecast, by Rate'!K71</f>
        <v>1817.4101473156095</v>
      </c>
      <c r="D131" s="97">
        <v>147795428</v>
      </c>
      <c r="E131" s="93">
        <v>7.641000000000001</v>
      </c>
      <c r="F131" s="91">
        <v>30.56</v>
      </c>
      <c r="G131" s="92">
        <v>143366.480733333</v>
      </c>
      <c r="H131" s="95">
        <f>'[1]Monthly DD Billed'!D71</f>
        <v>100</v>
      </c>
      <c r="I131" s="95">
        <f>'[1]Monthly DD Billed'!E71</f>
        <v>119</v>
      </c>
      <c r="J131" s="96">
        <v>200.811111133333</v>
      </c>
      <c r="K131" s="96">
        <v>81322</v>
      </c>
    </row>
    <row r="132" spans="1:11" ht="12.75">
      <c r="A132" s="85">
        <v>2010</v>
      </c>
      <c r="B132" s="85">
        <v>11</v>
      </c>
      <c r="C132" s="92">
        <f>'[1]Monthly Usage by Rate'!E72/'[1]Customer Forecast, by Rate'!K72</f>
        <v>1624.417804263685</v>
      </c>
      <c r="D132" s="97">
        <v>132203243</v>
      </c>
      <c r="E132" s="93">
        <v>7.641000000000001</v>
      </c>
      <c r="F132" s="91">
        <v>30.35</v>
      </c>
      <c r="G132" s="92">
        <v>143872.765166667</v>
      </c>
      <c r="H132" s="95">
        <f>'[1]Monthly DD Billed'!D72</f>
        <v>321</v>
      </c>
      <c r="I132" s="95">
        <f>'[1]Monthly DD Billed'!E72</f>
        <v>10</v>
      </c>
      <c r="J132" s="96">
        <v>200.955555566667</v>
      </c>
      <c r="K132" s="96">
        <v>81385</v>
      </c>
    </row>
    <row r="133" spans="1:11" ht="12.75">
      <c r="A133" s="85">
        <v>2010</v>
      </c>
      <c r="B133" s="85">
        <v>12</v>
      </c>
      <c r="C133" s="92">
        <f>'[1]Monthly Usage by Rate'!E73/'[1]Customer Forecast, by Rate'!K73</f>
        <v>2107.894881517751</v>
      </c>
      <c r="D133" s="97">
        <v>171770246</v>
      </c>
      <c r="E133" s="93">
        <v>7.641000000000001</v>
      </c>
      <c r="F133" s="91">
        <v>31</v>
      </c>
      <c r="G133" s="92">
        <v>144379.0496</v>
      </c>
      <c r="H133" s="95">
        <f>'[1]Monthly DD Billed'!D73</f>
        <v>823</v>
      </c>
      <c r="I133" s="95">
        <f>'[1]Monthly DD Billed'!E73</f>
        <v>0</v>
      </c>
      <c r="J133" s="96">
        <v>201.1</v>
      </c>
      <c r="K133" s="96">
        <v>81489</v>
      </c>
    </row>
    <row r="134" spans="1:11" ht="12.75">
      <c r="A134" s="85">
        <v>2011</v>
      </c>
      <c r="B134" s="85">
        <v>1</v>
      </c>
      <c r="C134" s="92">
        <f>'[1]Monthly Usage by Rate'!E74/'[1]Customer Forecast, by Rate'!K74</f>
        <v>2535.6036331989067</v>
      </c>
      <c r="D134" s="97">
        <v>206857080</v>
      </c>
      <c r="E134" s="93">
        <v>8.366260093221902</v>
      </c>
      <c r="F134" s="91">
        <v>31.65</v>
      </c>
      <c r="G134" s="92">
        <v>144097.281066667</v>
      </c>
      <c r="H134" s="95">
        <f>'[1]Monthly DD Billed'!D74</f>
        <v>1214</v>
      </c>
      <c r="I134" s="95">
        <f>'[1]Monthly DD Billed'!E74</f>
        <v>0</v>
      </c>
      <c r="J134" s="96">
        <v>201.0888889</v>
      </c>
      <c r="K134" s="96">
        <v>81581</v>
      </c>
    </row>
    <row r="135" spans="1:11" ht="12.75">
      <c r="A135" s="85">
        <v>2011</v>
      </c>
      <c r="B135" s="85">
        <v>2</v>
      </c>
      <c r="C135" s="92">
        <f>'[1]Monthly Usage by Rate'!E75/'[1]Customer Forecast, by Rate'!K75</f>
        <v>2173.577257935777</v>
      </c>
      <c r="D135" s="97">
        <v>177005264</v>
      </c>
      <c r="E135" s="93">
        <v>8.366260093221902</v>
      </c>
      <c r="F135" s="91">
        <v>28.92</v>
      </c>
      <c r="G135" s="92">
        <v>143815.512533333</v>
      </c>
      <c r="H135" s="95">
        <f>'[1]Monthly DD Billed'!D75</f>
        <v>950</v>
      </c>
      <c r="I135" s="95">
        <f>'[1]Monthly DD Billed'!E75</f>
        <v>0</v>
      </c>
      <c r="J135" s="96">
        <v>201.0777778</v>
      </c>
      <c r="K135" s="96">
        <v>81435</v>
      </c>
    </row>
    <row r="136" spans="1:11" ht="12.75">
      <c r="A136" s="85">
        <v>2011</v>
      </c>
      <c r="B136" s="85">
        <v>3</v>
      </c>
      <c r="C136" s="92">
        <f>'[1]Monthly Usage by Rate'!E76/'[1]Customer Forecast, by Rate'!K76</f>
        <v>1948.8181918669632</v>
      </c>
      <c r="D136" s="97">
        <v>158674726</v>
      </c>
      <c r="E136" s="93">
        <v>8.366260093221902</v>
      </c>
      <c r="F136" s="91">
        <v>30.09</v>
      </c>
      <c r="G136" s="92">
        <v>143533.744</v>
      </c>
      <c r="H136" s="95">
        <f>'[1]Monthly DD Billed'!D76</f>
        <v>644</v>
      </c>
      <c r="I136" s="95">
        <f>'[1]Monthly DD Billed'!E76</f>
        <v>1</v>
      </c>
      <c r="J136" s="96">
        <v>201.0666667</v>
      </c>
      <c r="K136" s="96">
        <v>81421</v>
      </c>
    </row>
    <row r="137" spans="1:11" ht="12.75">
      <c r="A137" s="85">
        <v>2011</v>
      </c>
      <c r="B137" s="85">
        <v>4</v>
      </c>
      <c r="C137" s="92">
        <f>'[1]Monthly Usage by Rate'!E77/'[1]Customer Forecast, by Rate'!K77</f>
        <v>1800.1648470409077</v>
      </c>
      <c r="D137" s="97">
        <v>146582023</v>
      </c>
      <c r="E137" s="93">
        <v>8.366260093221902</v>
      </c>
      <c r="F137" s="91">
        <v>30.49</v>
      </c>
      <c r="G137" s="92">
        <v>143779.808866667</v>
      </c>
      <c r="H137" s="95">
        <f>'[1]Monthly DD Billed'!D77</f>
        <v>443</v>
      </c>
      <c r="I137" s="95">
        <f>'[1]Monthly DD Billed'!E77</f>
        <v>13</v>
      </c>
      <c r="J137" s="96">
        <v>201.044444466667</v>
      </c>
      <c r="K137" s="96">
        <v>81427</v>
      </c>
    </row>
    <row r="138" spans="1:11" ht="12.75">
      <c r="A138" s="85">
        <v>2011</v>
      </c>
      <c r="B138" s="85">
        <v>5</v>
      </c>
      <c r="C138" s="92">
        <f>'[1]Monthly Usage by Rate'!E78/'[1]Customer Forecast, by Rate'!K78</f>
        <v>1736.3148657273307</v>
      </c>
      <c r="D138" s="97">
        <v>141467990</v>
      </c>
      <c r="E138" s="93">
        <v>8.366260093221902</v>
      </c>
      <c r="F138" s="91">
        <v>29.81</v>
      </c>
      <c r="G138" s="92">
        <v>144025.873733333</v>
      </c>
      <c r="H138" s="95">
        <f>'[1]Monthly DD Billed'!D78</f>
        <v>196</v>
      </c>
      <c r="I138" s="95">
        <f>'[1]Monthly DD Billed'!E78</f>
        <v>44</v>
      </c>
      <c r="J138" s="96">
        <v>201.022222233333</v>
      </c>
      <c r="K138" s="96">
        <v>81476</v>
      </c>
    </row>
    <row r="139" spans="1:11" ht="12.75">
      <c r="A139" s="85">
        <v>2011</v>
      </c>
      <c r="B139" s="85">
        <v>6</v>
      </c>
      <c r="C139" s="92">
        <f>'[1]Monthly Usage by Rate'!E79/'[1]Customer Forecast, by Rate'!K79</f>
        <v>2077.199514009057</v>
      </c>
      <c r="D139" s="97">
        <v>169256448</v>
      </c>
      <c r="E139" s="93">
        <v>8.366260093221902</v>
      </c>
      <c r="F139" s="91">
        <v>30.68</v>
      </c>
      <c r="G139" s="92">
        <v>144271.9386</v>
      </c>
      <c r="H139" s="95">
        <f>'[1]Monthly DD Billed'!D79</f>
        <v>54</v>
      </c>
      <c r="I139" s="95">
        <f>'[1]Monthly DD Billed'!E79</f>
        <v>225</v>
      </c>
      <c r="J139" s="96">
        <v>201</v>
      </c>
      <c r="K139" s="96">
        <v>81483</v>
      </c>
    </row>
    <row r="140" spans="1:11" ht="12.75">
      <c r="A140" s="85">
        <v>2011</v>
      </c>
      <c r="B140" s="85">
        <v>7</v>
      </c>
      <c r="C140" s="92">
        <f>'[1]Monthly Usage by Rate'!E80/'[1]Customer Forecast, by Rate'!K80</f>
        <v>2199.3340366803654</v>
      </c>
      <c r="D140" s="97">
        <v>179278714</v>
      </c>
      <c r="E140" s="93">
        <v>8.366260093221902</v>
      </c>
      <c r="F140" s="91">
        <v>30.66</v>
      </c>
      <c r="G140" s="92">
        <v>144487.0169</v>
      </c>
      <c r="H140" s="95">
        <f>'[1]Monthly DD Billed'!D80</f>
        <v>0</v>
      </c>
      <c r="I140" s="95">
        <f>'[1]Monthly DD Billed'!E80</f>
        <v>307</v>
      </c>
      <c r="J140" s="96">
        <v>200.966666666667</v>
      </c>
      <c r="K140" s="96">
        <v>81515</v>
      </c>
    </row>
    <row r="141" spans="1:11" ht="12.75">
      <c r="A141" s="85">
        <v>2011</v>
      </c>
      <c r="B141" s="85">
        <v>8</v>
      </c>
      <c r="C141" s="92">
        <f>'[1]Monthly Usage by Rate'!E81/'[1]Customer Forecast, by Rate'!K81</f>
        <v>2451.9117520817235</v>
      </c>
      <c r="D141" s="97">
        <v>199936240</v>
      </c>
      <c r="E141" s="93">
        <v>8.366260093221902</v>
      </c>
      <c r="F141" s="91">
        <v>30.07</v>
      </c>
      <c r="G141" s="92">
        <v>144702.0952</v>
      </c>
      <c r="H141" s="95">
        <f>'[1]Monthly DD Billed'!D81</f>
        <v>0</v>
      </c>
      <c r="I141" s="95">
        <f>'[1]Monthly DD Billed'!E81</f>
        <v>427</v>
      </c>
      <c r="J141" s="96">
        <v>200.933333333333</v>
      </c>
      <c r="K141" s="96">
        <v>81543</v>
      </c>
    </row>
    <row r="142" spans="1:11" ht="12.75">
      <c r="A142" s="85">
        <v>2011</v>
      </c>
      <c r="B142" s="85">
        <v>9</v>
      </c>
      <c r="C142" s="92">
        <f>'[1]Monthly Usage by Rate'!E82/'[1]Customer Forecast, by Rate'!K82</f>
        <v>2236.422694200071</v>
      </c>
      <c r="D142" s="97">
        <v>182270686</v>
      </c>
      <c r="E142" s="93">
        <v>8.366260093221902</v>
      </c>
      <c r="F142" s="91">
        <v>30.72</v>
      </c>
      <c r="G142" s="92">
        <v>144917.1735</v>
      </c>
      <c r="H142" s="95">
        <f>'[1]Monthly DD Billed'!D82</f>
        <v>28</v>
      </c>
      <c r="I142" s="95">
        <f>'[1]Monthly DD Billed'!E82</f>
        <v>254</v>
      </c>
      <c r="J142" s="96">
        <v>200.9</v>
      </c>
      <c r="K142" s="96">
        <v>81501</v>
      </c>
    </row>
    <row r="143" spans="1:11" ht="12.75">
      <c r="A143" s="85">
        <v>2011</v>
      </c>
      <c r="B143" s="85">
        <v>10</v>
      </c>
      <c r="C143" s="92">
        <f>'[1]Monthly Usage by Rate'!E83/'[1]Customer Forecast, by Rate'!K83</f>
        <v>1794.468774169787</v>
      </c>
      <c r="D143" s="97">
        <v>146168454</v>
      </c>
      <c r="E143" s="93">
        <v>8.366260093221902</v>
      </c>
      <c r="F143" s="91">
        <v>30.56</v>
      </c>
      <c r="G143" s="92">
        <v>145409.163633333</v>
      </c>
      <c r="H143" s="95">
        <f>'[1]Monthly DD Billed'!D83</f>
        <v>156</v>
      </c>
      <c r="I143" s="95">
        <f>'[1]Monthly DD Billed'!E83</f>
        <v>40</v>
      </c>
      <c r="J143" s="96">
        <v>201.155555566667</v>
      </c>
      <c r="K143" s="96">
        <v>81455</v>
      </c>
    </row>
    <row r="144" spans="1:11" ht="12.75">
      <c r="A144" s="85">
        <v>2011</v>
      </c>
      <c r="B144" s="85">
        <v>11</v>
      </c>
      <c r="C144" s="92">
        <f>'[1]Monthly Usage by Rate'!E84/'[1]Customer Forecast, by Rate'!K84</f>
        <v>1622.2107718823095</v>
      </c>
      <c r="D144" s="97">
        <v>131772181</v>
      </c>
      <c r="E144" s="93">
        <v>8.366260093221902</v>
      </c>
      <c r="F144" s="91">
        <v>30.35</v>
      </c>
      <c r="G144" s="92">
        <v>145901.153766667</v>
      </c>
      <c r="H144" s="95">
        <f>'[1]Monthly DD Billed'!D84</f>
        <v>379</v>
      </c>
      <c r="I144" s="95">
        <f>'[1]Monthly DD Billed'!E84</f>
        <v>2</v>
      </c>
      <c r="J144" s="96">
        <v>201.411111133333</v>
      </c>
      <c r="K144" s="96">
        <v>81230</v>
      </c>
    </row>
    <row r="145" spans="1:11" ht="12.75">
      <c r="A145" s="85">
        <v>2011</v>
      </c>
      <c r="B145" s="85">
        <v>12</v>
      </c>
      <c r="C145" s="92">
        <f>'[1]Monthly Usage by Rate'!E85/'[1]Customer Forecast, by Rate'!K85</f>
        <v>1909.964596762289</v>
      </c>
      <c r="D145" s="97">
        <v>155264842</v>
      </c>
      <c r="E145" s="93">
        <v>8.366260093221902</v>
      </c>
      <c r="F145" s="91">
        <v>31</v>
      </c>
      <c r="G145" s="92">
        <v>146393.1439</v>
      </c>
      <c r="H145" s="95">
        <f>'[1]Monthly DD Billed'!D85</f>
        <v>592</v>
      </c>
      <c r="I145" s="95">
        <f>'[1]Monthly DD Billed'!E85</f>
        <v>1</v>
      </c>
      <c r="J145" s="96">
        <v>201.6666667</v>
      </c>
      <c r="K145" s="96">
        <v>81292</v>
      </c>
    </row>
    <row r="146" spans="1:11" ht="12.75">
      <c r="A146" s="85">
        <v>2012</v>
      </c>
      <c r="B146" s="85">
        <v>1</v>
      </c>
      <c r="C146" s="92">
        <f>'[1]Monthly Usage by Rate'!E86/'[1]Customer Forecast, by Rate'!K86</f>
        <v>2196.029143875607</v>
      </c>
      <c r="D146" s="97">
        <v>178657951</v>
      </c>
      <c r="E146" s="93">
        <v>9.468781585570241</v>
      </c>
      <c r="F146" s="91">
        <v>31.65</v>
      </c>
      <c r="G146" s="92">
        <v>146599.202333333</v>
      </c>
      <c r="H146" s="95">
        <f>'[1]Monthly DD Billed'!D86</f>
        <v>867.75</v>
      </c>
      <c r="I146" s="95">
        <f>'[1]Monthly DD Billed'!E86</f>
        <v>0</v>
      </c>
      <c r="J146" s="96">
        <v>201.955555566667</v>
      </c>
      <c r="K146" s="96">
        <v>81355</v>
      </c>
    </row>
    <row r="147" spans="1:11" ht="12.75">
      <c r="A147" s="85">
        <v>2012</v>
      </c>
      <c r="B147" s="85">
        <v>2</v>
      </c>
      <c r="C147" s="92">
        <f>'[1]Monthly Usage by Rate'!E87/'[1]Customer Forecast, by Rate'!K87</f>
        <v>2007.2047106574012</v>
      </c>
      <c r="D147" s="97">
        <v>163195779</v>
      </c>
      <c r="E147" s="93">
        <v>9.468781585570241</v>
      </c>
      <c r="F147" s="91">
        <v>29.92</v>
      </c>
      <c r="G147" s="92">
        <v>146805.260766667</v>
      </c>
      <c r="H147" s="95">
        <f>'[1]Monthly DD Billed'!D87</f>
        <v>777.0999999999999</v>
      </c>
      <c r="I147" s="95">
        <f>'[1]Monthly DD Billed'!E87</f>
        <v>0</v>
      </c>
      <c r="J147" s="96">
        <v>202.244444433333</v>
      </c>
      <c r="K147" s="96">
        <v>81305</v>
      </c>
    </row>
    <row r="148" spans="1:11" ht="12.75">
      <c r="A148" s="85">
        <v>2012</v>
      </c>
      <c r="B148" s="85">
        <v>3</v>
      </c>
      <c r="C148" s="92">
        <f>'[1]Monthly Usage by Rate'!E88/'[1]Customer Forecast, by Rate'!K88</f>
        <v>1831.9550365466494</v>
      </c>
      <c r="D148" s="97">
        <v>148875658</v>
      </c>
      <c r="E148" s="93">
        <v>9.468781585570241</v>
      </c>
      <c r="F148" s="91">
        <v>30.09</v>
      </c>
      <c r="G148" s="92">
        <v>147011.3192</v>
      </c>
      <c r="H148" s="95">
        <f>'[1]Monthly DD Billed'!D88</f>
        <v>558.75</v>
      </c>
      <c r="I148" s="95">
        <f>'[1]Monthly DD Billed'!E88</f>
        <v>9.45</v>
      </c>
      <c r="J148" s="96">
        <v>202.5333333</v>
      </c>
      <c r="K148" s="96">
        <v>81266</v>
      </c>
    </row>
    <row r="149" spans="1:11" ht="12.75">
      <c r="A149" s="85">
        <v>2012</v>
      </c>
      <c r="B149" s="85">
        <v>4</v>
      </c>
      <c r="C149" s="92">
        <f>'[1]Monthly Usage by Rate'!E89/'[1]Customer Forecast, by Rate'!K89</f>
        <v>1665.569670972579</v>
      </c>
      <c r="D149" s="97">
        <v>135512414</v>
      </c>
      <c r="E149" s="93">
        <v>9.468781585570241</v>
      </c>
      <c r="F149" s="91">
        <v>30.49</v>
      </c>
      <c r="G149" s="92">
        <v>146949.279866667</v>
      </c>
      <c r="H149" s="95">
        <f>'[1]Monthly DD Billed'!D89</f>
        <v>249.75</v>
      </c>
      <c r="I149" s="95">
        <f>'[1]Monthly DD Billed'!E89</f>
        <v>30.55</v>
      </c>
      <c r="J149" s="96">
        <v>202.7111111</v>
      </c>
      <c r="K149" s="96">
        <v>81361</v>
      </c>
    </row>
    <row r="150" spans="1:11" ht="12.75">
      <c r="A150" s="85">
        <v>2012</v>
      </c>
      <c r="B150" s="85">
        <v>5</v>
      </c>
      <c r="C150" s="92">
        <f>'[1]Monthly Usage by Rate'!E90/'[1]Customer Forecast, by Rate'!K90</f>
        <v>1773.842879779877</v>
      </c>
      <c r="D150" s="97">
        <v>144406775</v>
      </c>
      <c r="E150" s="93">
        <v>9.468781585570241</v>
      </c>
      <c r="F150" s="91">
        <v>29.81</v>
      </c>
      <c r="G150" s="92">
        <v>146887.240533333</v>
      </c>
      <c r="H150" s="95">
        <f>'[1]Monthly DD Billed'!D90</f>
        <v>173.5</v>
      </c>
      <c r="I150" s="95">
        <f>'[1]Monthly DD Billed'!E90</f>
        <v>66.2</v>
      </c>
      <c r="J150" s="96">
        <v>202.8888889</v>
      </c>
      <c r="K150" s="96">
        <v>81409</v>
      </c>
    </row>
    <row r="151" spans="1:11" ht="12.75">
      <c r="A151" s="85">
        <v>2012</v>
      </c>
      <c r="B151" s="85">
        <v>6</v>
      </c>
      <c r="C151" s="92">
        <f>'[1]Monthly Usage by Rate'!E91/'[1]Customer Forecast, by Rate'!K91</f>
        <v>2055.80539690728</v>
      </c>
      <c r="D151" s="97">
        <v>167377508</v>
      </c>
      <c r="E151" s="93">
        <v>9.468781585570241</v>
      </c>
      <c r="F151" s="91">
        <v>30.68</v>
      </c>
      <c r="G151" s="92">
        <v>146825.2012</v>
      </c>
      <c r="H151" s="95">
        <f>'[1]Monthly DD Billed'!D91</f>
        <v>29.25</v>
      </c>
      <c r="I151" s="95">
        <f>'[1]Monthly DD Billed'!E91</f>
        <v>165.14999999999998</v>
      </c>
      <c r="J151" s="96">
        <v>203.0666667</v>
      </c>
      <c r="K151" s="96">
        <v>81417</v>
      </c>
    </row>
    <row r="152" spans="1:11" ht="12.75">
      <c r="A152" s="85">
        <v>2012</v>
      </c>
      <c r="B152" s="85">
        <v>7</v>
      </c>
      <c r="C152" s="92">
        <f>'[1]Monthly Usage by Rate'!E92/'[1]Customer Forecast, by Rate'!K92</f>
        <v>2324.5927524679623</v>
      </c>
      <c r="D152" s="97">
        <v>189558916</v>
      </c>
      <c r="E152" s="93">
        <v>9.468781585570241</v>
      </c>
      <c r="F152" s="91">
        <v>30.66</v>
      </c>
      <c r="G152" s="92">
        <v>146871.959866667</v>
      </c>
      <c r="H152" s="95">
        <f>'[1]Monthly DD Billed'!D92</f>
        <v>1.5</v>
      </c>
      <c r="I152" s="95">
        <f>'[1]Monthly DD Billed'!E92</f>
        <v>420.1</v>
      </c>
      <c r="J152" s="96">
        <v>202.900000033333</v>
      </c>
      <c r="K152" s="96">
        <v>81545</v>
      </c>
    </row>
    <row r="153" spans="1:11" ht="12.75">
      <c r="A153" s="85">
        <v>2012</v>
      </c>
      <c r="B153" s="85">
        <v>8</v>
      </c>
      <c r="C153" s="92">
        <f>'[1]Monthly Usage by Rate'!E93/'[1]Customer Forecast, by Rate'!K93</f>
        <v>2320.391790266583</v>
      </c>
      <c r="D153" s="97">
        <v>189142096</v>
      </c>
      <c r="E153" s="93">
        <v>9.468781585570241</v>
      </c>
      <c r="F153" s="91">
        <v>30.07</v>
      </c>
      <c r="G153" s="92">
        <v>146918.718533333</v>
      </c>
      <c r="H153" s="95">
        <f>'[1]Monthly DD Billed'!D93</f>
        <v>0</v>
      </c>
      <c r="I153" s="95">
        <f>'[1]Monthly DD Billed'!E93</f>
        <v>381.35</v>
      </c>
      <c r="J153" s="96">
        <v>202.733333366667</v>
      </c>
      <c r="K153" s="96">
        <v>81513</v>
      </c>
    </row>
    <row r="154" spans="1:11" ht="12.75">
      <c r="A154" s="85">
        <v>2012</v>
      </c>
      <c r="B154" s="85">
        <v>9</v>
      </c>
      <c r="C154" s="92">
        <f>'[1]Monthly Usage by Rate'!E94/'[1]Customer Forecast, by Rate'!K94</f>
        <v>2179.4243913800287</v>
      </c>
      <c r="D154" s="97">
        <v>177793083</v>
      </c>
      <c r="E154" s="93">
        <v>9.468781585570241</v>
      </c>
      <c r="F154" s="91">
        <v>30.72</v>
      </c>
      <c r="G154" s="92">
        <v>146965.4772</v>
      </c>
      <c r="H154" s="95">
        <f>'[1]Monthly DD Billed'!D94</f>
        <v>18.05</v>
      </c>
      <c r="I154" s="95">
        <f>'[1]Monthly DD Billed'!E94</f>
        <v>246.6</v>
      </c>
      <c r="J154" s="96">
        <v>202.5666667</v>
      </c>
      <c r="K154" s="96">
        <v>81578</v>
      </c>
    </row>
    <row r="155" spans="1:11" ht="12.75">
      <c r="A155" s="85">
        <v>2012</v>
      </c>
      <c r="B155" s="85">
        <v>10</v>
      </c>
      <c r="C155" s="92">
        <f>'[1]Monthly Usage by Rate'!E95/'[1]Customer Forecast, by Rate'!K95</f>
        <v>1707.4892681792023</v>
      </c>
      <c r="D155" s="97">
        <v>139455771</v>
      </c>
      <c r="E155" s="93">
        <v>9.468781585570241</v>
      </c>
      <c r="F155" s="91">
        <v>30.56</v>
      </c>
      <c r="G155" s="92">
        <v>146754.862066667</v>
      </c>
      <c r="H155" s="95">
        <f>'[1]Monthly DD Billed'!D95</f>
        <v>177.4</v>
      </c>
      <c r="I155" s="95">
        <f>'[1]Monthly DD Billed'!E95</f>
        <v>37.400000000000006</v>
      </c>
      <c r="J155" s="96">
        <v>202.6777778</v>
      </c>
      <c r="K155" s="96">
        <v>81673</v>
      </c>
    </row>
    <row r="156" spans="1:11" ht="12.75">
      <c r="A156" s="85">
        <v>2012</v>
      </c>
      <c r="B156" s="85">
        <v>11</v>
      </c>
      <c r="C156" s="92">
        <f>'[1]Monthly Usage by Rate'!E96/'[1]Customer Forecast, by Rate'!K96</f>
        <v>1726.3757409884756</v>
      </c>
      <c r="D156" s="97">
        <v>140663369</v>
      </c>
      <c r="E156" s="93">
        <v>9.468781585570241</v>
      </c>
      <c r="F156" s="91">
        <v>30.35</v>
      </c>
      <c r="G156" s="92">
        <v>146544.246933333</v>
      </c>
      <c r="H156" s="95">
        <f>'[1]Monthly DD Billed'!D96</f>
        <v>474.05</v>
      </c>
      <c r="I156" s="95">
        <f>'[1]Monthly DD Billed'!E96</f>
        <v>3.9</v>
      </c>
      <c r="J156" s="96">
        <v>202.7888889</v>
      </c>
      <c r="K156" s="96">
        <v>81479</v>
      </c>
    </row>
    <row r="157" spans="1:11" ht="12.75">
      <c r="A157" s="85">
        <v>2012</v>
      </c>
      <c r="B157" s="85">
        <v>12</v>
      </c>
      <c r="C157" s="92">
        <f>'[1]Monthly Usage by Rate'!E97/'[1]Customer Forecast, by Rate'!K97</f>
        <v>1860.7581426731276</v>
      </c>
      <c r="D157" s="97">
        <v>151679700</v>
      </c>
      <c r="E157" s="93">
        <v>9.468781585570241</v>
      </c>
      <c r="F157" s="91">
        <v>31</v>
      </c>
      <c r="G157" s="92">
        <v>146333.6318</v>
      </c>
      <c r="H157" s="95">
        <f>'[1]Monthly DD Billed'!D97</f>
        <v>625.7</v>
      </c>
      <c r="I157" s="95">
        <f>'[1]Monthly DD Billed'!E97</f>
        <v>0</v>
      </c>
      <c r="J157" s="96">
        <v>202.9</v>
      </c>
      <c r="K157" s="96">
        <v>81515</v>
      </c>
    </row>
    <row r="158" spans="1:11" ht="12.75">
      <c r="A158" s="85">
        <v>2013</v>
      </c>
      <c r="B158" s="85">
        <v>1</v>
      </c>
      <c r="C158" s="92">
        <v>2162.633413711642</v>
      </c>
      <c r="D158" s="97">
        <v>176680662</v>
      </c>
      <c r="E158" s="93">
        <v>10.3188266328272</v>
      </c>
      <c r="F158" s="91">
        <v>31.65</v>
      </c>
      <c r="G158" s="92">
        <v>146462.7682</v>
      </c>
      <c r="H158" s="95">
        <v>1009.8</v>
      </c>
      <c r="I158" s="95">
        <v>0</v>
      </c>
      <c r="J158" s="96">
        <v>202.844444433333</v>
      </c>
      <c r="K158" s="96">
        <v>81697</v>
      </c>
    </row>
    <row r="159" spans="1:11" ht="12.75">
      <c r="A159" s="85">
        <v>2013</v>
      </c>
      <c r="B159" s="85">
        <v>2</v>
      </c>
      <c r="C159" s="92">
        <v>2095.716120091246</v>
      </c>
      <c r="D159" s="97">
        <v>173609361</v>
      </c>
      <c r="E159" s="93">
        <v>10.3188266328272</v>
      </c>
      <c r="F159" s="91">
        <v>28.92</v>
      </c>
      <c r="G159" s="92">
        <v>146591.9046</v>
      </c>
      <c r="H159" s="95">
        <v>841.7</v>
      </c>
      <c r="I159" s="95">
        <v>0</v>
      </c>
      <c r="J159" s="96">
        <v>202.788888866667</v>
      </c>
      <c r="K159" s="96">
        <v>81538</v>
      </c>
    </row>
    <row r="160" spans="1:11" ht="12.75">
      <c r="A160" s="85">
        <v>2013</v>
      </c>
      <c r="B160" s="85">
        <v>3</v>
      </c>
      <c r="C160" s="92">
        <v>1982.5958635561656</v>
      </c>
      <c r="D160" s="97">
        <v>164206437</v>
      </c>
      <c r="E160" s="93">
        <v>10.3188266328272</v>
      </c>
      <c r="F160" s="91">
        <v>30.09</v>
      </c>
      <c r="G160" s="92">
        <v>146721.041</v>
      </c>
      <c r="H160" s="95">
        <v>767.5999999999999</v>
      </c>
      <c r="I160" s="95">
        <v>0</v>
      </c>
      <c r="J160" s="96">
        <v>202.7333333</v>
      </c>
      <c r="K160" s="96">
        <v>81616</v>
      </c>
    </row>
    <row r="161" spans="1:11" ht="12.75">
      <c r="A161" s="85">
        <v>2013</v>
      </c>
      <c r="B161" s="85">
        <v>4</v>
      </c>
      <c r="C161" s="92">
        <v>1819.3462122883122</v>
      </c>
      <c r="D161" s="97">
        <v>148469567</v>
      </c>
      <c r="E161" s="93">
        <v>10.3188266328272</v>
      </c>
      <c r="F161" s="91">
        <v>30.49</v>
      </c>
      <c r="G161" s="92">
        <v>147006.638066667</v>
      </c>
      <c r="H161" s="98">
        <v>555</v>
      </c>
      <c r="I161" s="98">
        <v>17</v>
      </c>
      <c r="J161" s="96">
        <v>202.8222222</v>
      </c>
      <c r="K161" s="96">
        <v>81606</v>
      </c>
    </row>
    <row r="162" spans="1:11" ht="12.75">
      <c r="A162" s="85">
        <v>2013</v>
      </c>
      <c r="B162" s="85">
        <v>5</v>
      </c>
      <c r="C162" s="92">
        <v>1658.9478690118547</v>
      </c>
      <c r="D162" s="94">
        <v>133082457</v>
      </c>
      <c r="E162" s="93">
        <v>10.3188266328272</v>
      </c>
      <c r="F162" s="91">
        <v>29.81</v>
      </c>
      <c r="G162" s="92">
        <v>147292.235133333</v>
      </c>
      <c r="H162" s="98">
        <v>175.2</v>
      </c>
      <c r="I162" s="98">
        <v>55.05</v>
      </c>
      <c r="J162" s="96">
        <v>202.9111111</v>
      </c>
      <c r="K162" s="96">
        <v>80221</v>
      </c>
    </row>
    <row r="163" spans="1:11" ht="12.75">
      <c r="A163" s="85">
        <v>2013</v>
      </c>
      <c r="B163" s="85">
        <v>6</v>
      </c>
      <c r="C163" s="92">
        <v>1895.589922821108</v>
      </c>
      <c r="D163" s="94">
        <v>151050083</v>
      </c>
      <c r="E163" s="93">
        <v>10.3188266328272</v>
      </c>
      <c r="F163" s="91">
        <v>30.68</v>
      </c>
      <c r="G163" s="92">
        <v>147577.8322</v>
      </c>
      <c r="H163" s="98">
        <v>31</v>
      </c>
      <c r="I163" s="98">
        <v>201</v>
      </c>
      <c r="J163" s="96">
        <v>203</v>
      </c>
      <c r="K163" s="96">
        <v>79685</v>
      </c>
    </row>
    <row r="164" spans="1:11" ht="12.75">
      <c r="A164" s="85">
        <v>2013</v>
      </c>
      <c r="B164" s="85">
        <v>7</v>
      </c>
      <c r="C164" s="92">
        <v>2098.1694927943104</v>
      </c>
      <c r="D164" s="94">
        <v>168157794</v>
      </c>
      <c r="E164" s="93">
        <v>10.3188266328272</v>
      </c>
      <c r="F164" s="91">
        <v>30.66</v>
      </c>
      <c r="G164" s="92">
        <v>148178.174033333</v>
      </c>
      <c r="H164" s="98">
        <v>0</v>
      </c>
      <c r="I164" s="98">
        <v>320.79999999999995</v>
      </c>
      <c r="J164" s="96">
        <v>203.1</v>
      </c>
      <c r="K164" s="96">
        <v>80145</v>
      </c>
    </row>
    <row r="165" spans="1:11" ht="12.75">
      <c r="A165" s="85">
        <v>2013</v>
      </c>
      <c r="B165" s="85">
        <v>8</v>
      </c>
      <c r="C165" s="92">
        <v>2111.2266678439437</v>
      </c>
      <c r="D165" s="94">
        <v>167375939</v>
      </c>
      <c r="E165" s="93">
        <v>10.3188266328272</v>
      </c>
      <c r="F165" s="91">
        <v>30.07</v>
      </c>
      <c r="G165" s="92">
        <v>148778.515866667</v>
      </c>
      <c r="H165" s="98">
        <v>1.75</v>
      </c>
      <c r="I165" s="98">
        <v>278.4</v>
      </c>
      <c r="J165" s="96">
        <v>203.2</v>
      </c>
      <c r="K165" s="96">
        <v>79279</v>
      </c>
    </row>
    <row r="166" spans="1:11" ht="12.75">
      <c r="A166" s="85">
        <v>2013</v>
      </c>
      <c r="B166" s="85">
        <v>9</v>
      </c>
      <c r="C166" s="92">
        <v>2135.1755285313375</v>
      </c>
      <c r="D166" s="94">
        <v>171187698</v>
      </c>
      <c r="E166" s="93">
        <v>10.3188266328272</v>
      </c>
      <c r="F166" s="91">
        <v>30.72</v>
      </c>
      <c r="G166" s="92">
        <v>149378.8577</v>
      </c>
      <c r="H166" s="98">
        <v>8.5</v>
      </c>
      <c r="I166" s="98">
        <v>275.95</v>
      </c>
      <c r="J166" s="96">
        <v>203.3</v>
      </c>
      <c r="K166" s="96">
        <v>80175</v>
      </c>
    </row>
    <row r="167" spans="1:11" ht="12.75">
      <c r="A167" s="85">
        <v>2013</v>
      </c>
      <c r="B167" s="85">
        <v>10</v>
      </c>
      <c r="C167" s="92">
        <v>1794.9732179441016</v>
      </c>
      <c r="D167" s="94">
        <v>144565348</v>
      </c>
      <c r="E167" s="93">
        <v>10.3188266328272</v>
      </c>
      <c r="F167" s="91">
        <v>30.56</v>
      </c>
      <c r="G167" s="92">
        <v>149397.569133333</v>
      </c>
      <c r="H167" s="98">
        <v>100.25</v>
      </c>
      <c r="I167" s="98">
        <v>91</v>
      </c>
      <c r="J167" s="96">
        <v>202.733333333333</v>
      </c>
      <c r="K167" s="96">
        <v>80539</v>
      </c>
    </row>
    <row r="168" spans="1:11" ht="12.75">
      <c r="A168" s="85">
        <v>2013</v>
      </c>
      <c r="B168" s="85">
        <v>11</v>
      </c>
      <c r="C168" s="92">
        <v>1637.8567632639313</v>
      </c>
      <c r="D168" s="94">
        <v>131292236</v>
      </c>
      <c r="E168" s="93">
        <v>10.3188266328272</v>
      </c>
      <c r="F168" s="91">
        <v>30.35</v>
      </c>
      <c r="G168" s="92">
        <v>149416.280566667</v>
      </c>
      <c r="H168" s="98">
        <v>410.1</v>
      </c>
      <c r="I168" s="98">
        <v>4.55</v>
      </c>
      <c r="J168" s="96">
        <v>202.166666666667</v>
      </c>
      <c r="K168" s="96">
        <v>80161</v>
      </c>
    </row>
    <row r="169" spans="1:11" ht="12.75">
      <c r="A169" s="85">
        <v>2013</v>
      </c>
      <c r="B169" s="85">
        <v>12</v>
      </c>
      <c r="C169" s="92">
        <v>2027.657332635462</v>
      </c>
      <c r="D169" s="94">
        <v>162707335</v>
      </c>
      <c r="E169" s="93">
        <v>10.3188266328272</v>
      </c>
      <c r="F169" s="91">
        <v>31</v>
      </c>
      <c r="G169" s="92">
        <v>149434.992</v>
      </c>
      <c r="H169" s="98">
        <v>799</v>
      </c>
      <c r="I169" s="98">
        <v>0</v>
      </c>
      <c r="J169" s="96">
        <v>201.6</v>
      </c>
      <c r="K169" s="96">
        <v>80244</v>
      </c>
    </row>
    <row r="170" spans="1:11" ht="12.75">
      <c r="A170" s="85">
        <v>2014</v>
      </c>
      <c r="B170" s="85">
        <v>1</v>
      </c>
      <c r="C170" s="92">
        <v>2401.572754185636</v>
      </c>
      <c r="D170" s="94">
        <v>193072040</v>
      </c>
      <c r="E170" s="93">
        <v>10.9909996060548</v>
      </c>
      <c r="F170" s="91">
        <v>31.65</v>
      </c>
      <c r="G170" s="92">
        <v>149293.952433333</v>
      </c>
      <c r="H170" s="98">
        <v>1083.4</v>
      </c>
      <c r="I170" s="98">
        <v>0</v>
      </c>
      <c r="J170" s="96">
        <v>201.033333333333</v>
      </c>
      <c r="K170" s="96">
        <v>80394</v>
      </c>
    </row>
    <row r="171" spans="1:11" ht="12.75">
      <c r="A171" s="85">
        <v>2014</v>
      </c>
      <c r="B171" s="85">
        <v>2</v>
      </c>
      <c r="C171" s="92">
        <v>2334.5663808062773</v>
      </c>
      <c r="D171" s="94">
        <v>185658726</v>
      </c>
      <c r="E171" s="93">
        <v>10.9909996060548</v>
      </c>
      <c r="F171" s="91">
        <v>28.92</v>
      </c>
      <c r="G171" s="92">
        <v>149152.912866667</v>
      </c>
      <c r="H171" s="98">
        <v>1073.8999999999999</v>
      </c>
      <c r="I171" s="98">
        <v>0</v>
      </c>
      <c r="J171" s="96">
        <v>200.466666666667</v>
      </c>
      <c r="K171" s="96">
        <v>79526</v>
      </c>
    </row>
    <row r="172" spans="1:11" ht="12.75">
      <c r="A172" s="85">
        <v>2014</v>
      </c>
      <c r="B172" s="85">
        <v>3</v>
      </c>
      <c r="C172" s="92">
        <v>2066.5306212052787</v>
      </c>
      <c r="D172" s="94">
        <v>164735555</v>
      </c>
      <c r="E172" s="93">
        <v>10.9909996060548</v>
      </c>
      <c r="F172" s="91">
        <v>30.09</v>
      </c>
      <c r="G172" s="92">
        <v>149011.8733</v>
      </c>
      <c r="H172" s="98">
        <v>820</v>
      </c>
      <c r="I172" s="98">
        <v>0</v>
      </c>
      <c r="J172" s="96">
        <v>199.9</v>
      </c>
      <c r="K172" s="96">
        <v>79716</v>
      </c>
    </row>
    <row r="173" spans="1:11" ht="12.75">
      <c r="A173" s="85">
        <v>2014</v>
      </c>
      <c r="B173" s="85">
        <v>4</v>
      </c>
      <c r="E173" s="93">
        <v>10.9909996060548</v>
      </c>
      <c r="F173" s="91">
        <v>30.49</v>
      </c>
      <c r="G173" s="92">
        <v>149376.0192</v>
      </c>
      <c r="H173" s="98">
        <v>436.23</v>
      </c>
      <c r="I173" s="98">
        <v>13.4375</v>
      </c>
      <c r="J173" s="96">
        <v>200.1157582</v>
      </c>
      <c r="K173" s="96"/>
    </row>
    <row r="174" spans="1:11" ht="12.75">
      <c r="A174" s="85">
        <v>2014</v>
      </c>
      <c r="B174" s="85">
        <v>5</v>
      </c>
      <c r="E174" s="93">
        <v>10.9909996060548</v>
      </c>
      <c r="F174" s="91">
        <v>29.81</v>
      </c>
      <c r="G174" s="92">
        <v>149740.1651</v>
      </c>
      <c r="H174" s="98">
        <v>188.48499999999999</v>
      </c>
      <c r="I174" s="98">
        <v>46.0625</v>
      </c>
      <c r="J174" s="96">
        <v>200.3315164</v>
      </c>
      <c r="K174" s="96"/>
    </row>
    <row r="175" spans="1:11" ht="12.75">
      <c r="A175" s="85">
        <v>2014</v>
      </c>
      <c r="B175" s="85">
        <v>6</v>
      </c>
      <c r="E175" s="93">
        <v>10.9909996060548</v>
      </c>
      <c r="F175" s="91">
        <v>30.68</v>
      </c>
      <c r="G175" s="92">
        <v>150104.311</v>
      </c>
      <c r="H175" s="98">
        <v>47.7625</v>
      </c>
      <c r="I175" s="98">
        <v>170.7075</v>
      </c>
      <c r="J175" s="96">
        <v>200.5472746</v>
      </c>
      <c r="K175" s="96"/>
    </row>
    <row r="176" spans="1:11" ht="12.75">
      <c r="A176" s="85">
        <v>2014</v>
      </c>
      <c r="B176" s="85">
        <v>7</v>
      </c>
      <c r="E176" s="93">
        <v>10.9909996060548</v>
      </c>
      <c r="F176" s="91">
        <v>30.66</v>
      </c>
      <c r="G176" s="92">
        <v>150387.376233333</v>
      </c>
      <c r="H176" s="98">
        <v>1.225</v>
      </c>
      <c r="I176" s="98">
        <v>327.745</v>
      </c>
      <c r="J176" s="96">
        <v>200.802499166667</v>
      </c>
      <c r="K176" s="96"/>
    </row>
    <row r="177" spans="1:11" ht="12.75">
      <c r="A177" s="85">
        <v>2014</v>
      </c>
      <c r="B177" s="85">
        <v>8</v>
      </c>
      <c r="E177" s="93">
        <v>10.9909996060548</v>
      </c>
      <c r="F177" s="91">
        <v>30.07</v>
      </c>
      <c r="G177" s="92">
        <v>150670.441466667</v>
      </c>
      <c r="H177" s="98">
        <v>0.7875</v>
      </c>
      <c r="I177" s="98">
        <v>350.7375</v>
      </c>
      <c r="J177" s="96">
        <v>201.057723733333</v>
      </c>
      <c r="K177" s="96"/>
    </row>
    <row r="178" spans="1:11" ht="12.75">
      <c r="A178" s="85">
        <v>2014</v>
      </c>
      <c r="B178" s="85">
        <v>9</v>
      </c>
      <c r="E178" s="93">
        <v>10.9909996060548</v>
      </c>
      <c r="F178" s="91">
        <v>30.72</v>
      </c>
      <c r="G178" s="92">
        <v>150953.5067</v>
      </c>
      <c r="H178" s="98">
        <v>11.227500000000001</v>
      </c>
      <c r="I178" s="98">
        <v>263.5775</v>
      </c>
      <c r="J178" s="96">
        <v>201.3129483</v>
      </c>
      <c r="K178" s="96"/>
    </row>
    <row r="179" spans="1:11" ht="12.75">
      <c r="A179" s="85">
        <v>2014</v>
      </c>
      <c r="B179" s="85">
        <v>10</v>
      </c>
      <c r="E179" s="93">
        <v>10.9909996060548</v>
      </c>
      <c r="F179" s="91">
        <v>30.56</v>
      </c>
      <c r="G179" s="92">
        <v>151254.950966667</v>
      </c>
      <c r="H179" s="98">
        <v>130.73250000000002</v>
      </c>
      <c r="I179" s="98">
        <v>74.02000000000001</v>
      </c>
      <c r="J179" s="96">
        <v>201.458570333333</v>
      </c>
      <c r="K179" s="96"/>
    </row>
    <row r="180" spans="1:11" ht="12.75">
      <c r="A180" s="85">
        <v>2014</v>
      </c>
      <c r="B180" s="85">
        <v>11</v>
      </c>
      <c r="E180" s="93">
        <v>10.9909996060548</v>
      </c>
      <c r="F180" s="91">
        <v>30.35</v>
      </c>
      <c r="G180" s="92">
        <v>151556.395233333</v>
      </c>
      <c r="H180" s="98">
        <v>397.75750000000005</v>
      </c>
      <c r="I180" s="98">
        <v>6.772500000000001</v>
      </c>
      <c r="J180" s="96">
        <v>201.604192366667</v>
      </c>
      <c r="K180" s="96"/>
    </row>
    <row r="181" spans="1:11" ht="12.75">
      <c r="A181" s="85">
        <v>2014</v>
      </c>
      <c r="B181" s="85">
        <v>12</v>
      </c>
      <c r="E181" s="93">
        <v>10.9909996060548</v>
      </c>
      <c r="F181" s="91">
        <v>31</v>
      </c>
      <c r="G181" s="92">
        <v>151857.8395</v>
      </c>
      <c r="H181" s="98">
        <v>713.885</v>
      </c>
      <c r="I181" s="98">
        <v>0.25</v>
      </c>
      <c r="J181" s="96">
        <v>201.7498144</v>
      </c>
      <c r="K181" s="96"/>
    </row>
    <row r="182" spans="1:11" ht="12.75">
      <c r="A182" s="85">
        <v>2015</v>
      </c>
      <c r="B182" s="85">
        <v>1</v>
      </c>
      <c r="E182" s="93">
        <v>11.5232229715571</v>
      </c>
      <c r="F182" s="91">
        <v>31.65</v>
      </c>
      <c r="G182" s="92">
        <v>152250.577066667</v>
      </c>
      <c r="H182" s="98">
        <v>994.5775</v>
      </c>
      <c r="I182" s="98">
        <v>0</v>
      </c>
      <c r="J182" s="96">
        <v>201.704074833333</v>
      </c>
      <c r="K182" s="96"/>
    </row>
    <row r="183" spans="1:11" ht="12.75">
      <c r="A183" s="85">
        <v>2015</v>
      </c>
      <c r="B183" s="85">
        <v>2</v>
      </c>
      <c r="E183" s="93">
        <v>11.5232229715571</v>
      </c>
      <c r="F183" s="91">
        <v>28.92</v>
      </c>
      <c r="G183" s="92">
        <v>152643.314633333</v>
      </c>
      <c r="H183" s="98">
        <v>893.54</v>
      </c>
      <c r="I183" s="98">
        <v>0</v>
      </c>
      <c r="J183" s="96">
        <v>201.658335266667</v>
      </c>
      <c r="K183" s="96"/>
    </row>
    <row r="184" spans="1:11" ht="12.75">
      <c r="A184" s="85">
        <v>2015</v>
      </c>
      <c r="B184" s="85">
        <v>3</v>
      </c>
      <c r="E184" s="93">
        <v>11.5232229715571</v>
      </c>
      <c r="F184" s="91">
        <v>30.09</v>
      </c>
      <c r="G184" s="92">
        <v>153036.0522</v>
      </c>
      <c r="H184" s="98">
        <v>733.9675</v>
      </c>
      <c r="I184" s="98">
        <v>0.9225</v>
      </c>
      <c r="J184" s="96">
        <v>201.6125957</v>
      </c>
      <c r="K184" s="96"/>
    </row>
    <row r="185" spans="1:11" ht="12.75">
      <c r="A185" s="85">
        <v>2015</v>
      </c>
      <c r="B185" s="85">
        <v>4</v>
      </c>
      <c r="E185" s="93">
        <v>11.5232229715571</v>
      </c>
      <c r="F185" s="91">
        <v>30.49</v>
      </c>
      <c r="G185" s="92">
        <v>153473.128866667</v>
      </c>
      <c r="H185" s="98">
        <v>436.23</v>
      </c>
      <c r="I185" s="98">
        <v>13.4375</v>
      </c>
      <c r="J185" s="96">
        <v>201.6540098</v>
      </c>
      <c r="K185" s="96"/>
    </row>
    <row r="186" spans="1:11" ht="12.75">
      <c r="A186" s="85">
        <v>2015</v>
      </c>
      <c r="B186" s="85">
        <v>5</v>
      </c>
      <c r="E186" s="93">
        <v>11.5232229715571</v>
      </c>
      <c r="F186" s="91">
        <v>29.81</v>
      </c>
      <c r="G186" s="92">
        <v>153910.205533333</v>
      </c>
      <c r="H186" s="98">
        <v>188.48499999999999</v>
      </c>
      <c r="I186" s="98">
        <v>46.0625</v>
      </c>
      <c r="J186" s="96">
        <v>201.6954239</v>
      </c>
      <c r="K186" s="96"/>
    </row>
    <row r="187" spans="1:11" ht="12.75">
      <c r="A187" s="85">
        <v>2015</v>
      </c>
      <c r="B187" s="85">
        <v>6</v>
      </c>
      <c r="E187" s="93">
        <v>11.5232229715571</v>
      </c>
      <c r="F187" s="91">
        <v>30.68</v>
      </c>
      <c r="G187" s="92">
        <v>154347.2822</v>
      </c>
      <c r="H187" s="98">
        <v>47.7625</v>
      </c>
      <c r="I187" s="98">
        <v>170.7075</v>
      </c>
      <c r="J187" s="96">
        <v>201.736838</v>
      </c>
      <c r="K187" s="96"/>
    </row>
    <row r="188" spans="1:11" ht="12.75">
      <c r="A188" s="85">
        <v>2015</v>
      </c>
      <c r="B188" s="85">
        <v>7</v>
      </c>
      <c r="E188" s="93">
        <v>11.5232229715571</v>
      </c>
      <c r="F188" s="91">
        <v>30.66</v>
      </c>
      <c r="G188" s="92">
        <v>154831.3757</v>
      </c>
      <c r="H188" s="98">
        <v>1.225</v>
      </c>
      <c r="I188" s="98">
        <v>327.745</v>
      </c>
      <c r="J188" s="96">
        <v>201.726791133333</v>
      </c>
      <c r="K188" s="96"/>
    </row>
    <row r="189" spans="1:11" ht="12.75">
      <c r="A189" s="85">
        <v>2015</v>
      </c>
      <c r="B189" s="85">
        <v>8</v>
      </c>
      <c r="E189" s="93">
        <v>11.5232229715571</v>
      </c>
      <c r="F189" s="91">
        <v>30.07</v>
      </c>
      <c r="G189" s="92">
        <v>155315.4692</v>
      </c>
      <c r="H189" s="98">
        <v>0.7875</v>
      </c>
      <c r="I189" s="98">
        <v>350.7375</v>
      </c>
      <c r="J189" s="96">
        <v>201.716744266667</v>
      </c>
      <c r="K189" s="96"/>
    </row>
    <row r="190" spans="1:11" ht="12.75">
      <c r="A190" s="85">
        <v>2015</v>
      </c>
      <c r="B190" s="85">
        <v>9</v>
      </c>
      <c r="E190" s="93">
        <v>11.5232229715571</v>
      </c>
      <c r="F190" s="91">
        <v>30.72</v>
      </c>
      <c r="G190" s="92">
        <v>155799.5627</v>
      </c>
      <c r="H190" s="98">
        <v>11.227500000000001</v>
      </c>
      <c r="I190" s="98">
        <v>263.5775</v>
      </c>
      <c r="J190" s="96">
        <v>201.7066974</v>
      </c>
      <c r="K190" s="96"/>
    </row>
    <row r="191" spans="1:11" ht="12.75">
      <c r="A191" s="85">
        <v>2015</v>
      </c>
      <c r="B191" s="85">
        <v>10</v>
      </c>
      <c r="E191" s="93">
        <v>11.5232229715571</v>
      </c>
      <c r="F191" s="91">
        <v>30.56</v>
      </c>
      <c r="G191" s="92">
        <v>156236.4932</v>
      </c>
      <c r="H191" s="98">
        <v>130.73250000000002</v>
      </c>
      <c r="I191" s="98">
        <v>74.02000000000001</v>
      </c>
      <c r="J191" s="96">
        <v>201.625076033333</v>
      </c>
      <c r="K191" s="96"/>
    </row>
    <row r="192" spans="1:11" ht="12.75">
      <c r="A192" s="85">
        <v>2015</v>
      </c>
      <c r="B192" s="85">
        <v>11</v>
      </c>
      <c r="E192" s="93">
        <v>11.5232229715571</v>
      </c>
      <c r="F192" s="91">
        <v>30.35</v>
      </c>
      <c r="G192" s="92">
        <v>156673.4237</v>
      </c>
      <c r="H192" s="98">
        <v>397.75750000000005</v>
      </c>
      <c r="I192" s="98">
        <v>6.772500000000001</v>
      </c>
      <c r="J192" s="96">
        <v>201.543454666667</v>
      </c>
      <c r="K192" s="96"/>
    </row>
    <row r="193" spans="1:11" ht="12.75">
      <c r="A193" s="85">
        <v>2015</v>
      </c>
      <c r="B193" s="85">
        <v>12</v>
      </c>
      <c r="E193" s="93">
        <v>11.5232229715571</v>
      </c>
      <c r="F193" s="91">
        <v>31</v>
      </c>
      <c r="G193" s="92">
        <v>157110.3542</v>
      </c>
      <c r="H193" s="98">
        <v>713.885</v>
      </c>
      <c r="I193" s="98">
        <v>0.25</v>
      </c>
      <c r="J193" s="96">
        <v>201.4618333</v>
      </c>
      <c r="K193" s="96"/>
    </row>
    <row r="194" spans="1:11" ht="12.75">
      <c r="A194" s="85">
        <v>2016</v>
      </c>
      <c r="B194" s="85">
        <v>1</v>
      </c>
      <c r="E194" s="93">
        <v>11.6774148520519</v>
      </c>
      <c r="F194" s="91">
        <v>31.65</v>
      </c>
      <c r="G194" s="92">
        <v>157570.694366667</v>
      </c>
      <c r="H194" s="98">
        <v>994.5775</v>
      </c>
      <c r="I194" s="98">
        <v>0</v>
      </c>
      <c r="J194" s="96">
        <v>201.402375366667</v>
      </c>
      <c r="K194" s="96"/>
    </row>
    <row r="195" spans="1:11" ht="12.75">
      <c r="A195" s="85">
        <v>2016</v>
      </c>
      <c r="B195" s="85">
        <v>2</v>
      </c>
      <c r="E195" s="93">
        <v>11.6774148520519</v>
      </c>
      <c r="F195" s="91">
        <v>29.92</v>
      </c>
      <c r="G195" s="92">
        <v>158031.034533333</v>
      </c>
      <c r="H195" s="98">
        <v>893.54</v>
      </c>
      <c r="I195" s="98">
        <v>0</v>
      </c>
      <c r="J195" s="96">
        <v>201.342917433333</v>
      </c>
      <c r="K195" s="96"/>
    </row>
    <row r="196" spans="1:11" ht="12.75">
      <c r="A196" s="85">
        <v>2016</v>
      </c>
      <c r="B196" s="85">
        <v>3</v>
      </c>
      <c r="E196" s="93">
        <v>11.6774148520519</v>
      </c>
      <c r="F196" s="91">
        <v>30.09</v>
      </c>
      <c r="G196" s="92">
        <v>158491.3747</v>
      </c>
      <c r="H196" s="98">
        <v>733.9675</v>
      </c>
      <c r="I196" s="98">
        <v>0.9225</v>
      </c>
      <c r="J196" s="96">
        <v>201.2834595</v>
      </c>
      <c r="K196" s="96"/>
    </row>
    <row r="197" spans="1:11" ht="12.75">
      <c r="A197" s="85">
        <v>2016</v>
      </c>
      <c r="B197" s="85">
        <v>4</v>
      </c>
      <c r="E197" s="93">
        <v>11.6774148520519</v>
      </c>
      <c r="F197" s="91">
        <v>30.49</v>
      </c>
      <c r="G197" s="92">
        <v>158931.689566667</v>
      </c>
      <c r="H197" s="98">
        <v>436.23</v>
      </c>
      <c r="I197" s="98">
        <v>13.4375</v>
      </c>
      <c r="J197" s="96">
        <v>201.247352766667</v>
      </c>
      <c r="K197" s="96"/>
    </row>
    <row r="198" spans="1:11" ht="12.75">
      <c r="A198" s="85">
        <v>2016</v>
      </c>
      <c r="B198" s="85">
        <v>5</v>
      </c>
      <c r="E198" s="93">
        <v>11.6774148520519</v>
      </c>
      <c r="F198" s="91">
        <v>29.81</v>
      </c>
      <c r="G198" s="92">
        <v>159372.004433333</v>
      </c>
      <c r="H198" s="98">
        <v>188.48499999999999</v>
      </c>
      <c r="I198" s="98">
        <v>46.0625</v>
      </c>
      <c r="J198" s="96">
        <v>201.211246033333</v>
      </c>
      <c r="K198" s="96"/>
    </row>
    <row r="199" spans="1:11" ht="12.75">
      <c r="A199" s="85">
        <v>2016</v>
      </c>
      <c r="B199" s="85">
        <v>6</v>
      </c>
      <c r="E199" s="93">
        <v>11.6774148520519</v>
      </c>
      <c r="F199" s="91">
        <v>30.68</v>
      </c>
      <c r="G199" s="92">
        <v>159812.3193</v>
      </c>
      <c r="H199" s="98">
        <v>47.7625</v>
      </c>
      <c r="I199" s="98">
        <v>170.7075</v>
      </c>
      <c r="J199" s="96">
        <v>201.1751393</v>
      </c>
      <c r="K199" s="96"/>
    </row>
    <row r="200" spans="1:11" ht="12.75">
      <c r="A200" s="85">
        <v>2016</v>
      </c>
      <c r="B200" s="85">
        <v>7</v>
      </c>
      <c r="E200" s="93">
        <v>11.6774148520519</v>
      </c>
      <c r="F200" s="91">
        <v>30.66</v>
      </c>
      <c r="G200" s="92">
        <v>160278.8014</v>
      </c>
      <c r="H200" s="98">
        <v>1.225</v>
      </c>
      <c r="I200" s="98">
        <v>327.745</v>
      </c>
      <c r="J200" s="96">
        <v>201.141268433333</v>
      </c>
      <c r="K200" s="96"/>
    </row>
    <row r="201" spans="1:11" ht="12.75">
      <c r="A201" s="85">
        <v>2016</v>
      </c>
      <c r="B201" s="85">
        <v>8</v>
      </c>
      <c r="E201" s="93">
        <v>11.6774148520519</v>
      </c>
      <c r="F201" s="91">
        <v>30.07</v>
      </c>
      <c r="G201" s="92">
        <v>160745.2835</v>
      </c>
      <c r="H201" s="98">
        <v>0.7875</v>
      </c>
      <c r="I201" s="98">
        <v>350.7375</v>
      </c>
      <c r="J201" s="96">
        <v>201.107397566667</v>
      </c>
      <c r="K201" s="96"/>
    </row>
    <row r="202" spans="1:11" ht="12.75">
      <c r="A202" s="85">
        <v>2016</v>
      </c>
      <c r="B202" s="85">
        <v>9</v>
      </c>
      <c r="E202" s="93">
        <v>11.6774148520519</v>
      </c>
      <c r="F202" s="91">
        <v>30.72</v>
      </c>
      <c r="G202" s="92">
        <v>161211.7656</v>
      </c>
      <c r="H202" s="98">
        <v>11.227500000000001</v>
      </c>
      <c r="I202" s="98">
        <v>263.5775</v>
      </c>
      <c r="J202" s="96">
        <v>201.0735267</v>
      </c>
      <c r="K202" s="96"/>
    </row>
    <row r="203" spans="1:11" ht="12.75">
      <c r="A203" s="85">
        <v>2016</v>
      </c>
      <c r="B203" s="85">
        <v>10</v>
      </c>
      <c r="E203" s="93">
        <v>11.6774148520519</v>
      </c>
      <c r="F203" s="91">
        <v>30.56</v>
      </c>
      <c r="G203" s="92">
        <v>161694.3155</v>
      </c>
      <c r="H203" s="98">
        <v>130.73250000000002</v>
      </c>
      <c r="I203" s="98">
        <v>74.02000000000001</v>
      </c>
      <c r="J203" s="96">
        <v>201.011699233333</v>
      </c>
      <c r="K203" s="96"/>
    </row>
    <row r="204" spans="1:11" ht="12.75">
      <c r="A204" s="85">
        <v>2016</v>
      </c>
      <c r="B204" s="85">
        <v>11</v>
      </c>
      <c r="E204" s="93">
        <v>11.6774148520519</v>
      </c>
      <c r="F204" s="91">
        <v>30.35</v>
      </c>
      <c r="G204" s="92">
        <v>162176.8654</v>
      </c>
      <c r="H204" s="98">
        <v>397.75750000000005</v>
      </c>
      <c r="I204" s="98">
        <v>6.772500000000001</v>
      </c>
      <c r="J204" s="96">
        <v>200.949871766667</v>
      </c>
      <c r="K204" s="96"/>
    </row>
    <row r="205" spans="1:11" ht="12.75">
      <c r="A205" s="85">
        <v>2016</v>
      </c>
      <c r="B205" s="85">
        <v>12</v>
      </c>
      <c r="E205" s="93">
        <v>11.6774148520519</v>
      </c>
      <c r="F205" s="91">
        <v>31</v>
      </c>
      <c r="G205" s="92">
        <v>162659.4153</v>
      </c>
      <c r="H205" s="98">
        <v>713.885</v>
      </c>
      <c r="I205" s="98">
        <v>0.25</v>
      </c>
      <c r="J205" s="96">
        <v>200.8880443</v>
      </c>
      <c r="K205" s="96"/>
    </row>
    <row r="206" spans="1:11" ht="12.75">
      <c r="A206" s="85">
        <v>2017</v>
      </c>
      <c r="B206" s="85">
        <v>1</v>
      </c>
      <c r="E206" s="93">
        <v>12.1932316271698</v>
      </c>
      <c r="F206" s="91">
        <v>31.65</v>
      </c>
      <c r="G206" s="92">
        <v>163009.145133333</v>
      </c>
      <c r="H206" s="98">
        <v>994.5775</v>
      </c>
      <c r="I206" s="98">
        <v>0</v>
      </c>
      <c r="J206" s="96">
        <v>200.868391866667</v>
      </c>
      <c r="K206" s="96"/>
    </row>
    <row r="207" spans="1:11" ht="12.75">
      <c r="A207" s="85">
        <v>2017</v>
      </c>
      <c r="B207" s="85">
        <v>2</v>
      </c>
      <c r="E207" s="93">
        <v>12.1932316271698</v>
      </c>
      <c r="F207" s="91">
        <v>28.92</v>
      </c>
      <c r="G207" s="92">
        <v>163358.874966667</v>
      </c>
      <c r="H207" s="98">
        <v>893.54</v>
      </c>
      <c r="I207" s="98">
        <v>0</v>
      </c>
      <c r="J207" s="96">
        <v>200.848739433333</v>
      </c>
      <c r="K207" s="96"/>
    </row>
    <row r="208" spans="1:11" ht="12.75">
      <c r="A208" s="85">
        <v>2017</v>
      </c>
      <c r="B208" s="85">
        <v>3</v>
      </c>
      <c r="E208" s="93">
        <v>12.1932316271698</v>
      </c>
      <c r="F208" s="91">
        <v>30.09</v>
      </c>
      <c r="G208" s="92">
        <v>163708.6048</v>
      </c>
      <c r="H208" s="98">
        <v>733.9675</v>
      </c>
      <c r="I208" s="98">
        <v>0.9225</v>
      </c>
      <c r="J208" s="96">
        <v>200.829087</v>
      </c>
      <c r="K208" s="96"/>
    </row>
    <row r="209" spans="1:11" ht="12.75">
      <c r="A209" s="85">
        <v>2017</v>
      </c>
      <c r="B209" s="85">
        <v>4</v>
      </c>
      <c r="E209" s="93">
        <v>12.1932316271698</v>
      </c>
      <c r="F209" s="91">
        <v>30.49</v>
      </c>
      <c r="G209" s="92">
        <v>164126.420633333</v>
      </c>
      <c r="H209" s="98">
        <v>436.23</v>
      </c>
      <c r="I209" s="98">
        <v>13.4375</v>
      </c>
      <c r="J209" s="96">
        <v>200.902095866667</v>
      </c>
      <c r="K209" s="96"/>
    </row>
    <row r="210" spans="1:11" ht="12.75">
      <c r="A210" s="85">
        <v>2017</v>
      </c>
      <c r="B210" s="85">
        <v>5</v>
      </c>
      <c r="E210" s="93">
        <v>12.1932316271698</v>
      </c>
      <c r="F210" s="91">
        <v>29.81</v>
      </c>
      <c r="G210" s="92">
        <v>164544.236466667</v>
      </c>
      <c r="H210" s="98">
        <v>188.48499999999999</v>
      </c>
      <c r="I210" s="98">
        <v>46.0625</v>
      </c>
      <c r="J210" s="96">
        <v>200.975104733333</v>
      </c>
      <c r="K210" s="96"/>
    </row>
    <row r="211" spans="1:11" ht="12.75">
      <c r="A211" s="85">
        <v>2017</v>
      </c>
      <c r="B211" s="85">
        <v>6</v>
      </c>
      <c r="E211" s="93">
        <v>12.1932316271698</v>
      </c>
      <c r="F211" s="91">
        <v>30.68</v>
      </c>
      <c r="G211" s="92">
        <v>164962.0523</v>
      </c>
      <c r="H211" s="98">
        <v>47.7625</v>
      </c>
      <c r="I211" s="98">
        <v>170.7075</v>
      </c>
      <c r="J211" s="96">
        <v>201.0481136</v>
      </c>
      <c r="K211" s="96"/>
    </row>
    <row r="212" spans="1:11" ht="12.75">
      <c r="A212" s="85">
        <v>2017</v>
      </c>
      <c r="B212" s="85">
        <v>7</v>
      </c>
      <c r="E212" s="93">
        <v>12.1932316271698</v>
      </c>
      <c r="F212" s="91">
        <v>30.66</v>
      </c>
      <c r="G212" s="92">
        <v>165360.294</v>
      </c>
      <c r="H212" s="98">
        <v>1.225</v>
      </c>
      <c r="I212" s="98">
        <v>327.745</v>
      </c>
      <c r="J212" s="96">
        <v>201.1277797</v>
      </c>
      <c r="K212" s="96"/>
    </row>
    <row r="213" spans="1:11" ht="12.75">
      <c r="A213" s="85">
        <v>2017</v>
      </c>
      <c r="B213" s="85">
        <v>8</v>
      </c>
      <c r="E213" s="93">
        <v>12.1932316271698</v>
      </c>
      <c r="F213" s="91">
        <v>30.07</v>
      </c>
      <c r="G213" s="92">
        <v>165758.5357</v>
      </c>
      <c r="H213" s="98">
        <v>0.7875</v>
      </c>
      <c r="I213" s="98">
        <v>350.7375</v>
      </c>
      <c r="J213" s="96">
        <v>201.2074458</v>
      </c>
      <c r="K213" s="96"/>
    </row>
    <row r="214" spans="1:11" ht="12.75">
      <c r="A214" s="85">
        <v>2017</v>
      </c>
      <c r="B214" s="85">
        <v>9</v>
      </c>
      <c r="E214" s="93">
        <v>12.1932316271698</v>
      </c>
      <c r="F214" s="91">
        <v>30.72</v>
      </c>
      <c r="G214" s="92">
        <v>166156.7774</v>
      </c>
      <c r="H214" s="98">
        <v>11.227500000000001</v>
      </c>
      <c r="I214" s="98">
        <v>263.5775</v>
      </c>
      <c r="J214" s="96">
        <v>201.2871119</v>
      </c>
      <c r="K214" s="96"/>
    </row>
    <row r="215" spans="1:11" ht="12.75">
      <c r="A215" s="85">
        <v>2017</v>
      </c>
      <c r="B215" s="85">
        <v>10</v>
      </c>
      <c r="E215" s="93">
        <v>12.1932316271698</v>
      </c>
      <c r="F215" s="91">
        <v>30.56</v>
      </c>
      <c r="G215" s="92">
        <v>166616.444866667</v>
      </c>
      <c r="H215" s="98">
        <v>130.73250000000002</v>
      </c>
      <c r="I215" s="98">
        <v>74.02000000000001</v>
      </c>
      <c r="J215" s="96">
        <v>201.356114533333</v>
      </c>
      <c r="K215" s="96"/>
    </row>
    <row r="216" spans="1:11" ht="12.75">
      <c r="A216" s="85">
        <v>2017</v>
      </c>
      <c r="B216" s="85">
        <v>11</v>
      </c>
      <c r="E216" s="93">
        <v>12.1932316271698</v>
      </c>
      <c r="F216" s="91">
        <v>30.35</v>
      </c>
      <c r="G216" s="92">
        <v>167076.112333333</v>
      </c>
      <c r="H216" s="98">
        <v>397.75750000000005</v>
      </c>
      <c r="I216" s="98">
        <v>6.772500000000001</v>
      </c>
      <c r="J216" s="96">
        <v>201.425117166667</v>
      </c>
      <c r="K216" s="96"/>
    </row>
    <row r="217" spans="1:11" ht="12.75">
      <c r="A217" s="85">
        <v>2017</v>
      </c>
      <c r="B217" s="85">
        <v>12</v>
      </c>
      <c r="E217" s="93">
        <v>12.1932316271698</v>
      </c>
      <c r="F217" s="91">
        <v>31</v>
      </c>
      <c r="G217" s="92">
        <v>167535.7798</v>
      </c>
      <c r="H217" s="98">
        <v>713.885</v>
      </c>
      <c r="I217" s="98">
        <v>0.25</v>
      </c>
      <c r="J217" s="96">
        <v>201.4941198</v>
      </c>
      <c r="K217" s="96"/>
    </row>
    <row r="218" spans="1:11" ht="12.75">
      <c r="A218" s="85">
        <v>2018</v>
      </c>
      <c r="B218" s="85">
        <v>1</v>
      </c>
      <c r="E218" s="93">
        <v>12.3481473012317</v>
      </c>
      <c r="F218" s="91">
        <v>31.65</v>
      </c>
      <c r="G218" s="92">
        <v>167819.422633333</v>
      </c>
      <c r="H218" s="98">
        <v>994.5775</v>
      </c>
      <c r="I218" s="98">
        <v>0</v>
      </c>
      <c r="J218" s="96">
        <v>201.547344133333</v>
      </c>
      <c r="K218" s="96"/>
    </row>
    <row r="219" spans="1:11" ht="12.75">
      <c r="A219" s="85">
        <v>2018</v>
      </c>
      <c r="B219" s="85">
        <v>2</v>
      </c>
      <c r="E219" s="93">
        <v>12.3481473012317</v>
      </c>
      <c r="F219" s="91">
        <v>28.92</v>
      </c>
      <c r="G219" s="92">
        <v>168103.065466667</v>
      </c>
      <c r="H219" s="98">
        <v>893.54</v>
      </c>
      <c r="I219" s="98">
        <v>0</v>
      </c>
      <c r="J219" s="96">
        <v>201.600568466667</v>
      </c>
      <c r="K219" s="96"/>
    </row>
    <row r="220" spans="1:11" ht="12.75">
      <c r="A220" s="85">
        <v>2018</v>
      </c>
      <c r="B220" s="85">
        <v>3</v>
      </c>
      <c r="E220" s="93">
        <v>12.3481473012317</v>
      </c>
      <c r="F220" s="91">
        <v>30.09</v>
      </c>
      <c r="G220" s="92">
        <v>168386.7083</v>
      </c>
      <c r="H220" s="98">
        <v>733.9675</v>
      </c>
      <c r="I220" s="98">
        <v>0.9225</v>
      </c>
      <c r="J220" s="96">
        <v>201.6537928</v>
      </c>
      <c r="K220" s="96"/>
    </row>
    <row r="221" spans="1:11" ht="12.75">
      <c r="A221" s="85">
        <v>2018</v>
      </c>
      <c r="B221" s="85">
        <v>4</v>
      </c>
      <c r="E221" s="93">
        <v>12.3481473012317</v>
      </c>
      <c r="F221" s="91">
        <v>30.49</v>
      </c>
      <c r="G221" s="92">
        <v>168724.130333333</v>
      </c>
      <c r="H221" s="98">
        <v>436.23</v>
      </c>
      <c r="I221" s="98">
        <v>13.4375</v>
      </c>
      <c r="J221" s="96">
        <v>201.709897566667</v>
      </c>
      <c r="K221" s="96"/>
    </row>
    <row r="222" spans="1:11" ht="12.75">
      <c r="A222" s="85">
        <v>2018</v>
      </c>
      <c r="B222" s="85">
        <v>5</v>
      </c>
      <c r="E222" s="93">
        <v>12.3481473012317</v>
      </c>
      <c r="F222" s="91">
        <v>29.81</v>
      </c>
      <c r="G222" s="92">
        <v>169061.552366667</v>
      </c>
      <c r="H222" s="98">
        <v>188.48499999999999</v>
      </c>
      <c r="I222" s="98">
        <v>46.0625</v>
      </c>
      <c r="J222" s="96">
        <v>201.766002333333</v>
      </c>
      <c r="K222" s="96"/>
    </row>
    <row r="223" spans="1:11" ht="12.75">
      <c r="A223" s="85">
        <v>2018</v>
      </c>
      <c r="B223" s="85">
        <v>6</v>
      </c>
      <c r="E223" s="93">
        <v>12.3481473012317</v>
      </c>
      <c r="F223" s="91">
        <v>30.68</v>
      </c>
      <c r="G223" s="92">
        <v>169398.9744</v>
      </c>
      <c r="H223" s="98">
        <v>47.7625</v>
      </c>
      <c r="I223" s="98">
        <v>170.7075</v>
      </c>
      <c r="J223" s="96">
        <v>201.8221071</v>
      </c>
      <c r="K223" s="96"/>
    </row>
    <row r="224" spans="1:11" ht="12.75">
      <c r="A224" s="85">
        <v>2018</v>
      </c>
      <c r="B224" s="85">
        <v>7</v>
      </c>
      <c r="E224" s="93">
        <v>12.3481473012317</v>
      </c>
      <c r="F224" s="91">
        <v>30.66</v>
      </c>
      <c r="G224" s="92">
        <v>169754.908166667</v>
      </c>
      <c r="H224" s="98">
        <v>1.225</v>
      </c>
      <c r="I224" s="98">
        <v>327.745</v>
      </c>
      <c r="J224" s="96">
        <v>201.823188033333</v>
      </c>
      <c r="K224" s="96"/>
    </row>
    <row r="225" spans="1:11" ht="12.75">
      <c r="A225" s="85">
        <v>2018</v>
      </c>
      <c r="B225" s="85">
        <v>8</v>
      </c>
      <c r="E225" s="93">
        <v>12.3481473012317</v>
      </c>
      <c r="F225" s="91">
        <v>30.07</v>
      </c>
      <c r="G225" s="92">
        <v>170110.841933333</v>
      </c>
      <c r="H225" s="98">
        <v>0.7875</v>
      </c>
      <c r="I225" s="98">
        <v>350.7375</v>
      </c>
      <c r="J225" s="96">
        <v>201.824268966667</v>
      </c>
      <c r="K225" s="96"/>
    </row>
    <row r="226" spans="1:11" ht="12.75">
      <c r="A226" s="85">
        <v>2018</v>
      </c>
      <c r="B226" s="85">
        <v>9</v>
      </c>
      <c r="E226" s="93">
        <v>12.3481473012317</v>
      </c>
      <c r="F226" s="91">
        <v>30.72</v>
      </c>
      <c r="G226" s="92">
        <v>170466.7757</v>
      </c>
      <c r="H226" s="98">
        <v>11.227500000000001</v>
      </c>
      <c r="I226" s="98">
        <v>263.5775</v>
      </c>
      <c r="J226" s="96">
        <v>201.8253499</v>
      </c>
      <c r="K226" s="96"/>
    </row>
    <row r="227" spans="1:11" ht="12.75">
      <c r="A227" s="85">
        <v>2018</v>
      </c>
      <c r="B227" s="85">
        <v>10</v>
      </c>
      <c r="E227" s="93">
        <v>12.3481473012317</v>
      </c>
      <c r="F227" s="91">
        <v>30.56</v>
      </c>
      <c r="G227" s="92">
        <v>170794.072466667</v>
      </c>
      <c r="H227" s="98">
        <v>130.73250000000002</v>
      </c>
      <c r="I227" s="98">
        <v>74.02000000000001</v>
      </c>
      <c r="J227" s="96">
        <v>201.776688033333</v>
      </c>
      <c r="K227" s="96"/>
    </row>
    <row r="228" spans="1:11" ht="12.75">
      <c r="A228" s="85">
        <v>2018</v>
      </c>
      <c r="B228" s="85">
        <v>11</v>
      </c>
      <c r="E228" s="93">
        <v>12.3481473012317</v>
      </c>
      <c r="F228" s="91">
        <v>30.35</v>
      </c>
      <c r="G228" s="92">
        <v>171121.369233333</v>
      </c>
      <c r="H228" s="98">
        <v>397.75750000000005</v>
      </c>
      <c r="I228" s="98">
        <v>6.772500000000001</v>
      </c>
      <c r="J228" s="96">
        <v>201.728026166667</v>
      </c>
      <c r="K228" s="96"/>
    </row>
    <row r="229" spans="1:11" ht="12.75">
      <c r="A229" s="85">
        <v>2018</v>
      </c>
      <c r="B229" s="85">
        <v>12</v>
      </c>
      <c r="E229" s="93">
        <v>12.3481473012317</v>
      </c>
      <c r="F229" s="91">
        <v>31</v>
      </c>
      <c r="G229" s="92">
        <v>171448.666</v>
      </c>
      <c r="H229" s="98">
        <v>713.885</v>
      </c>
      <c r="I229" s="98">
        <v>0.25</v>
      </c>
      <c r="J229" s="96">
        <v>201.6793643</v>
      </c>
      <c r="K229" s="96"/>
    </row>
    <row r="230" spans="1:11" ht="12.75">
      <c r="A230" s="85">
        <v>2019</v>
      </c>
      <c r="B230" s="85">
        <v>1</v>
      </c>
      <c r="E230" s="93">
        <v>12.595110247256335</v>
      </c>
      <c r="F230" s="91">
        <v>31.65</v>
      </c>
      <c r="G230" s="92">
        <v>171811.2892</v>
      </c>
      <c r="H230" s="98">
        <v>994.5775</v>
      </c>
      <c r="I230" s="98">
        <v>0</v>
      </c>
      <c r="J230" s="96">
        <v>201.634264366667</v>
      </c>
      <c r="K230" s="96"/>
    </row>
    <row r="231" spans="1:11" ht="12.75">
      <c r="A231" s="85">
        <v>2019</v>
      </c>
      <c r="B231" s="85">
        <v>2</v>
      </c>
      <c r="E231" s="93">
        <v>12.595110247256335</v>
      </c>
      <c r="F231" s="91">
        <v>28.92</v>
      </c>
      <c r="G231" s="92">
        <v>172173.9124</v>
      </c>
      <c r="H231" s="98">
        <v>893.54</v>
      </c>
      <c r="I231" s="98">
        <v>0</v>
      </c>
      <c r="J231" s="96">
        <v>201.589164433333</v>
      </c>
      <c r="K231" s="96"/>
    </row>
    <row r="232" spans="1:11" ht="12.75">
      <c r="A232" s="85">
        <v>2019</v>
      </c>
      <c r="B232" s="85">
        <v>3</v>
      </c>
      <c r="E232" s="93">
        <v>12.595110247256335</v>
      </c>
      <c r="F232" s="91">
        <v>30.09</v>
      </c>
      <c r="G232" s="92">
        <v>172536.5356</v>
      </c>
      <c r="H232" s="98">
        <v>733.9675</v>
      </c>
      <c r="I232" s="98">
        <v>0.9225</v>
      </c>
      <c r="J232" s="96">
        <v>201.5440645</v>
      </c>
      <c r="K232" s="96"/>
    </row>
    <row r="233" spans="1:11" ht="12.75">
      <c r="A233" s="85">
        <v>2019</v>
      </c>
      <c r="B233" s="85">
        <v>4</v>
      </c>
      <c r="E233" s="93">
        <v>12.595110247256335</v>
      </c>
      <c r="F233" s="91">
        <v>30.49</v>
      </c>
      <c r="G233" s="92">
        <v>172905.7261</v>
      </c>
      <c r="H233" s="98">
        <v>436.23</v>
      </c>
      <c r="I233" s="98">
        <v>13.4375</v>
      </c>
      <c r="J233" s="96">
        <v>201.537732533333</v>
      </c>
      <c r="K233" s="96"/>
    </row>
    <row r="234" spans="1:11" ht="12.75">
      <c r="A234" s="85">
        <v>2019</v>
      </c>
      <c r="B234" s="85">
        <v>5</v>
      </c>
      <c r="E234" s="93">
        <v>12.595110247256335</v>
      </c>
      <c r="F234" s="91">
        <v>29.81</v>
      </c>
      <c r="G234" s="92">
        <v>173274.9166</v>
      </c>
      <c r="H234" s="98">
        <v>188.48499999999999</v>
      </c>
      <c r="I234" s="98">
        <v>46.0625</v>
      </c>
      <c r="J234" s="96">
        <v>201.531400566667</v>
      </c>
      <c r="K234" s="96"/>
    </row>
    <row r="235" spans="1:11" ht="12.75">
      <c r="A235" s="85">
        <v>2019</v>
      </c>
      <c r="B235" s="85">
        <v>6</v>
      </c>
      <c r="E235" s="93">
        <v>12.595110247256335</v>
      </c>
      <c r="F235" s="91">
        <v>30.68</v>
      </c>
      <c r="G235" s="92">
        <v>173644.1071</v>
      </c>
      <c r="H235" s="98">
        <v>47.7625</v>
      </c>
      <c r="I235" s="98">
        <v>170.7075</v>
      </c>
      <c r="J235" s="96">
        <v>201.5250686</v>
      </c>
      <c r="K235" s="96"/>
    </row>
    <row r="236" spans="1:11" ht="12.75">
      <c r="A236" s="85">
        <v>2019</v>
      </c>
      <c r="B236" s="85">
        <v>7</v>
      </c>
      <c r="E236" s="93">
        <v>12.595110247256335</v>
      </c>
      <c r="F236" s="91">
        <v>30.66</v>
      </c>
      <c r="G236" s="92">
        <v>174034.247</v>
      </c>
      <c r="H236" s="98">
        <v>1.225</v>
      </c>
      <c r="I236" s="98">
        <v>327.745</v>
      </c>
      <c r="J236" s="96">
        <v>201.451386466667</v>
      </c>
      <c r="K236" s="96"/>
    </row>
    <row r="237" spans="1:11" ht="12.75">
      <c r="A237" s="85">
        <v>2019</v>
      </c>
      <c r="B237" s="85">
        <v>8</v>
      </c>
      <c r="E237" s="93">
        <v>12.595110247256335</v>
      </c>
      <c r="F237" s="91">
        <v>30.07</v>
      </c>
      <c r="G237" s="92">
        <v>174424.3869</v>
      </c>
      <c r="H237" s="98">
        <v>0.7875</v>
      </c>
      <c r="I237" s="98">
        <v>350.7375</v>
      </c>
      <c r="J237" s="96">
        <v>201.377704333333</v>
      </c>
      <c r="K237" s="96"/>
    </row>
    <row r="238" spans="1:11" ht="12.75">
      <c r="A238" s="85">
        <v>2019</v>
      </c>
      <c r="B238" s="85">
        <v>9</v>
      </c>
      <c r="E238" s="93">
        <v>12.595110247256335</v>
      </c>
      <c r="F238" s="91">
        <v>30.72</v>
      </c>
      <c r="G238" s="92">
        <v>174814.5268</v>
      </c>
      <c r="H238" s="98">
        <v>11.227500000000001</v>
      </c>
      <c r="I238" s="98">
        <v>263.5775</v>
      </c>
      <c r="J238" s="96">
        <v>201.3040222</v>
      </c>
      <c r="K238" s="96"/>
    </row>
    <row r="239" spans="1:11" ht="12.75">
      <c r="A239" s="85">
        <v>2019</v>
      </c>
      <c r="B239" s="85">
        <v>10</v>
      </c>
      <c r="E239" s="93">
        <v>12.595110247256335</v>
      </c>
      <c r="F239" s="91">
        <v>30.56</v>
      </c>
      <c r="G239" s="92">
        <v>175175.450033333</v>
      </c>
      <c r="H239" s="98">
        <v>130.73250000000002</v>
      </c>
      <c r="I239" s="98">
        <v>74.02000000000001</v>
      </c>
      <c r="J239" s="96">
        <v>201.203368566667</v>
      </c>
      <c r="K239" s="96"/>
    </row>
    <row r="240" spans="1:11" ht="12.75">
      <c r="A240" s="85">
        <v>2019</v>
      </c>
      <c r="B240" s="85">
        <v>11</v>
      </c>
      <c r="E240" s="93">
        <v>12.595110247256335</v>
      </c>
      <c r="F240" s="91">
        <v>30.35</v>
      </c>
      <c r="G240" s="92">
        <v>175536.373266667</v>
      </c>
      <c r="H240" s="98">
        <v>397.75750000000005</v>
      </c>
      <c r="I240" s="98">
        <v>6.772500000000001</v>
      </c>
      <c r="J240" s="96">
        <v>201.102714933333</v>
      </c>
      <c r="K240" s="96"/>
    </row>
    <row r="241" spans="1:11" ht="12.75">
      <c r="A241" s="85">
        <v>2019</v>
      </c>
      <c r="B241" s="85">
        <v>12</v>
      </c>
      <c r="E241" s="93">
        <v>12.595110247256335</v>
      </c>
      <c r="F241" s="91">
        <v>31</v>
      </c>
      <c r="G241" s="92">
        <v>175897.2965</v>
      </c>
      <c r="H241" s="98">
        <v>713.885</v>
      </c>
      <c r="I241" s="98">
        <v>0.25</v>
      </c>
      <c r="J241" s="96">
        <v>201.0020613</v>
      </c>
      <c r="K241" s="96"/>
    </row>
  </sheetData>
  <sheetProtection/>
  <printOptions/>
  <pageMargins left="0.7" right="0.7" top="0.75" bottom="0.75" header="0.3" footer="0.3"/>
  <pageSetup fitToHeight="0" fitToWidth="1" horizontalDpi="600" verticalDpi="600" orientation="portrait" scale="76" r:id="rId1"/>
  <headerFooter>
    <oddHeader>&amp;R&amp;"Times New Roman,Bold"&amp;12Attachment to Response to PSC-1 Question No. 25 -2 Commercial Inputs
Page &amp;P of &amp;N
Sinclair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43.8515625" style="0" bestFit="1" customWidth="1"/>
    <col min="2" max="12" width="13.7109375" style="20" customWidth="1"/>
    <col min="13" max="14" width="15.7109375" style="0" customWidth="1"/>
    <col min="23" max="23" width="3.8515625" style="0" customWidth="1"/>
    <col min="34" max="34" width="3.8515625" style="0" customWidth="1"/>
    <col min="45" max="45" width="3.8515625" style="0" customWidth="1"/>
    <col min="56" max="56" width="3.8515625" style="0" customWidth="1"/>
    <col min="67" max="67" width="3.8515625" style="0" customWidth="1"/>
    <col min="78" max="78" width="3.8515625" style="0" customWidth="1"/>
    <col min="89" max="89" width="3.8515625" style="0" customWidth="1"/>
    <col min="100" max="100" width="3.8515625" style="0" customWidth="1"/>
    <col min="111" max="111" width="3.8515625" style="0" customWidth="1"/>
  </cols>
  <sheetData>
    <row r="1" ht="12.75">
      <c r="A1" s="2" t="s">
        <v>23</v>
      </c>
    </row>
    <row r="2" ht="12.75">
      <c r="A2" s="2" t="s">
        <v>31</v>
      </c>
    </row>
    <row r="3" ht="12.75">
      <c r="A3" s="2" t="s">
        <v>25</v>
      </c>
    </row>
    <row r="4" spans="1:14" ht="12.75">
      <c r="A4" s="2" t="s">
        <v>24</v>
      </c>
      <c r="B4" s="5" t="s">
        <v>0</v>
      </c>
      <c r="C4" s="5" t="s">
        <v>1</v>
      </c>
      <c r="D4" s="5" t="s">
        <v>20</v>
      </c>
      <c r="E4" s="5" t="s">
        <v>37</v>
      </c>
      <c r="F4" s="5" t="s">
        <v>38</v>
      </c>
      <c r="G4" s="5" t="s">
        <v>21</v>
      </c>
      <c r="H4" s="5" t="s">
        <v>39</v>
      </c>
      <c r="I4" s="5" t="s">
        <v>40</v>
      </c>
      <c r="J4" s="5" t="s">
        <v>41</v>
      </c>
      <c r="K4" s="5" t="s">
        <v>42</v>
      </c>
      <c r="L4" s="5" t="s">
        <v>22</v>
      </c>
      <c r="M4" s="5" t="s">
        <v>27</v>
      </c>
      <c r="N4" s="5" t="s">
        <v>29</v>
      </c>
    </row>
    <row r="5" spans="1:14" ht="12.75">
      <c r="A5" s="16" t="s">
        <v>3</v>
      </c>
      <c r="B5" s="20">
        <v>0.4090719146942817</v>
      </c>
      <c r="C5" s="20">
        <v>0.5372719335340824</v>
      </c>
      <c r="D5" s="20">
        <v>2.2480398717791155</v>
      </c>
      <c r="E5" s="20">
        <v>1.2932225573356297</v>
      </c>
      <c r="F5" s="20">
        <v>0.361926340374465</v>
      </c>
      <c r="G5" s="20">
        <v>0.711432498356873</v>
      </c>
      <c r="H5" s="20">
        <v>0.30085075933041233</v>
      </c>
      <c r="I5" s="20">
        <v>0.9714155644552804</v>
      </c>
      <c r="J5" s="20">
        <v>0.9409221939159398</v>
      </c>
      <c r="K5" s="20">
        <v>0.2001207393165242</v>
      </c>
      <c r="L5" s="20">
        <v>0.36493943398742307</v>
      </c>
      <c r="M5" s="18">
        <f>B5*B$18+C5*C$18+D5*D$18+E5*E$18+F5*F$18+G5*G$18+H5*H$18+I5*I$18+J5*J$18+K5*K$18+L5*L$18</f>
        <v>0.6729715226377582</v>
      </c>
      <c r="N5" s="18">
        <f>B5*B$25+C5*C$25+D5*D$25+E5*E$25+F5*F$25+G5*G$25+H5*H$25+I5*I$25+J5*J$25+K5*K$25+L5*L$25</f>
        <v>0.6729715226377581</v>
      </c>
    </row>
    <row r="6" spans="1:14" ht="12.75">
      <c r="A6" s="16" t="s">
        <v>4</v>
      </c>
      <c r="B6" s="20">
        <v>1.6732360897817717</v>
      </c>
      <c r="C6" s="20">
        <v>1.5898518536338728</v>
      </c>
      <c r="D6" s="20">
        <v>2.218292652303777</v>
      </c>
      <c r="E6" s="20">
        <v>4.261558896991907</v>
      </c>
      <c r="F6" s="20">
        <v>5.566469445525397</v>
      </c>
      <c r="G6" s="20">
        <v>2.113142563952078</v>
      </c>
      <c r="H6" s="20">
        <v>3.9602087577206246</v>
      </c>
      <c r="I6" s="20">
        <v>2.9368922330516964</v>
      </c>
      <c r="J6" s="20">
        <v>1.919597438822334</v>
      </c>
      <c r="K6" s="20">
        <v>0.15891941063371035</v>
      </c>
      <c r="L6" s="20">
        <v>2.2631403061764224</v>
      </c>
      <c r="M6" s="18">
        <f aca="true" t="shared" si="0" ref="M6:M14">B6*B$18+C6*C$18+D6*D$18+E6*E$18+F6*F$18+G6*G$18+H6*H$18+I6*I$18+J6*J$18+K6*K$18+L6*L$18</f>
        <v>2.1158373070183334</v>
      </c>
      <c r="N6" s="18">
        <f aca="true" t="shared" si="1" ref="N6:N15">B6*B$25+C6*C$25+D6*D$25+E6*E$25+F6*F$25+G6*G$25+H6*H$25+I6*I$25+J6*J$25+K6*K$25+L6*L$25</f>
        <v>2.1158373070183334</v>
      </c>
    </row>
    <row r="7" spans="1:14" ht="12.75">
      <c r="A7" s="16" t="s">
        <v>5</v>
      </c>
      <c r="B7" s="20">
        <v>0.04222677829102263</v>
      </c>
      <c r="C7" s="20">
        <v>0.33452780767216456</v>
      </c>
      <c r="D7" s="20">
        <v>0.18273291963421917</v>
      </c>
      <c r="E7" s="20">
        <v>2.508331000469778</v>
      </c>
      <c r="F7" s="20">
        <v>0.3111296610236629</v>
      </c>
      <c r="G7" s="20">
        <v>0.5304403098982413</v>
      </c>
      <c r="H7" s="20">
        <v>0.11170201460287586</v>
      </c>
      <c r="I7" s="20">
        <v>0.1374349994727728</v>
      </c>
      <c r="J7" s="20">
        <v>0.7957181516449614</v>
      </c>
      <c r="K7" s="20">
        <v>0.041201328682813794</v>
      </c>
      <c r="L7" s="20">
        <v>0.22437972266364528</v>
      </c>
      <c r="M7" s="18">
        <f t="shared" si="0"/>
        <v>0.41976666354033126</v>
      </c>
      <c r="N7" s="18">
        <f t="shared" si="1"/>
        <v>0.41976666354033115</v>
      </c>
    </row>
    <row r="8" spans="1:14" ht="12.75">
      <c r="A8" s="16" t="s">
        <v>6</v>
      </c>
      <c r="B8" s="20">
        <v>4.216871647087247</v>
      </c>
      <c r="C8" s="20">
        <v>2.639052704969298</v>
      </c>
      <c r="D8" s="20">
        <v>0.9561606259930073</v>
      </c>
      <c r="E8" s="20">
        <v>2.6356280754647847</v>
      </c>
      <c r="F8" s="20">
        <v>6.6607145798739245</v>
      </c>
      <c r="G8" s="20">
        <v>1.0444267844820614</v>
      </c>
      <c r="H8" s="20">
        <v>1.843827921044804</v>
      </c>
      <c r="I8" s="20">
        <v>1.1697592568762138</v>
      </c>
      <c r="J8" s="20">
        <v>1.347783920359221</v>
      </c>
      <c r="K8" s="20">
        <v>0.2479437101090759</v>
      </c>
      <c r="L8" s="20">
        <v>1.065158913334316</v>
      </c>
      <c r="M8" s="18">
        <f t="shared" si="0"/>
        <v>1.9530627547414157</v>
      </c>
      <c r="N8" s="18">
        <f t="shared" si="1"/>
        <v>1.9530627547414154</v>
      </c>
    </row>
    <row r="9" spans="1:14" ht="12.75">
      <c r="A9" s="16" t="s">
        <v>7</v>
      </c>
      <c r="B9" s="20">
        <v>0.022696893331424665</v>
      </c>
      <c r="C9" s="20">
        <v>0.023653481350557087</v>
      </c>
      <c r="D9" s="20">
        <v>0.3187202086643358</v>
      </c>
      <c r="E9" s="20">
        <v>1.680900013002239</v>
      </c>
      <c r="F9" s="20">
        <v>0.10582641531417106</v>
      </c>
      <c r="G9" s="20">
        <v>0.15435264556861672</v>
      </c>
      <c r="H9" s="20">
        <v>0.002978720389410023</v>
      </c>
      <c r="I9" s="20">
        <v>0.0007808806788225728</v>
      </c>
      <c r="J9" s="20">
        <v>0.04036672375133199</v>
      </c>
      <c r="K9" s="20">
        <v>0.0007357380121931034</v>
      </c>
      <c r="L9" s="20">
        <v>0.014184924995977575</v>
      </c>
      <c r="M9" s="18">
        <f t="shared" si="0"/>
        <v>0.08718409067823488</v>
      </c>
      <c r="N9" s="18">
        <f t="shared" si="1"/>
        <v>0.08718409067823488</v>
      </c>
    </row>
    <row r="10" spans="1:14" ht="12.75">
      <c r="A10" s="16" t="s">
        <v>8</v>
      </c>
      <c r="B10" s="20">
        <v>0.17418546045046837</v>
      </c>
      <c r="C10" s="20">
        <v>0.2851934037124312</v>
      </c>
      <c r="D10" s="20">
        <v>1.2039124681947513</v>
      </c>
      <c r="E10" s="20">
        <v>0.403010966972826</v>
      </c>
      <c r="F10" s="20">
        <v>1.003022764347713</v>
      </c>
      <c r="G10" s="20">
        <v>0.7887655243346523</v>
      </c>
      <c r="H10" s="20">
        <v>0.7619566756110838</v>
      </c>
      <c r="I10" s="20">
        <v>0.4967962878669208</v>
      </c>
      <c r="J10" s="20">
        <v>0.5562766859401183</v>
      </c>
      <c r="K10" s="20">
        <v>0.15251848992763037</v>
      </c>
      <c r="L10" s="20">
        <v>0.476355572137647</v>
      </c>
      <c r="M10" s="18">
        <f t="shared" si="0"/>
        <v>0.4800380765818983</v>
      </c>
      <c r="N10" s="18">
        <f t="shared" si="1"/>
        <v>0.4800380765818983</v>
      </c>
    </row>
    <row r="11" spans="1:14" ht="12.75">
      <c r="A11" s="16" t="s">
        <v>9</v>
      </c>
      <c r="B11" s="20">
        <v>1.567669144054215</v>
      </c>
      <c r="C11" s="20">
        <v>2.5667406334118805</v>
      </c>
      <c r="D11" s="20">
        <v>10.83521221375276</v>
      </c>
      <c r="E11" s="20">
        <v>3.627098702755434</v>
      </c>
      <c r="F11" s="20">
        <v>9.027204879129421</v>
      </c>
      <c r="G11" s="20">
        <v>7.098889719011868</v>
      </c>
      <c r="H11" s="20">
        <v>6.857610080499755</v>
      </c>
      <c r="I11" s="20">
        <v>4.471166590802286</v>
      </c>
      <c r="J11" s="20">
        <v>5.006490173461063</v>
      </c>
      <c r="K11" s="20">
        <v>1.3726664093486731</v>
      </c>
      <c r="L11" s="20">
        <v>4.2872001492388225</v>
      </c>
      <c r="M11" s="18">
        <f t="shared" si="0"/>
        <v>4.320342689237084</v>
      </c>
      <c r="N11" s="18">
        <f t="shared" si="1"/>
        <v>4.320342689237084</v>
      </c>
    </row>
    <row r="12" spans="1:14" ht="12.75">
      <c r="A12" s="16" t="s">
        <v>10</v>
      </c>
      <c r="B12" s="20">
        <v>0.6244284839784973</v>
      </c>
      <c r="C12" s="20">
        <v>0.7383265250138177</v>
      </c>
      <c r="D12" s="20">
        <v>34.659760291550974</v>
      </c>
      <c r="E12" s="20">
        <v>11.850200435898746</v>
      </c>
      <c r="F12" s="20">
        <v>0.49526762367032057</v>
      </c>
      <c r="G12" s="20">
        <v>0.3839228240031583</v>
      </c>
      <c r="H12" s="20">
        <v>0.519786707952049</v>
      </c>
      <c r="I12" s="20">
        <v>1.498510022660517</v>
      </c>
      <c r="J12" s="20">
        <v>0.9539905577203278</v>
      </c>
      <c r="K12" s="20">
        <v>2.323460642505821</v>
      </c>
      <c r="L12" s="20">
        <v>2.136765519848622</v>
      </c>
      <c r="M12" s="18">
        <f t="shared" si="0"/>
        <v>1.963265148331422</v>
      </c>
      <c r="N12" s="18">
        <f t="shared" si="1"/>
        <v>1.963265148331422</v>
      </c>
    </row>
    <row r="13" spans="1:14" ht="12.75">
      <c r="A13" s="16" t="s">
        <v>11</v>
      </c>
      <c r="B13" s="20">
        <v>0.16943494789272834</v>
      </c>
      <c r="C13" s="20">
        <v>0.5330480975786258</v>
      </c>
      <c r="D13" s="20">
        <v>0.3229698114465269</v>
      </c>
      <c r="E13" s="20">
        <v>0.16201445908455314</v>
      </c>
      <c r="F13" s="20">
        <v>0.7809989450185822</v>
      </c>
      <c r="G13" s="20">
        <v>0.13241419848272198</v>
      </c>
      <c r="H13" s="20">
        <v>1.589147327750247</v>
      </c>
      <c r="I13" s="20">
        <v>1.012802240432877</v>
      </c>
      <c r="J13" s="20">
        <v>0.21432116639196405</v>
      </c>
      <c r="K13" s="20">
        <v>0.06621642109737931</v>
      </c>
      <c r="L13" s="20">
        <v>0.4938932975872192</v>
      </c>
      <c r="M13" s="18">
        <f t="shared" si="0"/>
        <v>0.40168060217622936</v>
      </c>
      <c r="N13" s="18">
        <f t="shared" si="1"/>
        <v>0.4016806021762293</v>
      </c>
    </row>
    <row r="14" spans="1:14" ht="12.75">
      <c r="A14" s="16" t="s">
        <v>12</v>
      </c>
      <c r="B14" s="20">
        <v>2.7605756307756044</v>
      </c>
      <c r="C14" s="20">
        <v>1.5400105893594846</v>
      </c>
      <c r="D14" s="20">
        <v>3.6164119676446633</v>
      </c>
      <c r="E14" s="20">
        <v>3.335761987937318</v>
      </c>
      <c r="F14" s="20">
        <v>5.0077059726665745</v>
      </c>
      <c r="G14" s="20">
        <v>2.693727895760935</v>
      </c>
      <c r="H14" s="20">
        <v>4.755527101693102</v>
      </c>
      <c r="I14" s="20">
        <v>4.4463345852157286</v>
      </c>
      <c r="J14" s="20">
        <v>2.8759112612189974</v>
      </c>
      <c r="K14" s="20">
        <v>1.2831270932647725</v>
      </c>
      <c r="L14" s="20">
        <v>4.656524014588639</v>
      </c>
      <c r="M14" s="18">
        <f t="shared" si="0"/>
        <v>3.0148073058468348</v>
      </c>
      <c r="N14" s="18">
        <f t="shared" si="1"/>
        <v>3.0148073058468343</v>
      </c>
    </row>
    <row r="15" spans="1:14" ht="12.75">
      <c r="A15" s="17" t="s">
        <v>13</v>
      </c>
      <c r="B15" s="20">
        <f>SUM(B5:B14)</f>
        <v>11.660396990337262</v>
      </c>
      <c r="C15" s="20">
        <f aca="true" t="shared" si="2" ref="C15:M15">SUM(C5:C14)</f>
        <v>10.787677030236214</v>
      </c>
      <c r="D15" s="20">
        <f t="shared" si="2"/>
        <v>56.56221303096413</v>
      </c>
      <c r="E15" s="20">
        <f t="shared" si="2"/>
        <v>31.757727095913214</v>
      </c>
      <c r="F15" s="20">
        <f t="shared" si="2"/>
        <v>29.32026662694423</v>
      </c>
      <c r="G15" s="20">
        <f t="shared" si="2"/>
        <v>15.651514963851207</v>
      </c>
      <c r="H15" s="20">
        <f t="shared" si="2"/>
        <v>20.703596066594365</v>
      </c>
      <c r="I15" s="20">
        <f t="shared" si="2"/>
        <v>17.14189266151312</v>
      </c>
      <c r="J15" s="20">
        <f t="shared" si="2"/>
        <v>14.651378273226257</v>
      </c>
      <c r="K15" s="20">
        <f t="shared" si="2"/>
        <v>5.846909982898593</v>
      </c>
      <c r="L15" s="20">
        <f t="shared" si="2"/>
        <v>15.982541854558734</v>
      </c>
      <c r="M15" s="4">
        <f t="shared" si="2"/>
        <v>15.428956160789545</v>
      </c>
      <c r="N15" s="18">
        <f t="shared" si="1"/>
        <v>15.428956160789541</v>
      </c>
    </row>
    <row r="17" spans="1:13" ht="12.75">
      <c r="A17" s="2" t="s">
        <v>33</v>
      </c>
      <c r="B17" s="48">
        <v>555.093</v>
      </c>
      <c r="C17" s="48">
        <v>346.83799999999997</v>
      </c>
      <c r="D17" s="48">
        <v>68.947</v>
      </c>
      <c r="E17" s="48">
        <v>101.274</v>
      </c>
      <c r="F17" s="48">
        <v>138.433</v>
      </c>
      <c r="G17" s="48">
        <v>373.952</v>
      </c>
      <c r="H17" s="48">
        <v>196.727</v>
      </c>
      <c r="I17" s="48">
        <v>375.214</v>
      </c>
      <c r="J17" s="48">
        <v>1008.9159999999999</v>
      </c>
      <c r="K17" s="48">
        <v>398.23600000000005</v>
      </c>
      <c r="L17" s="48">
        <v>227.21099999999998</v>
      </c>
      <c r="M17" s="3">
        <f>SUM(B17:L17)</f>
        <v>3790.841</v>
      </c>
    </row>
    <row r="18" spans="1:13" ht="12.75">
      <c r="A18" t="s">
        <v>35</v>
      </c>
      <c r="B18" s="21">
        <f>B17/$M$17</f>
        <v>0.14643004019424713</v>
      </c>
      <c r="C18" s="21">
        <f aca="true" t="shared" si="3" ref="C18:L18">C17/$M$17</f>
        <v>0.09149368174502702</v>
      </c>
      <c r="D18" s="21">
        <f t="shared" si="3"/>
        <v>0.018187784715845378</v>
      </c>
      <c r="E18" s="21">
        <f t="shared" si="3"/>
        <v>0.026715443881713846</v>
      </c>
      <c r="F18" s="21">
        <f t="shared" si="3"/>
        <v>0.03651775423975841</v>
      </c>
      <c r="G18" s="21">
        <f t="shared" si="3"/>
        <v>0.09864618431635619</v>
      </c>
      <c r="H18" s="21">
        <f t="shared" si="3"/>
        <v>0.05189534459503841</v>
      </c>
      <c r="I18" s="21">
        <f t="shared" si="3"/>
        <v>0.09897909197457767</v>
      </c>
      <c r="J18" s="21">
        <f t="shared" si="3"/>
        <v>0.2661456916816084</v>
      </c>
      <c r="K18" s="21">
        <f t="shared" si="3"/>
        <v>0.10505215069690342</v>
      </c>
      <c r="L18" s="21">
        <f t="shared" si="3"/>
        <v>0.05993683195892415</v>
      </c>
      <c r="M18" s="3">
        <f>SUM(B18:L18)</f>
        <v>1</v>
      </c>
    </row>
    <row r="19" spans="2:13" ht="12.7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1:12" ht="12.75">
      <c r="A20" s="19" t="s">
        <v>32</v>
      </c>
      <c r="B20" s="22">
        <v>1645</v>
      </c>
      <c r="C20" s="22">
        <v>791</v>
      </c>
      <c r="D20" s="22">
        <v>877</v>
      </c>
      <c r="E20" s="22">
        <v>528</v>
      </c>
      <c r="F20" s="22">
        <v>501</v>
      </c>
      <c r="G20" s="22">
        <v>2074</v>
      </c>
      <c r="H20" s="22">
        <v>434</v>
      </c>
      <c r="I20" s="22">
        <v>434</v>
      </c>
      <c r="J20" s="22">
        <v>1105</v>
      </c>
      <c r="K20" s="22">
        <v>2306</v>
      </c>
      <c r="L20" s="22">
        <v>1484.642627764015</v>
      </c>
    </row>
    <row r="22" ht="13.5" thickBot="1">
      <c r="A22" s="2" t="s">
        <v>28</v>
      </c>
    </row>
    <row r="23" spans="1:12" ht="13.5" thickBot="1">
      <c r="A23" s="42" t="s">
        <v>44</v>
      </c>
      <c r="B23" s="43">
        <v>337442.55319148937</v>
      </c>
      <c r="C23" s="44">
        <v>438480.4045512009</v>
      </c>
      <c r="D23" s="44">
        <v>78616.87571265678</v>
      </c>
      <c r="E23" s="44">
        <v>191806.81818181818</v>
      </c>
      <c r="F23" s="44">
        <v>276313.373253493</v>
      </c>
      <c r="G23" s="44">
        <v>180304.72516875603</v>
      </c>
      <c r="H23" s="44">
        <v>453288.0184331797</v>
      </c>
      <c r="I23" s="44">
        <v>864548.3870967742</v>
      </c>
      <c r="J23" s="44">
        <v>913046.1538461538</v>
      </c>
      <c r="K23" s="44">
        <v>172695.57675628798</v>
      </c>
      <c r="L23" s="45">
        <v>153040.87040946484</v>
      </c>
    </row>
    <row r="24" spans="1:13" ht="12.75">
      <c r="A24" t="s">
        <v>34</v>
      </c>
      <c r="B24" s="23">
        <f>B20*B23</f>
        <v>555093000</v>
      </c>
      <c r="C24" s="23">
        <f aca="true" t="shared" si="4" ref="C24:L24">C20*C23</f>
        <v>346837999.99999994</v>
      </c>
      <c r="D24" s="23">
        <f>D20*D23</f>
        <v>68947000</v>
      </c>
      <c r="E24" s="23">
        <f t="shared" si="4"/>
        <v>101274000</v>
      </c>
      <c r="F24" s="23">
        <f t="shared" si="4"/>
        <v>138433000</v>
      </c>
      <c r="G24" s="23">
        <f t="shared" si="4"/>
        <v>373952000</v>
      </c>
      <c r="H24" s="23">
        <f t="shared" si="4"/>
        <v>196727000</v>
      </c>
      <c r="I24" s="23">
        <f t="shared" si="4"/>
        <v>375214000</v>
      </c>
      <c r="J24" s="23">
        <f t="shared" si="4"/>
        <v>1008915999.9999999</v>
      </c>
      <c r="K24" s="23">
        <f t="shared" si="4"/>
        <v>398236000.00000006</v>
      </c>
      <c r="L24" s="23">
        <f t="shared" si="4"/>
        <v>227210999.99999997</v>
      </c>
      <c r="M24" s="3">
        <f>SUM(B24:L24)</f>
        <v>3790841000</v>
      </c>
    </row>
    <row r="25" spans="2:13" ht="12.75">
      <c r="B25" s="21">
        <f>B24/$M$24</f>
        <v>0.14643004019424713</v>
      </c>
      <c r="C25" s="21">
        <f aca="true" t="shared" si="5" ref="C25:L25">C24/$M$24</f>
        <v>0.091493681745027</v>
      </c>
      <c r="D25" s="21">
        <f>D24/$M$24</f>
        <v>0.018187784715845375</v>
      </c>
      <c r="E25" s="21">
        <f t="shared" si="5"/>
        <v>0.026715443881713846</v>
      </c>
      <c r="F25" s="21">
        <f t="shared" si="5"/>
        <v>0.03651775423975841</v>
      </c>
      <c r="G25" s="21">
        <f t="shared" si="5"/>
        <v>0.09864618431635619</v>
      </c>
      <c r="H25" s="21">
        <f t="shared" si="5"/>
        <v>0.05189534459503841</v>
      </c>
      <c r="I25" s="21">
        <f t="shared" si="5"/>
        <v>0.09897909197457767</v>
      </c>
      <c r="J25" s="21">
        <f t="shared" si="5"/>
        <v>0.26614569168160834</v>
      </c>
      <c r="K25" s="21">
        <f t="shared" si="5"/>
        <v>0.10505215069690342</v>
      </c>
      <c r="L25" s="21">
        <f t="shared" si="5"/>
        <v>0.059936831958924144</v>
      </c>
      <c r="M25" s="3">
        <f>SUM(B25:L25)</f>
        <v>1</v>
      </c>
    </row>
    <row r="26" ht="12.75">
      <c r="A26" s="2"/>
    </row>
    <row r="27" ht="12.75">
      <c r="A27" s="2" t="s">
        <v>30</v>
      </c>
    </row>
    <row r="28" ht="12.75">
      <c r="A28" s="2"/>
    </row>
    <row r="29" spans="2:4" ht="12.75">
      <c r="B29" s="20" t="s">
        <v>26</v>
      </c>
      <c r="C29" s="20" t="s">
        <v>29</v>
      </c>
      <c r="D29" s="46" t="s">
        <v>43</v>
      </c>
    </row>
    <row r="30" spans="1:6" ht="12.75">
      <c r="A30" s="16" t="s">
        <v>3</v>
      </c>
      <c r="B30" s="24">
        <f>M5</f>
        <v>0.6729715226377582</v>
      </c>
      <c r="C30" s="24">
        <f>N5</f>
        <v>0.6729715226377581</v>
      </c>
      <c r="D30" s="47">
        <f>C30*B$43</f>
        <v>3515.93568706355</v>
      </c>
      <c r="E30" s="66"/>
      <c r="F30" s="25"/>
    </row>
    <row r="31" spans="1:6" ht="12.75">
      <c r="A31" s="16" t="s">
        <v>4</v>
      </c>
      <c r="B31" s="24">
        <f aca="true" t="shared" si="6" ref="B31:B40">M6</f>
        <v>2.1158373070183334</v>
      </c>
      <c r="C31" s="24">
        <f aca="true" t="shared" si="7" ref="C31:C40">N6</f>
        <v>2.1158373070183334</v>
      </c>
      <c r="D31" s="47">
        <f aca="true" t="shared" si="8" ref="D31:D40">C31*B$43</f>
        <v>11054.179330810233</v>
      </c>
      <c r="E31" s="66"/>
      <c r="F31" s="25"/>
    </row>
    <row r="32" spans="1:6" ht="12.75">
      <c r="A32" s="16" t="s">
        <v>5</v>
      </c>
      <c r="B32" s="24">
        <f t="shared" si="6"/>
        <v>0.41976666354033126</v>
      </c>
      <c r="C32" s="24">
        <f t="shared" si="7"/>
        <v>0.41976666354033115</v>
      </c>
      <c r="D32" s="47">
        <f t="shared" si="8"/>
        <v>2193.068418105219</v>
      </c>
      <c r="E32" s="66"/>
      <c r="F32" s="25"/>
    </row>
    <row r="33" spans="1:6" ht="12.75">
      <c r="A33" s="16" t="s">
        <v>6</v>
      </c>
      <c r="B33" s="24">
        <f t="shared" si="6"/>
        <v>1.9530627547414157</v>
      </c>
      <c r="C33" s="24">
        <f t="shared" si="7"/>
        <v>1.9530627547414154</v>
      </c>
      <c r="D33" s="47">
        <f t="shared" si="8"/>
        <v>10203.764657908445</v>
      </c>
      <c r="E33" s="66"/>
      <c r="F33" s="25"/>
    </row>
    <row r="34" spans="1:6" ht="12.75">
      <c r="A34" s="16" t="s">
        <v>7</v>
      </c>
      <c r="B34" s="24">
        <f t="shared" si="6"/>
        <v>0.08718409067823488</v>
      </c>
      <c r="C34" s="24">
        <f t="shared" si="7"/>
        <v>0.08718409067823488</v>
      </c>
      <c r="D34" s="47">
        <f t="shared" si="8"/>
        <v>455.4927592750298</v>
      </c>
      <c r="E34" s="66"/>
      <c r="F34" s="25"/>
    </row>
    <row r="35" spans="1:6" ht="12.75">
      <c r="A35" s="16" t="s">
        <v>8</v>
      </c>
      <c r="B35" s="24">
        <f t="shared" si="6"/>
        <v>0.4800380765818983</v>
      </c>
      <c r="C35" s="24">
        <f t="shared" si="7"/>
        <v>0.4800380765818983</v>
      </c>
      <c r="D35" s="47">
        <f t="shared" si="8"/>
        <v>2507.9560543487196</v>
      </c>
      <c r="E35" s="66"/>
      <c r="F35" s="25"/>
    </row>
    <row r="36" spans="1:6" ht="12.75">
      <c r="A36" s="16" t="s">
        <v>9</v>
      </c>
      <c r="B36" s="24">
        <f t="shared" si="6"/>
        <v>4.320342689237084</v>
      </c>
      <c r="C36" s="24">
        <f t="shared" si="7"/>
        <v>4.320342689237084</v>
      </c>
      <c r="D36" s="47">
        <f t="shared" si="8"/>
        <v>22571.604489138477</v>
      </c>
      <c r="E36" s="66"/>
      <c r="F36" s="25"/>
    </row>
    <row r="37" spans="1:6" ht="12.75">
      <c r="A37" s="16" t="s">
        <v>10</v>
      </c>
      <c r="B37" s="24">
        <f t="shared" si="6"/>
        <v>1.963265148331422</v>
      </c>
      <c r="C37" s="24">
        <f t="shared" si="7"/>
        <v>1.963265148331422</v>
      </c>
      <c r="D37" s="47">
        <f t="shared" si="8"/>
        <v>10257.06700207893</v>
      </c>
      <c r="E37" s="66"/>
      <c r="F37" s="25"/>
    </row>
    <row r="38" spans="1:6" ht="12.75">
      <c r="A38" s="16" t="s">
        <v>11</v>
      </c>
      <c r="B38" s="24">
        <f t="shared" si="6"/>
        <v>0.40168060217622936</v>
      </c>
      <c r="C38" s="24">
        <f t="shared" si="7"/>
        <v>0.4016806021762293</v>
      </c>
      <c r="D38" s="47">
        <f t="shared" si="8"/>
        <v>2098.5778988939096</v>
      </c>
      <c r="E38" s="66"/>
      <c r="F38" s="25"/>
    </row>
    <row r="39" spans="1:6" ht="12.75">
      <c r="A39" s="16" t="s">
        <v>12</v>
      </c>
      <c r="B39" s="24">
        <f t="shared" si="6"/>
        <v>3.0148073058468348</v>
      </c>
      <c r="C39" s="24">
        <f t="shared" si="7"/>
        <v>3.0148073058468343</v>
      </c>
      <c r="D39" s="47">
        <f t="shared" si="8"/>
        <v>15750.842702377491</v>
      </c>
      <c r="E39" s="66"/>
      <c r="F39" s="25"/>
    </row>
    <row r="40" spans="1:4" ht="12.75">
      <c r="A40" s="17" t="s">
        <v>13</v>
      </c>
      <c r="B40" s="24">
        <f t="shared" si="6"/>
        <v>15.428956160789545</v>
      </c>
      <c r="C40" s="24">
        <f t="shared" si="7"/>
        <v>15.428956160789541</v>
      </c>
      <c r="D40" s="47">
        <f t="shared" si="8"/>
        <v>80608.489</v>
      </c>
    </row>
    <row r="41" ht="13.5" thickBot="1"/>
    <row r="42" spans="1:2" ht="13.5" thickBot="1">
      <c r="A42" s="42" t="s">
        <v>36</v>
      </c>
      <c r="B42" s="65">
        <v>80608.489</v>
      </c>
    </row>
    <row r="43" spans="1:2" ht="12.75">
      <c r="A43" s="19" t="s">
        <v>48</v>
      </c>
      <c r="B43" s="34">
        <f>B42/C40</f>
        <v>5224.494007239116</v>
      </c>
    </row>
    <row r="44" ht="12.75">
      <c r="A44" s="41" t="s">
        <v>49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5" r:id="rId1"/>
  <headerFooter>
    <oddFooter>&amp;R&amp;"Times New Roman,Bold"&amp;12Attachment to Response to PSC-1 Question No. 25 - 2 Commercial Inputs
Page &amp;P of &amp;N
Sinclair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9.140625" style="11" customWidth="1"/>
    <col min="2" max="2" width="9.28125" style="28" customWidth="1"/>
    <col min="3" max="3" width="9.140625" style="28" customWidth="1"/>
    <col min="4" max="4" width="9.28125" style="28" customWidth="1"/>
    <col min="5" max="6" width="9.140625" style="28" customWidth="1"/>
    <col min="7" max="7" width="9.57421875" style="28" customWidth="1"/>
    <col min="8" max="9" width="9.140625" style="28" customWidth="1"/>
    <col min="10" max="10" width="9.28125" style="28" customWidth="1"/>
    <col min="11" max="11" width="9.140625" style="28" customWidth="1"/>
    <col min="12" max="16384" width="9.140625" style="1" customWidth="1"/>
  </cols>
  <sheetData>
    <row r="1" spans="1:11" s="6" customFormat="1" ht="12.75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ht="12.75">
      <c r="A2" s="27">
        <v>1995</v>
      </c>
      <c r="B2" s="29">
        <v>1.101143046732921</v>
      </c>
      <c r="C2" s="29">
        <v>2.6593854910077828</v>
      </c>
      <c r="D2" s="29">
        <v>0.43446565291902794</v>
      </c>
      <c r="E2" s="29">
        <v>0.9755122401822887</v>
      </c>
      <c r="F2" s="29">
        <v>0.6670681655186108</v>
      </c>
      <c r="G2" s="29">
        <v>1.8399152905274512</v>
      </c>
      <c r="H2" s="29">
        <v>35.70326104461846</v>
      </c>
      <c r="I2" s="29">
        <v>35.70326104461846</v>
      </c>
      <c r="J2" s="29">
        <v>1</v>
      </c>
      <c r="K2" s="29">
        <v>1</v>
      </c>
    </row>
    <row r="3" spans="1:11" ht="12.75">
      <c r="A3" s="27">
        <v>1996</v>
      </c>
      <c r="B3" s="29">
        <v>1.105875705836449</v>
      </c>
      <c r="C3" s="29">
        <v>2.6593854910077828</v>
      </c>
      <c r="D3" s="29">
        <v>0.43522326921276916</v>
      </c>
      <c r="E3" s="29">
        <v>0.9764114953928773</v>
      </c>
      <c r="F3" s="29">
        <v>0.6677059937984998</v>
      </c>
      <c r="G3" s="29">
        <v>1.8425920446138877</v>
      </c>
      <c r="H3" s="29">
        <v>35.79540607518049</v>
      </c>
      <c r="I3" s="29">
        <v>35.79540607518049</v>
      </c>
      <c r="J3" s="29">
        <v>1</v>
      </c>
      <c r="K3" s="29">
        <v>1</v>
      </c>
    </row>
    <row r="4" spans="1:11" ht="12.75">
      <c r="A4" s="27">
        <v>1997</v>
      </c>
      <c r="B4" s="29">
        <v>1.1106083649399772</v>
      </c>
      <c r="C4" s="29">
        <v>2.6593854910077828</v>
      </c>
      <c r="D4" s="29">
        <v>0.4359430752504928</v>
      </c>
      <c r="E4" s="29">
        <v>0.9774795471458007</v>
      </c>
      <c r="F4" s="29">
        <v>0.6679361765625011</v>
      </c>
      <c r="G4" s="29">
        <v>1.8450783892670617</v>
      </c>
      <c r="H4" s="29">
        <v>35.90323777771756</v>
      </c>
      <c r="I4" s="29">
        <v>35.90323777771756</v>
      </c>
      <c r="J4" s="29">
        <v>1</v>
      </c>
      <c r="K4" s="29">
        <v>1</v>
      </c>
    </row>
    <row r="5" spans="1:11" ht="12.75">
      <c r="A5" s="27">
        <v>1998</v>
      </c>
      <c r="B5" s="29">
        <v>1.122393496654853</v>
      </c>
      <c r="C5" s="29">
        <v>2.701254942618367</v>
      </c>
      <c r="D5" s="29">
        <v>0.4471211028210183</v>
      </c>
      <c r="E5" s="29">
        <v>0.9799293705722312</v>
      </c>
      <c r="F5" s="29">
        <v>0.6746830066287892</v>
      </c>
      <c r="G5" s="29">
        <v>1.8580849841561546</v>
      </c>
      <c r="H5" s="29">
        <v>35.97879324352897</v>
      </c>
      <c r="I5" s="29">
        <v>35.97879324352897</v>
      </c>
      <c r="J5" s="29">
        <v>1</v>
      </c>
      <c r="K5" s="29">
        <v>1</v>
      </c>
    </row>
    <row r="6" spans="1:11" ht="12.75">
      <c r="A6" s="27">
        <v>1999</v>
      </c>
      <c r="B6" s="29">
        <v>1.1343036853510386</v>
      </c>
      <c r="C6" s="29">
        <v>2.7437835882360258</v>
      </c>
      <c r="D6" s="29">
        <v>0.45858574648309575</v>
      </c>
      <c r="E6" s="29">
        <v>0.9823853339069987</v>
      </c>
      <c r="F6" s="29">
        <v>0.6814979864937265</v>
      </c>
      <c r="G6" s="29">
        <v>1.8711832670253319</v>
      </c>
      <c r="H6" s="29">
        <v>36.05450770971938</v>
      </c>
      <c r="I6" s="29">
        <v>36.05450770971938</v>
      </c>
      <c r="J6" s="29">
        <v>1</v>
      </c>
      <c r="K6" s="29">
        <v>1</v>
      </c>
    </row>
    <row r="7" spans="1:11" ht="12.75">
      <c r="A7" s="27">
        <v>2000</v>
      </c>
      <c r="B7" s="29">
        <v>1.1463402580606759</v>
      </c>
      <c r="C7" s="29">
        <v>2.786981806232631</v>
      </c>
      <c r="D7" s="29">
        <v>0.4703443553672777</v>
      </c>
      <c r="E7" s="29">
        <v>0.9848474525383445</v>
      </c>
      <c r="F7" s="29">
        <v>0.6883818045391176</v>
      </c>
      <c r="G7" s="29">
        <v>1.8843738842148359</v>
      </c>
      <c r="H7" s="29">
        <v>36.130381510892256</v>
      </c>
      <c r="I7" s="29">
        <v>36.130381510892256</v>
      </c>
      <c r="J7" s="29">
        <v>1</v>
      </c>
      <c r="K7" s="29">
        <v>1</v>
      </c>
    </row>
    <row r="8" spans="1:11" ht="12.75">
      <c r="A8" s="27">
        <v>2001</v>
      </c>
      <c r="B8" s="29">
        <v>1.1583885249771209</v>
      </c>
      <c r="C8" s="29">
        <v>2.830511941945045</v>
      </c>
      <c r="D8" s="29">
        <v>0.48179958531952</v>
      </c>
      <c r="E8" s="29">
        <v>0.9871841170621255</v>
      </c>
      <c r="F8" s="29">
        <v>0.6948022664810538</v>
      </c>
      <c r="G8" s="29">
        <v>1.8959063813491341</v>
      </c>
      <c r="H8" s="29">
        <v>36.2064149823552</v>
      </c>
      <c r="I8" s="29">
        <v>36.2064149823552</v>
      </c>
      <c r="J8" s="29">
        <v>1</v>
      </c>
      <c r="K8" s="29">
        <v>1</v>
      </c>
    </row>
    <row r="9" spans="1:11" ht="12.75">
      <c r="A9" s="27">
        <v>2002</v>
      </c>
      <c r="B9" s="29">
        <v>1.1700894191688092</v>
      </c>
      <c r="C9" s="29">
        <v>2.859102971661662</v>
      </c>
      <c r="D9" s="29">
        <v>0.4903812573226666</v>
      </c>
      <c r="E9" s="29">
        <v>0.9886671177387336</v>
      </c>
      <c r="F9" s="29">
        <v>0.6993480286673919</v>
      </c>
      <c r="G9" s="29">
        <v>1.904859219681638</v>
      </c>
      <c r="H9" s="29">
        <v>36.32968132462786</v>
      </c>
      <c r="I9" s="29">
        <v>36.32968132462786</v>
      </c>
      <c r="J9" s="29">
        <v>1</v>
      </c>
      <c r="K9" s="29">
        <v>1</v>
      </c>
    </row>
    <row r="10" spans="1:11" ht="12.75">
      <c r="A10" s="27">
        <v>2003</v>
      </c>
      <c r="B10" s="29">
        <v>1.1825506282741611</v>
      </c>
      <c r="C10" s="29">
        <v>2.888519473791992</v>
      </c>
      <c r="D10" s="29">
        <v>0.4983240297073166</v>
      </c>
      <c r="E10" s="29">
        <v>0.9898001400266605</v>
      </c>
      <c r="F10" s="29">
        <v>0.7033163332627393</v>
      </c>
      <c r="G10" s="29">
        <v>1.9108434466093045</v>
      </c>
      <c r="H10" s="29">
        <v>36.83134652985024</v>
      </c>
      <c r="I10" s="29">
        <v>36.83134652985024</v>
      </c>
      <c r="J10" s="29">
        <v>1</v>
      </c>
      <c r="K10" s="29">
        <v>1</v>
      </c>
    </row>
    <row r="11" spans="1:11" ht="12.75">
      <c r="A11" s="27">
        <v>2004</v>
      </c>
      <c r="B11" s="30">
        <v>1.194933</v>
      </c>
      <c r="C11" s="30">
        <v>2.910949</v>
      </c>
      <c r="D11" s="30">
        <v>0.505737</v>
      </c>
      <c r="E11" s="30">
        <v>0.990906</v>
      </c>
      <c r="F11" s="30">
        <v>0.706846</v>
      </c>
      <c r="G11" s="30">
        <v>1.917813</v>
      </c>
      <c r="H11" s="30">
        <v>37.114155</v>
      </c>
      <c r="I11" s="30">
        <v>37.114155</v>
      </c>
      <c r="J11" s="29">
        <v>1</v>
      </c>
      <c r="K11" s="29">
        <v>1</v>
      </c>
    </row>
    <row r="12" spans="1:11" ht="12.75">
      <c r="A12" s="27">
        <v>2005</v>
      </c>
      <c r="B12" s="30">
        <v>1.230505</v>
      </c>
      <c r="C12" s="30">
        <v>2.940409</v>
      </c>
      <c r="D12" s="30">
        <v>0.502522</v>
      </c>
      <c r="E12" s="30">
        <v>0.991961</v>
      </c>
      <c r="F12" s="30">
        <v>0.712915</v>
      </c>
      <c r="G12" s="30">
        <v>1.941313</v>
      </c>
      <c r="H12" s="30">
        <v>38.453896</v>
      </c>
      <c r="I12" s="30">
        <v>38.453896</v>
      </c>
      <c r="J12" s="29">
        <v>1</v>
      </c>
      <c r="K12" s="29">
        <v>1</v>
      </c>
    </row>
    <row r="13" spans="1:11" ht="12.75">
      <c r="A13" s="27">
        <v>2006</v>
      </c>
      <c r="B13" s="30">
        <v>1.264188</v>
      </c>
      <c r="C13" s="30">
        <v>2.974023</v>
      </c>
      <c r="D13" s="30">
        <v>0.499468</v>
      </c>
      <c r="E13" s="30">
        <v>0.997373</v>
      </c>
      <c r="F13" s="30">
        <v>0.718473</v>
      </c>
      <c r="G13" s="30">
        <v>1.962778</v>
      </c>
      <c r="H13" s="30">
        <v>40.040421</v>
      </c>
      <c r="I13" s="30">
        <v>40.040421</v>
      </c>
      <c r="J13" s="29">
        <v>1</v>
      </c>
      <c r="K13" s="29">
        <v>1</v>
      </c>
    </row>
    <row r="14" spans="1:11" ht="12.75">
      <c r="A14" s="27">
        <v>2007</v>
      </c>
      <c r="B14" s="30">
        <v>1.292242</v>
      </c>
      <c r="C14" s="30">
        <v>3.006839</v>
      </c>
      <c r="D14" s="30">
        <v>0.496508</v>
      </c>
      <c r="E14" s="30">
        <v>1.002282</v>
      </c>
      <c r="F14" s="30">
        <v>0.723168</v>
      </c>
      <c r="G14" s="30">
        <v>1.981669</v>
      </c>
      <c r="H14" s="30">
        <v>41.692902</v>
      </c>
      <c r="I14" s="30">
        <v>41.692902</v>
      </c>
      <c r="J14" s="29">
        <v>1</v>
      </c>
      <c r="K14" s="29">
        <v>1</v>
      </c>
    </row>
    <row r="15" spans="1:11" ht="12.75">
      <c r="A15" s="27">
        <v>2008</v>
      </c>
      <c r="B15" s="30">
        <v>1.330644</v>
      </c>
      <c r="C15" s="30">
        <v>3.040998</v>
      </c>
      <c r="D15" s="30">
        <v>0.495272</v>
      </c>
      <c r="E15" s="30">
        <v>1.010393</v>
      </c>
      <c r="F15" s="30">
        <v>0.729921</v>
      </c>
      <c r="G15" s="30">
        <v>1.999528</v>
      </c>
      <c r="H15" s="30">
        <v>43.930534</v>
      </c>
      <c r="I15" s="30">
        <v>43.930534</v>
      </c>
      <c r="J15" s="29">
        <v>1</v>
      </c>
      <c r="K15" s="29">
        <v>1</v>
      </c>
    </row>
    <row r="16" spans="1:11" ht="12.75">
      <c r="A16" s="27">
        <v>2009</v>
      </c>
      <c r="B16" s="30">
        <v>1.352189</v>
      </c>
      <c r="C16" s="30">
        <v>3.073274</v>
      </c>
      <c r="D16" s="30">
        <v>0.495297</v>
      </c>
      <c r="E16" s="30">
        <v>1.019084</v>
      </c>
      <c r="F16" s="30">
        <v>0.735751</v>
      </c>
      <c r="G16" s="30">
        <v>2.04196</v>
      </c>
      <c r="H16" s="30">
        <v>46.798901</v>
      </c>
      <c r="I16" s="30">
        <v>46.798901</v>
      </c>
      <c r="J16" s="29">
        <v>1</v>
      </c>
      <c r="K16" s="29">
        <v>1</v>
      </c>
    </row>
    <row r="17" spans="1:11" ht="12.75">
      <c r="A17" s="27">
        <v>2010</v>
      </c>
      <c r="B17" s="30">
        <v>1.367796</v>
      </c>
      <c r="C17" s="30">
        <v>3.120945</v>
      </c>
      <c r="D17" s="30">
        <v>0.495276</v>
      </c>
      <c r="E17" s="30">
        <v>1.026628</v>
      </c>
      <c r="F17" s="30">
        <v>0.74065</v>
      </c>
      <c r="G17" s="30">
        <v>2.079172</v>
      </c>
      <c r="H17" s="30">
        <v>49.544594</v>
      </c>
      <c r="I17" s="30">
        <v>49.544594</v>
      </c>
      <c r="J17" s="29">
        <v>1</v>
      </c>
      <c r="K17" s="29">
        <v>1</v>
      </c>
    </row>
    <row r="18" spans="1:11" ht="12.75">
      <c r="A18" s="27">
        <v>2011</v>
      </c>
      <c r="B18" s="30">
        <v>1.381661</v>
      </c>
      <c r="C18" s="30">
        <v>3.160781</v>
      </c>
      <c r="D18" s="30">
        <v>0.498101</v>
      </c>
      <c r="E18" s="30">
        <v>1.033517</v>
      </c>
      <c r="F18" s="30">
        <v>0.744773</v>
      </c>
      <c r="G18" s="30">
        <v>2.128493</v>
      </c>
      <c r="H18" s="30">
        <v>51.876163</v>
      </c>
      <c r="I18" s="30">
        <v>51.876163</v>
      </c>
      <c r="J18" s="29">
        <v>1</v>
      </c>
      <c r="K18" s="29">
        <v>1</v>
      </c>
    </row>
    <row r="19" spans="1:11" ht="12.75">
      <c r="A19" s="27">
        <v>2012</v>
      </c>
      <c r="B19" s="30">
        <v>1.392475</v>
      </c>
      <c r="C19" s="30">
        <v>3.198664</v>
      </c>
      <c r="D19" s="30">
        <v>0.500576</v>
      </c>
      <c r="E19" s="30">
        <v>1.039881</v>
      </c>
      <c r="F19" s="30">
        <v>0.747842</v>
      </c>
      <c r="G19" s="30">
        <v>2.181717</v>
      </c>
      <c r="H19" s="30">
        <v>54.127476</v>
      </c>
      <c r="I19" s="30">
        <v>54.127476</v>
      </c>
      <c r="J19" s="29">
        <v>1</v>
      </c>
      <c r="K19" s="29">
        <v>1</v>
      </c>
    </row>
    <row r="20" spans="1:11" ht="12.75">
      <c r="A20" s="27">
        <v>2013</v>
      </c>
      <c r="B20" s="30">
        <v>1.404205</v>
      </c>
      <c r="C20" s="30">
        <v>3.235254</v>
      </c>
      <c r="D20" s="30">
        <v>0.502594</v>
      </c>
      <c r="E20" s="30">
        <v>1.046101</v>
      </c>
      <c r="F20" s="30">
        <v>0.750403</v>
      </c>
      <c r="G20" s="30">
        <v>2.231699</v>
      </c>
      <c r="H20" s="30">
        <v>56.023609</v>
      </c>
      <c r="I20" s="30">
        <v>56.023609</v>
      </c>
      <c r="J20" s="29">
        <v>1</v>
      </c>
      <c r="K20" s="29">
        <v>1</v>
      </c>
    </row>
    <row r="21" spans="1:11" ht="12.75">
      <c r="A21" s="27">
        <v>2014</v>
      </c>
      <c r="B21" s="30">
        <v>1.413259</v>
      </c>
      <c r="C21" s="30">
        <v>3.271412</v>
      </c>
      <c r="D21" s="30">
        <v>0.504052</v>
      </c>
      <c r="E21" s="30">
        <v>1.051438</v>
      </c>
      <c r="F21" s="30">
        <v>0.752507</v>
      </c>
      <c r="G21" s="30">
        <v>2.277723</v>
      </c>
      <c r="H21" s="30">
        <v>57.347168</v>
      </c>
      <c r="I21" s="30">
        <v>57.347168</v>
      </c>
      <c r="J21" s="29">
        <v>1</v>
      </c>
      <c r="K21" s="29">
        <v>1</v>
      </c>
    </row>
    <row r="22" spans="1:11" ht="12.75">
      <c r="A22" s="27">
        <v>2015</v>
      </c>
      <c r="B22" s="30">
        <v>1.42078</v>
      </c>
      <c r="C22" s="30">
        <v>3.307776</v>
      </c>
      <c r="D22" s="30">
        <v>0.50529</v>
      </c>
      <c r="E22" s="30">
        <v>1.056114</v>
      </c>
      <c r="F22" s="30">
        <v>0.754383</v>
      </c>
      <c r="G22" s="30">
        <v>2.321008</v>
      </c>
      <c r="H22" s="30">
        <v>58.410042</v>
      </c>
      <c r="I22" s="30">
        <v>58.410042</v>
      </c>
      <c r="J22" s="29">
        <v>1</v>
      </c>
      <c r="K22" s="29">
        <v>1</v>
      </c>
    </row>
    <row r="23" spans="1:11" ht="12.75">
      <c r="A23" s="27">
        <v>2016</v>
      </c>
      <c r="B23" s="30">
        <v>1.427762</v>
      </c>
      <c r="C23" s="30">
        <v>3.342796</v>
      </c>
      <c r="D23" s="30">
        <v>0.506431</v>
      </c>
      <c r="E23" s="30">
        <v>1.060708</v>
      </c>
      <c r="F23" s="30">
        <v>0.756078</v>
      </c>
      <c r="G23" s="30">
        <v>2.361645</v>
      </c>
      <c r="H23" s="30">
        <v>59.364922</v>
      </c>
      <c r="I23" s="30">
        <v>59.364922</v>
      </c>
      <c r="J23" s="29">
        <v>1</v>
      </c>
      <c r="K23" s="29">
        <v>1</v>
      </c>
    </row>
    <row r="24" spans="1:11" ht="12.75">
      <c r="A24" s="27">
        <v>2017</v>
      </c>
      <c r="B24" s="30">
        <v>1.434055</v>
      </c>
      <c r="C24" s="30">
        <v>3.376247</v>
      </c>
      <c r="D24" s="30">
        <v>0.507464</v>
      </c>
      <c r="E24" s="30">
        <v>1.061285</v>
      </c>
      <c r="F24" s="30">
        <v>0.757596</v>
      </c>
      <c r="G24" s="30">
        <v>2.39947</v>
      </c>
      <c r="H24" s="30">
        <v>60.216187</v>
      </c>
      <c r="I24" s="30">
        <v>60.216187</v>
      </c>
      <c r="J24" s="29">
        <v>1</v>
      </c>
      <c r="K24" s="29">
        <v>1</v>
      </c>
    </row>
    <row r="25" spans="1:11" ht="12.75">
      <c r="A25" s="27">
        <v>2018</v>
      </c>
      <c r="B25" s="30">
        <v>1.440928</v>
      </c>
      <c r="C25" s="30">
        <v>3.407904</v>
      </c>
      <c r="D25" s="30">
        <v>0.508388</v>
      </c>
      <c r="E25" s="30">
        <v>1.061781</v>
      </c>
      <c r="F25" s="30">
        <v>0.758941</v>
      </c>
      <c r="G25" s="30">
        <v>2.433789</v>
      </c>
      <c r="H25" s="30">
        <v>60.96595</v>
      </c>
      <c r="I25" s="30">
        <v>60.96595</v>
      </c>
      <c r="J25" s="29">
        <v>1</v>
      </c>
      <c r="K25" s="29">
        <v>1</v>
      </c>
    </row>
    <row r="26" spans="1:11" ht="12.75">
      <c r="A26" s="27">
        <v>2019</v>
      </c>
      <c r="B26" s="30">
        <v>1.448844</v>
      </c>
      <c r="C26" s="30">
        <v>3.437569</v>
      </c>
      <c r="D26" s="30">
        <v>0.509113</v>
      </c>
      <c r="E26" s="30">
        <v>1.062263</v>
      </c>
      <c r="F26" s="30">
        <v>0.760132</v>
      </c>
      <c r="G26" s="30">
        <v>2.464821</v>
      </c>
      <c r="H26" s="30">
        <v>61.590569</v>
      </c>
      <c r="I26" s="30">
        <v>61.590569</v>
      </c>
      <c r="J26" s="29">
        <v>1</v>
      </c>
      <c r="K26" s="29">
        <v>1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&amp;R&amp;"Times New Roman,Bold"&amp;12Attachment to Response to PSC-1 Question No. 25 - 2 Commercial Inputs
Page &amp;P of &amp;N
Sinclair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9.140625" style="11" customWidth="1"/>
    <col min="2" max="11" width="9.140625" style="9" customWidth="1"/>
  </cols>
  <sheetData>
    <row r="1" spans="1:11" s="2" customFormat="1" ht="12.75">
      <c r="A1" s="26" t="s">
        <v>2</v>
      </c>
      <c r="B1" s="7" t="s">
        <v>14</v>
      </c>
      <c r="C1" s="7" t="s">
        <v>15</v>
      </c>
      <c r="D1" s="7" t="s">
        <v>16</v>
      </c>
      <c r="E1" s="7" t="s">
        <v>17</v>
      </c>
      <c r="F1" s="7" t="s">
        <v>7</v>
      </c>
      <c r="G1" s="7" t="s">
        <v>10</v>
      </c>
      <c r="H1" s="7" t="s">
        <v>18</v>
      </c>
      <c r="I1" s="7" t="s">
        <v>19</v>
      </c>
      <c r="J1" s="7" t="s">
        <v>11</v>
      </c>
      <c r="K1" s="7" t="s">
        <v>12</v>
      </c>
    </row>
    <row r="2" spans="1:11" ht="12.75">
      <c r="A2" s="27">
        <v>1995</v>
      </c>
      <c r="B2" s="31">
        <v>0.40935500609693204</v>
      </c>
      <c r="C2" s="31">
        <v>0.8802589031786842</v>
      </c>
      <c r="D2" s="31">
        <v>0.9999998474121327</v>
      </c>
      <c r="E2" s="31">
        <v>0.4946982865316738</v>
      </c>
      <c r="F2" s="31">
        <v>0.1948625922871611</v>
      </c>
      <c r="G2" s="31">
        <v>0.48124439239501954</v>
      </c>
      <c r="H2" s="31">
        <v>0.7505622863769537</v>
      </c>
      <c r="I2" s="31">
        <v>1</v>
      </c>
      <c r="J2" s="49">
        <v>1.1661924847938308</v>
      </c>
      <c r="K2" s="49">
        <v>1</v>
      </c>
    </row>
    <row r="3" spans="1:11" ht="12.75">
      <c r="A3" s="27">
        <v>1996</v>
      </c>
      <c r="B3" s="31">
        <v>0.41319871507436806</v>
      </c>
      <c r="C3" s="31">
        <v>0.883670759392555</v>
      </c>
      <c r="D3" s="31">
        <v>0.9999998474121327</v>
      </c>
      <c r="E3" s="31">
        <v>0.5018678269161908</v>
      </c>
      <c r="F3" s="31">
        <v>0.19689241095681906</v>
      </c>
      <c r="G3" s="31">
        <v>0.4812148666381836</v>
      </c>
      <c r="H3" s="31">
        <v>0.7502130126953129</v>
      </c>
      <c r="I3" s="31">
        <v>1.0014361446981628</v>
      </c>
      <c r="J3" s="49">
        <v>1.1747253401261983</v>
      </c>
      <c r="K3" s="49">
        <v>1.0216040896942085</v>
      </c>
    </row>
    <row r="4" spans="1:11" ht="12.75">
      <c r="A4" s="27">
        <v>1997</v>
      </c>
      <c r="B4" s="31">
        <v>0.4170424240518041</v>
      </c>
      <c r="C4" s="31">
        <v>0.8870826156064259</v>
      </c>
      <c r="D4" s="31">
        <v>0.9999998474121327</v>
      </c>
      <c r="E4" s="31">
        <v>0.5090373673007078</v>
      </c>
      <c r="F4" s="31">
        <v>0.198922229626477</v>
      </c>
      <c r="G4" s="31">
        <v>0.4811838912963867</v>
      </c>
      <c r="H4" s="31">
        <v>0.7498761749267583</v>
      </c>
      <c r="I4" s="31">
        <v>1.0028743519079195</v>
      </c>
      <c r="J4" s="49">
        <v>1.1832588030819609</v>
      </c>
      <c r="K4" s="49">
        <v>1.0436749160799323</v>
      </c>
    </row>
    <row r="5" spans="1:11" ht="12.75">
      <c r="A5" s="27">
        <v>1998</v>
      </c>
      <c r="B5" s="31">
        <v>0.42088613302924</v>
      </c>
      <c r="C5" s="31">
        <v>0.8904944718202968</v>
      </c>
      <c r="D5" s="31">
        <v>0.9999999999999999</v>
      </c>
      <c r="E5" s="31">
        <v>0.5162069076852248</v>
      </c>
      <c r="F5" s="31">
        <v>0.2009520482961349</v>
      </c>
      <c r="G5" s="31">
        <v>0.4811803436279297</v>
      </c>
      <c r="H5" s="31">
        <v>0.74954460144043</v>
      </c>
      <c r="I5" s="31">
        <v>1.0043146245913355</v>
      </c>
      <c r="J5" s="49">
        <v>1.1917918320210126</v>
      </c>
      <c r="K5" s="49">
        <v>1.0662225625785187</v>
      </c>
    </row>
    <row r="6" spans="1:11" ht="12.75">
      <c r="A6" s="27">
        <v>1999</v>
      </c>
      <c r="B6" s="31">
        <v>0.43011103457508637</v>
      </c>
      <c r="C6" s="31">
        <v>0.8976593698694256</v>
      </c>
      <c r="D6" s="31">
        <v>0.9999996948242653</v>
      </c>
      <c r="E6" s="31">
        <v>0.5258857872043228</v>
      </c>
      <c r="F6" s="31">
        <v>0.20460572190151918</v>
      </c>
      <c r="G6" s="31">
        <v>0.4811694717407227</v>
      </c>
      <c r="H6" s="31">
        <v>0.7492195129394533</v>
      </c>
      <c r="I6" s="31">
        <v>1.0057569657147296</v>
      </c>
      <c r="J6" s="49">
        <v>1.2003248609600643</v>
      </c>
      <c r="K6" s="49">
        <v>1.0892573304544537</v>
      </c>
    </row>
    <row r="7" spans="1:11" ht="12.75">
      <c r="A7" s="27">
        <v>2000</v>
      </c>
      <c r="B7" s="31">
        <v>0.4370297107344711</v>
      </c>
      <c r="C7" s="31">
        <v>0.9030330434062722</v>
      </c>
      <c r="D7" s="31">
        <v>1</v>
      </c>
      <c r="E7" s="31">
        <v>0.5331449468436462</v>
      </c>
      <c r="F7" s="31">
        <v>0.20734597710555738</v>
      </c>
      <c r="G7" s="31">
        <v>0.4811563491821289</v>
      </c>
      <c r="H7" s="31">
        <v>0.7489037322998049</v>
      </c>
      <c r="I7" s="31">
        <v>1.007201378248681</v>
      </c>
      <c r="J7" s="49">
        <v>1.2088582371124843</v>
      </c>
      <c r="K7" s="49">
        <v>1.1127897435216658</v>
      </c>
    </row>
    <row r="8" spans="1:11" ht="12.75">
      <c r="A8" s="27">
        <v>2001</v>
      </c>
      <c r="B8" s="31">
        <v>0.4422187178540097</v>
      </c>
      <c r="C8" s="31">
        <v>0.9070632985589071</v>
      </c>
      <c r="D8" s="31">
        <v>0.9999996948242654</v>
      </c>
      <c r="E8" s="31">
        <v>0.5385893165731389</v>
      </c>
      <c r="F8" s="31">
        <v>0.20940116850858606</v>
      </c>
      <c r="G8" s="31">
        <v>0.4811439514160156</v>
      </c>
      <c r="H8" s="31">
        <v>0.7485968017578126</v>
      </c>
      <c r="I8" s="31">
        <v>1.008647865168035</v>
      </c>
      <c r="J8" s="49">
        <v>1.2173910056415098</v>
      </c>
      <c r="K8" s="49">
        <v>1.136830552951503</v>
      </c>
    </row>
    <row r="9" spans="1:11" ht="12.75">
      <c r="A9" s="27">
        <v>2002</v>
      </c>
      <c r="B9" s="31">
        <v>0.44611047319366365</v>
      </c>
      <c r="C9" s="31">
        <v>0.9100859899233832</v>
      </c>
      <c r="D9" s="31">
        <v>0.9999998474121328</v>
      </c>
      <c r="E9" s="31">
        <v>0.5426725938702583</v>
      </c>
      <c r="F9" s="31">
        <v>0.21094256206085754</v>
      </c>
      <c r="G9" s="31">
        <v>0.48112857818603516</v>
      </c>
      <c r="H9" s="31">
        <v>0.748299026489258</v>
      </c>
      <c r="I9" s="31">
        <v>1.0100964294519093</v>
      </c>
      <c r="J9" s="49">
        <v>1.2259246422039565</v>
      </c>
      <c r="K9" s="49">
        <v>1.161390742184584</v>
      </c>
    </row>
    <row r="10" spans="1:11" ht="12.75">
      <c r="A10" s="27">
        <v>2003</v>
      </c>
      <c r="B10" s="31">
        <v>0.4490292896984041</v>
      </c>
      <c r="C10" s="31">
        <v>0.9123530084467403</v>
      </c>
      <c r="D10" s="31">
        <v>0.9999998474121328</v>
      </c>
      <c r="E10" s="31">
        <v>0.545735051843098</v>
      </c>
      <c r="F10" s="31">
        <v>0.21209860722506113</v>
      </c>
      <c r="G10" s="31">
        <v>0.48112777709960936</v>
      </c>
      <c r="H10" s="31">
        <v>0.7480068969726563</v>
      </c>
      <c r="I10" s="31">
        <v>1.0115470740836998</v>
      </c>
      <c r="J10" s="49">
        <v>1.234457410732982</v>
      </c>
      <c r="K10" s="49">
        <v>1.186481531948763</v>
      </c>
    </row>
    <row r="11" spans="1:11" ht="12.75">
      <c r="A11" s="27">
        <v>2004</v>
      </c>
      <c r="B11" s="31">
        <v>0.45121840207695946</v>
      </c>
      <c r="C11" s="31">
        <v>0.914053272339258</v>
      </c>
      <c r="D11" s="31">
        <v>1</v>
      </c>
      <c r="E11" s="31">
        <v>0.5480318953227278</v>
      </c>
      <c r="F11" s="31">
        <v>0.2129656410982138</v>
      </c>
      <c r="G11" s="31">
        <v>0.4811300277709961</v>
      </c>
      <c r="H11" s="31">
        <v>0.7477201843261718</v>
      </c>
      <c r="I11" s="31">
        <v>1.012999802051087</v>
      </c>
      <c r="J11" s="49">
        <v>1.242990526475376</v>
      </c>
      <c r="K11" s="49">
        <v>1.2121143853855059</v>
      </c>
    </row>
    <row r="12" spans="1:11" ht="12.75">
      <c r="A12" s="27">
        <v>2005</v>
      </c>
      <c r="B12" s="31">
        <v>0.45467785192437205</v>
      </c>
      <c r="C12" s="31">
        <v>0.914337543514204</v>
      </c>
      <c r="D12" s="31">
        <v>1</v>
      </c>
      <c r="E12" s="31">
        <v>0.5408668503009957</v>
      </c>
      <c r="F12" s="31">
        <v>0.21037405152038152</v>
      </c>
      <c r="G12" s="31">
        <v>0.4826147334919526</v>
      </c>
      <c r="H12" s="31">
        <v>0.7520368861049446</v>
      </c>
      <c r="I12" s="31">
        <v>1.0188480032085174</v>
      </c>
      <c r="J12" s="49">
        <v>1.244263783534108</v>
      </c>
      <c r="K12" s="49">
        <v>1.2261226913537224</v>
      </c>
    </row>
    <row r="13" spans="1:11" ht="12.75">
      <c r="A13" s="27">
        <v>2006</v>
      </c>
      <c r="B13" s="31">
        <v>0.45813730177178463</v>
      </c>
      <c r="C13" s="31">
        <v>0.9146219030976743</v>
      </c>
      <c r="D13" s="31">
        <v>1</v>
      </c>
      <c r="E13" s="31">
        <v>0.5258147679643128</v>
      </c>
      <c r="F13" s="31">
        <v>0.20667034002843646</v>
      </c>
      <c r="G13" s="31">
        <v>0.4825429658198006</v>
      </c>
      <c r="H13" s="31">
        <v>0.7563535878837173</v>
      </c>
      <c r="I13" s="31">
        <v>1.0246962043659478</v>
      </c>
      <c r="J13" s="49">
        <v>1.2455370405928399</v>
      </c>
      <c r="K13" s="49">
        <v>1.240130997321939</v>
      </c>
    </row>
    <row r="14" spans="1:11" ht="12.75">
      <c r="A14" s="27">
        <v>2007</v>
      </c>
      <c r="B14" s="31">
        <v>0.4615967516191972</v>
      </c>
      <c r="C14" s="31">
        <v>0.914906351117164</v>
      </c>
      <c r="D14" s="31">
        <v>1</v>
      </c>
      <c r="E14" s="31">
        <v>0.511155650789485</v>
      </c>
      <c r="F14" s="31">
        <v>0.2032940704382058</v>
      </c>
      <c r="G14" s="31">
        <v>0.4820005768784097</v>
      </c>
      <c r="H14" s="31">
        <v>0.7606702896624901</v>
      </c>
      <c r="I14" s="31">
        <v>1.0305444055233781</v>
      </c>
      <c r="J14" s="49">
        <v>1.2468102976515718</v>
      </c>
      <c r="K14" s="49">
        <v>1.2541393032901555</v>
      </c>
    </row>
    <row r="15" spans="1:11" ht="12.75">
      <c r="A15" s="27">
        <v>2008</v>
      </c>
      <c r="B15" s="31">
        <v>0.4650562014666098</v>
      </c>
      <c r="C15" s="31">
        <v>0.9151908876001768</v>
      </c>
      <c r="D15" s="31">
        <v>1</v>
      </c>
      <c r="E15" s="31">
        <v>0.4930834252077179</v>
      </c>
      <c r="F15" s="31">
        <v>0.19850848943632005</v>
      </c>
      <c r="G15" s="31">
        <v>0.4802601281101025</v>
      </c>
      <c r="H15" s="31">
        <v>0.7649869914412628</v>
      </c>
      <c r="I15" s="31">
        <v>1.0363926066808085</v>
      </c>
      <c r="J15" s="49">
        <v>1.2480835547103037</v>
      </c>
      <c r="K15" s="49">
        <v>1.2681476092583717</v>
      </c>
    </row>
    <row r="16" spans="1:11" ht="12.75">
      <c r="A16" s="27">
        <v>2009</v>
      </c>
      <c r="B16" s="31">
        <v>0.4685156513140224</v>
      </c>
      <c r="C16" s="31">
        <v>0.9154755125742247</v>
      </c>
      <c r="D16" s="31">
        <v>1</v>
      </c>
      <c r="E16" s="31">
        <v>0.4775094634709206</v>
      </c>
      <c r="F16" s="31">
        <v>0.1942236403172106</v>
      </c>
      <c r="G16" s="31">
        <v>0.47817540901625316</v>
      </c>
      <c r="H16" s="31">
        <v>0.7693036932200356</v>
      </c>
      <c r="I16" s="31">
        <v>1.0422408078382388</v>
      </c>
      <c r="J16" s="49">
        <v>1.2493568117690357</v>
      </c>
      <c r="K16" s="49">
        <v>1.2844524603950491</v>
      </c>
    </row>
    <row r="17" spans="1:11" ht="12.75">
      <c r="A17" s="27">
        <v>2010</v>
      </c>
      <c r="B17" s="31">
        <v>0.471975101161435</v>
      </c>
      <c r="C17" s="31">
        <v>0.9157602260668286</v>
      </c>
      <c r="D17" s="31">
        <v>1</v>
      </c>
      <c r="E17" s="31">
        <v>0.466109280724021</v>
      </c>
      <c r="F17" s="31">
        <v>0.1919331785136154</v>
      </c>
      <c r="G17" s="31">
        <v>0.4772371087170678</v>
      </c>
      <c r="H17" s="31">
        <v>0.7736203949988083</v>
      </c>
      <c r="I17" s="31">
        <v>1.0480890089956691</v>
      </c>
      <c r="J17" s="49">
        <v>1.2506300688277676</v>
      </c>
      <c r="K17" s="49">
        <v>1.3051783275594362</v>
      </c>
    </row>
    <row r="18" spans="1:11" ht="12.75">
      <c r="A18" s="27">
        <v>2011</v>
      </c>
      <c r="B18" s="31">
        <v>0.4754345510088476</v>
      </c>
      <c r="C18" s="31">
        <v>0.9160450281055179</v>
      </c>
      <c r="D18" s="31">
        <v>1</v>
      </c>
      <c r="E18" s="31">
        <v>0.46660595547786154</v>
      </c>
      <c r="F18" s="31">
        <v>0.19134622849352864</v>
      </c>
      <c r="G18" s="31">
        <v>0.4781480546651646</v>
      </c>
      <c r="H18" s="31">
        <v>0.777937096777581</v>
      </c>
      <c r="I18" s="31">
        <v>1.0539372101530995</v>
      </c>
      <c r="J18" s="49">
        <v>1.2519033258864996</v>
      </c>
      <c r="K18" s="49">
        <v>1.3448579817886779</v>
      </c>
    </row>
    <row r="19" spans="1:11" ht="12.75">
      <c r="A19" s="27">
        <v>2012</v>
      </c>
      <c r="B19" s="31">
        <v>0.47889400085626016</v>
      </c>
      <c r="C19" s="31">
        <v>0.9163299187178304</v>
      </c>
      <c r="D19" s="31">
        <v>1</v>
      </c>
      <c r="E19" s="31">
        <v>0.4670323884199306</v>
      </c>
      <c r="F19" s="31">
        <v>0.19060958265609268</v>
      </c>
      <c r="G19" s="31">
        <v>0.4792410620004368</v>
      </c>
      <c r="H19" s="31">
        <v>0.7822537985563538</v>
      </c>
      <c r="I19" s="31">
        <v>1.0597854113105298</v>
      </c>
      <c r="J19" s="49">
        <v>1.2531765829452315</v>
      </c>
      <c r="K19" s="49">
        <v>1.3687864612664948</v>
      </c>
    </row>
    <row r="20" spans="1:11" ht="12.75">
      <c r="A20" s="27">
        <v>2013</v>
      </c>
      <c r="B20" s="31">
        <v>0.48235345070367275</v>
      </c>
      <c r="C20" s="31">
        <v>0.9166148979313127</v>
      </c>
      <c r="D20" s="31">
        <v>1</v>
      </c>
      <c r="E20" s="31">
        <v>0.464178708668746</v>
      </c>
      <c r="F20" s="31">
        <v>0.1890054529645621</v>
      </c>
      <c r="G20" s="31">
        <v>0.47967060749497514</v>
      </c>
      <c r="H20" s="31">
        <v>0.7865705003351265</v>
      </c>
      <c r="I20" s="31">
        <v>1.0656336124679602</v>
      </c>
      <c r="J20" s="49">
        <v>1.2544498400039634</v>
      </c>
      <c r="K20" s="49">
        <v>1.3946452918767014</v>
      </c>
    </row>
    <row r="21" spans="1:11" ht="12.75">
      <c r="A21" s="27">
        <v>2014</v>
      </c>
      <c r="B21" s="31">
        <v>0.4858129005510854</v>
      </c>
      <c r="C21" s="31">
        <v>0.9168999657735196</v>
      </c>
      <c r="D21" s="31">
        <v>1</v>
      </c>
      <c r="E21" s="31">
        <v>0.45974746550806195</v>
      </c>
      <c r="F21" s="31">
        <v>0.18701682759223204</v>
      </c>
      <c r="G21" s="31">
        <v>0.47992809631160277</v>
      </c>
      <c r="H21" s="31">
        <v>0.7908872021138993</v>
      </c>
      <c r="I21" s="31">
        <v>1.0714818136253905</v>
      </c>
      <c r="J21" s="49">
        <v>1.2557230970626954</v>
      </c>
      <c r="K21" s="49">
        <v>1.4272987547430769</v>
      </c>
    </row>
    <row r="22" spans="1:11" ht="12.75">
      <c r="A22" s="27">
        <v>2015</v>
      </c>
      <c r="B22" s="31">
        <v>0.4819917878028765</v>
      </c>
      <c r="C22" s="31">
        <v>0.9179626349327723</v>
      </c>
      <c r="D22" s="31">
        <v>1</v>
      </c>
      <c r="E22" s="31">
        <v>0.45466611326648826</v>
      </c>
      <c r="F22" s="31">
        <v>0.1849327754317194</v>
      </c>
      <c r="G22" s="31">
        <v>0.48038087424162107</v>
      </c>
      <c r="H22" s="31">
        <v>0.795203903892672</v>
      </c>
      <c r="I22" s="31">
        <v>1.0773300147828209</v>
      </c>
      <c r="J22" s="49">
        <v>1.2569963541214273</v>
      </c>
      <c r="K22" s="49">
        <v>1.4603359038143975</v>
      </c>
    </row>
    <row r="23" spans="1:11" ht="12.75">
      <c r="A23" s="27">
        <v>2016</v>
      </c>
      <c r="B23" s="31">
        <v>0.47601244792054853</v>
      </c>
      <c r="C23" s="31">
        <v>0.9159294856549384</v>
      </c>
      <c r="D23" s="31">
        <v>1</v>
      </c>
      <c r="E23" s="31">
        <v>0.4480330139562201</v>
      </c>
      <c r="F23" s="31">
        <v>0.18226114512029976</v>
      </c>
      <c r="G23" s="31">
        <v>0.4807380035960848</v>
      </c>
      <c r="H23" s="31">
        <v>0.7995206056714448</v>
      </c>
      <c r="I23" s="31">
        <v>1.0831782159402512</v>
      </c>
      <c r="J23" s="49">
        <v>1.2582696111801592</v>
      </c>
      <c r="K23" s="49">
        <v>1.4925276000811363</v>
      </c>
    </row>
    <row r="24" spans="1:11" ht="12.75">
      <c r="A24" s="27">
        <v>2017</v>
      </c>
      <c r="B24" s="31">
        <v>0.4705623474798181</v>
      </c>
      <c r="C24" s="31">
        <v>0.9147045817431528</v>
      </c>
      <c r="D24" s="31">
        <v>1</v>
      </c>
      <c r="E24" s="31">
        <v>0.4410698026303968</v>
      </c>
      <c r="F24" s="31">
        <v>0.17967425282050375</v>
      </c>
      <c r="G24" s="31">
        <v>0.4810560389123904</v>
      </c>
      <c r="H24" s="31">
        <v>0.8038373074502175</v>
      </c>
      <c r="I24" s="31">
        <v>1.0890264170976816</v>
      </c>
      <c r="J24" s="49">
        <v>1.2595428682388912</v>
      </c>
      <c r="K24" s="49">
        <v>1.5205710356298292</v>
      </c>
    </row>
    <row r="25" spans="1:11" ht="12.75">
      <c r="A25" s="27">
        <v>2018</v>
      </c>
      <c r="B25" s="31">
        <v>0.4662604387246707</v>
      </c>
      <c r="C25" s="31">
        <v>0.9150159469555589</v>
      </c>
      <c r="D25" s="31">
        <v>1</v>
      </c>
      <c r="E25" s="31">
        <v>0.43544214412704974</v>
      </c>
      <c r="F25" s="31">
        <v>0.1776464469637685</v>
      </c>
      <c r="G25" s="31">
        <v>0.48168477882527116</v>
      </c>
      <c r="H25" s="31">
        <v>0.8081540092289903</v>
      </c>
      <c r="I25" s="31">
        <v>1.094874618255112</v>
      </c>
      <c r="J25" s="49">
        <v>1.260816125297623</v>
      </c>
      <c r="K25" s="49">
        <v>1.5489572061228325</v>
      </c>
    </row>
    <row r="26" spans="1:11" ht="12.75">
      <c r="A26" s="27">
        <v>2019</v>
      </c>
      <c r="B26" s="31">
        <v>0.463812059415862</v>
      </c>
      <c r="C26" s="31">
        <v>0.918317147985213</v>
      </c>
      <c r="D26" s="31">
        <v>1</v>
      </c>
      <c r="E26" s="31">
        <v>0.4311180634697906</v>
      </c>
      <c r="F26" s="31">
        <v>0.17556543383268325</v>
      </c>
      <c r="G26" s="31">
        <v>0.4825307583414859</v>
      </c>
      <c r="H26" s="31">
        <v>0.812470711007763</v>
      </c>
      <c r="I26" s="31">
        <v>1.1007228194125422</v>
      </c>
      <c r="J26" s="49">
        <v>1.262089382356355</v>
      </c>
      <c r="K26" s="49">
        <v>1.5790022436895665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&amp;R&amp;"Times New Roman,Bold"&amp;12Attachment to Response to PSC-1 Question No. 25 - 2 Commercial Inputs
Page &amp;P of &amp;N
Sinclair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9.140625" style="11" customWidth="1"/>
    <col min="2" max="12" width="9.140625" style="9" customWidth="1"/>
    <col min="13" max="13" width="2.57421875" style="9" customWidth="1"/>
    <col min="15" max="15" width="9.140625" style="9" customWidth="1"/>
  </cols>
  <sheetData>
    <row r="1" spans="1:16" ht="12.75">
      <c r="A1" s="26" t="s">
        <v>2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7</v>
      </c>
      <c r="G1" s="8" t="s">
        <v>10</v>
      </c>
      <c r="H1" s="8" t="s">
        <v>18</v>
      </c>
      <c r="I1" s="8" t="s">
        <v>19</v>
      </c>
      <c r="J1" s="8" t="s">
        <v>11</v>
      </c>
      <c r="K1" s="8" t="s">
        <v>12</v>
      </c>
      <c r="L1" s="8" t="s">
        <v>52</v>
      </c>
      <c r="M1" s="8"/>
      <c r="N1" s="8" t="s">
        <v>45</v>
      </c>
      <c r="O1" s="8" t="s">
        <v>13</v>
      </c>
      <c r="P1" s="8"/>
    </row>
    <row r="2" spans="1:15" s="1" customFormat="1" ht="12.75">
      <c r="A2" s="27">
        <v>1995</v>
      </c>
      <c r="B2" s="13">
        <f>B3*(Shares!B2/Shares!B3)/(Efficiency!B2/Efficiency!B3)</f>
        <v>3461.4179330928014</v>
      </c>
      <c r="C2" s="13">
        <f>C3*(Shares!C2/Shares!C3)/(Efficiency!C2/Efficiency!C3)</f>
        <v>11652.489653910667</v>
      </c>
      <c r="D2" s="13">
        <f>D3*(Shares!D2/Shares!D3)/(Efficiency!D2/Efficiency!D3)</f>
        <v>11877.626009577138</v>
      </c>
      <c r="E2" s="13">
        <f>E3*(Shares!E2/Shares!E3)/(Efficiency!E2/Efficiency!E3)</f>
        <v>2010.8815381104082</v>
      </c>
      <c r="F2" s="13">
        <f>F3*(Shares!F2/Shares!F3)/(Efficiency!F2/Efficiency!F3)</f>
        <v>441.6263730745867</v>
      </c>
      <c r="G2" s="13">
        <f>G3*(Shares!G2/Shares!G3)/(Efficiency!G2/Efficiency!G3)</f>
        <v>10693.86855447044</v>
      </c>
      <c r="H2" s="13">
        <f>H3*(Shares!H2/Shares!H3)/(Efficiency!H2/Efficiency!H3)</f>
        <v>2616.97303890221</v>
      </c>
      <c r="I2" s="13">
        <f>I3*(Shares!I2/Shares!I3)/(Efficiency!I2/Efficiency!I3)</f>
        <v>23162.464309580846</v>
      </c>
      <c r="J2" s="13">
        <f>J3*(Shares!J2/Shares!J3)/(Efficiency!J2/Efficiency!J3)</f>
        <v>1968.9174795114477</v>
      </c>
      <c r="K2" s="13">
        <f>K3*(Shares!K2/Shares!K3)/(Efficiency!K2/Efficiency!K3)</f>
        <v>12994.51841532928</v>
      </c>
      <c r="L2" s="13">
        <f>PV!K2*BaseYrInput!$B$43</f>
        <v>0</v>
      </c>
      <c r="M2" s="12"/>
      <c r="N2" s="32">
        <f aca="true" t="shared" si="0" ref="N2:N26">O2-B2-C2</f>
        <v>65766.87571855636</v>
      </c>
      <c r="O2" s="33">
        <f>SUM(B2:K2)</f>
        <v>80880.78330555983</v>
      </c>
    </row>
    <row r="3" spans="1:15" s="1" customFormat="1" ht="12.75">
      <c r="A3" s="27">
        <v>1996</v>
      </c>
      <c r="B3" s="13">
        <f>B4*(Shares!B3/Shares!B4)/(Efficiency!B3/Efficiency!B4)</f>
        <v>3478.9670791196418</v>
      </c>
      <c r="C3" s="13">
        <f>C4*(Shares!C3/Shares!C4)/(Efficiency!C3/Efficiency!C4)</f>
        <v>11697.654342491716</v>
      </c>
      <c r="D3" s="13">
        <f>D4*(Shares!D3/Shares!D4)/(Efficiency!D3/Efficiency!D4)</f>
        <v>11856.949994225071</v>
      </c>
      <c r="E3" s="13">
        <f>E4*(Shares!E3/Shares!E4)/(Efficiency!E3/Efficiency!E4)</f>
        <v>2038.145927333568</v>
      </c>
      <c r="F3" s="13">
        <f>F4*(Shares!F3/Shares!F4)/(Efficiency!F3/Efficiency!F4)</f>
        <v>445.80038836579257</v>
      </c>
      <c r="G3" s="13">
        <f>G4*(Shares!G3/Shares!G4)/(Efficiency!G3/Efficiency!G4)</f>
        <v>10677.678304811772</v>
      </c>
      <c r="H3" s="13">
        <f>H4*(Shares!H3/Shares!H4)/(Efficiency!H3/Efficiency!H4)</f>
        <v>2609.02171878462</v>
      </c>
      <c r="I3" s="13">
        <f>I4*(Shares!I3/Shares!I4)/(Efficiency!I3/Efficiency!I4)</f>
        <v>23136.01819283697</v>
      </c>
      <c r="J3" s="13">
        <f>J4*(Shares!J3/Shares!J4)/(Efficiency!J3/Efficiency!J4)</f>
        <v>1983.323753118168</v>
      </c>
      <c r="K3" s="13">
        <f>K4*(Shares!K3/Shares!K4)/(Efficiency!K3/Efficiency!K4)</f>
        <v>13275.253156707096</v>
      </c>
      <c r="L3" s="13">
        <f>PV!K3*BaseYrInput!$B$43</f>
        <v>0</v>
      </c>
      <c r="M3" s="13"/>
      <c r="N3" s="32">
        <f t="shared" si="0"/>
        <v>66022.19143618306</v>
      </c>
      <c r="O3" s="33">
        <f aca="true" t="shared" si="1" ref="O3:O26">SUM(B3:K3)</f>
        <v>81198.81285779442</v>
      </c>
    </row>
    <row r="4" spans="1:15" s="1" customFormat="1" ht="12.75">
      <c r="A4" s="27">
        <v>1997</v>
      </c>
      <c r="B4" s="13">
        <f>B5*(Shares!B4/Shares!B5)/(Efficiency!B4/Efficiency!B5)</f>
        <v>3496.3666600462625</v>
      </c>
      <c r="C4" s="13">
        <f>C5*(Shares!C4/Shares!C5)/(Efficiency!C4/Efficiency!C5)</f>
        <v>11742.819031072766</v>
      </c>
      <c r="D4" s="13">
        <f>D5*(Shares!D4/Shares!D5)/(Efficiency!D4/Efficiency!D5)</f>
        <v>11837.372428530452</v>
      </c>
      <c r="E4" s="13">
        <f>E5*(Shares!E4/Shares!E5)/(Efficiency!E4/Efficiency!E5)</f>
        <v>2065.0034851204655</v>
      </c>
      <c r="F4" s="13">
        <f>F5*(Shares!F4/Shares!F5)/(Efficiency!F4/Efficiency!F5)</f>
        <v>450.2410540409389</v>
      </c>
      <c r="G4" s="13">
        <f>G5*(Shares!G4/Shares!G5)/(Efficiency!G4/Efficiency!G5)</f>
        <v>10662.60315999392</v>
      </c>
      <c r="H4" s="13">
        <f>H5*(Shares!H4/Shares!H5)/(Efficiency!H4/Efficiency!H5)</f>
        <v>2600.017883781523</v>
      </c>
      <c r="I4" s="13">
        <f>I5*(Shares!I4/Shares!I5)/(Efficiency!I4/Efficiency!I5)</f>
        <v>23099.65840547105</v>
      </c>
      <c r="J4" s="13">
        <f>J5*(Shares!J4/Shares!J5)/(Efficiency!J4/Efficiency!J5)</f>
        <v>1997.7310525935497</v>
      </c>
      <c r="K4" s="13">
        <f>K5*(Shares!K4/Shares!K5)/(Efficiency!K4/Efficiency!K5)</f>
        <v>13562.052916617922</v>
      </c>
      <c r="L4" s="13">
        <f>PV!K4*BaseYrInput!$B$43</f>
        <v>0</v>
      </c>
      <c r="M4" s="14"/>
      <c r="N4" s="32">
        <f t="shared" si="0"/>
        <v>66274.68038614982</v>
      </c>
      <c r="O4" s="33">
        <f t="shared" si="1"/>
        <v>81513.86607726885</v>
      </c>
    </row>
    <row r="5" spans="1:15" s="1" customFormat="1" ht="12.75">
      <c r="A5" s="27">
        <v>1998</v>
      </c>
      <c r="B5" s="13">
        <f>B6*(Shares!B5/Shares!B6)/(Efficiency!B5/Efficiency!B6)</f>
        <v>3491.541029563848</v>
      </c>
      <c r="C5" s="13">
        <f>C6*(Shares!C5/Shares!C6)/(Efficiency!C5/Efficiency!C6)</f>
        <v>11605.269971999185</v>
      </c>
      <c r="D5" s="13">
        <f>D6*(Shares!D5/Shares!D6)/(Efficiency!D5/Efficiency!D6)</f>
        <v>11541.439878900886</v>
      </c>
      <c r="E5" s="13">
        <f>E6*(Shares!E5/Shares!E6)/(Efficiency!E5/Efficiency!E6)</f>
        <v>2088.8528211458006</v>
      </c>
      <c r="F5" s="13">
        <f>F6*(Shares!F5/Shares!F6)/(Efficiency!F5/Efficiency!F6)</f>
        <v>450.28699700563675</v>
      </c>
      <c r="G5" s="13">
        <f>G6*(Shares!G5/Shares!G6)/(Efficiency!G5/Efficiency!G6)</f>
        <v>10587.886875017093</v>
      </c>
      <c r="H5" s="13">
        <f>H6*(Shares!H5/Shares!H6)/(Efficiency!H5/Efficiency!H6)</f>
        <v>2593.410608029039</v>
      </c>
      <c r="I5" s="13">
        <f>I6*(Shares!I5/Shares!I6)/(Efficiency!I5/Efficiency!I6)</f>
        <v>23084.253908418857</v>
      </c>
      <c r="J5" s="13">
        <f>J6*(Shares!J5/Shares!J6)/(Efficiency!J5/Efficiency!J6)</f>
        <v>2012.1376193056017</v>
      </c>
      <c r="K5" s="13">
        <f>K6*(Shares!K5/Shares!K6)/(Efficiency!K5/Efficiency!K6)</f>
        <v>13855.048724266137</v>
      </c>
      <c r="L5" s="13">
        <f>PV!K5*BaseYrInput!$B$43</f>
        <v>0</v>
      </c>
      <c r="M5" s="15"/>
      <c r="N5" s="32">
        <f t="shared" si="0"/>
        <v>66213.31743208907</v>
      </c>
      <c r="O5" s="33">
        <f t="shared" si="1"/>
        <v>81310.12843365209</v>
      </c>
    </row>
    <row r="6" spans="1:15" s="1" customFormat="1" ht="12.75">
      <c r="A6" s="27">
        <v>1999</v>
      </c>
      <c r="B6" s="13">
        <f>B7*(Shares!B6/Shares!B7)/(Efficiency!B6/Efficiency!B7)</f>
        <v>3530.6032426987094</v>
      </c>
      <c r="C6" s="13">
        <f>C7*(Shares!C6/Shares!C7)/(Efficiency!C6/Efficiency!C7)</f>
        <v>11517.316698941278</v>
      </c>
      <c r="D6" s="13">
        <f>D7*(Shares!D6/Shares!D7)/(Efficiency!D6/Efficiency!D7)</f>
        <v>11252.900447815155</v>
      </c>
      <c r="E6" s="13">
        <f>E7*(Shares!E6/Shares!E7)/(Efficiency!E6/Efficiency!E7)</f>
        <v>2122.698764513429</v>
      </c>
      <c r="F6" s="13">
        <f>F7*(Shares!F6/Shares!F7)/(Efficiency!F6/Efficiency!F7)</f>
        <v>453.8892929816819</v>
      </c>
      <c r="G6" s="13">
        <f>G7*(Shares!G6/Shares!G7)/(Efficiency!G6/Efficiency!G7)</f>
        <v>10513.534116582205</v>
      </c>
      <c r="H6" s="13">
        <f>H7*(Shares!H6/Shares!H7)/(Efficiency!H6/Efficiency!H7)</f>
        <v>2586.8420075668673</v>
      </c>
      <c r="I6" s="13">
        <f>I7*(Shares!I6/Shares!I7)/(Efficiency!I6/Efficiency!I7)</f>
        <v>23068.859684182185</v>
      </c>
      <c r="J6" s="13">
        <f>J7*(Shares!J6/Shares!J7)/(Efficiency!J6/Efficiency!J7)</f>
        <v>2026.5441860176536</v>
      </c>
      <c r="K6" s="13">
        <f>K7*(Shares!K6/Shares!K7)/(Efficiency!K6/Efficiency!K7)</f>
        <v>14154.37443962281</v>
      </c>
      <c r="L6" s="13">
        <f>PV!K6*BaseYrInput!$B$43</f>
        <v>0</v>
      </c>
      <c r="M6" s="14"/>
      <c r="N6" s="32">
        <f t="shared" si="0"/>
        <v>66179.642939282</v>
      </c>
      <c r="O6" s="33">
        <f t="shared" si="1"/>
        <v>81227.56288092198</v>
      </c>
    </row>
    <row r="7" spans="1:15" ht="12.75">
      <c r="A7" s="27">
        <v>2000</v>
      </c>
      <c r="B7" s="13">
        <f>B8*(Shares!B7/Shares!B8)/(Efficiency!B7/Efficiency!B8)</f>
        <v>3549.728132382014</v>
      </c>
      <c r="C7" s="13">
        <f>C8*(Shares!C7/Shares!C8)/(Efficiency!C7/Efficiency!C8)</f>
        <v>11406.675930954973</v>
      </c>
      <c r="D7" s="13">
        <f>D8*(Shares!D7/Shares!D8)/(Efficiency!D7/Efficiency!D8)</f>
        <v>10971.581284880154</v>
      </c>
      <c r="E7" s="13">
        <f>E8*(Shares!E7/Shares!E8)/(Efficiency!E7/Efficiency!E8)</f>
        <v>2146.6198215261015</v>
      </c>
      <c r="F7" s="13">
        <f>F8*(Shares!F7/Shares!F8)/(Efficiency!F7/Efficiency!F8)</f>
        <v>455.3684857668455</v>
      </c>
      <c r="G7" s="13">
        <f>G8*(Shares!G7/Shares!G8)/(Efficiency!G7/Efficiency!G8)</f>
        <v>10439.654657466428</v>
      </c>
      <c r="H7" s="13">
        <f>H8*(Shares!H7/Shares!H8)/(Efficiency!H7/Efficiency!H8)</f>
        <v>2580.3216281966615</v>
      </c>
      <c r="I7" s="13">
        <f>I8*(Shares!I7/Shares!I8)/(Efficiency!I7/Efficiency!I8)</f>
        <v>23053.475725910394</v>
      </c>
      <c r="J7" s="13">
        <f>J8*(Shares!J7/Shares!J8)/(Efficiency!J7/Efficiency!J8)</f>
        <v>2040.9513389403687</v>
      </c>
      <c r="K7" s="13">
        <f>K8*(Shares!K7/Shares!K8)/(Efficiency!K7/Efficiency!K8)</f>
        <v>14460.166814581835</v>
      </c>
      <c r="L7" s="13">
        <f>PV!K7*BaseYrInput!$B$43</f>
        <v>0</v>
      </c>
      <c r="M7" s="10"/>
      <c r="N7" s="32">
        <f t="shared" si="0"/>
        <v>66148.13975726879</v>
      </c>
      <c r="O7" s="33">
        <f t="shared" si="1"/>
        <v>81104.54382060577</v>
      </c>
    </row>
    <row r="8" spans="1:15" ht="12.75">
      <c r="A8" s="27">
        <v>2001</v>
      </c>
      <c r="B8" s="13">
        <f>B9*(Shares!B8/Shares!B9)/(Efficiency!B8/Efficiency!B9)</f>
        <v>3554.5166148916114</v>
      </c>
      <c r="C8" s="13">
        <f>C9*(Shares!C8/Shares!C9)/(Efficiency!C8/Efficiency!C9)</f>
        <v>11281.379219261975</v>
      </c>
      <c r="D8" s="13">
        <f>D9*(Shares!D8/Shares!D9)/(Efficiency!D8/Efficiency!D9)</f>
        <v>10710.718541899503</v>
      </c>
      <c r="E8" s="13">
        <f>E9*(Shares!E8/Shares!E9)/(Efficiency!E8/Efficiency!E9)</f>
        <v>2163.4077393105417</v>
      </c>
      <c r="F8" s="13">
        <f>F9*(Shares!F8/Shares!F9)/(Efficiency!F8/Efficiency!F9)</f>
        <v>455.6324162470489</v>
      </c>
      <c r="G8" s="13">
        <f>G9*(Shares!G8/Shares!G9)/(Efficiency!G8/Efficiency!G9)</f>
        <v>10375.884539509967</v>
      </c>
      <c r="H8" s="13">
        <f>H9*(Shares!H8/Shares!H9)/(Efficiency!H8/Efficiency!H9)</f>
        <v>2573.8476551139606</v>
      </c>
      <c r="I8" s="13">
        <f>I9*(Shares!I8/Shares!I9)/(Efficiency!I8/Efficiency!I9)</f>
        <v>23038.102026757402</v>
      </c>
      <c r="J8" s="13">
        <f>J9*(Shares!J8/Shares!J9)/(Efficiency!J8/Efficiency!J9)</f>
        <v>2055.3574659944234</v>
      </c>
      <c r="K8" s="13">
        <f>K9*(Shares!K8/Shares!K9)/(Efficiency!K8/Efficiency!K9)</f>
        <v>14772.565555437277</v>
      </c>
      <c r="L8" s="13">
        <f>PV!K8*BaseYrInput!$B$43</f>
        <v>0</v>
      </c>
      <c r="M8" s="10"/>
      <c r="N8" s="32">
        <f t="shared" si="0"/>
        <v>66145.51594027012</v>
      </c>
      <c r="O8" s="33">
        <f t="shared" si="1"/>
        <v>80981.41177442372</v>
      </c>
    </row>
    <row r="9" spans="1:15" ht="12.75">
      <c r="A9" s="27">
        <v>2002</v>
      </c>
      <c r="B9" s="13">
        <f>B10*(Shares!B9/Shares!B10)/(Efficiency!B9/Efficiency!B10)</f>
        <v>3549.940232678827</v>
      </c>
      <c r="C9" s="13">
        <f>C10*(Shares!C9/Shares!C10)/(Efficiency!C9/Efficiency!C10)</f>
        <v>11205.783476045235</v>
      </c>
      <c r="D9" s="13">
        <f>D10*(Shares!D9/Shares!D10)/(Efficiency!D9/Efficiency!D10)</f>
        <v>10523.282573141754</v>
      </c>
      <c r="E9" s="13">
        <f>E10*(Shares!E9/Shares!E10)/(Efficiency!E9/Efficiency!E10)</f>
        <v>2176.5397498322222</v>
      </c>
      <c r="F9" s="13">
        <f>F10*(Shares!F9/Shares!F10)/(Efficiency!F9/Efficiency!F10)</f>
        <v>456.00289707623557</v>
      </c>
      <c r="G9" s="13">
        <f>G10*(Shares!G9/Shares!G10)/(Efficiency!G9/Efficiency!G10)</f>
        <v>10326.787916146906</v>
      </c>
      <c r="H9" s="13">
        <f>H10*(Shares!H9/Shares!H10)/(Efficiency!H9/Efficiency!H10)</f>
        <v>2564.094262979318</v>
      </c>
      <c r="I9" s="13">
        <f>I10*(Shares!I9/Shares!I10)/(Efficiency!I9/Efficiency!I10)</f>
        <v>22992.907702917673</v>
      </c>
      <c r="J9" s="13">
        <f>J10*(Shares!J9/Shares!J10)/(Efficiency!J9/Efficiency!J10)</f>
        <v>2069.7650585751367</v>
      </c>
      <c r="K9" s="13">
        <f>K10*(Shares!K9/Shares!K10)/(Efficiency!K9/Efficiency!K10)</f>
        <v>15091.713386710519</v>
      </c>
      <c r="L9" s="13">
        <f>PV!K9*BaseYrInput!$B$43</f>
        <v>0</v>
      </c>
      <c r="M9" s="10"/>
      <c r="N9" s="32">
        <f t="shared" si="0"/>
        <v>66201.09354737977</v>
      </c>
      <c r="O9" s="33">
        <f t="shared" si="1"/>
        <v>80956.81725610384</v>
      </c>
    </row>
    <row r="10" spans="1:15" ht="12.75">
      <c r="A10" s="27">
        <v>2003</v>
      </c>
      <c r="B10" s="13">
        <f>B11*(Shares!B10/Shares!B11)/(Efficiency!B10/Efficiency!B11)</f>
        <v>3535.5143279125637</v>
      </c>
      <c r="C10" s="13">
        <f>C11*(Shares!C10/Shares!C11)/(Efficiency!C10/Efficiency!C11)</f>
        <v>11119.29374317619</v>
      </c>
      <c r="D10" s="13">
        <f>D11*(Shares!D10/Shares!D11)/(Efficiency!D10/Efficiency!D11)</f>
        <v>10355.552274711412</v>
      </c>
      <c r="E10" s="13">
        <f>E11*(Shares!E10/Shares!E11)/(Efficiency!E10/Efficiency!E11)</f>
        <v>2186.31705048298</v>
      </c>
      <c r="F10" s="13">
        <f>F11*(Shares!F10/Shares!F11)/(Efficiency!F10/Efficiency!F11)</f>
        <v>455.9149712676236</v>
      </c>
      <c r="G10" s="13">
        <f>G11*(Shares!G10/Shares!G11)/(Efficiency!G10/Efficiency!G11)</f>
        <v>10294.430165920148</v>
      </c>
      <c r="H10" s="13">
        <f>H11*(Shares!H10/Shares!H11)/(Efficiency!H10/Efficiency!H11)</f>
        <v>2528.1823828974993</v>
      </c>
      <c r="I10" s="13">
        <f>I11*(Shares!I10/Shares!I11)/(Efficiency!I10/Efficiency!I11)</f>
        <v>22712.301774776406</v>
      </c>
      <c r="J10" s="13">
        <f>J11*(Shares!J10/Shares!J11)/(Efficiency!J10/Efficiency!J11)</f>
        <v>2084.1711856291913</v>
      </c>
      <c r="K10" s="13">
        <f>K11*(Shares!K10/Shares!K11)/(Efficiency!K10/Efficiency!K11)</f>
        <v>15417.756116356299</v>
      </c>
      <c r="L10" s="13">
        <f>PV!K10*BaseYrInput!$B$43</f>
        <v>0</v>
      </c>
      <c r="M10" s="10"/>
      <c r="N10" s="32">
        <f t="shared" si="0"/>
        <v>66034.62592204157</v>
      </c>
      <c r="O10" s="33">
        <f t="shared" si="1"/>
        <v>80689.43399313031</v>
      </c>
    </row>
    <row r="11" spans="1:15" ht="12.75">
      <c r="A11" s="27">
        <v>2004</v>
      </c>
      <c r="B11" s="13">
        <f>BaseYrInput!D30</f>
        <v>3515.93568706355</v>
      </c>
      <c r="C11" s="13">
        <f>BaseYrInput!D31</f>
        <v>11054.179330810233</v>
      </c>
      <c r="D11" s="13">
        <f>BaseYrInput!D33</f>
        <v>10203.764657908445</v>
      </c>
      <c r="E11" s="13">
        <f>BaseYrInput!D32</f>
        <v>2193.068418105219</v>
      </c>
      <c r="F11" s="13">
        <f>BaseYrInput!D34</f>
        <v>455.4927592750298</v>
      </c>
      <c r="G11" s="13">
        <f>BaseYrInput!D37</f>
        <v>10257.06700207893</v>
      </c>
      <c r="H11" s="13">
        <f>BaseYrInput!D35</f>
        <v>2507.9560543487196</v>
      </c>
      <c r="I11" s="13">
        <f>BaseYrInput!D36</f>
        <v>22571.604489138477</v>
      </c>
      <c r="J11" s="13">
        <f>BaseYrInput!D38</f>
        <v>2098.5778988939096</v>
      </c>
      <c r="K11" s="13">
        <f>BaseYrInput!D39</f>
        <v>15750.842702377491</v>
      </c>
      <c r="L11" s="13">
        <f>PV!K11*BaseYrInput!$B$43</f>
        <v>0</v>
      </c>
      <c r="M11" s="10"/>
      <c r="N11" s="32">
        <f t="shared" si="0"/>
        <v>66038.37398212621</v>
      </c>
      <c r="O11" s="33">
        <f t="shared" si="1"/>
        <v>80608.489</v>
      </c>
    </row>
    <row r="12" spans="1:15" ht="12.75">
      <c r="A12" s="27">
        <v>2005</v>
      </c>
      <c r="B12" s="13">
        <f>B11*(Shares!B12/Shares!B11)/(Efficiency!B12/Efficiency!B11)</f>
        <v>3440.472501801833</v>
      </c>
      <c r="C12" s="13">
        <f>C11*(Shares!C12/Shares!C11)/(Efficiency!C12/Efficiency!C11)</f>
        <v>10946.830762514937</v>
      </c>
      <c r="D12" s="13">
        <f>D11*(Shares!D12/Shares!D11)/(Efficiency!D12/Efficiency!D11)</f>
        <v>10269.045587649183</v>
      </c>
      <c r="E12" s="13">
        <f>E11*(Shares!E12/Shares!E11)/(Efficiency!E12/Efficiency!E11)</f>
        <v>2162.093994353275</v>
      </c>
      <c r="F12" s="13">
        <f>F11*(Shares!F12/Shares!F11)/(Efficiency!F12/Efficiency!F11)</f>
        <v>446.1194506407309</v>
      </c>
      <c r="G12" s="13">
        <f>G11*(Shares!G12/Shares!G11)/(Efficiency!G12/Efficiency!G11)</f>
        <v>10164.171902847653</v>
      </c>
      <c r="H12" s="13">
        <f>H11*(Shares!H12/Shares!H11)/(Efficiency!H12/Efficiency!H11)</f>
        <v>2434.552757068614</v>
      </c>
      <c r="I12" s="13">
        <f>I11*(Shares!I12/Shares!I11)/(Efficiency!I12/Efficiency!I11)</f>
        <v>21910.97481361753</v>
      </c>
      <c r="J12" s="13">
        <f>J11*(Shares!J12/Shares!J11)/(Efficiency!J12/Efficiency!J11)</f>
        <v>2100.7275766799844</v>
      </c>
      <c r="K12" s="13">
        <f>K11*(Shares!K12/Shares!K11)/(Efficiency!K12/Efficiency!K11)</f>
        <v>15932.873892249048</v>
      </c>
      <c r="L12" s="13">
        <f>PV!K12*BaseYrInput!$B$43</f>
        <v>0</v>
      </c>
      <c r="M12" s="10"/>
      <c r="N12" s="32">
        <f t="shared" si="0"/>
        <v>65420.559975106014</v>
      </c>
      <c r="O12" s="33">
        <f t="shared" si="1"/>
        <v>79807.86323942279</v>
      </c>
    </row>
    <row r="13" spans="1:15" ht="12.75">
      <c r="A13" s="27">
        <v>2006</v>
      </c>
      <c r="B13" s="13">
        <f>B12*(Shares!B13/Shares!B12)/(Efficiency!B13/Efficiency!B12)</f>
        <v>3374.2842467334117</v>
      </c>
      <c r="C13" s="13">
        <f>C12*(Shares!C13/Shares!C12)/(Efficiency!C13/Efficiency!C12)</f>
        <v>10826.469813658205</v>
      </c>
      <c r="D13" s="13">
        <f>D12*(Shares!D13/Shares!D12)/(Efficiency!D13/Efficiency!D12)</f>
        <v>10331.835726806608</v>
      </c>
      <c r="E13" s="13">
        <f>E12*(Shares!E13/Shares!E12)/(Efficiency!E13/Efficiency!E12)</f>
        <v>2090.518311787487</v>
      </c>
      <c r="F13" s="13">
        <f>F12*(Shares!F13/Shares!F12)/(Efficiency!F13/Efficiency!F12)</f>
        <v>434.8750004332062</v>
      </c>
      <c r="G13" s="13">
        <f>G12*(Shares!G13/Shares!G12)/(Efficiency!G13/Efficiency!G12)</f>
        <v>10051.521266175776</v>
      </c>
      <c r="H13" s="13">
        <f>H12*(Shares!H13/Shares!H12)/(Efficiency!H13/Efficiency!H12)</f>
        <v>2351.5089244284595</v>
      </c>
      <c r="I13" s="13">
        <f>I12*(Shares!I13/Shares!I12)/(Efficiency!I13/Efficiency!I12)</f>
        <v>21163.58031985614</v>
      </c>
      <c r="J13" s="13">
        <f>J12*(Shares!J13/Shares!J12)/(Efficiency!J13/Efficiency!J12)</f>
        <v>2102.877254466059</v>
      </c>
      <c r="K13" s="13">
        <f>K12*(Shares!K13/Shares!K12)/(Efficiency!K13/Efficiency!K12)</f>
        <v>16114.905082120606</v>
      </c>
      <c r="L13" s="13">
        <f>PV!K13*BaseYrInput!$B$43</f>
        <v>0</v>
      </c>
      <c r="M13" s="10"/>
      <c r="N13" s="32">
        <f t="shared" si="0"/>
        <v>64641.621886074354</v>
      </c>
      <c r="O13" s="33">
        <f t="shared" si="1"/>
        <v>78842.37594646597</v>
      </c>
    </row>
    <row r="14" spans="1:15" ht="12.75">
      <c r="A14" s="27">
        <v>2007</v>
      </c>
      <c r="B14" s="13">
        <f>B13*(Shares!B14/Shares!B13)/(Efficiency!B14/Efficiency!B13)</f>
        <v>3325.956508757008</v>
      </c>
      <c r="C14" s="13">
        <f>C13*(Shares!C14/Shares!C13)/(Efficiency!C14/Efficiency!C13)</f>
        <v>10711.642321706928</v>
      </c>
      <c r="D14" s="13">
        <f>D13*(Shares!D14/Shares!D13)/(Efficiency!D14/Efficiency!D13)</f>
        <v>10393.430371306491</v>
      </c>
      <c r="E14" s="13">
        <f>E13*(Shares!E14/Shares!E13)/(Efficiency!E14/Efficiency!E13)</f>
        <v>2022.283503314397</v>
      </c>
      <c r="F14" s="13">
        <f>F13*(Shares!F14/Shares!F13)/(Efficiency!F14/Efficiency!F13)</f>
        <v>424.9934643413377</v>
      </c>
      <c r="G14" s="13">
        <f>G13*(Shares!G14/Shares!G13)/(Efficiency!G14/Efficiency!G13)</f>
        <v>9944.510956895087</v>
      </c>
      <c r="H14" s="13">
        <f>H13*(Shares!H14/Shares!H13)/(Efficiency!H14/Efficiency!H13)</f>
        <v>2271.1965723066164</v>
      </c>
      <c r="I14" s="13">
        <f>I13*(Shares!I14/Shares!I13)/(Efficiency!I14/Efficiency!I13)</f>
        <v>20440.769150759552</v>
      </c>
      <c r="J14" s="13">
        <f>J13*(Shares!J14/Shares!J13)/(Efficiency!J14/Efficiency!J13)</f>
        <v>2105.026932252134</v>
      </c>
      <c r="K14" s="13">
        <f>K13*(Shares!K14/Shares!K13)/(Efficiency!K14/Efficiency!K13)</f>
        <v>16296.936271992161</v>
      </c>
      <c r="L14" s="13">
        <f>PV!K14*BaseYrInput!$B$43</f>
        <v>0</v>
      </c>
      <c r="M14" s="10"/>
      <c r="N14" s="32">
        <f t="shared" si="0"/>
        <v>63899.147223167776</v>
      </c>
      <c r="O14" s="33">
        <f t="shared" si="1"/>
        <v>77936.74605363171</v>
      </c>
    </row>
    <row r="15" spans="1:15" ht="12.75">
      <c r="A15" s="27">
        <v>2008</v>
      </c>
      <c r="B15" s="13">
        <f>B14*(Shares!B15/Shares!B14)/(Efficiency!B15/Efficiency!B14)</f>
        <v>3254.1774721630495</v>
      </c>
      <c r="C15" s="13">
        <f>C14*(Shares!C15/Shares!C14)/(Efficiency!C15/Efficiency!C14)</f>
        <v>10594.614219918984</v>
      </c>
      <c r="D15" s="13">
        <f>D14*(Shares!D15/Shares!D14)/(Efficiency!D15/Efficiency!D14)</f>
        <v>10419.368199285733</v>
      </c>
      <c r="E15" s="13">
        <f>E14*(Shares!E15/Shares!E14)/(Efficiency!E15/Efficiency!E14)</f>
        <v>1935.1243563368876</v>
      </c>
      <c r="F15" s="13">
        <f>F14*(Shares!F15/Shares!F14)/(Efficiency!F15/Efficiency!F14)</f>
        <v>411.1496892026625</v>
      </c>
      <c r="G15" s="13">
        <f>G14*(Shares!G15/Shares!G14)/(Efficiency!G15/Efficiency!G14)</f>
        <v>9820.102717381405</v>
      </c>
      <c r="H15" s="13">
        <f>H14*(Shares!H15/Shares!H14)/(Efficiency!H15/Efficiency!H14)</f>
        <v>2167.7438499713803</v>
      </c>
      <c r="I15" s="13">
        <f>I14*(Shares!I15/Shares!I14)/(Efficiency!I15/Efficiency!I14)</f>
        <v>19509.69464974242</v>
      </c>
      <c r="J15" s="13">
        <f>J14*(Shares!J15/Shares!J14)/(Efficiency!J15/Efficiency!J14)</f>
        <v>2107.1766100382088</v>
      </c>
      <c r="K15" s="13">
        <f>K14*(Shares!K15/Shares!K14)/(Efficiency!K15/Efficiency!K14)</f>
        <v>16478.967461863715</v>
      </c>
      <c r="L15" s="13">
        <f>PV!K15*BaseYrInput!$B$43</f>
        <v>0</v>
      </c>
      <c r="M15" s="10"/>
      <c r="N15" s="32">
        <f t="shared" si="0"/>
        <v>62849.32753382241</v>
      </c>
      <c r="O15" s="33">
        <f t="shared" si="1"/>
        <v>76698.11922590445</v>
      </c>
    </row>
    <row r="16" spans="1:15" ht="12.75">
      <c r="A16" s="27">
        <v>2009</v>
      </c>
      <c r="B16" s="13">
        <f>B15*(Shares!B16/Shares!B15)/(Efficiency!B16/Efficiency!B15)</f>
        <v>3226.1486861294416</v>
      </c>
      <c r="C16" s="13">
        <f>C15*(Shares!C16/Shares!C15)/(Efficiency!C16/Efficiency!C15)</f>
        <v>10486.60826706389</v>
      </c>
      <c r="D16" s="13">
        <f>D15*(Shares!D16/Shares!D15)/(Efficiency!D16/Efficiency!D15)</f>
        <v>10418.842284117698</v>
      </c>
      <c r="E16" s="13">
        <f>E15*(Shares!E16/Shares!E15)/(Efficiency!E16/Efficiency!E15)</f>
        <v>1858.021793802033</v>
      </c>
      <c r="F16" s="13">
        <f>F15*(Shares!F16/Shares!F15)/(Efficiency!F16/Efficiency!F15)</f>
        <v>399.08735646535376</v>
      </c>
      <c r="G16" s="13">
        <f>G15*(Shares!G16/Shares!G15)/(Efficiency!G16/Efficiency!G15)</f>
        <v>9574.299212561273</v>
      </c>
      <c r="H16" s="13">
        <f>H15*(Shares!H16/Shares!H15)/(Efficiency!H16/Efficiency!H15)</f>
        <v>2046.3624497720914</v>
      </c>
      <c r="I16" s="13">
        <f>I15*(Shares!I16/Shares!I15)/(Efficiency!I16/Efficiency!I15)</f>
        <v>18417.26204794882</v>
      </c>
      <c r="J16" s="13">
        <f>J15*(Shares!J16/Shares!J15)/(Efficiency!J16/Efficiency!J15)</f>
        <v>2109.3262878242836</v>
      </c>
      <c r="K16" s="13">
        <f>K15*(Shares!K16/Shares!K15)/(Efficiency!K16/Efficiency!K15)</f>
        <v>16690.84115021847</v>
      </c>
      <c r="L16" s="13">
        <f>PV!K16*BaseYrInput!$B$43</f>
        <v>0</v>
      </c>
      <c r="M16" s="10"/>
      <c r="N16" s="32">
        <f t="shared" si="0"/>
        <v>61514.042582710026</v>
      </c>
      <c r="O16" s="33">
        <f t="shared" si="1"/>
        <v>75226.79953590335</v>
      </c>
    </row>
    <row r="17" spans="1:15" ht="12.75">
      <c r="A17" s="27">
        <v>2010</v>
      </c>
      <c r="B17" s="13">
        <f>B16*(Shares!B17/Shares!B16)/(Efficiency!B17/Efficiency!B16)</f>
        <v>3212.8868656060104</v>
      </c>
      <c r="C17" s="13">
        <f>C16*(Shares!C17/Shares!C16)/(Efficiency!C17/Efficiency!C16)</f>
        <v>10329.641673707716</v>
      </c>
      <c r="D17" s="13">
        <f>D16*(Shares!D17/Shares!D16)/(Efficiency!D17/Efficiency!D16)</f>
        <v>10419.284049290989</v>
      </c>
      <c r="E17" s="13">
        <f>E16*(Shares!E17/Shares!E16)/(Efficiency!E17/Efficiency!E16)</f>
        <v>1800.3355163011931</v>
      </c>
      <c r="F17" s="13">
        <f>F16*(Shares!F17/Shares!F16)/(Efficiency!F17/Efficiency!F16)</f>
        <v>391.7723382460005</v>
      </c>
      <c r="G17" s="13">
        <f>G16*(Shares!G17/Shares!G16)/(Efficiency!G17/Efficiency!G16)</f>
        <v>9384.492167352582</v>
      </c>
      <c r="H17" s="13">
        <f>H16*(Shares!H17/Shares!H16)/(Efficiency!H17/Efficiency!H16)</f>
        <v>1943.8020319541731</v>
      </c>
      <c r="I17" s="13">
        <f>I16*(Shares!I17/Shares!I16)/(Efficiency!I17/Efficiency!I16)</f>
        <v>17494.21828758756</v>
      </c>
      <c r="J17" s="13">
        <f>J16*(Shares!J17/Shares!J16)/(Efficiency!J17/Efficiency!J16)</f>
        <v>2111.4759656103583</v>
      </c>
      <c r="K17" s="13">
        <f>K16*(Shares!K17/Shares!K16)/(Efficiency!K17/Efficiency!K16)</f>
        <v>16960.16381275977</v>
      </c>
      <c r="L17" s="13">
        <f>PV!K17*BaseYrInput!$B$43</f>
        <v>0</v>
      </c>
      <c r="M17" s="10"/>
      <c r="N17" s="32">
        <f t="shared" si="0"/>
        <v>60505.54416910263</v>
      </c>
      <c r="O17" s="33">
        <f t="shared" si="1"/>
        <v>74048.07270841635</v>
      </c>
    </row>
    <row r="18" spans="1:15" ht="12.75">
      <c r="A18" s="27">
        <v>2011</v>
      </c>
      <c r="B18" s="13">
        <f>B17*(Shares!B18/Shares!B17)/(Efficiency!B18/Efficiency!B17)</f>
        <v>3203.9587429247786</v>
      </c>
      <c r="C18" s="13">
        <f>C17*(Shares!C18/Shares!C17)/(Efficiency!C18/Efficiency!C17)</f>
        <v>10202.627024303796</v>
      </c>
      <c r="D18" s="13">
        <f>D17*(Shares!D18/Shares!D17)/(Efficiency!D18/Efficiency!D17)</f>
        <v>10360.190657711273</v>
      </c>
      <c r="E18" s="13">
        <f>E17*(Shares!E18/Shares!E17)/(Efficiency!E18/Efficiency!E17)</f>
        <v>1790.2408255681908</v>
      </c>
      <c r="F18" s="13">
        <f>F17*(Shares!F18/Shares!F17)/(Efficiency!F18/Efficiency!F17)</f>
        <v>388.41207506081463</v>
      </c>
      <c r="G18" s="13">
        <f>G17*(Shares!G18/Shares!G17)/(Efficiency!G18/Efficiency!G17)</f>
        <v>9184.53461192855</v>
      </c>
      <c r="H18" s="13">
        <f>H17*(Shares!H18/Shares!H17)/(Efficiency!H18/Efficiency!H17)</f>
        <v>1866.7967266986861</v>
      </c>
      <c r="I18" s="13">
        <f>I17*(Shares!I18/Shares!I17)/(Efficiency!I18/Efficiency!I17)</f>
        <v>16801.17054028817</v>
      </c>
      <c r="J18" s="13">
        <f>J17*(Shares!J18/Shares!J17)/(Efficiency!J18/Efficiency!J17)</f>
        <v>2113.625643396433</v>
      </c>
      <c r="K18" s="13">
        <f>K17*(Shares!K18/Shares!K17)/(Efficiency!K18/Efficiency!K17)</f>
        <v>17475.781810355547</v>
      </c>
      <c r="L18" s="13">
        <f>PV!K18*BaseYrInput!$B$43</f>
        <v>0</v>
      </c>
      <c r="M18" s="10"/>
      <c r="N18" s="32">
        <f t="shared" si="0"/>
        <v>59980.75289100767</v>
      </c>
      <c r="O18" s="33">
        <f t="shared" si="1"/>
        <v>73387.33865823624</v>
      </c>
    </row>
    <row r="19" spans="1:15" ht="12.75">
      <c r="A19" s="27">
        <v>2012</v>
      </c>
      <c r="B19" s="13">
        <f>B18*(Shares!B19/Shares!B18)/(Efficiency!B19/Efficiency!B18)</f>
        <v>3202.2089288410543</v>
      </c>
      <c r="C19" s="13">
        <f>C18*(Shares!C19/Shares!C18)/(Efficiency!C19/Efficiency!C18)</f>
        <v>10084.92885835796</v>
      </c>
      <c r="D19" s="13">
        <f>D18*(Shares!D19/Shares!D18)/(Efficiency!D19/Efficiency!D18)</f>
        <v>10308.966723927322</v>
      </c>
      <c r="E19" s="13">
        <f>E18*(Shares!E19/Shares!E18)/(Efficiency!E19/Efficiency!E18)</f>
        <v>1780.9107701611263</v>
      </c>
      <c r="F19" s="13">
        <f>F18*(Shares!F19/Shares!F18)/(Efficiency!F19/Efficiency!F18)</f>
        <v>385.328931846156</v>
      </c>
      <c r="G19" s="13">
        <f>G18*(Shares!G19/Shares!G18)/(Efficiency!G19/Efficiency!G18)</f>
        <v>8980.95653190189</v>
      </c>
      <c r="H19" s="13">
        <f>H18*(Shares!H19/Shares!H18)/(Efficiency!H19/Efficiency!H18)</f>
        <v>1799.0792712121006</v>
      </c>
      <c r="I19" s="13">
        <f>I18*(Shares!I19/Shares!I18)/(Efficiency!I19/Efficiency!I18)</f>
        <v>16191.7134409089</v>
      </c>
      <c r="J19" s="13">
        <f>J18*(Shares!J19/Shares!J18)/(Efficiency!J19/Efficiency!J18)</f>
        <v>2115.775321182508</v>
      </c>
      <c r="K19" s="13">
        <f>K18*(Shares!K19/Shares!K18)/(Efficiency!K19/Efficiency!K18)</f>
        <v>17786.72087758087</v>
      </c>
      <c r="L19" s="13">
        <f>PV!K19*BaseYrInput!$B$43</f>
        <v>0</v>
      </c>
      <c r="M19" s="10"/>
      <c r="N19" s="32">
        <f t="shared" si="0"/>
        <v>59349.45186872088</v>
      </c>
      <c r="O19" s="33">
        <f t="shared" si="1"/>
        <v>72636.58965591989</v>
      </c>
    </row>
    <row r="20" spans="1:15" ht="12.75">
      <c r="A20" s="27">
        <v>2013</v>
      </c>
      <c r="B20" s="13">
        <f>B19*(Shares!B20/Shares!B19)/(Efficiency!B20/Efficiency!B19)</f>
        <v>3198.3983219456572</v>
      </c>
      <c r="C20" s="13">
        <f>C19*(Shares!C20/Shares!C19)/(Efficiency!C20/Efficiency!C19)</f>
        <v>9973.971513264074</v>
      </c>
      <c r="D20" s="13">
        <f>D19*(Shares!D20/Shares!D19)/(Efficiency!D20/Efficiency!D19)</f>
        <v>10267.574477205544</v>
      </c>
      <c r="E20" s="13">
        <f>E19*(Shares!E20/Shares!E19)/(Efficiency!E20/Efficiency!E19)</f>
        <v>1759.5045837039875</v>
      </c>
      <c r="F20" s="13">
        <f>F19*(Shares!F20/Shares!F19)/(Efficiency!F20/Efficiency!F19)</f>
        <v>380.78208960276834</v>
      </c>
      <c r="G20" s="13">
        <f>G19*(Shares!G20/Shares!G19)/(Efficiency!G20/Efficiency!G19)</f>
        <v>8787.68491190229</v>
      </c>
      <c r="H20" s="13">
        <f>H19*(Shares!H20/Shares!H19)/(Efficiency!H20/Efficiency!H19)</f>
        <v>1747.7808126779807</v>
      </c>
      <c r="I20" s="13">
        <f>I19*(Shares!I20/Shares!I19)/(Efficiency!I20/Efficiency!I19)</f>
        <v>15730.027314101819</v>
      </c>
      <c r="J20" s="13">
        <f>J19*(Shares!J20/Shares!J19)/(Efficiency!J20/Efficiency!J19)</f>
        <v>2117.9249989685827</v>
      </c>
      <c r="K20" s="13">
        <f>K19*(Shares!K20/Shares!K19)/(Efficiency!K20/Efficiency!K19)</f>
        <v>18122.74392814408</v>
      </c>
      <c r="L20" s="13">
        <f>PV!K20*BaseYrInput!$B$43</f>
        <v>0</v>
      </c>
      <c r="M20" s="10"/>
      <c r="N20" s="32">
        <f t="shared" si="0"/>
        <v>58914.02311630706</v>
      </c>
      <c r="O20" s="33">
        <f t="shared" si="1"/>
        <v>72086.39295151678</v>
      </c>
    </row>
    <row r="21" spans="1:15" ht="12.75">
      <c r="A21" s="27">
        <v>2014</v>
      </c>
      <c r="B21" s="13">
        <f>B20*(Shares!B21/Shares!B20)/(Efficiency!B21/Efficiency!B20)</f>
        <v>3200.6999093212617</v>
      </c>
      <c r="C21" s="13">
        <f>C20*(Shares!C21/Shares!C20)/(Efficiency!C21/Efficiency!C20)</f>
        <v>9866.79962860833</v>
      </c>
      <c r="D21" s="13">
        <f>D20*(Shares!D21/Shares!D20)/(Efficiency!D21/Efficiency!D20)</f>
        <v>10237.874915279861</v>
      </c>
      <c r="E21" s="13">
        <f>E20*(Shares!E21/Shares!E20)/(Efficiency!E21/Efficiency!E20)</f>
        <v>1733.8618012623892</v>
      </c>
      <c r="F21" s="13">
        <f>F20*(Shares!F21/Shares!F20)/(Efficiency!F21/Efficiency!F20)</f>
        <v>375.72222176949913</v>
      </c>
      <c r="G21" s="13">
        <f>G20*(Shares!G21/Shares!G20)/(Efficiency!G21/Efficiency!G20)</f>
        <v>8614.741622602622</v>
      </c>
      <c r="H21" s="13">
        <f>H20*(Shares!H21/Shares!H20)/(Efficiency!H21/Efficiency!H20)</f>
        <v>1716.8128975386612</v>
      </c>
      <c r="I21" s="13">
        <f>I20*(Shares!I21/Shares!I20)/(Efficiency!I21/Efficiency!I20)</f>
        <v>15451.316077847943</v>
      </c>
      <c r="J21" s="13">
        <f>J20*(Shares!J21/Shares!J20)/(Efficiency!J21/Efficiency!J20)</f>
        <v>2120.0746767546575</v>
      </c>
      <c r="K21" s="13">
        <f>K20*(Shares!K21/Shares!K20)/(Efficiency!K21/Efficiency!K20)</f>
        <v>18547.059952685464</v>
      </c>
      <c r="L21" s="13">
        <f>PV!K21*BaseYrInput!$B$43</f>
        <v>0</v>
      </c>
      <c r="M21" s="10"/>
      <c r="N21" s="32">
        <f t="shared" si="0"/>
        <v>58797.46416574109</v>
      </c>
      <c r="O21" s="33">
        <f t="shared" si="1"/>
        <v>71864.96370367068</v>
      </c>
    </row>
    <row r="22" spans="1:15" ht="12.75">
      <c r="A22" s="27">
        <v>2015</v>
      </c>
      <c r="B22" s="13">
        <f>B21*(Shares!B22/Shares!B21)/(Efficiency!B22/Efficiency!B21)</f>
        <v>3158.715256372708</v>
      </c>
      <c r="C22" s="13">
        <f>C21*(Shares!C22/Shares!C21)/(Efficiency!C22/Efficiency!C21)</f>
        <v>9769.638785531954</v>
      </c>
      <c r="D22" s="13">
        <f>D21*(Shares!D22/Shares!D21)/(Efficiency!D22/Efficiency!D21)</f>
        <v>10212.791321412742</v>
      </c>
      <c r="E22" s="13">
        <f>E21*(Shares!E22/Shares!E21)/(Efficiency!E22/Efficiency!E21)</f>
        <v>1707.1064021400302</v>
      </c>
      <c r="F22" s="13">
        <f>F21*(Shares!F22/Shares!F21)/(Efficiency!F22/Efficiency!F21)</f>
        <v>370.6113664738287</v>
      </c>
      <c r="G22" s="13">
        <f>G21*(Shares!G22/Shares!G21)/(Efficiency!G22/Efficiency!G21)</f>
        <v>8462.05919402731</v>
      </c>
      <c r="H22" s="13">
        <f>H21*(Shares!H22/Shares!H21)/(Efficiency!H22/Efficiency!H21)</f>
        <v>1694.7723895192437</v>
      </c>
      <c r="I22" s="13">
        <f>I21*(Shares!I22/Shares!I21)/(Efficiency!I22/Efficiency!I21)</f>
        <v>15252.95150567318</v>
      </c>
      <c r="J22" s="13">
        <f>J21*(Shares!J22/Shares!J21)/(Efficiency!J22/Efficiency!J21)</f>
        <v>2122.2243545407323</v>
      </c>
      <c r="K22" s="13">
        <f>K21*(Shares!K22/Shares!K21)/(Efficiency!K22/Efficiency!K21)</f>
        <v>18976.361794682718</v>
      </c>
      <c r="L22" s="13">
        <f>PV!K22*BaseYrInput!$B$43</f>
        <v>0</v>
      </c>
      <c r="M22" s="10"/>
      <c r="N22" s="32">
        <f t="shared" si="0"/>
        <v>58798.87832846978</v>
      </c>
      <c r="O22" s="33">
        <f t="shared" si="1"/>
        <v>71727.23237037445</v>
      </c>
    </row>
    <row r="23" spans="1:15" ht="12.75">
      <c r="A23" s="27">
        <v>2016</v>
      </c>
      <c r="B23" s="13">
        <f>B22*(Shares!B23/Shares!B22)/(Efficiency!B23/Efficiency!B22)</f>
        <v>3104.274841009671</v>
      </c>
      <c r="C23" s="13">
        <f>C22*(Shares!C23/Shares!C22)/(Efficiency!C23/Efficiency!C22)</f>
        <v>9645.877916187252</v>
      </c>
      <c r="D23" s="13">
        <f>D22*(Shares!D23/Shares!D22)/(Efficiency!D23/Efficiency!D22)</f>
        <v>10189.781681604494</v>
      </c>
      <c r="E23" s="13">
        <f>E22*(Shares!E23/Shares!E22)/(Efficiency!E23/Efficiency!E22)</f>
        <v>1674.9157876776726</v>
      </c>
      <c r="F23" s="13">
        <f>F22*(Shares!F23/Shares!F22)/(Efficiency!F23/Efficiency!F22)</f>
        <v>364.43848578599</v>
      </c>
      <c r="G23" s="13">
        <f>G22*(Shares!G23/Shares!G22)/(Efficiency!G23/Efficiency!G22)</f>
        <v>8322.63461268003</v>
      </c>
      <c r="H23" s="13">
        <f>H22*(Shares!H23/Shares!H22)/(Efficiency!H23/Efficiency!H22)</f>
        <v>1676.564070021053</v>
      </c>
      <c r="I23" s="13">
        <f>I22*(Shares!I23/Shares!I22)/(Efficiency!I23/Efficiency!I22)</f>
        <v>15089.076630189466</v>
      </c>
      <c r="J23" s="13">
        <f>J22*(Shares!J23/Shares!J22)/(Efficiency!J23/Efficiency!J22)</f>
        <v>2124.374032326807</v>
      </c>
      <c r="K23" s="13">
        <f>K22*(Shares!K23/Shares!K22)/(Efficiency!K23/Efficiency!K22)</f>
        <v>19394.67738464154</v>
      </c>
      <c r="L23" s="13">
        <f>PV!K23*BaseYrInput!$B$43</f>
        <v>0</v>
      </c>
      <c r="M23" s="10"/>
      <c r="N23" s="32">
        <f t="shared" si="0"/>
        <v>58836.46268492706</v>
      </c>
      <c r="O23" s="33">
        <f t="shared" si="1"/>
        <v>71586.61544212398</v>
      </c>
    </row>
    <row r="24" spans="1:15" ht="12.75">
      <c r="A24" s="27">
        <v>2017</v>
      </c>
      <c r="B24" s="13">
        <f>B23*(Shares!B24/Shares!B23)/(Efficiency!B24/Efficiency!B23)</f>
        <v>3055.2660901301515</v>
      </c>
      <c r="C24" s="13">
        <f>C23*(Shares!C24/Shares!C23)/(Efficiency!C24/Efficiency!C23)</f>
        <v>9537.537045559102</v>
      </c>
      <c r="D24" s="13">
        <f>D23*(Shares!D24/Shares!D23)/(Efficiency!D24/Efficiency!D23)</f>
        <v>10169.039235880071</v>
      </c>
      <c r="E24" s="13">
        <f>E23*(Shares!E24/Shares!E23)/(Efficiency!E24/Efficiency!E23)</f>
        <v>1647.9882202866156</v>
      </c>
      <c r="F24" s="13">
        <f>F23*(Shares!F24/Shares!F23)/(Efficiency!F24/Efficiency!F23)</f>
        <v>358.5460272642492</v>
      </c>
      <c r="G24" s="13">
        <f>G23*(Shares!G24/Shares!G23)/(Efficiency!G24/Efficiency!G23)</f>
        <v>8196.85654881057</v>
      </c>
      <c r="H24" s="13">
        <f>H23*(Shares!H24/Shares!H23)/(Efficiency!H24/Efficiency!H23)</f>
        <v>1661.7867889467218</v>
      </c>
      <c r="I24" s="13">
        <f>I23*(Shares!I24/Shares!I23)/(Efficiency!I24/Efficiency!I23)</f>
        <v>14956.081100520483</v>
      </c>
      <c r="J24" s="13">
        <f>J23*(Shares!J24/Shares!J23)/(Efficiency!J24/Efficiency!J23)</f>
        <v>2126.523710112882</v>
      </c>
      <c r="K24" s="13">
        <f>K23*(Shares!K24/Shares!K23)/(Efficiency!K24/Efficiency!K23)</f>
        <v>19759.08832430813</v>
      </c>
      <c r="L24" s="13">
        <f>PV!K24*BaseYrInput!$B$43</f>
        <v>0</v>
      </c>
      <c r="M24" s="10"/>
      <c r="N24" s="32">
        <f t="shared" si="0"/>
        <v>58875.90995612972</v>
      </c>
      <c r="O24" s="33">
        <f t="shared" si="1"/>
        <v>71468.71309181898</v>
      </c>
    </row>
    <row r="25" spans="1:15" ht="12.75">
      <c r="A25" s="27">
        <v>2018</v>
      </c>
      <c r="B25" s="13">
        <f>B24*(Shares!B25/Shares!B24)/(Efficiency!B25/Efficiency!B24)</f>
        <v>3012.894756831418</v>
      </c>
      <c r="C25" s="13">
        <f>C24*(Shares!C25/Shares!C24)/(Efficiency!C25/Efficiency!C24)</f>
        <v>9452.156538850822</v>
      </c>
      <c r="D25" s="13">
        <f>D24*(Shares!D25/Shares!D24)/(Efficiency!D25/Efficiency!D24)</f>
        <v>10150.556910856756</v>
      </c>
      <c r="E25" s="13">
        <f>E24*(Shares!E25/Shares!E24)/(Efficiency!E25/Efficiency!E24)</f>
        <v>1626.2013377570922</v>
      </c>
      <c r="F25" s="13">
        <f>F24*(Shares!F25/Shares!F24)/(Efficiency!F25/Efficiency!F24)</f>
        <v>353.87122614358344</v>
      </c>
      <c r="G25" s="13">
        <f>G24*(Shares!G25/Shares!G24)/(Efficiency!G25/Efficiency!G24)</f>
        <v>8091.834415909134</v>
      </c>
      <c r="H25" s="13">
        <f>H24*(Shares!H25/Shares!H24)/(Efficiency!H25/Efficiency!H24)</f>
        <v>1650.1642774349991</v>
      </c>
      <c r="I25" s="13">
        <f>I24*(Shares!I25/Shares!I24)/(Efficiency!I25/Efficiency!I24)</f>
        <v>14851.478496914979</v>
      </c>
      <c r="J25" s="13">
        <f>J24*(Shares!J25/Shares!J24)/(Efficiency!J25/Efficiency!J24)</f>
        <v>2128.6733878989567</v>
      </c>
      <c r="K25" s="13">
        <f>K24*(Shares!K25/Shares!K24)/(Efficiency!K25/Efficiency!K24)</f>
        <v>20127.95293952014</v>
      </c>
      <c r="L25" s="13">
        <f>PV!K25*BaseYrInput!$B$43</f>
        <v>0</v>
      </c>
      <c r="M25" s="10"/>
      <c r="N25" s="32">
        <f t="shared" si="0"/>
        <v>58980.73299243562</v>
      </c>
      <c r="O25" s="33">
        <f t="shared" si="1"/>
        <v>71445.78428811787</v>
      </c>
    </row>
    <row r="26" spans="1:15" ht="12.75">
      <c r="A26" s="27">
        <v>2019</v>
      </c>
      <c r="B26" s="13">
        <f>B25*(Shares!B26/Shares!B25)/(Efficiency!B26/Efficiency!B25)</f>
        <v>2980.6987402982227</v>
      </c>
      <c r="C26" s="13">
        <f>C25*(Shares!C26/Shares!C25)/(Efficiency!C26/Efficiency!C25)</f>
        <v>9404.395056935458</v>
      </c>
      <c r="D26" s="13">
        <f>D25*(Shares!D26/Shares!D25)/(Efficiency!D26/Efficiency!D25)</f>
        <v>10136.102057493412</v>
      </c>
      <c r="E26" s="13">
        <f>E25*(Shares!E26/Shares!E25)/(Efficiency!E26/Efficiency!E25)</f>
        <v>1609.322076409254</v>
      </c>
      <c r="F26" s="13">
        <f>F25*(Shares!F26/Shares!F25)/(Efficiency!F26/Efficiency!F25)</f>
        <v>349.1778917454256</v>
      </c>
      <c r="G26" s="13">
        <f>G25*(Shares!G26/Shares!G25)/(Efficiency!G26/Efficiency!G25)</f>
        <v>8003.991243826367</v>
      </c>
      <c r="H26" s="13">
        <f>H25*(Shares!H26/Shares!H25)/(Efficiency!H26/Efficiency!H25)</f>
        <v>1642.1540385904088</v>
      </c>
      <c r="I26" s="13">
        <f>I25*(Shares!I26/Shares!I25)/(Efficiency!I26/Efficiency!I25)</f>
        <v>14779.386347313666</v>
      </c>
      <c r="J26" s="13">
        <f>J25*(Shares!J26/Shares!J25)/(Efficiency!J26/Efficiency!J25)</f>
        <v>2130.8230656850315</v>
      </c>
      <c r="K26" s="13">
        <f>K25*(Shares!K26/Shares!K25)/(Efficiency!K26/Efficiency!K25)</f>
        <v>20518.373733470326</v>
      </c>
      <c r="L26" s="13">
        <f>PV!K26*BaseYrInput!$B$43</f>
        <v>0</v>
      </c>
      <c r="M26" s="10"/>
      <c r="N26" s="32">
        <f t="shared" si="0"/>
        <v>59169.3304545339</v>
      </c>
      <c r="O26" s="33">
        <f t="shared" si="1"/>
        <v>71554.42425176757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  <headerFooter>
    <oddFooter>&amp;R&amp;"Times New Roman,Bold"&amp;12Attachment to Response to PSC-1 Question No. 25 - 2 Commercial Inputs
Page &amp;P of &amp;N
Sinclair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5.8515625" style="1" bestFit="1" customWidth="1"/>
    <col min="2" max="3" width="9.140625" style="39" bestFit="1" customWidth="1"/>
    <col min="4" max="4" width="10.8515625" style="39" bestFit="1" customWidth="1"/>
    <col min="5" max="5" width="9.140625" style="1" customWidth="1"/>
    <col min="6" max="6" width="7.140625" style="1" bestFit="1" customWidth="1"/>
    <col min="7" max="16384" width="9.140625" style="1" customWidth="1"/>
  </cols>
  <sheetData>
    <row r="1" spans="1:6" ht="12.75">
      <c r="A1" s="6" t="s">
        <v>46</v>
      </c>
      <c r="B1" s="35" t="s">
        <v>3</v>
      </c>
      <c r="C1" s="35" t="s">
        <v>4</v>
      </c>
      <c r="D1" s="35" t="s">
        <v>45</v>
      </c>
      <c r="E1" s="36" t="s">
        <v>13</v>
      </c>
      <c r="F1" s="36" t="s">
        <v>47</v>
      </c>
    </row>
    <row r="2" spans="1:6" ht="12.75">
      <c r="A2" s="37">
        <v>1995</v>
      </c>
      <c r="B2" s="38">
        <f>ShareEff!B2</f>
        <v>3461.4179330928014</v>
      </c>
      <c r="C2" s="38">
        <f>ShareEff!C2</f>
        <v>11652.489653910667</v>
      </c>
      <c r="D2" s="38">
        <f>SUM(ShareEff!D2:K2)</f>
        <v>65766.87571855634</v>
      </c>
      <c r="E2" s="39">
        <f>SUM(B2:D2)</f>
        <v>80880.78330555982</v>
      </c>
      <c r="F2" s="40"/>
    </row>
    <row r="3" spans="1:6" ht="12.75">
      <c r="A3" s="37">
        <f aca="true" t="shared" si="0" ref="A3:A26">A2+1</f>
        <v>1996</v>
      </c>
      <c r="B3" s="38">
        <f>ShareEff!B3</f>
        <v>3478.9670791196418</v>
      </c>
      <c r="C3" s="38">
        <f>ShareEff!C3</f>
        <v>11697.654342491716</v>
      </c>
      <c r="D3" s="38">
        <f>SUM(ShareEff!D3:K3)</f>
        <v>66022.19143618306</v>
      </c>
      <c r="E3" s="39">
        <f aca="true" t="shared" si="1" ref="E3:E26">SUM(B3:D3)</f>
        <v>81198.81285779442</v>
      </c>
      <c r="F3" s="40">
        <f>E3/E2-1</f>
        <v>0.003932078044213805</v>
      </c>
    </row>
    <row r="4" spans="1:6" ht="12.75">
      <c r="A4" s="37">
        <f t="shared" si="0"/>
        <v>1997</v>
      </c>
      <c r="B4" s="38">
        <f>ShareEff!B4</f>
        <v>3496.3666600462625</v>
      </c>
      <c r="C4" s="38">
        <f>ShareEff!C4</f>
        <v>11742.819031072766</v>
      </c>
      <c r="D4" s="38">
        <f>SUM(ShareEff!D4:K4)</f>
        <v>66274.68038614982</v>
      </c>
      <c r="E4" s="39">
        <f t="shared" si="1"/>
        <v>81513.86607726885</v>
      </c>
      <c r="F4" s="40">
        <f aca="true" t="shared" si="2" ref="F4:F26">E4/E3-1</f>
        <v>0.003880022482917189</v>
      </c>
    </row>
    <row r="5" spans="1:6" ht="12.75">
      <c r="A5" s="37">
        <f t="shared" si="0"/>
        <v>1998</v>
      </c>
      <c r="B5" s="38">
        <f>ShareEff!B5</f>
        <v>3491.541029563848</v>
      </c>
      <c r="C5" s="38">
        <f>ShareEff!C5</f>
        <v>11605.269971999185</v>
      </c>
      <c r="D5" s="38">
        <f>SUM(ShareEff!D5:K5)</f>
        <v>66213.31743208905</v>
      </c>
      <c r="E5" s="39">
        <f t="shared" si="1"/>
        <v>81310.12843365209</v>
      </c>
      <c r="F5" s="40">
        <f t="shared" si="2"/>
        <v>-0.0024994231462855954</v>
      </c>
    </row>
    <row r="6" spans="1:6" ht="12.75">
      <c r="A6" s="37">
        <f t="shared" si="0"/>
        <v>1999</v>
      </c>
      <c r="B6" s="38">
        <f>ShareEff!B6</f>
        <v>3530.6032426987094</v>
      </c>
      <c r="C6" s="38">
        <f>ShareEff!C6</f>
        <v>11517.316698941278</v>
      </c>
      <c r="D6" s="38">
        <f>SUM(ShareEff!D6:K6)</f>
        <v>66179.64293928198</v>
      </c>
      <c r="E6" s="39">
        <f t="shared" si="1"/>
        <v>81227.56288092198</v>
      </c>
      <c r="F6" s="40">
        <f t="shared" si="2"/>
        <v>-0.0010154399497411815</v>
      </c>
    </row>
    <row r="7" spans="1:6" ht="12.75">
      <c r="A7" s="37">
        <f t="shared" si="0"/>
        <v>2000</v>
      </c>
      <c r="B7" s="38">
        <f>ShareEff!B7</f>
        <v>3549.728132382014</v>
      </c>
      <c r="C7" s="38">
        <f>ShareEff!C7</f>
        <v>11406.675930954973</v>
      </c>
      <c r="D7" s="38">
        <f>SUM(ShareEff!D7:K7)</f>
        <v>66148.13975726879</v>
      </c>
      <c r="E7" s="39">
        <f t="shared" si="1"/>
        <v>81104.54382060577</v>
      </c>
      <c r="F7" s="40">
        <f t="shared" si="2"/>
        <v>-0.0015144989699684697</v>
      </c>
    </row>
    <row r="8" spans="1:6" ht="12.75">
      <c r="A8" s="37">
        <f t="shared" si="0"/>
        <v>2001</v>
      </c>
      <c r="B8" s="38">
        <f>ShareEff!B8</f>
        <v>3554.5166148916114</v>
      </c>
      <c r="C8" s="38">
        <f>ShareEff!C8</f>
        <v>11281.379219261975</v>
      </c>
      <c r="D8" s="38">
        <f>SUM(ShareEff!D8:K8)</f>
        <v>66145.51594027011</v>
      </c>
      <c r="E8" s="39">
        <f t="shared" si="1"/>
        <v>80981.4117744237</v>
      </c>
      <c r="F8" s="40">
        <f t="shared" si="2"/>
        <v>-0.001518189245406809</v>
      </c>
    </row>
    <row r="9" spans="1:6" ht="12.75">
      <c r="A9" s="37">
        <f t="shared" si="0"/>
        <v>2002</v>
      </c>
      <c r="B9" s="38">
        <f>ShareEff!B9</f>
        <v>3549.940232678827</v>
      </c>
      <c r="C9" s="38">
        <f>ShareEff!C9</f>
        <v>11205.783476045235</v>
      </c>
      <c r="D9" s="38">
        <f>SUM(ShareEff!D9:K9)</f>
        <v>66201.09354737977</v>
      </c>
      <c r="E9" s="39">
        <f t="shared" si="1"/>
        <v>80956.81725610384</v>
      </c>
      <c r="F9" s="40">
        <f t="shared" si="2"/>
        <v>-0.00030370572432558696</v>
      </c>
    </row>
    <row r="10" spans="1:6" ht="12.75">
      <c r="A10" s="37">
        <f t="shared" si="0"/>
        <v>2003</v>
      </c>
      <c r="B10" s="38">
        <f>ShareEff!B10</f>
        <v>3535.5143279125637</v>
      </c>
      <c r="C10" s="38">
        <f>ShareEff!C10</f>
        <v>11119.29374317619</v>
      </c>
      <c r="D10" s="38">
        <f>SUM(ShareEff!D10:K10)</f>
        <v>66034.62592204155</v>
      </c>
      <c r="E10" s="39">
        <f t="shared" si="1"/>
        <v>80689.43399313031</v>
      </c>
      <c r="F10" s="40">
        <f t="shared" si="2"/>
        <v>-0.003302788721642469</v>
      </c>
    </row>
    <row r="11" spans="1:6" ht="12.75">
      <c r="A11" s="37">
        <f t="shared" si="0"/>
        <v>2004</v>
      </c>
      <c r="B11" s="38">
        <f>ShareEff!B11</f>
        <v>3515.93568706355</v>
      </c>
      <c r="C11" s="38">
        <f>ShareEff!C11</f>
        <v>11054.179330810233</v>
      </c>
      <c r="D11" s="38">
        <f>SUM(ShareEff!D11:K11)</f>
        <v>66038.37398212623</v>
      </c>
      <c r="E11" s="39">
        <f t="shared" si="1"/>
        <v>80608.48900000002</v>
      </c>
      <c r="F11" s="40">
        <f t="shared" si="2"/>
        <v>-0.0010031671945696097</v>
      </c>
    </row>
    <row r="12" spans="1:6" ht="12.75">
      <c r="A12" s="37">
        <f t="shared" si="0"/>
        <v>2005</v>
      </c>
      <c r="B12" s="38">
        <f>ShareEff!B12</f>
        <v>3440.472501801833</v>
      </c>
      <c r="C12" s="38">
        <f>ShareEff!C12</f>
        <v>10946.830762514937</v>
      </c>
      <c r="D12" s="38">
        <f>SUM(ShareEff!D12:K12)</f>
        <v>65420.55997510602</v>
      </c>
      <c r="E12" s="39">
        <f t="shared" si="1"/>
        <v>79807.86323942279</v>
      </c>
      <c r="F12" s="40">
        <f t="shared" si="2"/>
        <v>-0.009932275998589035</v>
      </c>
    </row>
    <row r="13" spans="1:6" ht="12.75">
      <c r="A13" s="37">
        <f t="shared" si="0"/>
        <v>2006</v>
      </c>
      <c r="B13" s="38">
        <f>ShareEff!B13</f>
        <v>3374.2842467334117</v>
      </c>
      <c r="C13" s="38">
        <f>ShareEff!C13</f>
        <v>10826.469813658205</v>
      </c>
      <c r="D13" s="38">
        <f>SUM(ShareEff!D13:K13)</f>
        <v>64641.62188607435</v>
      </c>
      <c r="E13" s="39">
        <f t="shared" si="1"/>
        <v>78842.37594646597</v>
      </c>
      <c r="F13" s="40">
        <f t="shared" si="2"/>
        <v>-0.012097646193838907</v>
      </c>
    </row>
    <row r="14" spans="1:6" ht="12.75">
      <c r="A14" s="37">
        <f t="shared" si="0"/>
        <v>2007</v>
      </c>
      <c r="B14" s="38">
        <f>ShareEff!B14</f>
        <v>3325.956508757008</v>
      </c>
      <c r="C14" s="38">
        <f>ShareEff!C14</f>
        <v>10711.642321706928</v>
      </c>
      <c r="D14" s="38">
        <f>SUM(ShareEff!D14:K14)</f>
        <v>63899.147223167776</v>
      </c>
      <c r="E14" s="39">
        <f t="shared" si="1"/>
        <v>77936.74605363171</v>
      </c>
      <c r="F14" s="40">
        <f t="shared" si="2"/>
        <v>-0.011486588043074453</v>
      </c>
    </row>
    <row r="15" spans="1:6" ht="12.75">
      <c r="A15" s="37">
        <f t="shared" si="0"/>
        <v>2008</v>
      </c>
      <c r="B15" s="38">
        <f>ShareEff!B15</f>
        <v>3254.1774721630495</v>
      </c>
      <c r="C15" s="38">
        <f>ShareEff!C15</f>
        <v>10594.614219918984</v>
      </c>
      <c r="D15" s="38">
        <f>SUM(ShareEff!D15:K15)</f>
        <v>62849.32753382241</v>
      </c>
      <c r="E15" s="39">
        <f t="shared" si="1"/>
        <v>76698.11922590445</v>
      </c>
      <c r="F15" s="40">
        <f t="shared" si="2"/>
        <v>-0.015892719294117175</v>
      </c>
    </row>
    <row r="16" spans="1:6" ht="12.75">
      <c r="A16" s="37">
        <f t="shared" si="0"/>
        <v>2009</v>
      </c>
      <c r="B16" s="38">
        <f>ShareEff!B16</f>
        <v>3226.1486861294416</v>
      </c>
      <c r="C16" s="38">
        <f>ShareEff!C16</f>
        <v>10486.60826706389</v>
      </c>
      <c r="D16" s="38">
        <f>SUM(ShareEff!D16:K16)</f>
        <v>61514.042582710026</v>
      </c>
      <c r="E16" s="39">
        <f t="shared" si="1"/>
        <v>75226.79953590335</v>
      </c>
      <c r="F16" s="40">
        <f t="shared" si="2"/>
        <v>-0.019183256445539643</v>
      </c>
    </row>
    <row r="17" spans="1:6" ht="12.75">
      <c r="A17" s="37">
        <f t="shared" si="0"/>
        <v>2010</v>
      </c>
      <c r="B17" s="38">
        <f>ShareEff!B17</f>
        <v>3212.8868656060104</v>
      </c>
      <c r="C17" s="38">
        <f>ShareEff!C17</f>
        <v>10329.641673707716</v>
      </c>
      <c r="D17" s="38">
        <f>SUM(ShareEff!D17:K17)</f>
        <v>60505.54416910262</v>
      </c>
      <c r="E17" s="39">
        <f t="shared" si="1"/>
        <v>74048.07270841635</v>
      </c>
      <c r="F17" s="40">
        <f t="shared" si="2"/>
        <v>-0.015668974816939185</v>
      </c>
    </row>
    <row r="18" spans="1:6" ht="12.75">
      <c r="A18" s="37">
        <f t="shared" si="0"/>
        <v>2011</v>
      </c>
      <c r="B18" s="38">
        <f>ShareEff!B18</f>
        <v>3203.9587429247786</v>
      </c>
      <c r="C18" s="38">
        <f>ShareEff!C18</f>
        <v>10202.627024303796</v>
      </c>
      <c r="D18" s="38">
        <f>SUM(ShareEff!D18:K18)</f>
        <v>59980.752891007665</v>
      </c>
      <c r="E18" s="39">
        <f t="shared" si="1"/>
        <v>73387.33865823624</v>
      </c>
      <c r="F18" s="40">
        <f t="shared" si="2"/>
        <v>-0.008923041829622225</v>
      </c>
    </row>
    <row r="19" spans="1:6" ht="12.75">
      <c r="A19" s="37">
        <f t="shared" si="0"/>
        <v>2012</v>
      </c>
      <c r="B19" s="38">
        <f>ShareEff!B19</f>
        <v>3202.2089288410543</v>
      </c>
      <c r="C19" s="38">
        <f>ShareEff!C19</f>
        <v>10084.92885835796</v>
      </c>
      <c r="D19" s="38">
        <f>SUM(ShareEff!D19:K19)</f>
        <v>59349.45186872088</v>
      </c>
      <c r="E19" s="39">
        <f t="shared" si="1"/>
        <v>72636.58965591989</v>
      </c>
      <c r="F19" s="40">
        <f t="shared" si="2"/>
        <v>-0.010229952687241917</v>
      </c>
    </row>
    <row r="20" spans="1:6" ht="12.75">
      <c r="A20" s="37">
        <f t="shared" si="0"/>
        <v>2013</v>
      </c>
      <c r="B20" s="38">
        <f>ShareEff!B20</f>
        <v>3198.3983219456572</v>
      </c>
      <c r="C20" s="38">
        <f>ShareEff!C20</f>
        <v>9973.971513264074</v>
      </c>
      <c r="D20" s="38">
        <f>SUM(ShareEff!D20:K20)</f>
        <v>58914.02311630706</v>
      </c>
      <c r="E20" s="39">
        <f t="shared" si="1"/>
        <v>72086.39295151678</v>
      </c>
      <c r="F20" s="40">
        <f t="shared" si="2"/>
        <v>-0.007574649457104066</v>
      </c>
    </row>
    <row r="21" spans="1:6" ht="12.75">
      <c r="A21" s="37">
        <f t="shared" si="0"/>
        <v>2014</v>
      </c>
      <c r="B21" s="38">
        <f>ShareEff!B21</f>
        <v>3200.6999093212617</v>
      </c>
      <c r="C21" s="38">
        <f>ShareEff!C21</f>
        <v>9866.79962860833</v>
      </c>
      <c r="D21" s="38">
        <f>SUM(ShareEff!D21:K21)</f>
        <v>58797.464165741105</v>
      </c>
      <c r="E21" s="39">
        <f t="shared" si="1"/>
        <v>71864.9637036707</v>
      </c>
      <c r="F21" s="40">
        <f t="shared" si="2"/>
        <v>-0.0030717204562449307</v>
      </c>
    </row>
    <row r="22" spans="1:6" ht="12.75">
      <c r="A22" s="37">
        <f t="shared" si="0"/>
        <v>2015</v>
      </c>
      <c r="B22" s="38">
        <f>ShareEff!B22</f>
        <v>3158.715256372708</v>
      </c>
      <c r="C22" s="38">
        <f>ShareEff!C22</f>
        <v>9769.638785531954</v>
      </c>
      <c r="D22" s="38">
        <f>SUM(ShareEff!D22:K22)</f>
        <v>58798.878328469786</v>
      </c>
      <c r="E22" s="39">
        <f t="shared" si="1"/>
        <v>71727.23237037445</v>
      </c>
      <c r="F22" s="40">
        <f t="shared" si="2"/>
        <v>-0.001916529643905096</v>
      </c>
    </row>
    <row r="23" spans="1:6" ht="12.75">
      <c r="A23" s="37">
        <f t="shared" si="0"/>
        <v>2016</v>
      </c>
      <c r="B23" s="38">
        <f>ShareEff!B23</f>
        <v>3104.274841009671</v>
      </c>
      <c r="C23" s="38">
        <f>ShareEff!C23</f>
        <v>9645.877916187252</v>
      </c>
      <c r="D23" s="38">
        <f>SUM(ShareEff!D23:K23)</f>
        <v>58836.46268492706</v>
      </c>
      <c r="E23" s="39">
        <f t="shared" si="1"/>
        <v>71586.61544212398</v>
      </c>
      <c r="F23" s="40">
        <f t="shared" si="2"/>
        <v>-0.001960439899930555</v>
      </c>
    </row>
    <row r="24" spans="1:6" ht="12.75">
      <c r="A24" s="37">
        <f t="shared" si="0"/>
        <v>2017</v>
      </c>
      <c r="B24" s="38">
        <f>ShareEff!B24</f>
        <v>3055.2660901301515</v>
      </c>
      <c r="C24" s="38">
        <f>ShareEff!C24</f>
        <v>9537.537045559102</v>
      </c>
      <c r="D24" s="38">
        <f>SUM(ShareEff!D24:K24)</f>
        <v>58875.90995612972</v>
      </c>
      <c r="E24" s="39">
        <f t="shared" si="1"/>
        <v>71468.71309181897</v>
      </c>
      <c r="F24" s="40">
        <f t="shared" si="2"/>
        <v>-0.001646988750296896</v>
      </c>
    </row>
    <row r="25" spans="1:6" ht="12.75">
      <c r="A25" s="37">
        <f t="shared" si="0"/>
        <v>2018</v>
      </c>
      <c r="B25" s="38">
        <f>ShareEff!B25</f>
        <v>3012.894756831418</v>
      </c>
      <c r="C25" s="38">
        <f>ShareEff!C25</f>
        <v>9452.156538850822</v>
      </c>
      <c r="D25" s="38">
        <f>SUM(ShareEff!D25:K25)</f>
        <v>58980.73299243564</v>
      </c>
      <c r="E25" s="39">
        <f t="shared" si="1"/>
        <v>71445.78428811788</v>
      </c>
      <c r="F25" s="40">
        <f t="shared" si="2"/>
        <v>-0.000320822954677058</v>
      </c>
    </row>
    <row r="26" spans="1:6" ht="12.75">
      <c r="A26" s="37">
        <f t="shared" si="0"/>
        <v>2019</v>
      </c>
      <c r="B26" s="38">
        <f>ShareEff!B26</f>
        <v>2980.6987402982227</v>
      </c>
      <c r="C26" s="38">
        <f>ShareEff!C26</f>
        <v>9404.395056935458</v>
      </c>
      <c r="D26" s="38">
        <f>SUM(ShareEff!D26:K26)</f>
        <v>59169.33045453389</v>
      </c>
      <c r="E26" s="39">
        <f t="shared" si="1"/>
        <v>71554.42425176757</v>
      </c>
      <c r="F26" s="40">
        <f t="shared" si="2"/>
        <v>0.0015205930585293626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&amp;R&amp;"Times New Roman,Bold"&amp;12Attachment to Response to PSC-1 Question No. 25 - 2 Commercial Inputs
Page &amp;P of &amp;N
Sinclair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9.140625" style="62" customWidth="1"/>
    <col min="2" max="12" width="9.140625" style="61" customWidth="1"/>
    <col min="13" max="13" width="2.57421875" style="61" customWidth="1"/>
    <col min="14" max="14" width="9.140625" style="52" customWidth="1"/>
    <col min="15" max="15" width="9.140625" style="61" customWidth="1"/>
    <col min="16" max="16384" width="9.140625" style="52" customWidth="1"/>
  </cols>
  <sheetData>
    <row r="1" spans="1:16" ht="12.75">
      <c r="A1" s="50" t="s">
        <v>2</v>
      </c>
      <c r="B1" s="51" t="s">
        <v>14</v>
      </c>
      <c r="C1" s="51" t="s">
        <v>15</v>
      </c>
      <c r="D1" s="51" t="s">
        <v>16</v>
      </c>
      <c r="E1" s="51" t="s">
        <v>17</v>
      </c>
      <c r="F1" s="51" t="s">
        <v>7</v>
      </c>
      <c r="G1" s="51" t="s">
        <v>10</v>
      </c>
      <c r="H1" s="51" t="s">
        <v>18</v>
      </c>
      <c r="I1" s="51" t="s">
        <v>19</v>
      </c>
      <c r="J1" s="51" t="s">
        <v>11</v>
      </c>
      <c r="K1" s="51" t="s">
        <v>12</v>
      </c>
      <c r="L1" s="51" t="s">
        <v>52</v>
      </c>
      <c r="M1" s="51"/>
      <c r="N1" s="51" t="s">
        <v>45</v>
      </c>
      <c r="O1" s="51" t="s">
        <v>13</v>
      </c>
      <c r="P1" s="51"/>
    </row>
    <row r="2" spans="1:15" s="56" customFormat="1" ht="12.75">
      <c r="A2" s="53">
        <v>1995</v>
      </c>
      <c r="B2" s="54">
        <f>B3*(Shares!B2/Shares!B3)/(Efficiency!B2/Efficiency!B3)</f>
        <v>0.6625364922031918</v>
      </c>
      <c r="C2" s="54">
        <f>C3*(Shares!C2/Shares!C3)/(Efficiency!C2/Efficiency!C3)</f>
        <v>2.230357549987588</v>
      </c>
      <c r="D2" s="54">
        <f>D3*(Shares!D2/Shares!D3)/(Efficiency!D2/Efficiency!D3)</f>
        <v>2.27345002082869</v>
      </c>
      <c r="E2" s="54">
        <f>E3*(Shares!E2/Shares!E3)/(Efficiency!E2/Efficiency!E3)</f>
        <v>0.38489498415044776</v>
      </c>
      <c r="F2" s="54">
        <f>F3*(Shares!F2/Shares!F3)/(Efficiency!F2/Efficiency!F3)</f>
        <v>0.0845299798339637</v>
      </c>
      <c r="G2" s="54">
        <f>G3*(Shares!G2/Shares!G3)/(Efficiency!G2/Efficiency!G3)</f>
        <v>2.0468716280759236</v>
      </c>
      <c r="H2" s="54">
        <f>H3*(Shares!H2/Shares!H3)/(Efficiency!H2/Efficiency!H3)</f>
        <v>0.5009045919616526</v>
      </c>
      <c r="I2" s="54">
        <f>I3*(Shares!I2/Shares!I3)/(Efficiency!I2/Efficiency!I3)</f>
        <v>4.433436860581461</v>
      </c>
      <c r="J2" s="54">
        <f>J3*(Shares!J2/Shares!J3)/(Efficiency!J2/Efficiency!J3)</f>
        <v>0.37686280753376206</v>
      </c>
      <c r="K2" s="54">
        <f>K3*(Shares!K2/Shares!K3)/(Efficiency!K2/Efficiency!K3)</f>
        <v>2.4872300355448655</v>
      </c>
      <c r="L2" s="54">
        <f>PV!K2</f>
        <v>0</v>
      </c>
      <c r="M2" s="55"/>
      <c r="N2" s="54">
        <f>O2-B2-C2</f>
        <v>12.588180908510767</v>
      </c>
      <c r="O2" s="54">
        <f>SUM(B2:K2)</f>
        <v>15.481074950701545</v>
      </c>
    </row>
    <row r="3" spans="1:15" s="56" customFormat="1" ht="12.75">
      <c r="A3" s="53">
        <v>1996</v>
      </c>
      <c r="B3" s="54">
        <f>B4*(Shares!B3/Shares!B4)/(Efficiency!B3/Efficiency!B4)</f>
        <v>0.6658955057272812</v>
      </c>
      <c r="C3" s="54">
        <f>C4*(Shares!C3/Shares!C4)/(Efficiency!C3/Efficiency!C4)</f>
        <v>2.2390023466929665</v>
      </c>
      <c r="D3" s="54">
        <f>D4*(Shares!D3/Shares!D4)/(Efficiency!D3/Efficiency!D4)</f>
        <v>2.269492505455255</v>
      </c>
      <c r="E3" s="54">
        <f>E4*(Shares!E3/Shares!E4)/(Efficiency!E3/Efficiency!E4)</f>
        <v>0.39011355444364393</v>
      </c>
      <c r="F3" s="54">
        <f>F4*(Shares!F3/Shares!F4)/(Efficiency!F3/Efficiency!F4)</f>
        <v>0.08532891180429848</v>
      </c>
      <c r="G3" s="54">
        <f>G4*(Shares!G3/Shares!G4)/(Efficiency!G3/Efficiency!G4)</f>
        <v>2.043772715600144</v>
      </c>
      <c r="H3" s="54">
        <f>H4*(Shares!H3/Shares!H4)/(Efficiency!H3/Efficiency!H4)</f>
        <v>0.4993826608221829</v>
      </c>
      <c r="I3" s="54">
        <f>I4*(Shares!I3/Shares!I4)/(Efficiency!I3/Efficiency!I4)</f>
        <v>4.428374912628755</v>
      </c>
      <c r="J3" s="54">
        <f>J4*(Shares!J3/Shares!J4)/(Efficiency!J3/Efficiency!J4)</f>
        <v>0.37962025611859324</v>
      </c>
      <c r="K3" s="54">
        <f>K4*(Shares!K3/Shares!K4)/(Efficiency!K3/Efficiency!K4)</f>
        <v>2.540964376322906</v>
      </c>
      <c r="L3" s="54">
        <f>PV!K3</f>
        <v>0</v>
      </c>
      <c r="M3" s="54"/>
      <c r="N3" s="54">
        <f aca="true" t="shared" si="0" ref="N3:N26">O3-B3-C3</f>
        <v>12.637049893195778</v>
      </c>
      <c r="O3" s="54">
        <f aca="true" t="shared" si="1" ref="O3:O26">SUM(B3:K3)</f>
        <v>15.541947745616026</v>
      </c>
    </row>
    <row r="4" spans="1:15" s="56" customFormat="1" ht="12.75">
      <c r="A4" s="53">
        <v>1997</v>
      </c>
      <c r="B4" s="54">
        <f>B5*(Shares!B4/Shares!B5)/(Efficiency!B4/Efficiency!B5)</f>
        <v>0.6692258915794826</v>
      </c>
      <c r="C4" s="54">
        <f>C5*(Shares!C4/Shares!C5)/(Efficiency!C4/Efficiency!C5)</f>
        <v>2.247647143398345</v>
      </c>
      <c r="D4" s="54">
        <f>D5*(Shares!D4/Shares!D5)/(Efficiency!D4/Efficiency!D5)</f>
        <v>2.265745240042089</v>
      </c>
      <c r="E4" s="54">
        <f>E5*(Shares!E4/Shares!E5)/(Efficiency!E4/Efficiency!E5)</f>
        <v>0.395254254720012</v>
      </c>
      <c r="F4" s="54">
        <f>F5*(Shares!F4/Shares!F5)/(Efficiency!F4/Efficiency!F5)</f>
        <v>0.0861788822835436</v>
      </c>
      <c r="G4" s="54">
        <f>G5*(Shares!G4/Shares!G5)/(Efficiency!G4/Efficiency!G5)</f>
        <v>2.0408872409882557</v>
      </c>
      <c r="H4" s="54">
        <f>H5*(Shares!H4/Shares!H5)/(Efficiency!H4/Efficiency!H5)</f>
        <v>0.49765927191779885</v>
      </c>
      <c r="I4" s="54">
        <f>I5*(Shares!I4/Shares!I5)/(Efficiency!I4/Efficiency!I5)</f>
        <v>4.421415427688101</v>
      </c>
      <c r="J4" s="54">
        <f>J5*(Shares!J4/Shares!J5)/(Efficiency!J4/Efficiency!J5)</f>
        <v>0.38237790106093955</v>
      </c>
      <c r="K4" s="54">
        <f>K5*(Shares!K4/Shares!K5)/(Efficiency!K4/Efficiency!K5)</f>
        <v>2.5958595986187745</v>
      </c>
      <c r="L4" s="54">
        <f>PV!K4</f>
        <v>0</v>
      </c>
      <c r="M4" s="54"/>
      <c r="N4" s="54">
        <f t="shared" si="0"/>
        <v>12.685377817319514</v>
      </c>
      <c r="O4" s="54">
        <f t="shared" si="1"/>
        <v>15.602250852297342</v>
      </c>
    </row>
    <row r="5" spans="1:15" s="56" customFormat="1" ht="12.75">
      <c r="A5" s="53">
        <v>1998</v>
      </c>
      <c r="B5" s="54">
        <f>B6*(Shares!B5/Shares!B6)/(Efficiency!B5/Efficiency!B6)</f>
        <v>0.6683022364894916</v>
      </c>
      <c r="C5" s="54">
        <f>C6*(Shares!C5/Shares!C6)/(Efficiency!C5/Efficiency!C6)</f>
        <v>2.221319415032116</v>
      </c>
      <c r="D5" s="54">
        <f>D6*(Shares!D5/Shares!D6)/(Efficiency!D5/Efficiency!D6)</f>
        <v>2.2091019461231913</v>
      </c>
      <c r="E5" s="54">
        <f>E6*(Shares!E5/Shares!E6)/(Efficiency!E5/Efficiency!E6)</f>
        <v>0.3998191630139615</v>
      </c>
      <c r="F5" s="54">
        <f>F6*(Shares!F5/Shares!F6)/(Efficiency!F5/Efficiency!F6)</f>
        <v>0.08618767604704189</v>
      </c>
      <c r="G5" s="54">
        <f>G6*(Shares!G5/Shares!G6)/(Efficiency!G5/Efficiency!G6)</f>
        <v>2.0265860885946845</v>
      </c>
      <c r="H5" s="54">
        <f>H6*(Shares!H5/Shares!H6)/(Efficiency!H5/Efficiency!H6)</f>
        <v>0.49639459906271877</v>
      </c>
      <c r="I5" s="54">
        <f>I6*(Shares!I5/Shares!I6)/(Efficiency!I5/Efficiency!I6)</f>
        <v>4.418466913050922</v>
      </c>
      <c r="J5" s="54">
        <f>J6*(Shares!J5/Shares!J6)/(Efficiency!J5/Efficiency!J6)</f>
        <v>0.3851354057479178</v>
      </c>
      <c r="K5" s="54">
        <f>K6*(Shares!K5/Shares!K6)/(Efficiency!K5/Efficiency!K6)</f>
        <v>2.6519407822209065</v>
      </c>
      <c r="L5" s="54">
        <f>PV!K5</f>
        <v>0</v>
      </c>
      <c r="M5" s="57"/>
      <c r="N5" s="54">
        <f t="shared" si="0"/>
        <v>12.673632573861344</v>
      </c>
      <c r="O5" s="54">
        <f t="shared" si="1"/>
        <v>15.563254225382952</v>
      </c>
    </row>
    <row r="6" spans="1:15" s="56" customFormat="1" ht="12.75">
      <c r="A6" s="53">
        <v>1999</v>
      </c>
      <c r="B6" s="54">
        <f>B7*(Shares!B6/Shares!B7)/(Efficiency!B6/Efficiency!B7)</f>
        <v>0.6757789821955325</v>
      </c>
      <c r="C6" s="54">
        <f>C7*(Shares!C6/Shares!C7)/(Efficiency!C6/Efficiency!C7)</f>
        <v>2.20448462243095</v>
      </c>
      <c r="D6" s="54">
        <f>D7*(Shares!D6/Shares!D7)/(Efficiency!D6/Efficiency!D7)</f>
        <v>2.1538737401599097</v>
      </c>
      <c r="E6" s="54">
        <f>E7*(Shares!E6/Shares!E7)/(Efficiency!E6/Efficiency!E7)</f>
        <v>0.4062974828896721</v>
      </c>
      <c r="F6" s="54">
        <f>F7*(Shares!F6/Shares!F7)/(Efficiency!F6/Efficiency!F7)</f>
        <v>0.08687717745541823</v>
      </c>
      <c r="G6" s="54">
        <f>G7*(Shares!G6/Shares!G7)/(Efficiency!G6/Efficiency!G7)</f>
        <v>2.0123545173971937</v>
      </c>
      <c r="H6" s="54">
        <f>H7*(Shares!H6/Shares!H7)/(Efficiency!H6/Efficiency!H7)</f>
        <v>0.49513732889395784</v>
      </c>
      <c r="I6" s="54">
        <f>I7*(Shares!I6/Shares!I7)/(Efficiency!I6/Efficiency!I7)</f>
        <v>4.415520364693255</v>
      </c>
      <c r="J6" s="54">
        <f>J7*(Shares!J6/Shares!J7)/(Efficiency!J6/Efficiency!J7)</f>
        <v>0.3878929104348961</v>
      </c>
      <c r="K6" s="54">
        <f>K7*(Shares!K6/Shares!K7)/(Efficiency!K6/Efficiency!K7)</f>
        <v>2.709233548743736</v>
      </c>
      <c r="L6" s="54">
        <f>PV!K6</f>
        <v>0</v>
      </c>
      <c r="M6" s="54"/>
      <c r="N6" s="54">
        <f t="shared" si="0"/>
        <v>12.667187070668037</v>
      </c>
      <c r="O6" s="54">
        <f t="shared" si="1"/>
        <v>15.54745067529452</v>
      </c>
    </row>
    <row r="7" spans="1:15" ht="12.75">
      <c r="A7" s="53">
        <v>2000</v>
      </c>
      <c r="B7" s="54">
        <f>B8*(Shares!B7/Shares!B8)/(Efficiency!B7/Efficiency!B8)</f>
        <v>0.6794396026607498</v>
      </c>
      <c r="C7" s="54">
        <f>C8*(Shares!C7/Shares!C8)/(Efficiency!C7/Efficiency!C8)</f>
        <v>2.183307305004037</v>
      </c>
      <c r="D7" s="54">
        <f>D8*(Shares!D7/Shares!D8)/(Efficiency!D7/Efficiency!D8)</f>
        <v>2.1000275375333586</v>
      </c>
      <c r="E7" s="54">
        <f>E8*(Shares!E7/Shares!E8)/(Efficiency!E7/Efficiency!E8)</f>
        <v>0.4108761190177884</v>
      </c>
      <c r="F7" s="54">
        <f>F8*(Shares!F7/Shares!F8)/(Efficiency!F7/Efficiency!F8)</f>
        <v>0.08716030397123278</v>
      </c>
      <c r="G7" s="54">
        <f>G8*(Shares!G7/Shares!G8)/(Efficiency!G7/Efficiency!G8)</f>
        <v>1.9982135385744775</v>
      </c>
      <c r="H7" s="54">
        <f>H8*(Shares!H7/Shares!H8)/(Efficiency!H7/Efficiency!H8)</f>
        <v>0.49388928853614117</v>
      </c>
      <c r="I7" s="54">
        <f>I8*(Shares!I7/Shares!I8)/(Efficiency!I7/Efficiency!I8)</f>
        <v>4.412575781303844</v>
      </c>
      <c r="J7" s="54">
        <f>J8*(Shares!J7/Shares!J8)/(Efficiency!J7/Efficiency!J8)</f>
        <v>0.39065052732616873</v>
      </c>
      <c r="K7" s="54">
        <f>K8*(Shares!K7/Shares!K8)/(Efficiency!K7/Efficiency!K8)</f>
        <v>2.7677640733333546</v>
      </c>
      <c r="L7" s="54">
        <f>PV!K7</f>
        <v>0</v>
      </c>
      <c r="M7" s="58"/>
      <c r="N7" s="54">
        <f t="shared" si="0"/>
        <v>12.661157169596365</v>
      </c>
      <c r="O7" s="54">
        <f t="shared" si="1"/>
        <v>15.523904077261152</v>
      </c>
    </row>
    <row r="8" spans="1:15" ht="12.75">
      <c r="A8" s="53">
        <v>2001</v>
      </c>
      <c r="B8" s="54">
        <f>B9*(Shares!B8/Shares!B9)/(Efficiency!B8/Efficiency!B9)</f>
        <v>0.6803561474023004</v>
      </c>
      <c r="C8" s="54">
        <f>C9*(Shares!C8/Shares!C9)/(Efficiency!C8/Efficiency!C9)</f>
        <v>2.159324750613241</v>
      </c>
      <c r="D8" s="54">
        <f>D9*(Shares!D8/Shares!D9)/(Efficiency!D8/Efficiency!D9)</f>
        <v>2.0500968183825288</v>
      </c>
      <c r="E8" s="54">
        <f>E9*(Shares!E8/Shares!E9)/(Efficiency!E8/Efficiency!E9)</f>
        <v>0.41408942881605376</v>
      </c>
      <c r="F8" s="54">
        <f>F9*(Shares!F8/Shares!F9)/(Efficiency!F8/Efficiency!F9)</f>
        <v>0.08721082187398811</v>
      </c>
      <c r="G8" s="54">
        <f>G9*(Shares!G8/Shares!G9)/(Efficiency!G8/Efficiency!G9)</f>
        <v>1.9860075492732936</v>
      </c>
      <c r="H8" s="54">
        <f>H9*(Shares!H8/Shares!H9)/(Efficiency!H8/Efficiency!H9)</f>
        <v>0.49265013062463237</v>
      </c>
      <c r="I8" s="54">
        <f>I9*(Shares!I8/Shares!I9)/(Efficiency!I8/Efficiency!I9)</f>
        <v>4.409633161572309</v>
      </c>
      <c r="J8" s="54">
        <f>J9*(Shares!J8/Shares!J9)/(Efficiency!J8/Efficiency!J9)</f>
        <v>0.3934079478599263</v>
      </c>
      <c r="K8" s="54">
        <f>K9*(Shares!K8/Shares!K9)/(Efficiency!K8/Efficiency!K9)</f>
        <v>2.827559096626056</v>
      </c>
      <c r="L8" s="54">
        <f>PV!K8</f>
        <v>0</v>
      </c>
      <c r="M8" s="58"/>
      <c r="N8" s="54">
        <f t="shared" si="0"/>
        <v>12.660654955028786</v>
      </c>
      <c r="O8" s="54">
        <f t="shared" si="1"/>
        <v>15.500335853044326</v>
      </c>
    </row>
    <row r="9" spans="1:15" ht="12.75">
      <c r="A9" s="53">
        <v>2002</v>
      </c>
      <c r="B9" s="54">
        <f>B10*(Shares!B9/Shares!B10)/(Efficiency!B9/Efficiency!B10)</f>
        <v>0.6794801999504624</v>
      </c>
      <c r="C9" s="54">
        <f>C10*(Shares!C9/Shares!C10)/(Efficiency!C9/Efficiency!C10)</f>
        <v>2.1448552645516257</v>
      </c>
      <c r="D9" s="54">
        <f>D10*(Shares!D9/Shares!D10)/(Efficiency!D9/Efficiency!D10)</f>
        <v>2.014220431406482</v>
      </c>
      <c r="E9" s="54">
        <f>E10*(Shares!E9/Shares!E10)/(Efficiency!E9/Efficiency!E10)</f>
        <v>0.4166029756788666</v>
      </c>
      <c r="F9" s="54">
        <f>F10*(Shares!F9/Shares!F10)/(Efficiency!F9/Efficiency!F10)</f>
        <v>0.08728173416303912</v>
      </c>
      <c r="G9" s="54">
        <f>G10*(Shares!G9/Shares!G10)/(Efficiency!G9/Efficiency!G10)</f>
        <v>1.9766101562826937</v>
      </c>
      <c r="H9" s="54">
        <f>H10*(Shares!H9/Shares!H10)/(Efficiency!H9/Efficiency!H10)</f>
        <v>0.4907832719161856</v>
      </c>
      <c r="I9" s="54">
        <f>I10*(Shares!I9/Shares!I10)/(Efficiency!I9/Efficiency!I10)</f>
        <v>4.400982692497771</v>
      </c>
      <c r="J9" s="54">
        <f>J10*(Shares!J9/Shares!J10)/(Efficiency!J9/Efficiency!J10)</f>
        <v>0.39616564890441974</v>
      </c>
      <c r="K9" s="54">
        <f>K10*(Shares!K9/Shares!K10)/(Efficiency!K9/Efficiency!K10)</f>
        <v>2.8886459369652404</v>
      </c>
      <c r="L9" s="54">
        <f>PV!K9</f>
        <v>0</v>
      </c>
      <c r="M9" s="58"/>
      <c r="N9" s="54">
        <f t="shared" si="0"/>
        <v>12.671292847814698</v>
      </c>
      <c r="O9" s="54">
        <f t="shared" si="1"/>
        <v>15.495628312316786</v>
      </c>
    </row>
    <row r="10" spans="1:15" ht="12.75">
      <c r="A10" s="53">
        <v>2003</v>
      </c>
      <c r="B10" s="54">
        <f>B11*(Shares!B10/Shares!B11)/(Efficiency!B10/Efficiency!B11)</f>
        <v>0.6767189938420287</v>
      </c>
      <c r="C10" s="54">
        <f>C11*(Shares!C10/Shares!C11)/(Efficiency!C10/Efficiency!C11)</f>
        <v>2.1283006024639275</v>
      </c>
      <c r="D10" s="54">
        <f>D11*(Shares!D10/Shares!D11)/(Efficiency!D10/Efficiency!D11)</f>
        <v>1.9821158298512054</v>
      </c>
      <c r="E10" s="54">
        <f>E11*(Shares!E10/Shares!E11)/(Efficiency!E10/Efficiency!E11)</f>
        <v>0.4184744106230373</v>
      </c>
      <c r="F10" s="54">
        <f>F11*(Shares!F10/Shares!F11)/(Efficiency!F10/Efficiency!F11)</f>
        <v>0.08726490462730034</v>
      </c>
      <c r="G10" s="54">
        <f>G11*(Shares!G10/Shares!G11)/(Efficiency!G10/Efficiency!G11)</f>
        <v>1.9704166856457435</v>
      </c>
      <c r="H10" s="54">
        <f>H11*(Shares!H10/Shares!H11)/(Efficiency!H10/Efficiency!H11)</f>
        <v>0.48390951916002234</v>
      </c>
      <c r="I10" s="54">
        <f>I11*(Shares!I10/Shares!I11)/(Efficiency!I10/Efficiency!I11)</f>
        <v>4.347273007358414</v>
      </c>
      <c r="J10" s="54">
        <f>J11*(Shares!J10/Shares!J11)/(Efficiency!J10/Efficiency!J11)</f>
        <v>0.39892306943817735</v>
      </c>
      <c r="K10" s="54">
        <f>K11*(Shares!K10/Shares!K11)/(Efficiency!K10/Efficiency!K11)</f>
        <v>2.951052502882248</v>
      </c>
      <c r="L10" s="54">
        <f>PV!K10</f>
        <v>0</v>
      </c>
      <c r="M10" s="58"/>
      <c r="N10" s="54">
        <f t="shared" si="0"/>
        <v>12.63942992958615</v>
      </c>
      <c r="O10" s="54">
        <f t="shared" si="1"/>
        <v>15.444449525892106</v>
      </c>
    </row>
    <row r="11" spans="1:15" ht="12.75">
      <c r="A11" s="53">
        <v>2004</v>
      </c>
      <c r="B11" s="59">
        <f>BaseYrInput!N5</f>
        <v>0.6729715226377581</v>
      </c>
      <c r="C11" s="59">
        <f>BaseYrInput!N6</f>
        <v>2.1158373070183334</v>
      </c>
      <c r="D11" s="59">
        <f>BaseYrInput!N8</f>
        <v>1.9530627547414154</v>
      </c>
      <c r="E11" s="59">
        <f>BaseYrInput!N7</f>
        <v>0.41976666354033115</v>
      </c>
      <c r="F11" s="59">
        <f>BaseYrInput!N9</f>
        <v>0.08718409067823488</v>
      </c>
      <c r="G11" s="59">
        <f>BaseYrInput!N12</f>
        <v>1.963265148331422</v>
      </c>
      <c r="H11" s="59">
        <f>BaseYrInput!N10</f>
        <v>0.4800380765818983</v>
      </c>
      <c r="I11" s="59">
        <f>BaseYrInput!N11</f>
        <v>4.320342689237084</v>
      </c>
      <c r="J11" s="59">
        <f>BaseYrInput!N13</f>
        <v>0.4016806021762293</v>
      </c>
      <c r="K11" s="59">
        <f>BaseYrInput!N14</f>
        <v>3.0148073058468343</v>
      </c>
      <c r="L11" s="79">
        <f>PV!K11</f>
        <v>0</v>
      </c>
      <c r="M11" s="60"/>
      <c r="N11" s="59">
        <f t="shared" si="0"/>
        <v>12.640147331133452</v>
      </c>
      <c r="O11" s="54">
        <f t="shared" si="1"/>
        <v>15.428956160789543</v>
      </c>
    </row>
    <row r="12" spans="1:15" ht="12.75">
      <c r="A12" s="53">
        <v>2005</v>
      </c>
      <c r="B12" s="54">
        <f>B11*(Shares!B12/Shares!B11)/(Efficiency!B12/Efficiency!B11)</f>
        <v>0.6585274089767691</v>
      </c>
      <c r="C12" s="54">
        <f>C11*(Shares!C12/Shares!C11)/(Efficiency!C12/Efficiency!C11)</f>
        <v>2.0952901366805836</v>
      </c>
      <c r="D12" s="54">
        <f>D11*(Shares!D12/Shares!D11)/(Efficiency!D12/Efficiency!D11)</f>
        <v>1.9655579226275848</v>
      </c>
      <c r="E12" s="54">
        <f>E11*(Shares!E12/Shares!E11)/(Efficiency!E12/Efficiency!E11)</f>
        <v>0.4138379700230211</v>
      </c>
      <c r="F12" s="54">
        <f>F11*(Shares!F12/Shares!F11)/(Efficiency!F12/Efficiency!F11)</f>
        <v>0.08538998226863366</v>
      </c>
      <c r="G12" s="54">
        <f>G11*(Shares!G12/Shares!G11)/(Efficiency!G12/Efficiency!G11)</f>
        <v>1.9454844600767203</v>
      </c>
      <c r="H12" s="54">
        <f>H11*(Shares!H12/Shares!H11)/(Efficiency!H12/Efficiency!H11)</f>
        <v>0.46598823803707523</v>
      </c>
      <c r="I12" s="54">
        <f>I11*(Shares!I12/Shares!I11)/(Efficiency!I12/Efficiency!I11)</f>
        <v>4.193894142333677</v>
      </c>
      <c r="J12" s="54">
        <f>J11*(Shares!J12/Shares!J11)/(Efficiency!J12/Efficiency!J11)</f>
        <v>0.4020920636083022</v>
      </c>
      <c r="K12" s="54">
        <f>K11*(Shares!K12/Shares!K11)/(Efficiency!K12/Efficiency!K11)</f>
        <v>3.049649185198085</v>
      </c>
      <c r="L12" s="54">
        <f>PV!K12</f>
        <v>0</v>
      </c>
      <c r="M12" s="58"/>
      <c r="N12" s="54">
        <f t="shared" si="0"/>
        <v>12.5218939641731</v>
      </c>
      <c r="O12" s="54">
        <f t="shared" si="1"/>
        <v>15.275711509830453</v>
      </c>
    </row>
    <row r="13" spans="1:15" ht="12.75">
      <c r="A13" s="53">
        <v>2006</v>
      </c>
      <c r="B13" s="54">
        <f>B12*(Shares!B13/Shares!B12)/(Efficiency!B13/Efficiency!B12)</f>
        <v>0.6458585734920866</v>
      </c>
      <c r="C13" s="54">
        <f>C12*(Shares!C13/Shares!C12)/(Efficiency!C13/Efficiency!C12)</f>
        <v>2.072252317383641</v>
      </c>
      <c r="D13" s="54">
        <f>D12*(Shares!D13/Shares!D12)/(Efficiency!D13/Efficiency!D12)</f>
        <v>1.977576338012964</v>
      </c>
      <c r="E13" s="54">
        <f>E12*(Shares!E13/Shares!E12)/(Efficiency!E13/Efficiency!E12)</f>
        <v>0.4001379480751327</v>
      </c>
      <c r="F13" s="54">
        <f>F12*(Shares!F13/Shares!F12)/(Efficiency!F13/Efficiency!F12)</f>
        <v>0.08323772595597557</v>
      </c>
      <c r="G13" s="54">
        <f>G12*(Shares!G13/Shares!G12)/(Efficiency!G13/Efficiency!G12)</f>
        <v>1.9239224415318072</v>
      </c>
      <c r="H13" s="54">
        <f>H12*(Shares!H13/Shares!H12)/(Efficiency!H13/Efficiency!H12)</f>
        <v>0.45009314225840497</v>
      </c>
      <c r="I13" s="54">
        <f>I12*(Shares!I13/Shares!I12)/(Efficiency!I13/Efficiency!I12)</f>
        <v>4.050838280325644</v>
      </c>
      <c r="J13" s="54">
        <f>J12*(Shares!J13/Shares!J12)/(Efficiency!J13/Efficiency!J12)</f>
        <v>0.4025035250403751</v>
      </c>
      <c r="K13" s="54">
        <f>K12*(Shares!K13/Shares!K12)/(Efficiency!K13/Efficiency!K12)</f>
        <v>3.0844910645493355</v>
      </c>
      <c r="L13" s="54">
        <f>PV!K13</f>
        <v>0</v>
      </c>
      <c r="M13" s="58"/>
      <c r="N13" s="54">
        <f t="shared" si="0"/>
        <v>12.372800465749638</v>
      </c>
      <c r="O13" s="54">
        <f t="shared" si="1"/>
        <v>15.090911356625366</v>
      </c>
    </row>
    <row r="14" spans="1:15" ht="12.75">
      <c r="A14" s="53">
        <v>2007</v>
      </c>
      <c r="B14" s="54">
        <f>B13*(Shares!B14/Shares!B13)/(Efficiency!B14/Efficiency!B13)</f>
        <v>0.6366083498513972</v>
      </c>
      <c r="C14" s="54">
        <f>C13*(Shares!C14/Shares!C13)/(Efficiency!C14/Efficiency!C13)</f>
        <v>2.0502736354687667</v>
      </c>
      <c r="D14" s="54">
        <f>D13*(Shares!D14/Shares!D13)/(Efficiency!D14/Efficiency!D13)</f>
        <v>1.989365928433498</v>
      </c>
      <c r="E14" s="54">
        <f>E13*(Shares!E14/Shares!E13)/(Efficiency!E14/Efficiency!E13)</f>
        <v>0.38707738979359513</v>
      </c>
      <c r="F14" s="54">
        <f>F13*(Shares!F14/Shares!F13)/(Efficiency!F14/Efficiency!F13)</f>
        <v>0.08134633971298696</v>
      </c>
      <c r="G14" s="54">
        <f>G13*(Shares!G14/Shares!G13)/(Efficiency!G14/Efficiency!G13)</f>
        <v>1.9034400160313825</v>
      </c>
      <c r="H14" s="54">
        <f>H13*(Shares!H14/Shares!H13)/(Efficiency!H14/Efficiency!H13)</f>
        <v>0.43472086850126</v>
      </c>
      <c r="I14" s="54">
        <f>I13*(Shares!I14/Shares!I13)/(Efficiency!I14/Efficiency!I13)</f>
        <v>3.9124878165113395</v>
      </c>
      <c r="J14" s="54">
        <f>J13*(Shares!J14/Shares!J13)/(Efficiency!J14/Efficiency!J13)</f>
        <v>0.40291498647244794</v>
      </c>
      <c r="K14" s="54">
        <f>K13*(Shares!K14/Shares!K13)/(Efficiency!K14/Efficiency!K13)</f>
        <v>3.119332943900586</v>
      </c>
      <c r="L14" s="54">
        <f>PV!K14</f>
        <v>0</v>
      </c>
      <c r="M14" s="58"/>
      <c r="N14" s="54">
        <f t="shared" si="0"/>
        <v>12.230686289357095</v>
      </c>
      <c r="O14" s="54">
        <f t="shared" si="1"/>
        <v>14.917568274677258</v>
      </c>
    </row>
    <row r="15" spans="1:15" ht="12.75">
      <c r="A15" s="53">
        <v>2008</v>
      </c>
      <c r="B15" s="54">
        <f>B14*(Shares!B15/Shares!B14)/(Efficiency!B15/Efficiency!B14)</f>
        <v>0.6228694047029292</v>
      </c>
      <c r="C15" s="54">
        <f>C14*(Shares!C15/Shares!C14)/(Efficiency!C15/Efficiency!C14)</f>
        <v>2.027873743416869</v>
      </c>
      <c r="D15" s="54">
        <f>D14*(Shares!D15/Shares!D14)/(Efficiency!D15/Efficiency!D14)</f>
        <v>1.994330586818272</v>
      </c>
      <c r="E15" s="54">
        <f>E14*(Shares!E15/Shares!E14)/(Efficiency!E15/Efficiency!E14)</f>
        <v>0.3703945977649813</v>
      </c>
      <c r="F15" s="54">
        <f>F14*(Shares!F15/Shares!F14)/(Efficiency!F15/Efficiency!F14)</f>
        <v>0.0786965567637687</v>
      </c>
      <c r="G15" s="54">
        <f>G14*(Shares!G15/Shares!G14)/(Efficiency!G15/Efficiency!G14)</f>
        <v>1.8796275206315791</v>
      </c>
      <c r="H15" s="54">
        <f>H14*(Shares!H15/Shares!H14)/(Efficiency!H15/Efficiency!H14)</f>
        <v>0.4149193868282231</v>
      </c>
      <c r="I15" s="54">
        <f>I14*(Shares!I15/Shares!I14)/(Efficiency!I15/Efficiency!I14)</f>
        <v>3.7342744814540074</v>
      </c>
      <c r="J15" s="54">
        <f>J14*(Shares!J15/Shares!J14)/(Efficiency!J15/Efficiency!J14)</f>
        <v>0.40332644790452077</v>
      </c>
      <c r="K15" s="54">
        <f>K14*(Shares!K15/Shares!K14)/(Efficiency!K15/Efficiency!K14)</f>
        <v>3.154174823251836</v>
      </c>
      <c r="L15" s="54">
        <f>PV!K15</f>
        <v>0</v>
      </c>
      <c r="M15" s="58"/>
      <c r="N15" s="54">
        <f t="shared" si="0"/>
        <v>12.029744401417188</v>
      </c>
      <c r="O15" s="54">
        <f t="shared" si="1"/>
        <v>14.680487549536986</v>
      </c>
    </row>
    <row r="16" spans="1:15" ht="12.75">
      <c r="A16" s="53">
        <v>2009</v>
      </c>
      <c r="B16" s="54">
        <f>B15*(Shares!B16/Shares!B15)/(Efficiency!B16/Efficiency!B15)</f>
        <v>0.6175045242006698</v>
      </c>
      <c r="C16" s="54">
        <f>C15*(Shares!C16/Shares!C15)/(Efficiency!C16/Efficiency!C15)</f>
        <v>2.0072007456671463</v>
      </c>
      <c r="D16" s="54">
        <f>D15*(Shares!D16/Shares!D15)/(Efficiency!D16/Efficiency!D15)</f>
        <v>1.9942299234492824</v>
      </c>
      <c r="E16" s="54">
        <f>E15*(Shares!E16/Shares!E15)/(Efficiency!E16/Efficiency!E15)</f>
        <v>0.35563669730074104</v>
      </c>
      <c r="F16" s="54">
        <f>F15*(Shares!F16/Shares!F15)/(Efficiency!F16/Efficiency!F15)</f>
        <v>0.07638775274933303</v>
      </c>
      <c r="G16" s="54">
        <f>G15*(Shares!G16/Shares!G15)/(Efficiency!G16/Efficiency!G15)</f>
        <v>1.8325792314614615</v>
      </c>
      <c r="H16" s="54">
        <f>H15*(Shares!H16/Shares!H15)/(Efficiency!H16/Efficiency!H15)</f>
        <v>0.39168624692393733</v>
      </c>
      <c r="I16" s="54">
        <f>I15*(Shares!I16/Shares!I15)/(Efficiency!I16/Efficiency!I15)</f>
        <v>3.525176222315436</v>
      </c>
      <c r="J16" s="54">
        <f>J15*(Shares!J16/Shares!J15)/(Efficiency!J16/Efficiency!J15)</f>
        <v>0.40373790933659365</v>
      </c>
      <c r="K16" s="54">
        <f>K15*(Shares!K16/Shares!K15)/(Efficiency!K16/Efficiency!K15)</f>
        <v>3.194728738724068</v>
      </c>
      <c r="L16" s="54">
        <f>PV!K16</f>
        <v>0</v>
      </c>
      <c r="M16" s="58"/>
      <c r="N16" s="54">
        <f t="shared" si="0"/>
        <v>11.774162722260852</v>
      </c>
      <c r="O16" s="54">
        <f t="shared" si="1"/>
        <v>14.398867992128668</v>
      </c>
    </row>
    <row r="17" spans="1:15" ht="12.75">
      <c r="A17" s="53">
        <v>2010</v>
      </c>
      <c r="B17" s="54">
        <f>B16*(Shares!B17/Shares!B16)/(Efficiency!B17/Efficiency!B16)</f>
        <v>0.6149661309122374</v>
      </c>
      <c r="C17" s="54">
        <f>C16*(Shares!C17/Shares!C16)/(Efficiency!C17/Efficiency!C16)</f>
        <v>1.9771563828755192</v>
      </c>
      <c r="D17" s="54">
        <f>D16*(Shares!D17/Shares!D16)/(Efficiency!D17/Efficiency!D16)</f>
        <v>1.9943144799963237</v>
      </c>
      <c r="E17" s="54">
        <f>E16*(Shares!E17/Shares!E16)/(Efficiency!E17/Efficiency!E16)</f>
        <v>0.3445951921481063</v>
      </c>
      <c r="F17" s="54">
        <f>F16*(Shares!F17/Shares!F16)/(Efficiency!F17/Efficiency!F16)</f>
        <v>0.0749876136718994</v>
      </c>
      <c r="G17" s="54">
        <f>G16*(Shares!G17/Shares!G16)/(Efficiency!G17/Efficiency!G16)</f>
        <v>1.7962490059993033</v>
      </c>
      <c r="H17" s="54">
        <f>H16*(Shares!H17/Shares!H16)/(Efficiency!H17/Efficiency!H16)</f>
        <v>0.37205555777474714</v>
      </c>
      <c r="I17" s="54">
        <f>I16*(Shares!I17/Shares!I16)/(Efficiency!I17/Efficiency!I16)</f>
        <v>3.348500019972724</v>
      </c>
      <c r="J17" s="54">
        <f>J16*(Shares!J17/Shares!J16)/(Efficiency!J17/Efficiency!J16)</f>
        <v>0.4041493707686665</v>
      </c>
      <c r="K17" s="54">
        <f>K16*(Shares!K17/Shares!K16)/(Efficiency!K17/Efficiency!K16)</f>
        <v>3.246278738048045</v>
      </c>
      <c r="L17" s="54">
        <f>PV!K17</f>
        <v>0</v>
      </c>
      <c r="M17" s="58"/>
      <c r="N17" s="54">
        <f t="shared" si="0"/>
        <v>11.581129978379815</v>
      </c>
      <c r="O17" s="54">
        <f t="shared" si="1"/>
        <v>14.17325249216757</v>
      </c>
    </row>
    <row r="18" spans="1:15" ht="12.75">
      <c r="A18" s="53">
        <v>2011</v>
      </c>
      <c r="B18" s="54">
        <f>B17*(Shares!B18/Shares!B17)/(Efficiency!B18/Efficiency!B17)</f>
        <v>0.6132572338077789</v>
      </c>
      <c r="C18" s="54">
        <f>C17*(Shares!C18/Shares!C17)/(Efficiency!C18/Efficiency!C17)</f>
        <v>1.9528450047347983</v>
      </c>
      <c r="D18" s="54">
        <f>D17*(Shares!D18/Shares!D17)/(Efficiency!D18/Efficiency!D17)</f>
        <v>1.983003644631629</v>
      </c>
      <c r="E18" s="54">
        <f>E17*(Shares!E18/Shares!E17)/(Efficiency!E18/Efficiency!E17)</f>
        <v>0.34266300680747525</v>
      </c>
      <c r="F18" s="54">
        <f>F17*(Shares!F18/Shares!F17)/(Efficiency!F18/Efficiency!F17)</f>
        <v>0.07434443881505587</v>
      </c>
      <c r="G18" s="54">
        <f>G17*(Shares!G18/Shares!G17)/(Efficiency!G18/Efficiency!G17)</f>
        <v>1.7579759110073345</v>
      </c>
      <c r="H18" s="54">
        <f>H17*(Shares!H18/Shares!H17)/(Efficiency!H18/Efficiency!H17)</f>
        <v>0.3573162729466303</v>
      </c>
      <c r="I18" s="54">
        <f>I17*(Shares!I18/Shares!I17)/(Efficiency!I18/Efficiency!I17)</f>
        <v>3.215846456519672</v>
      </c>
      <c r="J18" s="54">
        <f>J17*(Shares!J18/Shares!J17)/(Efficiency!J18/Efficiency!J17)</f>
        <v>0.4045608322007394</v>
      </c>
      <c r="K18" s="54">
        <f>K17*(Shares!K18/Shares!K17)/(Efficiency!K18/Efficiency!K17)</f>
        <v>3.34497116584705</v>
      </c>
      <c r="L18" s="54">
        <f>PV!K18</f>
        <v>0</v>
      </c>
      <c r="M18" s="58"/>
      <c r="N18" s="54">
        <f t="shared" si="0"/>
        <v>11.480681728775586</v>
      </c>
      <c r="O18" s="54">
        <f t="shared" si="1"/>
        <v>14.046783967318163</v>
      </c>
    </row>
    <row r="19" spans="1:15" ht="12.75">
      <c r="A19" s="53">
        <v>2012</v>
      </c>
      <c r="B19" s="54">
        <f>B18*(Shares!B19/Shares!B18)/(Efficiency!B19/Efficiency!B18)</f>
        <v>0.6129223087257901</v>
      </c>
      <c r="C19" s="54">
        <f>C18*(Shares!C19/Shares!C18)/(Efficiency!C19/Efficiency!C18)</f>
        <v>1.930316858318561</v>
      </c>
      <c r="D19" s="54">
        <f>D18*(Shares!D19/Shares!D18)/(Efficiency!D19/Efficiency!D18)</f>
        <v>1.9731990714589975</v>
      </c>
      <c r="E19" s="54">
        <f>E18*(Shares!E19/Shares!E18)/(Efficiency!E19/Efficiency!E18)</f>
        <v>0.3408771773292259</v>
      </c>
      <c r="F19" s="54">
        <f>F18*(Shares!F19/Shares!F18)/(Efficiency!F19/Efficiency!F18)</f>
        <v>0.073754306409815</v>
      </c>
      <c r="G19" s="54">
        <f>G18*(Shares!G19/Shares!G18)/(Efficiency!G19/Efficiency!G18)</f>
        <v>1.7190098255367452</v>
      </c>
      <c r="H19" s="54">
        <f>H18*(Shares!H19/Shares!H18)/(Efficiency!H19/Efficiency!H18)</f>
        <v>0.34435473918034487</v>
      </c>
      <c r="I19" s="54">
        <f>I18*(Shares!I19/Shares!I18)/(Efficiency!I19/Efficiency!I18)</f>
        <v>3.099192652623103</v>
      </c>
      <c r="J19" s="54">
        <f>J18*(Shares!J19/Shares!J18)/(Efficiency!J19/Efficiency!J18)</f>
        <v>0.4049722936328123</v>
      </c>
      <c r="K19" s="54">
        <f>K18*(Shares!K19/Shares!K18)/(Efficiency!K19/Efficiency!K18)</f>
        <v>3.4044867987091956</v>
      </c>
      <c r="L19" s="54">
        <f>PV!K19</f>
        <v>0</v>
      </c>
      <c r="M19" s="58"/>
      <c r="N19" s="54">
        <f t="shared" si="0"/>
        <v>11.35984686488024</v>
      </c>
      <c r="O19" s="54">
        <f t="shared" si="1"/>
        <v>13.903086031924591</v>
      </c>
    </row>
    <row r="20" spans="1:15" ht="12.75">
      <c r="A20" s="53">
        <v>2013</v>
      </c>
      <c r="B20" s="54">
        <f>B19*(Shares!B20/Shares!B19)/(Efficiency!B20/Efficiency!B19)</f>
        <v>0.6121929353376464</v>
      </c>
      <c r="C20" s="54">
        <f>C19*(Shares!C20/Shares!C19)/(Efficiency!C20/Efficiency!C19)</f>
        <v>1.9090789461034945</v>
      </c>
      <c r="D20" s="54">
        <f>D19*(Shares!D20/Shares!D19)/(Efficiency!D20/Efficiency!D19)</f>
        <v>1.9652763431212055</v>
      </c>
      <c r="E20" s="54">
        <f>E19*(Shares!E20/Shares!E19)/(Efficiency!E20/Efficiency!E19)</f>
        <v>0.33677990275536707</v>
      </c>
      <c r="F20" s="54">
        <f>F19*(Shares!F20/Shares!F19)/(Efficiency!F20/Efficiency!F19)</f>
        <v>0.07288401308818662</v>
      </c>
      <c r="G20" s="54">
        <f>G19*(Shares!G20/Shares!G19)/(Efficiency!G20/Efficiency!G19)</f>
        <v>1.6820164593405549</v>
      </c>
      <c r="H20" s="54">
        <f>H19*(Shares!H20/Shares!H19)/(Efficiency!H20/Efficiency!H19)</f>
        <v>0.33453590151624957</v>
      </c>
      <c r="I20" s="54">
        <f>I19*(Shares!I20/Shares!I19)/(Efficiency!I20/Efficiency!I19)</f>
        <v>3.0108231136462447</v>
      </c>
      <c r="J20" s="54">
        <f>J19*(Shares!J20/Shares!J19)/(Efficiency!J20/Efficiency!J19)</f>
        <v>0.4053837550648852</v>
      </c>
      <c r="K20" s="54">
        <f>K19*(Shares!K20/Shares!K19)/(Efficiency!K20/Efficiency!K19)</f>
        <v>3.4688036588869684</v>
      </c>
      <c r="L20" s="54">
        <f>PV!K20</f>
        <v>0</v>
      </c>
      <c r="M20" s="58"/>
      <c r="N20" s="54">
        <f t="shared" si="0"/>
        <v>11.276503147419664</v>
      </c>
      <c r="O20" s="54">
        <f t="shared" si="1"/>
        <v>13.797775028860805</v>
      </c>
    </row>
    <row r="21" spans="1:15" ht="12.75">
      <c r="A21" s="53">
        <v>2014</v>
      </c>
      <c r="B21" s="54">
        <f>B20*(Shares!B21/Shares!B20)/(Efficiency!B21/Efficiency!B20)</f>
        <v>0.6126334731911525</v>
      </c>
      <c r="C21" s="54">
        <f>C20*(Shares!C21/Shares!C20)/(Efficiency!C21/Efficiency!C20)</f>
        <v>1.888565594091368</v>
      </c>
      <c r="D21" s="54">
        <f>D20*(Shares!D21/Shares!D20)/(Efficiency!D21/Efficiency!D20)</f>
        <v>1.959591665928633</v>
      </c>
      <c r="E21" s="54">
        <f>E20*(Shares!E21/Shares!E20)/(Efficiency!E21/Efficiency!E20)</f>
        <v>0.33187171788501074</v>
      </c>
      <c r="F21" s="54">
        <f>F20*(Shares!F21/Shares!F20)/(Efficiency!F21/Efficiency!F20)</f>
        <v>0.07191552354139831</v>
      </c>
      <c r="G21" s="54">
        <f>G20*(Shares!G21/Shares!G20)/(Efficiency!G21/Efficiency!G20)</f>
        <v>1.6489140595559948</v>
      </c>
      <c r="H21" s="54">
        <f>H20*(Shares!H21/Shares!H20)/(Efficiency!H21/Efficiency!H20)</f>
        <v>0.3286084537870704</v>
      </c>
      <c r="I21" s="54">
        <f>I20*(Shares!I21/Shares!I20)/(Efficiency!I21/Efficiency!I20)</f>
        <v>2.9574760840836323</v>
      </c>
      <c r="J21" s="54">
        <f>J20*(Shares!J21/Shares!J20)/(Efficiency!J21/Efficiency!J20)</f>
        <v>0.4057952164969581</v>
      </c>
      <c r="K21" s="54">
        <f>K20*(Shares!K21/Shares!K20)/(Efficiency!K21/Efficiency!K20)</f>
        <v>3.550020332492766</v>
      </c>
      <c r="L21" s="54">
        <f>PV!K21</f>
        <v>0</v>
      </c>
      <c r="M21" s="58"/>
      <c r="N21" s="54">
        <f t="shared" si="0"/>
        <v>11.254193053771465</v>
      </c>
      <c r="O21" s="54">
        <f t="shared" si="1"/>
        <v>13.755392121053985</v>
      </c>
    </row>
    <row r="22" spans="1:15" ht="12.75">
      <c r="A22" s="53">
        <v>2015</v>
      </c>
      <c r="B22" s="54">
        <f>B21*(Shares!B22/Shares!B21)/(Efficiency!B22/Efficiency!B21)</f>
        <v>0.6045973546904174</v>
      </c>
      <c r="C22" s="54">
        <f>C21*(Shares!C22/Shares!C21)/(Efficiency!C22/Efficiency!C21)</f>
        <v>1.869968416461965</v>
      </c>
      <c r="D22" s="54">
        <f>D21*(Shares!D22/Shares!D21)/(Efficiency!D22/Efficiency!D21)</f>
        <v>1.954790513160085</v>
      </c>
      <c r="E22" s="54">
        <f>E21*(Shares!E22/Shares!E21)/(Efficiency!E22/Efficiency!E21)</f>
        <v>0.3267505713997652</v>
      </c>
      <c r="F22" s="54">
        <f>F21*(Shares!F22/Shares!F21)/(Efficiency!F22/Efficiency!F21)</f>
        <v>0.0709372746835015</v>
      </c>
      <c r="G22" s="54">
        <f>G21*(Shares!G22/Shares!G21)/(Efficiency!G22/Efficiency!G21)</f>
        <v>1.6196897120184623</v>
      </c>
      <c r="H22" s="54">
        <f>H21*(Shares!H22/Shares!H21)/(Efficiency!H22/Efficiency!H21)</f>
        <v>0.32438976619954935</v>
      </c>
      <c r="I22" s="54">
        <f>I21*(Shares!I22/Shares!I21)/(Efficiency!I22/Efficiency!I21)</f>
        <v>2.9195078957959426</v>
      </c>
      <c r="J22" s="54">
        <f>J21*(Shares!J22/Shares!J21)/(Efficiency!J22/Efficiency!J21)</f>
        <v>0.406206677929031</v>
      </c>
      <c r="K22" s="54">
        <f>K21*(Shares!K22/Shares!K21)/(Efficiency!K22/Efficiency!K21)</f>
        <v>3.6321913219517277</v>
      </c>
      <c r="L22" s="54">
        <f>PV!K22</f>
        <v>0</v>
      </c>
      <c r="M22" s="58"/>
      <c r="N22" s="54">
        <f t="shared" si="0"/>
        <v>11.254463733138063</v>
      </c>
      <c r="O22" s="54">
        <f t="shared" si="1"/>
        <v>13.729029504290446</v>
      </c>
    </row>
    <row r="23" spans="1:15" ht="12.75">
      <c r="A23" s="53">
        <v>2016</v>
      </c>
      <c r="B23" s="54">
        <f>B22*(Shares!B23/Shares!B22)/(Efficiency!B23/Efficiency!B22)</f>
        <v>0.5941771273368012</v>
      </c>
      <c r="C23" s="54">
        <f>C22*(Shares!C23/Shares!C22)/(Efficiency!C23/Efficiency!C22)</f>
        <v>1.846279831658687</v>
      </c>
      <c r="D23" s="54">
        <f>D22*(Shares!D23/Shares!D22)/(Efficiency!D23/Efficiency!D22)</f>
        <v>1.9503863278406328</v>
      </c>
      <c r="E23" s="54">
        <f>E22*(Shares!E23/Shares!E22)/(Efficiency!E23/Efficiency!E22)</f>
        <v>0.32058909156693277</v>
      </c>
      <c r="F23" s="54">
        <f>F22*(Shares!F23/Shares!F22)/(Efficiency!F23/Efficiency!F22)</f>
        <v>0.06975574769174202</v>
      </c>
      <c r="G23" s="54">
        <f>G22*(Shares!G23/Shares!G22)/(Efficiency!G23/Efficiency!G22)</f>
        <v>1.593002997256403</v>
      </c>
      <c r="H23" s="54">
        <f>H22*(Shares!H23/Shares!H22)/(Efficiency!H23/Efficiency!H22)</f>
        <v>0.32090458285491136</v>
      </c>
      <c r="I23" s="54">
        <f>I22*(Shares!I23/Shares!I22)/(Efficiency!I23/Efficiency!I22)</f>
        <v>2.888141245694201</v>
      </c>
      <c r="J23" s="54">
        <f>J22*(Shares!J23/Shares!J22)/(Efficiency!J23/Efficiency!J22)</f>
        <v>0.40661813936110386</v>
      </c>
      <c r="K23" s="54">
        <f>K22*(Shares!K23/Shares!K22)/(Efficiency!K23/Efficiency!K22)</f>
        <v>3.7122594758014977</v>
      </c>
      <c r="L23" s="54">
        <f>PV!K23</f>
        <v>0</v>
      </c>
      <c r="M23" s="58"/>
      <c r="N23" s="54">
        <f t="shared" si="0"/>
        <v>11.261657608067424</v>
      </c>
      <c r="O23" s="54">
        <f t="shared" si="1"/>
        <v>13.702114567062912</v>
      </c>
    </row>
    <row r="24" spans="1:15" ht="12.75">
      <c r="A24" s="53">
        <v>2017</v>
      </c>
      <c r="B24" s="54">
        <f>B23*(Shares!B24/Shares!B23)/(Efficiency!B24/Efficiency!B23)</f>
        <v>0.5847965536751965</v>
      </c>
      <c r="C24" s="54">
        <f>C23*(Shares!C24/Shares!C23)/(Efficiency!C24/Efficiency!C23)</f>
        <v>1.8255427286056392</v>
      </c>
      <c r="D24" s="54">
        <f>D23*(Shares!D24/Shares!D23)/(Efficiency!D24/Efficiency!D23)</f>
        <v>1.9464160972889886</v>
      </c>
      <c r="E24" s="54">
        <f>E23*(Shares!E24/Shares!E23)/(Efficiency!E24/Efficiency!E23)</f>
        <v>0.31543499102557016</v>
      </c>
      <c r="F24" s="54">
        <f>F23*(Shares!F24/Shares!F23)/(Efficiency!F24/Efficiency!F23)</f>
        <v>0.06862789521194662</v>
      </c>
      <c r="G24" s="54">
        <f>G23*(Shares!G24/Shares!G23)/(Efficiency!G24/Efficiency!G23)</f>
        <v>1.568928309124848</v>
      </c>
      <c r="H24" s="54">
        <f>H23*(Shares!H24/Shares!H23)/(Efficiency!H24/Efficiency!H23)</f>
        <v>0.3180761211792245</v>
      </c>
      <c r="I24" s="54">
        <f>I23*(Shares!I24/Shares!I23)/(Efficiency!I24/Efficiency!I23)</f>
        <v>2.8626850906130197</v>
      </c>
      <c r="J24" s="54">
        <f>J23*(Shares!J24/Shares!J23)/(Efficiency!J24/Efficiency!J23)</f>
        <v>0.40702960079317674</v>
      </c>
      <c r="K24" s="54">
        <f>K23*(Shares!K24/Shares!K23)/(Efficiency!K24/Efficiency!K23)</f>
        <v>3.782009950998073</v>
      </c>
      <c r="L24" s="54">
        <f>PV!K24</f>
        <v>0</v>
      </c>
      <c r="M24" s="58"/>
      <c r="N24" s="54">
        <f t="shared" si="0"/>
        <v>11.269208056234847</v>
      </c>
      <c r="O24" s="54">
        <f t="shared" si="1"/>
        <v>13.679547338515682</v>
      </c>
    </row>
    <row r="25" spans="1:15" ht="12.75">
      <c r="A25" s="53">
        <v>2018</v>
      </c>
      <c r="B25" s="54">
        <f>B24*(Shares!B25/Shares!B24)/(Efficiency!B25/Efficiency!B24)</f>
        <v>0.5766864221983447</v>
      </c>
      <c r="C25" s="54">
        <f>C24*(Shares!C25/Shares!C24)/(Efficiency!C25/Efficiency!C24)</f>
        <v>1.809200379166636</v>
      </c>
      <c r="D25" s="54">
        <f>D24*(Shares!D25/Shares!D24)/(Efficiency!D25/Efficiency!D24)</f>
        <v>1.942878467616583</v>
      </c>
      <c r="E25" s="54">
        <f>E24*(Shares!E25/Shares!E24)/(Efficiency!E25/Efficiency!E24)</f>
        <v>0.311264848902843</v>
      </c>
      <c r="F25" s="54">
        <f>F24*(Shares!F25/Shares!F24)/(Efficiency!F25/Efficiency!F24)</f>
        <v>0.06773310978120668</v>
      </c>
      <c r="G25" s="54">
        <f>G24*(Shares!G25/Shares!G24)/(Efficiency!G25/Efficiency!G24)</f>
        <v>1.5488264327027645</v>
      </c>
      <c r="H25" s="54">
        <f>H24*(Shares!H25/Shares!H24)/(Efficiency!H25/Efficiency!H24)</f>
        <v>0.3158515016283898</v>
      </c>
      <c r="I25" s="54">
        <f>I24*(Shares!I25/Shares!I24)/(Efficiency!I25/Efficiency!I24)</f>
        <v>2.8426635146555075</v>
      </c>
      <c r="J25" s="54">
        <f>J24*(Shares!J25/Shares!J24)/(Efficiency!J25/Efficiency!J24)</f>
        <v>0.4074410622252497</v>
      </c>
      <c r="K25" s="54">
        <f>K24*(Shares!K25/Shares!K24)/(Efficiency!K25/Efficiency!K24)</f>
        <v>3.852612886842368</v>
      </c>
      <c r="L25" s="54">
        <f>PV!K25</f>
        <v>0</v>
      </c>
      <c r="M25" s="58"/>
      <c r="N25" s="54">
        <f t="shared" si="0"/>
        <v>11.28927182435491</v>
      </c>
      <c r="O25" s="54">
        <f t="shared" si="1"/>
        <v>13.675158625719892</v>
      </c>
    </row>
    <row r="26" spans="1:15" ht="12.75">
      <c r="A26" s="53">
        <v>2019</v>
      </c>
      <c r="B26" s="54">
        <f>B25*(Shares!B26/Shares!B25)/(Efficiency!B26/Efficiency!B25)</f>
        <v>0.5705239083762245</v>
      </c>
      <c r="C26" s="54">
        <f>C25*(Shares!C26/Shares!C25)/(Efficiency!C26/Efficiency!C25)</f>
        <v>1.8000585403877636</v>
      </c>
      <c r="D26" s="54">
        <f>D25*(Shares!D26/Shares!D25)/(Efficiency!D26/Efficiency!D25)</f>
        <v>1.9401117205702056</v>
      </c>
      <c r="E26" s="54">
        <f>E25*(Shares!E26/Shares!E25)/(Efficiency!E26/Efficiency!E25)</f>
        <v>0.30803405538973916</v>
      </c>
      <c r="F26" s="54">
        <f>F25*(Shares!F26/Shares!F25)/(Efficiency!F26/Efficiency!F25)</f>
        <v>0.0668347769681812</v>
      </c>
      <c r="G26" s="54">
        <f>G25*(Shares!G26/Shares!G25)/(Efficiency!G26/Efficiency!G25)</f>
        <v>1.5320127140993838</v>
      </c>
      <c r="H26" s="54">
        <f>H25*(Shares!H26/Shares!H25)/(Efficiency!H26/Efficiency!H25)</f>
        <v>0.31431829308542064</v>
      </c>
      <c r="I26" s="54">
        <f>I25*(Shares!I26/Shares!I25)/(Efficiency!I26/Efficiency!I25)</f>
        <v>2.828864637768785</v>
      </c>
      <c r="J26" s="54">
        <f>J25*(Shares!J26/Shares!J25)/(Efficiency!J26/Efficiency!J25)</f>
        <v>0.40785252365732255</v>
      </c>
      <c r="K26" s="54">
        <f>K25*(Shares!K26/Shares!K25)/(Efficiency!K26/Efficiency!K25)</f>
        <v>3.9273418066974233</v>
      </c>
      <c r="L26" s="54">
        <f>PV!K26</f>
        <v>0</v>
      </c>
      <c r="M26" s="58"/>
      <c r="N26" s="54">
        <f t="shared" si="0"/>
        <v>11.325370528236464</v>
      </c>
      <c r="O26" s="54">
        <f t="shared" si="1"/>
        <v>13.69595297700045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  <headerFooter>
    <oddFooter>&amp;R&amp;"Times New Roman,Bold"&amp;12Attachment to Response to PSC-1 Question No. 25 - 2 Commercial Inputs
Page &amp;P of &amp;N
Sinclair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9.140625" style="62" customWidth="1"/>
    <col min="2" max="2" width="9.57421875" style="61" bestFit="1" customWidth="1"/>
    <col min="3" max="16384" width="9.140625" style="52" customWidth="1"/>
  </cols>
  <sheetData>
    <row r="1" spans="1:2" ht="12.75">
      <c r="A1" s="50" t="s">
        <v>2</v>
      </c>
      <c r="B1" s="51" t="s">
        <v>50</v>
      </c>
    </row>
    <row r="2" spans="1:2" s="56" customFormat="1" ht="12.75">
      <c r="A2" s="53">
        <v>1995</v>
      </c>
      <c r="B2" s="64">
        <f aca="true" t="shared" si="0" ref="B2:B8">B3*(B3/B4)</f>
        <v>3190.1031552091076</v>
      </c>
    </row>
    <row r="3" spans="1:2" s="56" customFormat="1" ht="12.75">
      <c r="A3" s="53">
        <v>1996</v>
      </c>
      <c r="B3" s="64">
        <f t="shared" si="0"/>
        <v>3251.8490368782104</v>
      </c>
    </row>
    <row r="4" spans="1:2" s="56" customFormat="1" ht="12.75">
      <c r="A4" s="53">
        <v>1997</v>
      </c>
      <c r="B4" s="64">
        <f t="shared" si="0"/>
        <v>3314.790037864025</v>
      </c>
    </row>
    <row r="5" spans="1:2" s="56" customFormat="1" ht="12.75">
      <c r="A5" s="53">
        <v>1998</v>
      </c>
      <c r="B5" s="64">
        <f t="shared" si="0"/>
        <v>3378.9492902385637</v>
      </c>
    </row>
    <row r="6" spans="1:2" s="56" customFormat="1" ht="12.75">
      <c r="A6" s="53">
        <v>1999</v>
      </c>
      <c r="B6" s="64">
        <f t="shared" si="0"/>
        <v>3444.350373805497</v>
      </c>
    </row>
    <row r="7" spans="1:2" ht="12.75">
      <c r="A7" s="53">
        <v>2000</v>
      </c>
      <c r="B7" s="64">
        <f t="shared" si="0"/>
        <v>3511.017324766204</v>
      </c>
    </row>
    <row r="8" spans="1:2" ht="12.75">
      <c r="A8" s="53">
        <v>2001</v>
      </c>
      <c r="B8" s="64">
        <f t="shared" si="0"/>
        <v>3578.974644553555</v>
      </c>
    </row>
    <row r="9" spans="1:2" ht="12.75">
      <c r="A9" s="53">
        <v>2002</v>
      </c>
      <c r="B9" s="64">
        <f>B10*(B10/B11)</f>
        <v>3648.247308836675</v>
      </c>
    </row>
    <row r="10" spans="1:2" ht="12.75">
      <c r="A10" s="53">
        <v>2003</v>
      </c>
      <c r="B10" s="63">
        <v>3718.8607767000003</v>
      </c>
    </row>
    <row r="11" spans="1:2" ht="12.75">
      <c r="A11" s="53">
        <v>2004</v>
      </c>
      <c r="B11" s="84">
        <v>3790.841</v>
      </c>
    </row>
    <row r="12" spans="1:2" ht="12.75">
      <c r="A12" s="53">
        <v>2005</v>
      </c>
      <c r="B12" s="84">
        <v>3864.3239999999996</v>
      </c>
    </row>
    <row r="13" spans="1:2" ht="12.75">
      <c r="A13" s="53">
        <v>2006</v>
      </c>
      <c r="B13" s="84">
        <v>3943.914</v>
      </c>
    </row>
    <row r="14" spans="1:2" ht="12.75">
      <c r="A14" s="53">
        <v>2007</v>
      </c>
      <c r="B14" s="84">
        <v>4025.4159999999997</v>
      </c>
    </row>
    <row r="15" spans="1:2" ht="12.75">
      <c r="A15" s="53">
        <v>2008</v>
      </c>
      <c r="B15" s="84">
        <v>4110.096</v>
      </c>
    </row>
    <row r="16" spans="1:2" ht="12.75">
      <c r="A16" s="53">
        <v>2009</v>
      </c>
      <c r="B16" s="84">
        <v>4193.107</v>
      </c>
    </row>
    <row r="17" spans="1:2" ht="12.75">
      <c r="A17" s="53">
        <v>2010</v>
      </c>
      <c r="B17" s="84">
        <v>4248.4580000000005</v>
      </c>
    </row>
    <row r="18" spans="1:2" ht="12.75">
      <c r="A18" s="53">
        <v>2011</v>
      </c>
      <c r="B18" s="84">
        <v>4285.419</v>
      </c>
    </row>
    <row r="19" spans="1:2" ht="12.75">
      <c r="A19" s="53">
        <v>2012</v>
      </c>
      <c r="B19" s="84">
        <v>4327.8060000000005</v>
      </c>
    </row>
    <row r="20" spans="1:2" ht="12.75">
      <c r="A20" s="53">
        <v>2013</v>
      </c>
      <c r="B20" s="84">
        <v>4355.51</v>
      </c>
    </row>
    <row r="21" spans="1:2" ht="12.75">
      <c r="A21" s="53">
        <v>2014</v>
      </c>
      <c r="B21" s="84">
        <v>4385.774</v>
      </c>
    </row>
    <row r="22" spans="1:2" ht="12.75">
      <c r="A22" s="53">
        <v>2015</v>
      </c>
      <c r="B22" s="84">
        <v>4421.590999999999</v>
      </c>
    </row>
    <row r="23" spans="1:2" ht="12.75">
      <c r="A23" s="53">
        <v>2016</v>
      </c>
      <c r="B23" s="84">
        <v>4463.004</v>
      </c>
    </row>
    <row r="24" spans="1:2" ht="12.75">
      <c r="A24" s="53">
        <v>2017</v>
      </c>
      <c r="B24" s="84">
        <v>4510.846</v>
      </c>
    </row>
    <row r="25" spans="1:2" ht="12.75">
      <c r="A25" s="53">
        <v>2018</v>
      </c>
      <c r="B25" s="84">
        <v>4561.879</v>
      </c>
    </row>
    <row r="26" spans="1:2" ht="12.75">
      <c r="A26" s="53">
        <v>2019</v>
      </c>
      <c r="B26" s="84">
        <v>4614.512000000001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&amp;R&amp;"Times New Roman,Bold"&amp;12Attachment to Response to PSC-1 Question No. 25 - 2 Commercial Inputs
Page &amp;P of &amp;N
Sinclair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pane xSplit="1" ySplit="1" topLeftCell="B2" activePane="bottomRight" state="frozen"/>
      <selection pane="topLeft"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ColWidth="9.140625" defaultRowHeight="12.75"/>
  <cols>
    <col min="1" max="1" width="5.8515625" style="76" customWidth="1"/>
    <col min="2" max="2" width="11.00390625" style="77" bestFit="1" customWidth="1"/>
    <col min="3" max="3" width="9.8515625" style="76" bestFit="1" customWidth="1"/>
    <col min="4" max="4" width="8.57421875" style="76" bestFit="1" customWidth="1"/>
    <col min="5" max="5" width="11.00390625" style="76" bestFit="1" customWidth="1"/>
    <col min="6" max="6" width="14.57421875" style="76" bestFit="1" customWidth="1"/>
    <col min="7" max="7" width="12.28125" style="76" bestFit="1" customWidth="1"/>
    <col min="8" max="8" width="11.7109375" style="76" bestFit="1" customWidth="1"/>
    <col min="9" max="9" width="14.7109375" style="78" bestFit="1" customWidth="1"/>
    <col min="10" max="10" width="7.8515625" style="52" bestFit="1" customWidth="1"/>
    <col min="11" max="11" width="8.57421875" style="52" bestFit="1" customWidth="1"/>
    <col min="12" max="16384" width="9.140625" style="52" customWidth="1"/>
  </cols>
  <sheetData>
    <row r="1" spans="1:11" s="69" customFormat="1" ht="12.75">
      <c r="A1" s="67" t="s">
        <v>2</v>
      </c>
      <c r="B1" s="67" t="s">
        <v>51</v>
      </c>
      <c r="C1" s="67" t="s">
        <v>53</v>
      </c>
      <c r="D1" s="68" t="s">
        <v>54</v>
      </c>
      <c r="E1" s="68" t="s">
        <v>55</v>
      </c>
      <c r="F1" s="68" t="s">
        <v>56</v>
      </c>
      <c r="G1" s="67" t="s">
        <v>57</v>
      </c>
      <c r="H1" s="68" t="s">
        <v>58</v>
      </c>
      <c r="I1" s="67" t="s">
        <v>59</v>
      </c>
      <c r="J1" s="80" t="s">
        <v>60</v>
      </c>
      <c r="K1" s="68" t="s">
        <v>61</v>
      </c>
    </row>
    <row r="2" spans="1:12" ht="12.75" customHeight="1">
      <c r="A2" s="70">
        <v>1995</v>
      </c>
      <c r="B2" s="73">
        <f>FloorSpace!B2</f>
        <v>3190.1031552091076</v>
      </c>
      <c r="C2" s="73">
        <v>0</v>
      </c>
      <c r="D2" s="81">
        <f>SUM(C$2:C2)</f>
        <v>0</v>
      </c>
      <c r="E2" s="74">
        <v>7.5</v>
      </c>
      <c r="F2" s="81">
        <f aca="true" t="shared" si="0" ref="F2:F26">C2*E2</f>
        <v>0</v>
      </c>
      <c r="G2" s="73">
        <v>0</v>
      </c>
      <c r="H2" s="81">
        <f>SUM(F$2:F2)-SUM(G$2:G2)</f>
        <v>0</v>
      </c>
      <c r="I2" s="75">
        <v>0.175</v>
      </c>
      <c r="J2" s="81">
        <f>H2*8760*I2/10^3</f>
        <v>0</v>
      </c>
      <c r="K2" s="82">
        <f aca="true" t="shared" si="1" ref="K2:K26">J2/B2*(-10^3)</f>
        <v>0</v>
      </c>
      <c r="L2" s="71"/>
    </row>
    <row r="3" spans="1:12" ht="12.75" customHeight="1">
      <c r="A3" s="70">
        <v>1996</v>
      </c>
      <c r="B3" s="73">
        <f>FloorSpace!B3</f>
        <v>3251.8490368782104</v>
      </c>
      <c r="C3" s="73">
        <v>0</v>
      </c>
      <c r="D3" s="81">
        <f>SUM(C$2:C3)</f>
        <v>0</v>
      </c>
      <c r="E3" s="74">
        <v>7.5</v>
      </c>
      <c r="F3" s="81">
        <f t="shared" si="0"/>
        <v>0</v>
      </c>
      <c r="G3" s="73">
        <v>0</v>
      </c>
      <c r="H3" s="81">
        <f>SUM(F$2:F3)-SUM(G$2:G3)</f>
        <v>0</v>
      </c>
      <c r="I3" s="75">
        <v>0.175</v>
      </c>
      <c r="J3" s="81">
        <f aca="true" t="shared" si="2" ref="J3:J26">H3*8760*I3/10^3</f>
        <v>0</v>
      </c>
      <c r="K3" s="83">
        <f t="shared" si="1"/>
        <v>0</v>
      </c>
      <c r="L3" s="71"/>
    </row>
    <row r="4" spans="1:12" s="72" customFormat="1" ht="12.75" customHeight="1">
      <c r="A4" s="70">
        <v>1997</v>
      </c>
      <c r="B4" s="73">
        <f>FloorSpace!B4</f>
        <v>3314.790037864025</v>
      </c>
      <c r="C4" s="73">
        <v>0</v>
      </c>
      <c r="D4" s="81">
        <f>SUM(C$2:C4)</f>
        <v>0</v>
      </c>
      <c r="E4" s="74">
        <v>7.5</v>
      </c>
      <c r="F4" s="81">
        <f t="shared" si="0"/>
        <v>0</v>
      </c>
      <c r="G4" s="73">
        <v>0</v>
      </c>
      <c r="H4" s="81">
        <f>SUM(F$2:F4)-SUM(G$2:G4)</f>
        <v>0</v>
      </c>
      <c r="I4" s="75">
        <v>0.175</v>
      </c>
      <c r="J4" s="81">
        <f>H4*8760*I4/10^3</f>
        <v>0</v>
      </c>
      <c r="K4" s="83">
        <f t="shared" si="1"/>
        <v>0</v>
      </c>
      <c r="L4" s="71"/>
    </row>
    <row r="5" spans="1:12" ht="12.75" customHeight="1">
      <c r="A5" s="70">
        <v>1998</v>
      </c>
      <c r="B5" s="73">
        <f>FloorSpace!B5</f>
        <v>3378.9492902385637</v>
      </c>
      <c r="C5" s="73">
        <v>0</v>
      </c>
      <c r="D5" s="81">
        <f>SUM(C$2:C5)</f>
        <v>0</v>
      </c>
      <c r="E5" s="74">
        <v>7.5</v>
      </c>
      <c r="F5" s="81">
        <f t="shared" si="0"/>
        <v>0</v>
      </c>
      <c r="G5" s="73">
        <v>0</v>
      </c>
      <c r="H5" s="81">
        <f>SUM(F$2:F5)-SUM(G$2:G5)</f>
        <v>0</v>
      </c>
      <c r="I5" s="75">
        <v>0.175</v>
      </c>
      <c r="J5" s="81">
        <f t="shared" si="2"/>
        <v>0</v>
      </c>
      <c r="K5" s="83">
        <f t="shared" si="1"/>
        <v>0</v>
      </c>
      <c r="L5" s="71"/>
    </row>
    <row r="6" spans="1:12" ht="12.75" customHeight="1">
      <c r="A6" s="70">
        <v>1999</v>
      </c>
      <c r="B6" s="73">
        <f>FloorSpace!B6</f>
        <v>3444.350373805497</v>
      </c>
      <c r="C6" s="73">
        <v>0</v>
      </c>
      <c r="D6" s="81">
        <f>SUM(C$2:C6)</f>
        <v>0</v>
      </c>
      <c r="E6" s="74">
        <v>7.5</v>
      </c>
      <c r="F6" s="81">
        <f t="shared" si="0"/>
        <v>0</v>
      </c>
      <c r="G6" s="73">
        <v>0</v>
      </c>
      <c r="H6" s="81">
        <f>SUM(F$2:F6)-SUM(G$2:G6)</f>
        <v>0</v>
      </c>
      <c r="I6" s="75">
        <v>0.175</v>
      </c>
      <c r="J6" s="81">
        <f t="shared" si="2"/>
        <v>0</v>
      </c>
      <c r="K6" s="83">
        <f t="shared" si="1"/>
        <v>0</v>
      </c>
      <c r="L6" s="71"/>
    </row>
    <row r="7" spans="1:12" ht="12.75" customHeight="1">
      <c r="A7" s="70">
        <v>2000</v>
      </c>
      <c r="B7" s="73">
        <f>FloorSpace!B7</f>
        <v>3511.017324766204</v>
      </c>
      <c r="C7" s="73">
        <v>0</v>
      </c>
      <c r="D7" s="81">
        <f>SUM(C$2:C7)</f>
        <v>0</v>
      </c>
      <c r="E7" s="74">
        <v>7.5</v>
      </c>
      <c r="F7" s="81">
        <f t="shared" si="0"/>
        <v>0</v>
      </c>
      <c r="G7" s="73">
        <v>0</v>
      </c>
      <c r="H7" s="81">
        <f>SUM(F$2:F7)-SUM(G$2:G7)</f>
        <v>0</v>
      </c>
      <c r="I7" s="75">
        <v>0.175</v>
      </c>
      <c r="J7" s="81">
        <f t="shared" si="2"/>
        <v>0</v>
      </c>
      <c r="K7" s="83">
        <f t="shared" si="1"/>
        <v>0</v>
      </c>
      <c r="L7" s="71"/>
    </row>
    <row r="8" spans="1:12" ht="12.75" customHeight="1">
      <c r="A8" s="70">
        <v>2001</v>
      </c>
      <c r="B8" s="73">
        <f>FloorSpace!B8</f>
        <v>3578.974644553555</v>
      </c>
      <c r="C8" s="73">
        <v>0</v>
      </c>
      <c r="D8" s="81">
        <f>SUM(C$2:C8)</f>
        <v>0</v>
      </c>
      <c r="E8" s="74">
        <v>7.5</v>
      </c>
      <c r="F8" s="81">
        <f t="shared" si="0"/>
        <v>0</v>
      </c>
      <c r="G8" s="73">
        <v>0</v>
      </c>
      <c r="H8" s="81">
        <f>SUM(F$2:F8)-SUM(G$2:G8)</f>
        <v>0</v>
      </c>
      <c r="I8" s="75">
        <v>0.175</v>
      </c>
      <c r="J8" s="81">
        <f>H8*8760*I8/10^3</f>
        <v>0</v>
      </c>
      <c r="K8" s="83">
        <f t="shared" si="1"/>
        <v>0</v>
      </c>
      <c r="L8" s="71"/>
    </row>
    <row r="9" spans="1:12" ht="12.75" customHeight="1">
      <c r="A9" s="70">
        <v>2002</v>
      </c>
      <c r="B9" s="73">
        <f>FloorSpace!B9</f>
        <v>3648.247308836675</v>
      </c>
      <c r="C9" s="73">
        <v>0</v>
      </c>
      <c r="D9" s="81">
        <f>SUM(C$2:C9)</f>
        <v>0</v>
      </c>
      <c r="E9" s="74">
        <v>7.5</v>
      </c>
      <c r="F9" s="81">
        <f t="shared" si="0"/>
        <v>0</v>
      </c>
      <c r="G9" s="73">
        <v>0</v>
      </c>
      <c r="H9" s="81">
        <f>SUM(F$2:F9)-SUM(G$2:G9)</f>
        <v>0</v>
      </c>
      <c r="I9" s="75">
        <v>0.175</v>
      </c>
      <c r="J9" s="81">
        <f t="shared" si="2"/>
        <v>0</v>
      </c>
      <c r="K9" s="83">
        <f t="shared" si="1"/>
        <v>0</v>
      </c>
      <c r="L9" s="71"/>
    </row>
    <row r="10" spans="1:12" ht="12.75" customHeight="1">
      <c r="A10" s="70">
        <v>2003</v>
      </c>
      <c r="B10" s="73">
        <f>FloorSpace!B10</f>
        <v>3718.8607767000003</v>
      </c>
      <c r="C10" s="73">
        <v>0</v>
      </c>
      <c r="D10" s="81">
        <f>SUM(C$2:C10)</f>
        <v>0</v>
      </c>
      <c r="E10" s="74">
        <v>7.5</v>
      </c>
      <c r="F10" s="81">
        <f t="shared" si="0"/>
        <v>0</v>
      </c>
      <c r="G10" s="73">
        <v>0</v>
      </c>
      <c r="H10" s="81">
        <f>SUM(F$2:F10)-SUM(G$2:G10)</f>
        <v>0</v>
      </c>
      <c r="I10" s="75">
        <v>0.175</v>
      </c>
      <c r="J10" s="81">
        <f t="shared" si="2"/>
        <v>0</v>
      </c>
      <c r="K10" s="83">
        <f t="shared" si="1"/>
        <v>0</v>
      </c>
      <c r="L10" s="71"/>
    </row>
    <row r="11" spans="1:12" ht="12.75" customHeight="1">
      <c r="A11" s="70">
        <v>2004</v>
      </c>
      <c r="B11" s="73">
        <f>FloorSpace!B11</f>
        <v>3790.841</v>
      </c>
      <c r="C11" s="73">
        <v>0</v>
      </c>
      <c r="D11" s="81">
        <f>SUM(C$2:C11)</f>
        <v>0</v>
      </c>
      <c r="E11" s="74">
        <v>7.5</v>
      </c>
      <c r="F11" s="81">
        <f t="shared" si="0"/>
        <v>0</v>
      </c>
      <c r="G11" s="73">
        <v>0</v>
      </c>
      <c r="H11" s="81">
        <f>SUM(F$2:F11)-SUM(G$2:G11)</f>
        <v>0</v>
      </c>
      <c r="I11" s="75">
        <v>0.175</v>
      </c>
      <c r="J11" s="81">
        <f t="shared" si="2"/>
        <v>0</v>
      </c>
      <c r="K11" s="83">
        <f t="shared" si="1"/>
        <v>0</v>
      </c>
      <c r="L11" s="71"/>
    </row>
    <row r="12" spans="1:12" ht="12.75" customHeight="1">
      <c r="A12" s="70">
        <v>2005</v>
      </c>
      <c r="B12" s="73">
        <f>FloorSpace!B12</f>
        <v>3864.3239999999996</v>
      </c>
      <c r="C12" s="73">
        <v>0</v>
      </c>
      <c r="D12" s="81">
        <f>SUM(C$2:C12)</f>
        <v>0</v>
      </c>
      <c r="E12" s="74">
        <v>7.5</v>
      </c>
      <c r="F12" s="81">
        <f t="shared" si="0"/>
        <v>0</v>
      </c>
      <c r="G12" s="73">
        <v>0</v>
      </c>
      <c r="H12" s="81">
        <f>SUM(F$2:F12)-SUM(G$2:G12)</f>
        <v>0</v>
      </c>
      <c r="I12" s="75">
        <v>0.175</v>
      </c>
      <c r="J12" s="81">
        <f t="shared" si="2"/>
        <v>0</v>
      </c>
      <c r="K12" s="83">
        <f t="shared" si="1"/>
        <v>0</v>
      </c>
      <c r="L12" s="71"/>
    </row>
    <row r="13" spans="1:12" ht="12.75" customHeight="1">
      <c r="A13" s="70">
        <v>2006</v>
      </c>
      <c r="B13" s="73">
        <f>FloorSpace!B13</f>
        <v>3943.914</v>
      </c>
      <c r="C13" s="73">
        <v>0</v>
      </c>
      <c r="D13" s="81">
        <f>SUM(C$2:C13)</f>
        <v>0</v>
      </c>
      <c r="E13" s="74">
        <v>7.5</v>
      </c>
      <c r="F13" s="81">
        <f t="shared" si="0"/>
        <v>0</v>
      </c>
      <c r="G13" s="73">
        <v>0</v>
      </c>
      <c r="H13" s="81">
        <f>SUM(F$2:F13)-SUM(G$2:G13)</f>
        <v>0</v>
      </c>
      <c r="I13" s="75">
        <v>0.175</v>
      </c>
      <c r="J13" s="81">
        <f t="shared" si="2"/>
        <v>0</v>
      </c>
      <c r="K13" s="83">
        <f t="shared" si="1"/>
        <v>0</v>
      </c>
      <c r="L13" s="71"/>
    </row>
    <row r="14" spans="1:12" ht="12.75" customHeight="1">
      <c r="A14" s="70">
        <v>2007</v>
      </c>
      <c r="B14" s="73">
        <f>FloorSpace!B14</f>
        <v>4025.4159999999997</v>
      </c>
      <c r="C14" s="73">
        <v>0</v>
      </c>
      <c r="D14" s="81">
        <f>SUM(C$2:C14)</f>
        <v>0</v>
      </c>
      <c r="E14" s="74">
        <v>7.5</v>
      </c>
      <c r="F14" s="81">
        <f t="shared" si="0"/>
        <v>0</v>
      </c>
      <c r="G14" s="73">
        <v>0</v>
      </c>
      <c r="H14" s="81">
        <f>SUM(F$2:F14)-SUM(G$2:G14)</f>
        <v>0</v>
      </c>
      <c r="I14" s="75">
        <v>0.175</v>
      </c>
      <c r="J14" s="81">
        <f t="shared" si="2"/>
        <v>0</v>
      </c>
      <c r="K14" s="83">
        <f t="shared" si="1"/>
        <v>0</v>
      </c>
      <c r="L14" s="71"/>
    </row>
    <row r="15" spans="1:12" ht="12.75" customHeight="1">
      <c r="A15" s="70">
        <v>2008</v>
      </c>
      <c r="B15" s="73">
        <f>FloorSpace!B15</f>
        <v>4110.096</v>
      </c>
      <c r="C15" s="73">
        <v>0</v>
      </c>
      <c r="D15" s="81">
        <f>SUM(C$2:C15)</f>
        <v>0</v>
      </c>
      <c r="E15" s="74">
        <v>7.5</v>
      </c>
      <c r="F15" s="81">
        <f t="shared" si="0"/>
        <v>0</v>
      </c>
      <c r="G15" s="73">
        <v>0</v>
      </c>
      <c r="H15" s="81">
        <f>SUM(F$2:F15)-SUM(G$2:G15)</f>
        <v>0</v>
      </c>
      <c r="I15" s="75">
        <v>0.175</v>
      </c>
      <c r="J15" s="81">
        <f>H15*8760*I15/10^3</f>
        <v>0</v>
      </c>
      <c r="K15" s="83">
        <f t="shared" si="1"/>
        <v>0</v>
      </c>
      <c r="L15" s="71"/>
    </row>
    <row r="16" spans="1:12" ht="12.75" customHeight="1">
      <c r="A16" s="70">
        <v>2009</v>
      </c>
      <c r="B16" s="73">
        <f>FloorSpace!B16</f>
        <v>4193.107</v>
      </c>
      <c r="C16" s="73">
        <v>0</v>
      </c>
      <c r="D16" s="81">
        <f>SUM(C$2:C16)</f>
        <v>0</v>
      </c>
      <c r="E16" s="74">
        <v>7.5</v>
      </c>
      <c r="F16" s="81">
        <f t="shared" si="0"/>
        <v>0</v>
      </c>
      <c r="G16" s="73">
        <v>0</v>
      </c>
      <c r="H16" s="81">
        <f>SUM(F$2:F16)-SUM(G$2:G16)</f>
        <v>0</v>
      </c>
      <c r="I16" s="75">
        <v>0.175</v>
      </c>
      <c r="J16" s="81">
        <f t="shared" si="2"/>
        <v>0</v>
      </c>
      <c r="K16" s="83">
        <f t="shared" si="1"/>
        <v>0</v>
      </c>
      <c r="L16" s="71"/>
    </row>
    <row r="17" spans="1:12" ht="12.75" customHeight="1">
      <c r="A17" s="70">
        <v>2010</v>
      </c>
      <c r="B17" s="73">
        <f>FloorSpace!B17</f>
        <v>4248.4580000000005</v>
      </c>
      <c r="C17" s="73">
        <v>0</v>
      </c>
      <c r="D17" s="81">
        <f>SUM(C$2:C17)</f>
        <v>0</v>
      </c>
      <c r="E17" s="74">
        <v>7.5</v>
      </c>
      <c r="F17" s="81">
        <f t="shared" si="0"/>
        <v>0</v>
      </c>
      <c r="G17" s="73">
        <v>0</v>
      </c>
      <c r="H17" s="81">
        <f>SUM(F$2:F17)-SUM(G$2:G17)</f>
        <v>0</v>
      </c>
      <c r="I17" s="75">
        <v>0.175</v>
      </c>
      <c r="J17" s="81">
        <f t="shared" si="2"/>
        <v>0</v>
      </c>
      <c r="K17" s="83">
        <f t="shared" si="1"/>
        <v>0</v>
      </c>
      <c r="L17" s="71"/>
    </row>
    <row r="18" spans="1:12" ht="12.75" customHeight="1">
      <c r="A18" s="70">
        <v>2011</v>
      </c>
      <c r="B18" s="73">
        <f>FloorSpace!B18</f>
        <v>4285.419</v>
      </c>
      <c r="C18" s="73">
        <v>0</v>
      </c>
      <c r="D18" s="81">
        <f>SUM(C$2:C18)</f>
        <v>0</v>
      </c>
      <c r="E18" s="74">
        <v>7.5</v>
      </c>
      <c r="F18" s="81">
        <f t="shared" si="0"/>
        <v>0</v>
      </c>
      <c r="G18" s="73">
        <v>0</v>
      </c>
      <c r="H18" s="81">
        <f>SUM(F$2:F18)-SUM(G$2:G18)</f>
        <v>0</v>
      </c>
      <c r="I18" s="75">
        <v>0.175</v>
      </c>
      <c r="J18" s="81">
        <f t="shared" si="2"/>
        <v>0</v>
      </c>
      <c r="K18" s="83">
        <f t="shared" si="1"/>
        <v>0</v>
      </c>
      <c r="L18" s="71"/>
    </row>
    <row r="19" spans="1:12" ht="12.75" customHeight="1">
      <c r="A19" s="70">
        <v>2012</v>
      </c>
      <c r="B19" s="73">
        <f>FloorSpace!B19</f>
        <v>4327.8060000000005</v>
      </c>
      <c r="C19" s="73">
        <v>0</v>
      </c>
      <c r="D19" s="81">
        <f>SUM(C$2:C19)</f>
        <v>0</v>
      </c>
      <c r="E19" s="74">
        <v>7.5</v>
      </c>
      <c r="F19" s="81">
        <f t="shared" si="0"/>
        <v>0</v>
      </c>
      <c r="G19" s="73">
        <v>0</v>
      </c>
      <c r="H19" s="81">
        <f>SUM(F$2:F19)-SUM(G$2:G19)</f>
        <v>0</v>
      </c>
      <c r="I19" s="75">
        <v>0.175</v>
      </c>
      <c r="J19" s="81">
        <f>H19*8760*I19/10^3</f>
        <v>0</v>
      </c>
      <c r="K19" s="83">
        <f t="shared" si="1"/>
        <v>0</v>
      </c>
      <c r="L19" s="71"/>
    </row>
    <row r="20" spans="1:12" ht="12.75" customHeight="1">
      <c r="A20" s="70">
        <v>2013</v>
      </c>
      <c r="B20" s="73">
        <f>FloorSpace!B20</f>
        <v>4355.51</v>
      </c>
      <c r="C20" s="73">
        <v>0</v>
      </c>
      <c r="D20" s="81">
        <f>SUM(C$2:C20)</f>
        <v>0</v>
      </c>
      <c r="E20" s="74">
        <v>7.5</v>
      </c>
      <c r="F20" s="81">
        <f t="shared" si="0"/>
        <v>0</v>
      </c>
      <c r="G20" s="73">
        <v>0</v>
      </c>
      <c r="H20" s="81">
        <f>SUM(F$2:F20)-SUM(G$2:G20)</f>
        <v>0</v>
      </c>
      <c r="I20" s="75">
        <v>0.175</v>
      </c>
      <c r="J20" s="81">
        <f t="shared" si="2"/>
        <v>0</v>
      </c>
      <c r="K20" s="83">
        <f t="shared" si="1"/>
        <v>0</v>
      </c>
      <c r="L20" s="71"/>
    </row>
    <row r="21" spans="1:12" ht="12.75" customHeight="1">
      <c r="A21" s="70">
        <v>2014</v>
      </c>
      <c r="B21" s="73">
        <f>FloorSpace!B21</f>
        <v>4385.774</v>
      </c>
      <c r="C21" s="73">
        <v>0</v>
      </c>
      <c r="D21" s="81">
        <f>SUM(C$2:C21)</f>
        <v>0</v>
      </c>
      <c r="E21" s="74">
        <v>7.5</v>
      </c>
      <c r="F21" s="81">
        <f t="shared" si="0"/>
        <v>0</v>
      </c>
      <c r="G21" s="73">
        <v>0</v>
      </c>
      <c r="H21" s="81">
        <f>SUM(F$2:F21)-SUM(G$2:G21)</f>
        <v>0</v>
      </c>
      <c r="I21" s="75">
        <v>0.175</v>
      </c>
      <c r="J21" s="81">
        <f t="shared" si="2"/>
        <v>0</v>
      </c>
      <c r="K21" s="83">
        <f t="shared" si="1"/>
        <v>0</v>
      </c>
      <c r="L21" s="71"/>
    </row>
    <row r="22" spans="1:12" ht="12.75" customHeight="1">
      <c r="A22" s="70">
        <v>2015</v>
      </c>
      <c r="B22" s="73">
        <f>FloorSpace!B22</f>
        <v>4421.590999999999</v>
      </c>
      <c r="C22" s="73">
        <v>0</v>
      </c>
      <c r="D22" s="81">
        <f>SUM(C$2:C22)</f>
        <v>0</v>
      </c>
      <c r="E22" s="74">
        <v>7.5</v>
      </c>
      <c r="F22" s="81">
        <f t="shared" si="0"/>
        <v>0</v>
      </c>
      <c r="G22" s="73">
        <v>0</v>
      </c>
      <c r="H22" s="81">
        <f>SUM(F$2:F22)-SUM(G$2:G22)</f>
        <v>0</v>
      </c>
      <c r="I22" s="75">
        <v>0.175</v>
      </c>
      <c r="J22" s="81">
        <f>H22*8760*I22/10^3</f>
        <v>0</v>
      </c>
      <c r="K22" s="83">
        <f t="shared" si="1"/>
        <v>0</v>
      </c>
      <c r="L22" s="71"/>
    </row>
    <row r="23" spans="1:12" ht="12.75" customHeight="1">
      <c r="A23" s="70">
        <v>2016</v>
      </c>
      <c r="B23" s="73">
        <f>FloorSpace!B23</f>
        <v>4463.004</v>
      </c>
      <c r="C23" s="73">
        <v>0</v>
      </c>
      <c r="D23" s="81">
        <f>SUM(C$2:C23)</f>
        <v>0</v>
      </c>
      <c r="E23" s="74">
        <v>7.5</v>
      </c>
      <c r="F23" s="81">
        <f t="shared" si="0"/>
        <v>0</v>
      </c>
      <c r="G23" s="73">
        <v>0</v>
      </c>
      <c r="H23" s="81">
        <f>SUM(F$2:F23)-SUM(G$2:G23)</f>
        <v>0</v>
      </c>
      <c r="I23" s="75">
        <v>0.175</v>
      </c>
      <c r="J23" s="81">
        <f t="shared" si="2"/>
        <v>0</v>
      </c>
      <c r="K23" s="83">
        <f t="shared" si="1"/>
        <v>0</v>
      </c>
      <c r="L23" s="71"/>
    </row>
    <row r="24" spans="1:12" ht="12.75" customHeight="1">
      <c r="A24" s="70">
        <v>2017</v>
      </c>
      <c r="B24" s="73">
        <f>FloorSpace!B24</f>
        <v>4510.846</v>
      </c>
      <c r="C24" s="73">
        <v>0</v>
      </c>
      <c r="D24" s="81">
        <f>SUM(C$2:C24)</f>
        <v>0</v>
      </c>
      <c r="E24" s="74">
        <v>7.5</v>
      </c>
      <c r="F24" s="81">
        <f t="shared" si="0"/>
        <v>0</v>
      </c>
      <c r="G24" s="73">
        <v>0</v>
      </c>
      <c r="H24" s="81">
        <f>SUM(F$2:F24)-SUM(G$2:G24)</f>
        <v>0</v>
      </c>
      <c r="I24" s="75">
        <v>0.175</v>
      </c>
      <c r="J24" s="81">
        <f t="shared" si="2"/>
        <v>0</v>
      </c>
      <c r="K24" s="83">
        <f t="shared" si="1"/>
        <v>0</v>
      </c>
      <c r="L24" s="71"/>
    </row>
    <row r="25" spans="1:12" ht="12.75" customHeight="1">
      <c r="A25" s="70">
        <v>2018</v>
      </c>
      <c r="B25" s="73">
        <f>FloorSpace!B25</f>
        <v>4561.879</v>
      </c>
      <c r="C25" s="73">
        <v>0</v>
      </c>
      <c r="D25" s="81">
        <f>SUM(C$2:C25)</f>
        <v>0</v>
      </c>
      <c r="E25" s="74">
        <v>7.5</v>
      </c>
      <c r="F25" s="81">
        <f t="shared" si="0"/>
        <v>0</v>
      </c>
      <c r="G25" s="73">
        <v>0</v>
      </c>
      <c r="H25" s="81">
        <f>SUM(F$2:F25)-SUM(G$2:G25)</f>
        <v>0</v>
      </c>
      <c r="I25" s="75">
        <v>0.175</v>
      </c>
      <c r="J25" s="81">
        <f t="shared" si="2"/>
        <v>0</v>
      </c>
      <c r="K25" s="83">
        <f t="shared" si="1"/>
        <v>0</v>
      </c>
      <c r="L25" s="71"/>
    </row>
    <row r="26" spans="1:12" ht="12.75" customHeight="1">
      <c r="A26" s="70">
        <v>2019</v>
      </c>
      <c r="B26" s="73">
        <f>FloorSpace!B26</f>
        <v>4614.512000000001</v>
      </c>
      <c r="C26" s="73">
        <v>0</v>
      </c>
      <c r="D26" s="81">
        <f>SUM(C$2:C26)</f>
        <v>0</v>
      </c>
      <c r="E26" s="74">
        <v>7.5</v>
      </c>
      <c r="F26" s="81">
        <f t="shared" si="0"/>
        <v>0</v>
      </c>
      <c r="G26" s="73">
        <v>0</v>
      </c>
      <c r="H26" s="81">
        <f>SUM(F$2:F26)-SUM(G$2:G26)</f>
        <v>0</v>
      </c>
      <c r="I26" s="75">
        <v>0.175</v>
      </c>
      <c r="J26" s="81">
        <f t="shared" si="2"/>
        <v>0</v>
      </c>
      <c r="K26" s="83">
        <f t="shared" si="1"/>
        <v>0</v>
      </c>
      <c r="L26" s="71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  <headerFooter>
    <oddFooter>&amp;R&amp;"Times New Roman,Bold"&amp;12Attachment to Response to PSC-1 Question No. 25 - 2 Commercial Inputs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2015-01-21T19:44:13Z</dcterms:created>
  <dcterms:modified xsi:type="dcterms:W3CDTF">2015-01-21T19:44:17Z</dcterms:modified>
  <cp:category/>
  <cp:version/>
  <cp:contentType/>
  <cp:contentStatus/>
</cp:coreProperties>
</file>