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80" yWindow="270" windowWidth="23205" windowHeight="10290" activeTab="1"/>
  </bookViews>
  <sheets>
    <sheet name="LGE OSS Margins" sheetId="1" r:id="rId1"/>
    <sheet name="KU OSS Margins" sheetId="2" r:id="rId2"/>
  </sheets>
  <externalReferences>
    <externalReference r:id="rId5"/>
  </externalReferences>
  <definedNames>
    <definedName name="Actual_KU">#REF!</definedName>
    <definedName name="Actual_LGE">#REF!</definedName>
    <definedName name="Average_Price_Analysis">#REF!</definedName>
    <definedName name="Combined_Reforecast_By_Month">'[1]OSS Combined Forecast'!#REF!</definedName>
    <definedName name="Combined_Summary_By_Month">#REF!</definedName>
    <definedName name="Combined_Summary_Report">'[1]OSS Combined Forecast'!#REF!</definedName>
    <definedName name="commitment">#REF!</definedName>
    <definedName name="Commitment_KU">#REF!</definedName>
    <definedName name="Comparison_Combined">#REF!</definedName>
    <definedName name="Comparison_KU">#REF!</definedName>
    <definedName name="Comparison_LGE">#REF!</definedName>
    <definedName name="dates">#REF!</definedName>
    <definedName name="Eliminations">#REF!</definedName>
    <definedName name="last_year">#REF!</definedName>
    <definedName name="PR_Haycox">'[1]OSS Combined Forecast'!#REF!</definedName>
    <definedName name="Premerger_Data">#REF!</definedName>
    <definedName name="Return">#REF!</definedName>
    <definedName name="Revenues">#REF!</definedName>
    <definedName name="Sales">#REF!</definedName>
    <definedName name="var_report_data">#REF!</definedName>
    <definedName name="var_report_data_KU">#REF!</definedName>
    <definedName name="Variance_Combined_YTY">'[1]OSS Year-to-date YTY Report'!#REF!</definedName>
  </definedNames>
  <calcPr calcMode="manual" fullCalcOnLoad="1"/>
</workbook>
</file>

<file path=xl/sharedStrings.xml><?xml version="1.0" encoding="utf-8"?>
<sst xmlns="http://schemas.openxmlformats.org/spreadsheetml/2006/main" count="109" uniqueCount="58">
  <si>
    <t>Impact of Lost ECR Revenues</t>
  </si>
  <si>
    <t>LG&amp;E Off-System Sales Cost Reallocated</t>
  </si>
  <si>
    <t>Basis of</t>
  </si>
  <si>
    <t>Should</t>
  </si>
  <si>
    <t>Allocation</t>
  </si>
  <si>
    <t>Be Allocated</t>
  </si>
  <si>
    <t>in Cost of Service</t>
  </si>
  <si>
    <t>On the Following</t>
  </si>
  <si>
    <t>Off-System Sales Margins</t>
  </si>
  <si>
    <t>Study</t>
  </si>
  <si>
    <t>Basis</t>
  </si>
  <si>
    <t>Total Off-System Sales (Including Intercompany)</t>
  </si>
  <si>
    <t>Less: Intercompany</t>
  </si>
  <si>
    <t>kWh</t>
  </si>
  <si>
    <t>Foreign Sales Revenue</t>
  </si>
  <si>
    <t>prodplant</t>
  </si>
  <si>
    <t>Non-Brokered Purchased Power Expense</t>
  </si>
  <si>
    <t>Energy</t>
  </si>
  <si>
    <t>Prod Rate Base</t>
  </si>
  <si>
    <t>Total LG&amp;E Generation Expenses</t>
  </si>
  <si>
    <t>Total Energy Cost to be Reallocated</t>
  </si>
  <si>
    <t>3rd Party Transmission Expense</t>
  </si>
  <si>
    <t>Total Expense</t>
  </si>
  <si>
    <t>Contribution to Margin</t>
  </si>
  <si>
    <t>KU Off-System Sales Cost Reallocated</t>
  </si>
  <si>
    <t>Total  KU Generation Expense</t>
  </si>
  <si>
    <t>Jurisdictional Allocator</t>
  </si>
  <si>
    <t>KY Retail Jurisdictional Amount</t>
  </si>
  <si>
    <t>Variable O&amp;M</t>
  </si>
  <si>
    <t>Generation for Losses</t>
  </si>
  <si>
    <t>MISO Day 2 Expenses</t>
  </si>
  <si>
    <t>Net Proprietary trading expenses</t>
  </si>
  <si>
    <t>Environmental margin</t>
  </si>
  <si>
    <t>Total Intercompany Purchases (to support OSS)</t>
  </si>
  <si>
    <t>Internal Transmission Revenue</t>
  </si>
  <si>
    <t>External Transmission Revenue</t>
  </si>
  <si>
    <t>Internal Transmission revenue</t>
  </si>
  <si>
    <t>RTO Expenses</t>
  </si>
  <si>
    <t>Intercompany for native load</t>
  </si>
  <si>
    <t>Purchase Power for Native Load</t>
  </si>
  <si>
    <t>IS_E, Purchased Power Energy Component less:</t>
  </si>
  <si>
    <t>I/C purchases to support OSS</t>
  </si>
  <si>
    <t>Purchased Power-OSS</t>
  </si>
  <si>
    <t>Purchased Power -- OSS</t>
  </si>
  <si>
    <t>OSS and Intercompany Sales, OSS LG&amp;E, row 27 Purchased Power OSS</t>
  </si>
  <si>
    <t>OSS and Intercompany Sales, Sales - Summary, row 10</t>
  </si>
  <si>
    <t>OSS and Intercompany Sales, OSS LG&amp;E, row 13, External OSS Sales</t>
  </si>
  <si>
    <t>Plugged to balance to known margin</t>
  </si>
  <si>
    <t>OSS and Intercompany Sales, OSS LG&amp;E, row 38, Off System Sales Gross Margin</t>
  </si>
  <si>
    <t>OSS and Intercompany Sales, OSS KU, row 17, Intercompany OSS sales</t>
  </si>
  <si>
    <t>OSS and Intercompany Sales, OSS KU, row 13, External OSS Sales</t>
  </si>
  <si>
    <t>OSS and Intercompany Sales, OSS KU, row 27 Purchased Power OSS</t>
  </si>
  <si>
    <t>OSS and Intercompany Sales, OSS LG&amp;E, row 16, Intercompany OSS sales</t>
  </si>
  <si>
    <t>OSS and Intercompany Sales, OSS LG&amp;E, row 23, Intercompany Purchased Power Cost</t>
  </si>
  <si>
    <t>OSS and Intercompany Sales, OSS KU, row 38, Off System Sales Gross Margin</t>
  </si>
  <si>
    <t>OSS and Intercompany Sales, OSS KU, rows 33-34, transmission &amp; RTO costs</t>
  </si>
  <si>
    <t>OSS and Intercompany Sales, OSS KU, rows 23</t>
  </si>
  <si>
    <t>OSS and Intercompany Sales, OSS KU, rows 22&amp;25, Fuel Costs for external and I/C sales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</si>
</sst>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;[Red]\(#,##0\)\ "/>
    <numFmt numFmtId="167" formatCode="#,##0.00\ ;[Red]\(#,##0.00\)\ "/>
    <numFmt numFmtId="168" formatCode="_(&quot;$&quot;* #,##0_);_(&quot;$&quot;* \(#,##0\);_(&quot;$&quot;* &quot;-&quot;??_);_(@_)"/>
    <numFmt numFmtId="169" formatCode="#,##0\ ;\(#,##0\)"/>
    <numFmt numFmtId="170" formatCode="#,##0.00\ ;\(#,##0.00\)"/>
    <numFmt numFmtId="171" formatCode="#,##0\ ;\(#,##0\)\ "/>
    <numFmt numFmtId="172" formatCode="#,##0.00\ ;\(#,##0.00\)\ "/>
    <numFmt numFmtId="173" formatCode="_(&quot;$&quot;* #,##0.000_);_(&quot;$&quot;* \(#,##0.000\);_(&quot;$&quot;* &quot;-&quot;??_);_(@_)"/>
    <numFmt numFmtId="174" formatCode="_(* #,##0.0000_);_(* \(#,##0.0000\);_(* &quot;-&quot;??_);_(@_)"/>
    <numFmt numFmtId="175" formatCode="[$-409]mmmm\-yy;@"/>
    <numFmt numFmtId="176" formatCode="[$-409]mmm\-yy;@"/>
    <numFmt numFmtId="177" formatCode="yyyy"/>
    <numFmt numFmtId="178" formatCode="_(* #,##0.0_);_(* \(#,##0.0\);_(* &quot;-&quot;??_);_(@_)"/>
    <numFmt numFmtId="179" formatCode="_(&quot;$&quot;* #,##0.0_);_(&quot;$&quot;* \(#,##0.0\);_(&quot;$&quot;* &quot;-&quot;??_);_(@_)"/>
    <numFmt numFmtId="180" formatCode="#,##0.0\ ;[Red]\(#,##0.0\)\ "/>
    <numFmt numFmtId="181" formatCode="#,##0.000\ ;[Red]\(#,##0.000\)\ "/>
    <numFmt numFmtId="182" formatCode="_(&quot;$&quot;* #,##0.0000_);_(&quot;$&quot;* \(#,##0.0000\);_(&quot;$&quot;* &quot;-&quot;??_);_(@_)"/>
    <numFmt numFmtId="183" formatCode="_(* #,##0.000_);_(* \(#,##0.000\);_(* &quot;-&quot;??_);_(@_)"/>
    <numFmt numFmtId="184" formatCode="#,##0.0000\ ;[Red]\(#,##0.0000\)\ "/>
    <numFmt numFmtId="185" formatCode="#,##0.00000\ ;[Red]\(#,##0.00000\)\ "/>
    <numFmt numFmtId="186" formatCode="#,##0.000000\ ;[Red]\(#,##0.000000\)\ "/>
    <numFmt numFmtId="187" formatCode="#,##0.0000000\ ;[Red]\(#,##0.0000000\)\ "/>
    <numFmt numFmtId="188" formatCode="#,##0.00000000\ ;[Red]\(#,##0.00000000\)\ "/>
    <numFmt numFmtId="189" formatCode="[$-409]dddd\,\ mmmm\ dd\,\ yyyy"/>
    <numFmt numFmtId="190" formatCode="mmmm"/>
    <numFmt numFmtId="191" formatCode="_(* #,##0.0_);_(* \(#,##0.0\);_(* &quot;-&quot;_);_(@_)"/>
    <numFmt numFmtId="192" formatCode="_(* #,##0.00_);_(* \(#,##0.00\);_(* &quot;-&quot;_);_(@_)"/>
    <numFmt numFmtId="193" formatCode="_(&quot;$&quot;* #,##0.0_);_(&quot;$&quot;* \(#,##0.0\);_(&quot;$&quot;* &quot;-&quot;_);_(@_)"/>
    <numFmt numFmtId="194" formatCode="_(&quot;$&quot;* #,##0.00_);_(&quot;$&quot;* \(#,##0.00\);_(&quot;$&quot;* &quot;-&quot;_);_(@_)"/>
    <numFmt numFmtId="195" formatCode="_(* #,##0.000_);_(* \(#,##0.000\);_(* &quot;-&quot;_);_(@_)"/>
    <numFmt numFmtId="196" formatCode="_(* #,##0.0000_);_(* \(#,##0.0000\);_(* &quot;-&quot;_);_(@_)"/>
    <numFmt numFmtId="197" formatCode="_(* #,##0.00000_);_(* \(#,##0.00000\);_(* &quot;-&quot;_);_(@_)"/>
    <numFmt numFmtId="198" formatCode="_(* #,##0.00000_);_(* \(#,##0.00000\);_(* &quot;-&quot;?????_);_(@_)"/>
    <numFmt numFmtId="199" formatCode="mmm\-yyyy"/>
    <numFmt numFmtId="200" formatCode="0.000%"/>
    <numFmt numFmtId="201" formatCode="0.0000%"/>
    <numFmt numFmtId="202" formatCode="0.00000%"/>
    <numFmt numFmtId="203" formatCode="_(* #,##0.00000_);_(* \(#,##0.00000\);_(* &quot;-&quot;??_);_(@_)"/>
    <numFmt numFmtId="204" formatCode="_(* #,##0.000000_);_(* \(#,##0.000000\);_(* &quot;-&quot;??_);_(@_)"/>
    <numFmt numFmtId="205" formatCode="_(* #,##0.000000_);_(* \(#,##0.000000\);_(* &quot;-&quot;??????_);_(@_)"/>
  </numFmts>
  <fonts count="42">
    <font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color indexed="10"/>
      <name val="Arial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0" fontId="5" fillId="0" borderId="0" xfId="57" applyFont="1">
      <alignment/>
      <protection/>
    </xf>
    <xf numFmtId="0" fontId="2" fillId="0" borderId="0" xfId="57">
      <alignment/>
      <protection/>
    </xf>
    <xf numFmtId="164" fontId="2" fillId="0" borderId="0" xfId="42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5" fillId="0" borderId="10" xfId="57" applyFont="1" applyBorder="1">
      <alignment/>
      <protection/>
    </xf>
    <xf numFmtId="0" fontId="2" fillId="0" borderId="10" xfId="57" applyBorder="1">
      <alignment/>
      <protection/>
    </xf>
    <xf numFmtId="164" fontId="2" fillId="0" borderId="10" xfId="42" applyNumberFormat="1" applyFont="1" applyBorder="1" applyAlignment="1">
      <alignment/>
    </xf>
    <xf numFmtId="0" fontId="5" fillId="0" borderId="10" xfId="57" applyFont="1" applyBorder="1" applyAlignment="1">
      <alignment horizontal="right"/>
      <protection/>
    </xf>
    <xf numFmtId="164" fontId="2" fillId="0" borderId="0" xfId="57" applyNumberFormat="1">
      <alignment/>
      <protection/>
    </xf>
    <xf numFmtId="164" fontId="2" fillId="0" borderId="11" xfId="57" applyNumberFormat="1" applyBorder="1">
      <alignment/>
      <protection/>
    </xf>
    <xf numFmtId="0" fontId="2" fillId="0" borderId="0" xfId="57" quotePrefix="1">
      <alignment/>
      <protection/>
    </xf>
    <xf numFmtId="204" fontId="2" fillId="0" borderId="0" xfId="42" applyNumberFormat="1" applyFont="1" applyAlignment="1">
      <alignment/>
    </xf>
    <xf numFmtId="0" fontId="2" fillId="0" borderId="0" xfId="57" applyAlignment="1" quotePrefix="1">
      <alignment horizontal="left"/>
      <protection/>
    </xf>
    <xf numFmtId="0" fontId="2" fillId="0" borderId="0" xfId="57" applyFont="1">
      <alignment/>
      <protection/>
    </xf>
    <xf numFmtId="0" fontId="2" fillId="0" borderId="0" xfId="57" applyFont="1" applyAlignment="1" quotePrefix="1">
      <alignment horizontal="left"/>
      <protection/>
    </xf>
    <xf numFmtId="0" fontId="41" fillId="0" borderId="0" xfId="57" applyFont="1">
      <alignment/>
      <protection/>
    </xf>
    <xf numFmtId="0" fontId="41" fillId="0" borderId="0" xfId="57" applyFont="1" applyAlignment="1" quotePrefix="1">
      <alignment horizontal="left"/>
      <protection/>
    </xf>
    <xf numFmtId="205" fontId="2" fillId="0" borderId="0" xfId="57" applyNumberFormat="1">
      <alignment/>
      <protection/>
    </xf>
    <xf numFmtId="164" fontId="2" fillId="12" borderId="0" xfId="42" applyNumberFormat="1" applyFont="1" applyFill="1" applyAlignment="1">
      <alignment/>
    </xf>
    <xf numFmtId="164" fontId="2" fillId="12" borderId="0" xfId="42" applyNumberFormat="1" applyFont="1" applyFill="1" applyAlignment="1">
      <alignment/>
    </xf>
    <xf numFmtId="204" fontId="2" fillId="12" borderId="0" xfId="57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f system sales allocato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011031\Local%20Settings\Temporary%20Internet%20Files\OLK39\Off%20System%20Sales%20Margin-Decembe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LG&amp;E OSS Actuals-Forecast"/>
      <sheetName val="KU OSS Actuals-Forecast"/>
      <sheetName val="Combined OSS Actuals-Forecast"/>
      <sheetName val="OSS Monthly Report"/>
      <sheetName val="OSS Combined Forecast"/>
      <sheetName val="Total Monthly OSS Reports"/>
      <sheetName val="OSS Quarterly YTY Report"/>
      <sheetName val="OSS Year-to-date YTY Report"/>
      <sheetName val="Jeff's OSS comparison file"/>
      <sheetName val="Mgmt Report OSS - 10&amp;2 Forecast"/>
      <sheetName val="OSS Frcst detail Support - 10&amp;2"/>
      <sheetName val="Monthly Support OSS 10&amp;2 Frcst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6"/>
  <sheetViews>
    <sheetView zoomScalePageLayoutView="0" workbookViewId="0" topLeftCell="A1">
      <selection activeCell="E26" activeCellId="6" sqref="F11:F14 F16 F18 F20 F22 F24 E26:E30"/>
    </sheetView>
  </sheetViews>
  <sheetFormatPr defaultColWidth="7.10546875" defaultRowHeight="15"/>
  <cols>
    <col min="1" max="3" width="7.10546875" style="3" customWidth="1"/>
    <col min="4" max="4" width="1.99609375" style="3" customWidth="1"/>
    <col min="5" max="5" width="8.4453125" style="3" bestFit="1" customWidth="1"/>
    <col min="6" max="6" width="11.77734375" style="4" bestFit="1" customWidth="1"/>
    <col min="7" max="7" width="1.5625" style="4" customWidth="1"/>
    <col min="8" max="8" width="1.5625" style="3" customWidth="1"/>
    <col min="9" max="9" width="13.4453125" style="3" customWidth="1"/>
    <col min="10" max="10" width="13.5546875" style="3" customWidth="1"/>
    <col min="11" max="11" width="4.99609375" style="3" customWidth="1"/>
    <col min="12" max="12" width="19.4453125" style="3" customWidth="1"/>
    <col min="13" max="13" width="9.88671875" style="3" customWidth="1"/>
    <col min="14" max="14" width="4.10546875" style="3" customWidth="1"/>
    <col min="15" max="16384" width="7.10546875" style="3" customWidth="1"/>
  </cols>
  <sheetData>
    <row r="1" ht="12.75">
      <c r="A1" s="2" t="s">
        <v>1</v>
      </c>
    </row>
    <row r="5" spans="9:10" ht="12.75">
      <c r="I5" s="5" t="s">
        <v>2</v>
      </c>
      <c r="J5" s="5" t="s">
        <v>3</v>
      </c>
    </row>
    <row r="6" spans="9:10" ht="12.75">
      <c r="I6" s="5" t="s">
        <v>4</v>
      </c>
      <c r="J6" s="5" t="s">
        <v>5</v>
      </c>
    </row>
    <row r="7" spans="9:10" ht="12.75">
      <c r="I7" s="5" t="s">
        <v>6</v>
      </c>
      <c r="J7" s="5" t="s">
        <v>7</v>
      </c>
    </row>
    <row r="8" spans="1:10" ht="13.5" thickBot="1">
      <c r="A8" s="6" t="s">
        <v>8</v>
      </c>
      <c r="B8" s="7"/>
      <c r="C8" s="7"/>
      <c r="D8" s="7"/>
      <c r="E8" s="7"/>
      <c r="F8" s="8"/>
      <c r="G8" s="8"/>
      <c r="H8" s="7"/>
      <c r="I8" s="9" t="s">
        <v>9</v>
      </c>
      <c r="J8" s="9" t="s">
        <v>10</v>
      </c>
    </row>
    <row r="10" spans="1:15" ht="12.75">
      <c r="A10" s="3" t="s">
        <v>11</v>
      </c>
      <c r="F10" s="4">
        <f>F11+F12+F13</f>
        <v>71794396.7</v>
      </c>
      <c r="J10" s="10"/>
      <c r="O10" s="16"/>
    </row>
    <row r="11" spans="1:15" ht="12.75">
      <c r="A11" s="3" t="s">
        <v>12</v>
      </c>
      <c r="F11" s="20">
        <v>222852</v>
      </c>
      <c r="G11" s="13"/>
      <c r="I11" s="3" t="s">
        <v>13</v>
      </c>
      <c r="J11" s="3" t="s">
        <v>13</v>
      </c>
      <c r="O11" s="16" t="s">
        <v>52</v>
      </c>
    </row>
    <row r="12" spans="1:15" ht="12.75">
      <c r="A12" s="15" t="s">
        <v>38</v>
      </c>
      <c r="F12" s="20">
        <v>56490106.7</v>
      </c>
      <c r="J12" s="3" t="s">
        <v>15</v>
      </c>
      <c r="L12" s="10"/>
      <c r="O12" s="16" t="s">
        <v>45</v>
      </c>
    </row>
    <row r="13" spans="1:15" ht="12.75">
      <c r="A13" s="3" t="s">
        <v>14</v>
      </c>
      <c r="F13" s="20">
        <v>15081438</v>
      </c>
      <c r="J13" s="3" t="s">
        <v>15</v>
      </c>
      <c r="L13" s="10"/>
      <c r="O13" s="16" t="s">
        <v>46</v>
      </c>
    </row>
    <row r="14" spans="1:12" ht="12.75">
      <c r="A14" s="16" t="s">
        <v>36</v>
      </c>
      <c r="F14" s="20">
        <v>0</v>
      </c>
      <c r="J14" s="3" t="s">
        <v>15</v>
      </c>
      <c r="L14" s="10"/>
    </row>
    <row r="16" spans="1:15" ht="12.75">
      <c r="A16" s="15" t="s">
        <v>42</v>
      </c>
      <c r="F16" s="20">
        <v>13038</v>
      </c>
      <c r="I16" s="3" t="s">
        <v>17</v>
      </c>
      <c r="J16" s="3" t="s">
        <v>18</v>
      </c>
      <c r="L16" s="10"/>
      <c r="O16" s="15" t="s">
        <v>44</v>
      </c>
    </row>
    <row r="17" ht="12.75">
      <c r="L17" s="10"/>
    </row>
    <row r="18" spans="1:15" ht="12.75">
      <c r="A18" s="14" t="s">
        <v>33</v>
      </c>
      <c r="F18" s="20">
        <v>7649826</v>
      </c>
      <c r="I18" s="3" t="s">
        <v>17</v>
      </c>
      <c r="J18" s="3" t="s">
        <v>18</v>
      </c>
      <c r="O18" s="16" t="s">
        <v>53</v>
      </c>
    </row>
    <row r="20" spans="1:15" ht="12.75">
      <c r="A20" s="3" t="s">
        <v>19</v>
      </c>
      <c r="F20" s="20">
        <v>27293934</v>
      </c>
      <c r="I20" s="3" t="s">
        <v>17</v>
      </c>
      <c r="J20" s="3" t="s">
        <v>18</v>
      </c>
      <c r="O20" s="16" t="s">
        <v>47</v>
      </c>
    </row>
    <row r="21" spans="11:13" ht="12.75">
      <c r="K21" s="3" t="s">
        <v>20</v>
      </c>
      <c r="M21" s="11">
        <f>SUM(F16:F20)</f>
        <v>34956798</v>
      </c>
    </row>
    <row r="22" spans="1:15" ht="12.75">
      <c r="A22" s="15" t="s">
        <v>39</v>
      </c>
      <c r="F22" s="21">
        <f>39917000-F18-F16</f>
        <v>32254136</v>
      </c>
      <c r="I22" s="3" t="s">
        <v>17</v>
      </c>
      <c r="J22" s="3" t="s">
        <v>18</v>
      </c>
      <c r="O22" s="16" t="s">
        <v>40</v>
      </c>
    </row>
    <row r="23" ht="12.75">
      <c r="P23" s="15" t="s">
        <v>41</v>
      </c>
    </row>
    <row r="24" spans="1:16" ht="12.75">
      <c r="A24" s="12" t="s">
        <v>21</v>
      </c>
      <c r="F24" s="20">
        <f>835291+1013526</f>
        <v>1848817</v>
      </c>
      <c r="I24" s="3" t="s">
        <v>18</v>
      </c>
      <c r="J24" s="3" t="s">
        <v>18</v>
      </c>
      <c r="O24" s="16"/>
      <c r="P24" s="15" t="s">
        <v>43</v>
      </c>
    </row>
    <row r="25" ht="12.75">
      <c r="M25" s="4"/>
    </row>
    <row r="26" spans="1:5" ht="12.75">
      <c r="A26" s="3" t="s">
        <v>28</v>
      </c>
      <c r="E26" s="20">
        <v>0</v>
      </c>
    </row>
    <row r="27" spans="1:5" ht="12.75">
      <c r="A27" s="3" t="s">
        <v>37</v>
      </c>
      <c r="E27" s="20">
        <v>0</v>
      </c>
    </row>
    <row r="28" spans="1:10" ht="12.75">
      <c r="A28" s="3" t="s">
        <v>29</v>
      </c>
      <c r="E28" s="20">
        <v>0</v>
      </c>
      <c r="J28" s="15"/>
    </row>
    <row r="29" spans="1:5" ht="12.75">
      <c r="A29" s="3" t="s">
        <v>31</v>
      </c>
      <c r="E29" s="20">
        <v>0</v>
      </c>
    </row>
    <row r="30" spans="1:12" ht="12.75">
      <c r="A30" s="3" t="s">
        <v>32</v>
      </c>
      <c r="E30" s="20">
        <v>0</v>
      </c>
      <c r="F30" s="3"/>
      <c r="L30" s="18"/>
    </row>
    <row r="31" ht="12.75">
      <c r="L31" s="17"/>
    </row>
    <row r="32" spans="2:10" ht="12.75">
      <c r="B32" s="3" t="s">
        <v>22</v>
      </c>
      <c r="F32" s="4">
        <f>SUM(F16:F30,E26:E30)</f>
        <v>69059751</v>
      </c>
      <c r="J32" s="3" t="s">
        <v>15</v>
      </c>
    </row>
    <row r="34" spans="2:10" ht="12.75">
      <c r="B34" s="3" t="s">
        <v>23</v>
      </c>
      <c r="F34" s="4">
        <f>F10-F32</f>
        <v>2734645.700000003</v>
      </c>
      <c r="J34" s="3" t="s">
        <v>15</v>
      </c>
    </row>
    <row r="35" spans="6:15" ht="12.75">
      <c r="F35" s="4">
        <v>2734646</v>
      </c>
      <c r="O35" s="16" t="s">
        <v>48</v>
      </c>
    </row>
    <row r="36" ht="12.75">
      <c r="F36" s="4">
        <f>F34-F35</f>
        <v>-0.29999999701976776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&amp;L&amp;8[&amp;F]&amp;A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8"/>
  <sheetViews>
    <sheetView tabSelected="1" zoomScalePageLayoutView="0" workbookViewId="0" topLeftCell="A1">
      <selection activeCell="M23" activeCellId="7" sqref="F11:F14 F16 F18 F20 F22 F24 E26:E30 M23"/>
    </sheetView>
  </sheetViews>
  <sheetFormatPr defaultColWidth="7.10546875" defaultRowHeight="15"/>
  <cols>
    <col min="1" max="5" width="7.10546875" style="3" customWidth="1"/>
    <col min="6" max="6" width="11.6640625" style="4" bestFit="1" customWidth="1"/>
    <col min="7" max="7" width="2.4453125" style="4" customWidth="1"/>
    <col min="8" max="8" width="2.4453125" style="3" customWidth="1"/>
    <col min="9" max="9" width="13.10546875" style="3" customWidth="1"/>
    <col min="10" max="10" width="12.99609375" style="3" customWidth="1"/>
    <col min="11" max="11" width="6.99609375" style="3" customWidth="1"/>
    <col min="12" max="12" width="16.88671875" style="3" customWidth="1"/>
    <col min="13" max="13" width="8.77734375" style="3" bestFit="1" customWidth="1"/>
    <col min="14" max="14" width="1.88671875" style="3" customWidth="1"/>
    <col min="15" max="16384" width="7.10546875" style="3" customWidth="1"/>
  </cols>
  <sheetData>
    <row r="1" ht="12.75">
      <c r="A1" s="2" t="s">
        <v>24</v>
      </c>
    </row>
    <row r="5" spans="9:10" ht="12.75">
      <c r="I5" s="5" t="s">
        <v>2</v>
      </c>
      <c r="J5" s="5" t="s">
        <v>3</v>
      </c>
    </row>
    <row r="6" spans="9:10" ht="12.75">
      <c r="I6" s="5" t="s">
        <v>4</v>
      </c>
      <c r="J6" s="5" t="s">
        <v>5</v>
      </c>
    </row>
    <row r="7" spans="9:10" ht="12.75">
      <c r="I7" s="5" t="s">
        <v>6</v>
      </c>
      <c r="J7" s="5" t="s">
        <v>7</v>
      </c>
    </row>
    <row r="8" spans="1:10" ht="13.5" thickBot="1">
      <c r="A8" s="6" t="s">
        <v>8</v>
      </c>
      <c r="B8" s="7"/>
      <c r="C8" s="7"/>
      <c r="D8" s="7"/>
      <c r="E8" s="7"/>
      <c r="F8" s="8"/>
      <c r="G8" s="8"/>
      <c r="H8" s="7"/>
      <c r="I8" s="9" t="s">
        <v>9</v>
      </c>
      <c r="J8" s="9" t="s">
        <v>10</v>
      </c>
    </row>
    <row r="10" spans="1:15" ht="12.75">
      <c r="A10" s="3" t="s">
        <v>11</v>
      </c>
      <c r="F10" s="4">
        <f>F11+F12</f>
        <v>11571477</v>
      </c>
      <c r="O10" s="16"/>
    </row>
    <row r="11" spans="1:15" ht="12.75">
      <c r="A11" s="3" t="s">
        <v>12</v>
      </c>
      <c r="F11" s="20">
        <v>7649826</v>
      </c>
      <c r="G11" s="13"/>
      <c r="I11" s="3" t="s">
        <v>13</v>
      </c>
      <c r="J11" s="3" t="s">
        <v>13</v>
      </c>
      <c r="O11" s="16" t="s">
        <v>49</v>
      </c>
    </row>
    <row r="12" spans="1:15" ht="12.75">
      <c r="A12" s="3" t="s">
        <v>14</v>
      </c>
      <c r="F12" s="20">
        <v>3921651</v>
      </c>
      <c r="G12" s="1"/>
      <c r="J12" s="3" t="s">
        <v>15</v>
      </c>
      <c r="L12" s="10"/>
      <c r="O12" s="16" t="s">
        <v>50</v>
      </c>
    </row>
    <row r="13" spans="1:15" ht="12.75">
      <c r="A13" s="16" t="s">
        <v>35</v>
      </c>
      <c r="F13" s="20">
        <v>0</v>
      </c>
      <c r="J13" s="3" t="s">
        <v>15</v>
      </c>
      <c r="L13" s="10"/>
      <c r="O13" s="16"/>
    </row>
    <row r="14" spans="1:12" ht="12.75">
      <c r="A14" s="16" t="s">
        <v>34</v>
      </c>
      <c r="F14" s="20">
        <v>0</v>
      </c>
      <c r="J14" s="3" t="s">
        <v>15</v>
      </c>
      <c r="L14" s="10"/>
    </row>
    <row r="16" spans="1:15" ht="12.75">
      <c r="A16" s="3" t="s">
        <v>16</v>
      </c>
      <c r="F16" s="20">
        <v>7917</v>
      </c>
      <c r="I16" s="3" t="s">
        <v>17</v>
      </c>
      <c r="J16" s="3" t="s">
        <v>18</v>
      </c>
      <c r="L16" s="10"/>
      <c r="O16" s="16" t="s">
        <v>51</v>
      </c>
    </row>
    <row r="17" ht="12.75">
      <c r="L17" s="10"/>
    </row>
    <row r="18" spans="1:15" ht="12.75">
      <c r="A18" s="3" t="s">
        <v>25</v>
      </c>
      <c r="F18" s="20">
        <v>10339617</v>
      </c>
      <c r="I18" s="3" t="s">
        <v>17</v>
      </c>
      <c r="J18" s="3" t="s">
        <v>18</v>
      </c>
      <c r="O18" s="16" t="s">
        <v>57</v>
      </c>
    </row>
    <row r="20" spans="1:15" ht="12.75">
      <c r="A20" s="14" t="s">
        <v>33</v>
      </c>
      <c r="F20" s="20">
        <v>222852</v>
      </c>
      <c r="G20" s="1"/>
      <c r="I20" s="3" t="s">
        <v>17</v>
      </c>
      <c r="J20" s="3" t="s">
        <v>18</v>
      </c>
      <c r="O20" s="16" t="s">
        <v>56</v>
      </c>
    </row>
    <row r="21" spans="11:13" ht="12.75">
      <c r="K21" s="3" t="s">
        <v>20</v>
      </c>
      <c r="M21" s="11">
        <f>SUM(F16:F20)</f>
        <v>10570386</v>
      </c>
    </row>
    <row r="22" spans="1:15" ht="12.75">
      <c r="A22" s="3" t="s">
        <v>0</v>
      </c>
      <c r="F22" s="20">
        <v>0</v>
      </c>
      <c r="I22" s="3" t="s">
        <v>18</v>
      </c>
      <c r="J22" s="3" t="s">
        <v>18</v>
      </c>
      <c r="O22" s="16"/>
    </row>
    <row r="23" spans="11:13" ht="12.75">
      <c r="K23" s="3" t="s">
        <v>26</v>
      </c>
      <c r="M23" s="22">
        <v>0.8778435288133231</v>
      </c>
    </row>
    <row r="24" spans="1:15" ht="12.75">
      <c r="A24" s="12" t="s">
        <v>21</v>
      </c>
      <c r="F24" s="20">
        <f>193051+284485</f>
        <v>477536</v>
      </c>
      <c r="I24" s="3" t="s">
        <v>18</v>
      </c>
      <c r="J24" s="3" t="s">
        <v>18</v>
      </c>
      <c r="O24" s="16" t="s">
        <v>55</v>
      </c>
    </row>
    <row r="25" spans="11:13" ht="12.75">
      <c r="K25" s="3" t="s">
        <v>27</v>
      </c>
      <c r="M25" s="4">
        <f>M21*M23</f>
        <v>9279144.947158948</v>
      </c>
    </row>
    <row r="26" spans="1:5" ht="12.75">
      <c r="A26" s="3" t="s">
        <v>28</v>
      </c>
      <c r="E26" s="20">
        <v>0</v>
      </c>
    </row>
    <row r="27" spans="1:5" ht="12.75">
      <c r="A27" s="3" t="s">
        <v>30</v>
      </c>
      <c r="E27" s="20">
        <v>0</v>
      </c>
    </row>
    <row r="28" spans="1:5" ht="12.75">
      <c r="A28" s="3" t="s">
        <v>29</v>
      </c>
      <c r="E28" s="20">
        <v>0</v>
      </c>
    </row>
    <row r="29" spans="1:5" ht="12.75">
      <c r="A29" s="3" t="s">
        <v>31</v>
      </c>
      <c r="E29" s="20">
        <v>0</v>
      </c>
    </row>
    <row r="30" spans="1:12" ht="12.75">
      <c r="A30" s="3" t="s">
        <v>32</v>
      </c>
      <c r="E30" s="20">
        <v>0</v>
      </c>
      <c r="F30" s="3"/>
      <c r="L30" s="18"/>
    </row>
    <row r="31" ht="12.75">
      <c r="L31" s="17"/>
    </row>
    <row r="32" spans="2:10" ht="12.75">
      <c r="B32" s="3" t="s">
        <v>22</v>
      </c>
      <c r="F32" s="4">
        <f>SUM(F16:F30,E26:E30)</f>
        <v>11047922</v>
      </c>
      <c r="J32" s="3" t="s">
        <v>15</v>
      </c>
    </row>
    <row r="34" spans="2:10" ht="12.75">
      <c r="B34" s="3" t="s">
        <v>23</v>
      </c>
      <c r="F34" s="4">
        <f>F10-F32</f>
        <v>523555</v>
      </c>
      <c r="J34" s="3" t="s">
        <v>15</v>
      </c>
    </row>
    <row r="35" spans="6:15" ht="12.75">
      <c r="F35" s="4">
        <v>523555</v>
      </c>
      <c r="O35" s="16" t="s">
        <v>54</v>
      </c>
    </row>
    <row r="39" ht="12.75">
      <c r="L39" s="19"/>
    </row>
    <row r="40" ht="12.75">
      <c r="E40" s="15"/>
    </row>
    <row r="41" spans="5:9" ht="12.75">
      <c r="E41" s="15"/>
      <c r="I41" s="10"/>
    </row>
    <row r="42" spans="5:9" ht="12.75">
      <c r="E42" s="15"/>
      <c r="I42" s="10"/>
    </row>
    <row r="43" spans="5:9" ht="12.75">
      <c r="E43" s="15"/>
      <c r="I43" s="10"/>
    </row>
    <row r="44" ht="12.75">
      <c r="I44" s="10"/>
    </row>
    <row r="45" ht="12.75">
      <c r="E45" s="15"/>
    </row>
    <row r="46" ht="12.75">
      <c r="E46" s="15"/>
    </row>
    <row r="47" ht="12.75">
      <c r="E47" s="15"/>
    </row>
    <row r="48" ht="12.75">
      <c r="E48" s="15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&amp;L&amp;8[&amp;F]&amp;A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LG&amp;E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Foxworthy</dc:creator>
  <cp:keywords/>
  <dc:description/>
  <cp:lastModifiedBy>Foxworthy, Carol</cp:lastModifiedBy>
  <dcterms:created xsi:type="dcterms:W3CDTF">2008-06-23T17:12:07Z</dcterms:created>
  <dcterms:modified xsi:type="dcterms:W3CDTF">2015-01-21T18:05:50Z</dcterms:modified>
  <cp:category/>
  <cp:version/>
  <cp:contentType/>
  <cp:contentStatus/>
</cp:coreProperties>
</file>