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9525" windowHeight="11865"/>
  </bookViews>
  <sheets>
    <sheet name="KU Secondary" sheetId="2" r:id="rId1"/>
    <sheet name="KU Primary" sheetId="1" r:id="rId2"/>
  </sheets>
  <definedNames>
    <definedName name="_xlnm.Print_Area" localSheetId="1">'KU Primary'!$A$2:$F$35</definedName>
    <definedName name="_xlnm.Print_Area" localSheetId="0">'KU Secondary'!$A$2:$F$35</definedName>
  </definedNames>
  <calcPr calcId="124519"/>
</workbook>
</file>

<file path=xl/calcChain.xml><?xml version="1.0" encoding="utf-8"?>
<calcChain xmlns="http://schemas.openxmlformats.org/spreadsheetml/2006/main">
  <c r="L31" i="2"/>
  <c r="L29" i="1" l="1"/>
  <c r="K29"/>
  <c r="K31" l="1"/>
  <c r="D12" s="1"/>
  <c r="L31"/>
  <c r="D13" s="1"/>
  <c r="D13" i="2"/>
  <c r="L29"/>
  <c r="K31"/>
  <c r="D12" s="1"/>
  <c r="D18" i="1" l="1"/>
  <c r="D26" i="2" l="1"/>
  <c r="D28" s="1"/>
  <c r="D19"/>
  <c r="D14"/>
  <c r="D26" i="1"/>
  <c r="D28" s="1"/>
  <c r="D19"/>
  <c r="D14"/>
  <c r="E21" i="2" l="1"/>
  <c r="E30"/>
  <c r="E21" i="1"/>
  <c r="E30"/>
  <c r="E32" l="1"/>
  <c r="E32" i="2"/>
</calcChain>
</file>

<file path=xl/comments1.xml><?xml version="1.0" encoding="utf-8"?>
<comments xmlns="http://schemas.openxmlformats.org/spreadsheetml/2006/main">
  <authors>
    <author>Wernert, Jeff</author>
    <author>Jeff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  <comment ref="K1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L198 in COSS</t>
        </r>
      </text>
    </comment>
    <comment ref="L1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N198 in COSS</t>
        </r>
      </text>
    </comment>
    <comment ref="K13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L202 in COSS</t>
        </r>
      </text>
    </comment>
    <comment ref="L13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N202 in COSS</t>
        </r>
      </text>
    </comment>
    <comment ref="K1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L209 in COSS</t>
        </r>
      </text>
    </comment>
    <comment ref="L1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N209 in COSS</t>
        </r>
      </text>
    </comment>
    <comment ref="K1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L312 in COSS</t>
        </r>
      </text>
    </comment>
    <comment ref="L1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N312 in COSS</t>
        </r>
      </text>
    </comment>
    <comment ref="D17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Sum of Winter and Summer billing demands from Schedule M2.3 page 10</t>
        </r>
      </text>
    </comment>
    <comment ref="K17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L316 in COSS</t>
        </r>
      </text>
    </comment>
    <comment ref="L17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N316 in COSS</t>
        </r>
      </text>
    </comment>
    <comment ref="D1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Base Demand billed shown on page 12 of Schedule M2.3</t>
        </r>
      </text>
    </comment>
    <comment ref="K1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L323 in COSS</t>
        </r>
      </text>
    </comment>
    <comment ref="L1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N323 in COSS</t>
        </r>
      </text>
    </comment>
    <comment ref="K20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L426 in COSS</t>
        </r>
      </text>
    </comment>
    <comment ref="L20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N426 in COSS</t>
        </r>
      </text>
    </comment>
    <comment ref="G21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Overall ROR for KU Electric after proposed increase in COSS</t>
        </r>
      </text>
    </comment>
    <comment ref="K21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L430 in COSS</t>
        </r>
      </text>
    </comment>
    <comment ref="L21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N430 in COSS</t>
        </r>
      </text>
    </comment>
    <comment ref="K2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L437 in COSS</t>
        </r>
      </text>
    </comment>
    <comment ref="L2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N437 in COSS</t>
        </r>
      </text>
    </comment>
    <comment ref="D2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Sum of cells L141, L145 and L152 in the COSS</t>
        </r>
      </text>
    </comment>
    <comment ref="K2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L483 in COSS</t>
        </r>
      </text>
    </comment>
    <comment ref="L2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N483 in COSS</t>
        </r>
      </text>
    </comment>
    <comment ref="D25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Sum of cells N141, N145 and N152 in the COSS</t>
        </r>
      </text>
    </comment>
    <comment ref="K25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L487 in COSS</t>
        </r>
      </text>
    </comment>
    <comment ref="L25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N487 in COSS</t>
        </r>
      </text>
    </comment>
    <comment ref="K2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L494 in COSS</t>
        </r>
      </text>
    </comment>
    <comment ref="L2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N494 in COSS</t>
        </r>
      </text>
    </comment>
    <comment ref="I2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Allocation of Income Tax Adjustment based on Distribution O&amp;M divided by Total O&amp;M for each customer class in COSS</t>
        </r>
      </text>
    </comment>
    <comment ref="K29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L660 in COSS * -1</t>
        </r>
      </text>
    </comment>
    <comment ref="L29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N660 in COSS</t>
        </r>
      </text>
    </comment>
  </commentList>
</comments>
</file>

<file path=xl/comments2.xml><?xml version="1.0" encoding="utf-8"?>
<comments xmlns="http://schemas.openxmlformats.org/spreadsheetml/2006/main">
  <authors>
    <author>Wernert, Jeff</author>
    <author>Jeff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  <comment ref="K1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M198 in COSS</t>
        </r>
      </text>
    </comment>
    <comment ref="L1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O198 in COSS</t>
        </r>
      </text>
    </comment>
    <comment ref="K13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M202 in COSS</t>
        </r>
      </text>
    </comment>
    <comment ref="L13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O202 in COSS</t>
        </r>
      </text>
    </comment>
    <comment ref="K1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M209 in COSS</t>
        </r>
      </text>
    </comment>
    <comment ref="L1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O209 in COSS</t>
        </r>
      </text>
    </comment>
    <comment ref="K1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M312 in COSS</t>
        </r>
      </text>
    </comment>
    <comment ref="L1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O312 in COSS</t>
        </r>
      </text>
    </comment>
    <comment ref="D17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Sum of Winter and Summer billing demands from Schedule M2.3 page 11</t>
        </r>
      </text>
    </comment>
    <comment ref="K17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M316 in COSS</t>
        </r>
      </text>
    </comment>
    <comment ref="L17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O316 in COSS</t>
        </r>
      </text>
    </comment>
    <comment ref="D1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Base Demand billed shown on page 13 of Schedule M2.3</t>
        </r>
      </text>
    </comment>
    <comment ref="K1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M323 in COSS</t>
        </r>
      </text>
    </comment>
    <comment ref="L1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O323 in COSS</t>
        </r>
      </text>
    </comment>
    <comment ref="K20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M426 in COSS</t>
        </r>
      </text>
    </comment>
    <comment ref="L20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O426 in COSS</t>
        </r>
      </text>
    </comment>
    <comment ref="K21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M430 in COSS</t>
        </r>
      </text>
    </comment>
    <comment ref="L21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O430 in COSS</t>
        </r>
      </text>
    </comment>
    <comment ref="K2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M437 in COSS</t>
        </r>
      </text>
    </comment>
    <comment ref="L22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O437 in COSS</t>
        </r>
      </text>
    </comment>
    <comment ref="D2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Sum of cells M141, M145 and M152 in the COSS</t>
        </r>
      </text>
    </comment>
    <comment ref="K2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M483 in COSS</t>
        </r>
      </text>
    </comment>
    <comment ref="L24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O483 in COSS</t>
        </r>
      </text>
    </comment>
    <comment ref="D25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Sum of cells O141, O145 and O152 in the COSS</t>
        </r>
      </text>
    </comment>
    <comment ref="K25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M487 in COSS</t>
        </r>
      </text>
    </comment>
    <comment ref="L25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O487 in COSS</t>
        </r>
      </text>
    </comment>
    <comment ref="K2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M494 in COSS</t>
        </r>
      </text>
    </comment>
    <comment ref="L26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O494 in COSS</t>
        </r>
      </text>
    </comment>
    <comment ref="I28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Allocation of Income Tax Adjustment based on Distribution O&amp;M divided by Total O&amp;M for each customer class in COSS</t>
        </r>
      </text>
    </comment>
    <comment ref="K29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M660 in COSS * -1</t>
        </r>
      </text>
    </comment>
    <comment ref="L29" authorId="1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Cell O660 in COSS * -1</t>
        </r>
      </text>
    </comment>
  </commentList>
</comments>
</file>

<file path=xl/sharedStrings.xml><?xml version="1.0" encoding="utf-8"?>
<sst xmlns="http://schemas.openxmlformats.org/spreadsheetml/2006/main" count="84" uniqueCount="38">
  <si>
    <t>Kentucky Utilities Company</t>
  </si>
  <si>
    <t>Derivation of Distribution Demand-Related Cost for</t>
  </si>
  <si>
    <t>Redundant Capacity</t>
  </si>
  <si>
    <t>Primary Service</t>
  </si>
  <si>
    <t>Distribution Demand Costs</t>
  </si>
  <si>
    <t>PSP</t>
  </si>
  <si>
    <t>TODP</t>
  </si>
  <si>
    <t>Total Cost</t>
  </si>
  <si>
    <t>Billing Demand</t>
  </si>
  <si>
    <t>ROR</t>
  </si>
  <si>
    <t>Unit Cost</t>
  </si>
  <si>
    <t>Rate Base</t>
  </si>
  <si>
    <t>Return</t>
  </si>
  <si>
    <t>Unit Return</t>
  </si>
  <si>
    <t>Capacity Charge</t>
  </si>
  <si>
    <t>Kentucky Utilities</t>
  </si>
  <si>
    <t>Secondary Service</t>
  </si>
  <si>
    <t>PSS</t>
  </si>
  <si>
    <t>TODS</t>
  </si>
  <si>
    <t>/ KW</t>
  </si>
  <si>
    <t>Based on the 12 Months Ended June 30, 2016</t>
  </si>
  <si>
    <t>Reference for Distribution Demand Costs from COSS</t>
  </si>
  <si>
    <t>Substation O&amp;M</t>
  </si>
  <si>
    <t>Lines O&amp;M</t>
  </si>
  <si>
    <t>Transformer O&amp;M</t>
  </si>
  <si>
    <t>Substation Depreciation</t>
  </si>
  <si>
    <t>Lines Depreciation</t>
  </si>
  <si>
    <t>Transformer Depreciation</t>
  </si>
  <si>
    <t>Substation Prop Taxes</t>
  </si>
  <si>
    <t>Lines Prop Taxes</t>
  </si>
  <si>
    <t>Transformer Prop Taxes</t>
  </si>
  <si>
    <t>Substation Other Taxes</t>
  </si>
  <si>
    <t>Lines Other Taxes</t>
  </si>
  <si>
    <t>Transformer Other Taxes</t>
  </si>
  <si>
    <t>Less: Rent from Elec Prop</t>
  </si>
  <si>
    <t>Total</t>
  </si>
  <si>
    <t>Plus: Income Tax Exp Adjustment</t>
  </si>
  <si>
    <t>Source:  Electric Cost of Service Study (Exhibit MJB - 9)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</si>
</sst>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164" fontId="3" fillId="0" borderId="0" xfId="2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2" applyFont="1"/>
    <xf numFmtId="10" fontId="3" fillId="0" borderId="0" xfId="3" applyNumberFormat="1" applyFont="1" applyAlignment="1">
      <alignment horizontal="center"/>
    </xf>
    <xf numFmtId="44" fontId="3" fillId="0" borderId="0" xfId="2" applyFont="1" applyBorder="1"/>
    <xf numFmtId="0" fontId="3" fillId="0" borderId="0" xfId="0" applyFont="1" applyBorder="1"/>
    <xf numFmtId="44" fontId="3" fillId="0" borderId="1" xfId="0" applyNumberFormat="1" applyFont="1" applyBorder="1"/>
    <xf numFmtId="0" fontId="2" fillId="0" borderId="0" xfId="0" applyFont="1"/>
    <xf numFmtId="164" fontId="3" fillId="0" borderId="0" xfId="2" applyNumberFormat="1" applyFont="1" applyFill="1"/>
    <xf numFmtId="165" fontId="3" fillId="0" borderId="0" xfId="1" applyNumberFormat="1" applyFont="1" applyFill="1"/>
    <xf numFmtId="164" fontId="3" fillId="0" borderId="0" xfId="0" applyNumberFormat="1" applyFont="1" applyFill="1"/>
    <xf numFmtId="164" fontId="3" fillId="0" borderId="2" xfId="4" applyNumberFormat="1" applyFont="1" applyFill="1" applyBorder="1"/>
    <xf numFmtId="165" fontId="3" fillId="0" borderId="2" xfId="1" applyNumberFormat="1" applyFont="1" applyFill="1" applyBorder="1"/>
    <xf numFmtId="164" fontId="3" fillId="0" borderId="0" xfId="4" applyNumberFormat="1" applyFont="1" applyFill="1"/>
    <xf numFmtId="164" fontId="5" fillId="0" borderId="0" xfId="2" applyNumberFormat="1" applyFont="1" applyFill="1"/>
    <xf numFmtId="164" fontId="5" fillId="0" borderId="0" xfId="4" applyNumberFormat="1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164" fontId="3" fillId="0" borderId="0" xfId="2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Sheet1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SheetLayoutView="100" workbookViewId="0">
      <selection activeCell="A2" sqref="A2"/>
    </sheetView>
  </sheetViews>
  <sheetFormatPr defaultRowHeight="15"/>
  <cols>
    <col min="1" max="3" width="9.140625" style="2"/>
    <col min="4" max="4" width="14.7109375" style="2" customWidth="1"/>
    <col min="5" max="5" width="12.85546875" style="2" bestFit="1" customWidth="1"/>
    <col min="6" max="8" width="9.140625" style="2"/>
    <col min="9" max="9" width="18" style="2" customWidth="1"/>
    <col min="10" max="10" width="3.5703125" style="2" customWidth="1"/>
    <col min="11" max="11" width="14" style="2" bestFit="1" customWidth="1"/>
    <col min="12" max="12" width="11.28515625" style="2" bestFit="1" customWidth="1"/>
    <col min="13" max="16384" width="9.140625" style="2"/>
  </cols>
  <sheetData>
    <row r="2" spans="1:12">
      <c r="A2" s="12" t="s">
        <v>15</v>
      </c>
    </row>
    <row r="3" spans="1:12">
      <c r="A3" s="2" t="s">
        <v>1</v>
      </c>
    </row>
    <row r="4" spans="1:12">
      <c r="A4" s="2" t="s">
        <v>2</v>
      </c>
    </row>
    <row r="5" spans="1:12">
      <c r="A5" s="2" t="s">
        <v>20</v>
      </c>
    </row>
    <row r="9" spans="1:12">
      <c r="A9" s="3" t="s">
        <v>16</v>
      </c>
      <c r="I9" s="2" t="s">
        <v>21</v>
      </c>
    </row>
    <row r="11" spans="1:12">
      <c r="A11" s="2" t="s">
        <v>4</v>
      </c>
      <c r="K11" s="23" t="s">
        <v>17</v>
      </c>
      <c r="L11" s="23" t="s">
        <v>18</v>
      </c>
    </row>
    <row r="12" spans="1:12">
      <c r="B12" s="2" t="s">
        <v>17</v>
      </c>
      <c r="D12" s="15">
        <f>K31</f>
        <v>4797977.1862482186</v>
      </c>
      <c r="I12" s="25" t="s">
        <v>22</v>
      </c>
      <c r="K12" s="23">
        <v>821357.78129676497</v>
      </c>
      <c r="L12" s="23">
        <v>527641.13628262782</v>
      </c>
    </row>
    <row r="13" spans="1:12">
      <c r="B13" s="2" t="s">
        <v>18</v>
      </c>
      <c r="D13" s="16">
        <f>L31</f>
        <v>3029974.0080590309</v>
      </c>
      <c r="I13" s="25" t="s">
        <v>23</v>
      </c>
      <c r="K13" s="23">
        <v>1694275.5203973616</v>
      </c>
      <c r="L13" s="23">
        <v>1088404.4458030211</v>
      </c>
    </row>
    <row r="14" spans="1:12">
      <c r="B14" s="2" t="s">
        <v>7</v>
      </c>
      <c r="D14" s="15">
        <f>SUM(D12:D13)</f>
        <v>7827951.194307249</v>
      </c>
      <c r="I14" s="25" t="s">
        <v>24</v>
      </c>
      <c r="K14" s="23">
        <v>302605.65450913279</v>
      </c>
      <c r="L14" s="23">
        <v>190947.85318554865</v>
      </c>
    </row>
    <row r="15" spans="1:12">
      <c r="I15" s="25"/>
      <c r="K15" s="23"/>
      <c r="L15" s="23"/>
    </row>
    <row r="16" spans="1:12">
      <c r="A16" s="2" t="s">
        <v>8</v>
      </c>
      <c r="I16" s="25" t="s">
        <v>25</v>
      </c>
      <c r="K16" s="23">
        <v>592429.92079510842</v>
      </c>
      <c r="L16" s="23">
        <v>380577.62852461019</v>
      </c>
    </row>
    <row r="17" spans="1:12">
      <c r="B17" s="2" t="s">
        <v>17</v>
      </c>
      <c r="D17" s="14">
        <v>6913703</v>
      </c>
      <c r="I17" s="25" t="s">
        <v>26</v>
      </c>
      <c r="K17" s="23">
        <v>803445.64153031236</v>
      </c>
      <c r="L17" s="23">
        <v>516134.35812232021</v>
      </c>
    </row>
    <row r="18" spans="1:12">
      <c r="B18" s="2" t="s">
        <v>18</v>
      </c>
      <c r="D18" s="17">
        <v>3854007.5760003235</v>
      </c>
      <c r="I18" s="25" t="s">
        <v>27</v>
      </c>
      <c r="K18" s="23">
        <v>469273.34119363397</v>
      </c>
      <c r="L18" s="23">
        <v>296117.19319484668</v>
      </c>
    </row>
    <row r="19" spans="1:12">
      <c r="B19" s="2" t="s">
        <v>7</v>
      </c>
      <c r="D19" s="14">
        <f>SUM(D17:D18)</f>
        <v>10767710.576000324</v>
      </c>
      <c r="I19" s="25"/>
      <c r="K19" s="23"/>
      <c r="L19" s="23"/>
    </row>
    <row r="20" spans="1:12">
      <c r="G20" s="6" t="s">
        <v>9</v>
      </c>
      <c r="I20" s="25" t="s">
        <v>28</v>
      </c>
      <c r="K20" s="23">
        <v>71417.549441690062</v>
      </c>
      <c r="L20" s="23">
        <v>45878.711806248655</v>
      </c>
    </row>
    <row r="21" spans="1:12">
      <c r="A21" s="2" t="s">
        <v>10</v>
      </c>
      <c r="E21" s="7">
        <f>D14/D19</f>
        <v>0.7269838039438602</v>
      </c>
      <c r="G21" s="8">
        <v>7.1800000000000003E-2</v>
      </c>
      <c r="I21" s="25" t="s">
        <v>29</v>
      </c>
      <c r="K21" s="23">
        <v>96855.538205583551</v>
      </c>
      <c r="L21" s="23">
        <v>62220.103586739904</v>
      </c>
    </row>
    <row r="22" spans="1:12">
      <c r="I22" s="25" t="s">
        <v>30</v>
      </c>
      <c r="K22" s="23">
        <v>56570.998307079681</v>
      </c>
      <c r="L22" s="23">
        <v>35696.988864344436</v>
      </c>
    </row>
    <row r="23" spans="1:12">
      <c r="A23" s="2" t="s">
        <v>11</v>
      </c>
      <c r="I23" s="25"/>
      <c r="K23" s="23"/>
      <c r="L23" s="23"/>
    </row>
    <row r="24" spans="1:12">
      <c r="B24" s="2" t="s">
        <v>17</v>
      </c>
      <c r="D24" s="18">
        <v>36365314.243734442</v>
      </c>
      <c r="I24" s="25" t="s">
        <v>31</v>
      </c>
      <c r="K24" s="23">
        <v>38237.827995617685</v>
      </c>
      <c r="L24" s="23">
        <v>24564.022490580937</v>
      </c>
    </row>
    <row r="25" spans="1:12">
      <c r="B25" s="2" t="s">
        <v>18</v>
      </c>
      <c r="D25" s="16">
        <v>23257309.68165132</v>
      </c>
      <c r="I25" s="25" t="s">
        <v>32</v>
      </c>
      <c r="K25" s="23">
        <v>51857.637783440005</v>
      </c>
      <c r="L25" s="23">
        <v>33313.40318196969</v>
      </c>
    </row>
    <row r="26" spans="1:12">
      <c r="B26" s="2" t="s">
        <v>7</v>
      </c>
      <c r="D26" s="13">
        <f>SUM(D24:D25)</f>
        <v>59622623.925385758</v>
      </c>
      <c r="I26" s="25" t="s">
        <v>33</v>
      </c>
      <c r="K26" s="23">
        <v>30288.803238378136</v>
      </c>
      <c r="L26" s="23">
        <v>19112.603706330439</v>
      </c>
    </row>
    <row r="27" spans="1:12">
      <c r="I27" s="25"/>
      <c r="K27" s="23"/>
      <c r="L27" s="23"/>
    </row>
    <row r="28" spans="1:12">
      <c r="A28" s="2" t="s">
        <v>12</v>
      </c>
      <c r="D28" s="4">
        <f>D26*G21</f>
        <v>4280904.3978426978</v>
      </c>
      <c r="I28" s="25" t="s">
        <v>36</v>
      </c>
      <c r="K28" s="4">
        <v>75030.842624352488</v>
      </c>
      <c r="L28" s="4">
        <v>17454.877400431946</v>
      </c>
    </row>
    <row r="29" spans="1:12">
      <c r="I29" s="25" t="s">
        <v>34</v>
      </c>
      <c r="K29" s="23">
        <v>-305669.87107023702</v>
      </c>
      <c r="L29" s="23">
        <f>-208089.31809059</f>
        <v>-208089.31809059001</v>
      </c>
    </row>
    <row r="30" spans="1:12">
      <c r="A30" s="2" t="s">
        <v>13</v>
      </c>
      <c r="E30" s="9">
        <f>D28/D19</f>
        <v>0.39756867234008103</v>
      </c>
    </row>
    <row r="31" spans="1:12">
      <c r="I31" s="25" t="s">
        <v>35</v>
      </c>
      <c r="K31" s="24">
        <f>SUM(K12:K29)</f>
        <v>4797977.1862482186</v>
      </c>
      <c r="L31" s="24">
        <f>SUM(L12:L29)</f>
        <v>3029974.0080590309</v>
      </c>
    </row>
    <row r="32" spans="1:12" ht="15.75" thickBot="1">
      <c r="A32" s="2" t="s">
        <v>14</v>
      </c>
      <c r="E32" s="11">
        <f>E21+E30</f>
        <v>1.1245524762839412</v>
      </c>
      <c r="F32" s="5" t="s">
        <v>19</v>
      </c>
    </row>
    <row r="33" spans="2:4" ht="15.75" thickTop="1"/>
    <row r="35" spans="2:4">
      <c r="B35" s="21" t="s">
        <v>37</v>
      </c>
      <c r="C35" s="22"/>
      <c r="D35" s="22"/>
    </row>
  </sheetData>
  <printOptions horizontalCentered="1"/>
  <pageMargins left="1" right="1" top="1" bottom="1" header="0.5" footer="0.5"/>
  <pageSetup orientation="portrait" r:id="rId1"/>
  <headerFooter alignWithMargins="0">
    <oddHeader>&amp;R&amp;"Times New Roman,Bold"&amp;12Exhibit MJB -13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SheetLayoutView="100" zoomScalePageLayoutView="90" workbookViewId="0">
      <selection activeCell="A2" sqref="A2"/>
    </sheetView>
  </sheetViews>
  <sheetFormatPr defaultRowHeight="15"/>
  <cols>
    <col min="1" max="3" width="9.140625" style="2"/>
    <col min="4" max="4" width="14.7109375" style="2" customWidth="1"/>
    <col min="5" max="5" width="12.85546875" style="2" bestFit="1" customWidth="1"/>
    <col min="6" max="8" width="9.140625" style="2"/>
    <col min="9" max="9" width="16.140625" style="2" customWidth="1"/>
    <col min="10" max="10" width="9.140625" style="2"/>
    <col min="11" max="12" width="11.28515625" style="2" bestFit="1" customWidth="1"/>
    <col min="13" max="16384" width="9.140625" style="2"/>
  </cols>
  <sheetData>
    <row r="2" spans="1:12">
      <c r="A2" s="1" t="s">
        <v>0</v>
      </c>
    </row>
    <row r="3" spans="1:12">
      <c r="A3" s="2" t="s">
        <v>1</v>
      </c>
    </row>
    <row r="4" spans="1:12">
      <c r="A4" s="2" t="s">
        <v>2</v>
      </c>
    </row>
    <row r="5" spans="1:12">
      <c r="A5" s="2" t="s">
        <v>20</v>
      </c>
    </row>
    <row r="9" spans="1:12">
      <c r="A9" s="3" t="s">
        <v>3</v>
      </c>
      <c r="I9" s="2" t="s">
        <v>21</v>
      </c>
    </row>
    <row r="11" spans="1:12">
      <c r="A11" s="2" t="s">
        <v>4</v>
      </c>
      <c r="K11" s="23" t="s">
        <v>5</v>
      </c>
      <c r="L11" s="23" t="s">
        <v>6</v>
      </c>
    </row>
    <row r="12" spans="1:12">
      <c r="B12" s="2" t="s">
        <v>5</v>
      </c>
      <c r="D12" s="13">
        <f>K31</f>
        <v>505706.34843513556</v>
      </c>
      <c r="I12" s="25" t="s">
        <v>22</v>
      </c>
      <c r="K12" s="23">
        <v>105800.62452899767</v>
      </c>
      <c r="L12" s="23">
        <v>1431744.8275018861</v>
      </c>
    </row>
    <row r="13" spans="1:12" ht="17.25">
      <c r="B13" s="5" t="s">
        <v>6</v>
      </c>
      <c r="D13" s="19">
        <f>L31</f>
        <v>6748703.9080247171</v>
      </c>
      <c r="I13" s="25" t="s">
        <v>23</v>
      </c>
      <c r="K13" s="23">
        <v>218242.78318666905</v>
      </c>
      <c r="L13" s="23">
        <v>2953366.082271927</v>
      </c>
    </row>
    <row r="14" spans="1:12">
      <c r="B14" s="2" t="s">
        <v>7</v>
      </c>
      <c r="D14" s="13">
        <f>SUM(D12:D13)</f>
        <v>7254410.2564598527</v>
      </c>
      <c r="I14" s="25" t="s">
        <v>24</v>
      </c>
      <c r="K14" s="23">
        <v>0</v>
      </c>
      <c r="L14" s="23">
        <v>0</v>
      </c>
    </row>
    <row r="15" spans="1:12">
      <c r="I15" s="25"/>
      <c r="K15" s="23"/>
      <c r="L15" s="23"/>
    </row>
    <row r="16" spans="1:12">
      <c r="A16" s="2" t="s">
        <v>8</v>
      </c>
      <c r="I16" s="25" t="s">
        <v>25</v>
      </c>
      <c r="K16" s="23">
        <v>76312.000734720466</v>
      </c>
      <c r="L16" s="23">
        <v>1032690.6179869529</v>
      </c>
    </row>
    <row r="17" spans="1:12">
      <c r="B17" s="2" t="s">
        <v>5</v>
      </c>
      <c r="D17" s="14">
        <v>673741</v>
      </c>
      <c r="I17" s="25" t="s">
        <v>26</v>
      </c>
      <c r="K17" s="23">
        <v>103493.32846740882</v>
      </c>
      <c r="L17" s="23">
        <v>1400521.3898671689</v>
      </c>
    </row>
    <row r="18" spans="1:12">
      <c r="B18" s="5" t="s">
        <v>6</v>
      </c>
      <c r="D18" s="17">
        <f>9617736*0.95</f>
        <v>9136849.1999999993</v>
      </c>
      <c r="I18" s="25" t="s">
        <v>27</v>
      </c>
      <c r="K18" s="23">
        <v>0</v>
      </c>
      <c r="L18" s="23">
        <v>0</v>
      </c>
    </row>
    <row r="19" spans="1:12">
      <c r="B19" s="2" t="s">
        <v>7</v>
      </c>
      <c r="D19" s="14">
        <f>SUM(D17:D18)</f>
        <v>9810590.1999999993</v>
      </c>
      <c r="I19" s="25"/>
      <c r="K19" s="23"/>
      <c r="L19" s="23"/>
    </row>
    <row r="20" spans="1:12">
      <c r="G20" s="6" t="s">
        <v>9</v>
      </c>
      <c r="I20" s="25" t="s">
        <v>28</v>
      </c>
      <c r="K20" s="23">
        <v>9199.4274667147874</v>
      </c>
      <c r="L20" s="23">
        <v>124491.06751574729</v>
      </c>
    </row>
    <row r="21" spans="1:12">
      <c r="A21" s="2" t="s">
        <v>10</v>
      </c>
      <c r="E21" s="7">
        <f>D14/D19</f>
        <v>0.73944687409936394</v>
      </c>
      <c r="G21" s="8">
        <v>7.1800000000000003E-2</v>
      </c>
      <c r="I21" s="25" t="s">
        <v>29</v>
      </c>
      <c r="K21" s="23">
        <v>12476.142144857155</v>
      </c>
      <c r="L21" s="23">
        <v>168833.143117995</v>
      </c>
    </row>
    <row r="22" spans="1:12">
      <c r="I22" s="25" t="s">
        <v>30</v>
      </c>
      <c r="K22" s="23">
        <v>0</v>
      </c>
      <c r="L22" s="23">
        <v>0</v>
      </c>
    </row>
    <row r="23" spans="1:12">
      <c r="A23" s="2" t="s">
        <v>11</v>
      </c>
      <c r="I23" s="25"/>
      <c r="K23" s="23"/>
      <c r="L23" s="23"/>
    </row>
    <row r="24" spans="1:12">
      <c r="B24" s="2" t="s">
        <v>5</v>
      </c>
      <c r="D24" s="18">
        <v>3510186.6354990522</v>
      </c>
      <c r="I24" s="25" t="s">
        <v>31</v>
      </c>
      <c r="K24" s="23">
        <v>4925.4857927827079</v>
      </c>
      <c r="L24" s="23">
        <v>66654.03761220575</v>
      </c>
    </row>
    <row r="25" spans="1:12" ht="17.25">
      <c r="B25" s="5" t="s">
        <v>6</v>
      </c>
      <c r="D25" s="20">
        <v>47501530.178251289</v>
      </c>
      <c r="I25" s="25" t="s">
        <v>32</v>
      </c>
      <c r="K25" s="23">
        <v>6679.8788408922928</v>
      </c>
      <c r="L25" s="23">
        <v>90395.326316486724</v>
      </c>
    </row>
    <row r="26" spans="1:12">
      <c r="B26" s="2" t="s">
        <v>7</v>
      </c>
      <c r="D26" s="13">
        <f>SUM(D24:D25)</f>
        <v>51011716.813750342</v>
      </c>
      <c r="I26" s="25" t="s">
        <v>33</v>
      </c>
      <c r="K26" s="23">
        <v>0</v>
      </c>
      <c r="L26" s="23">
        <v>0</v>
      </c>
    </row>
    <row r="27" spans="1:12">
      <c r="I27" s="25"/>
      <c r="K27" s="23"/>
      <c r="L27" s="23"/>
    </row>
    <row r="28" spans="1:12">
      <c r="A28" s="2" t="s">
        <v>12</v>
      </c>
      <c r="D28" s="4">
        <f>D26*G21</f>
        <v>3662641.2672272748</v>
      </c>
      <c r="I28" s="25" t="s">
        <v>36</v>
      </c>
      <c r="K28" s="4">
        <v>5904.438755418395</v>
      </c>
      <c r="L28" s="4">
        <v>14363.674163819942</v>
      </c>
    </row>
    <row r="29" spans="1:12">
      <c r="I29" s="25" t="s">
        <v>34</v>
      </c>
      <c r="K29" s="23">
        <f>-37327.761483326</f>
        <v>-37327.761483326001</v>
      </c>
      <c r="L29" s="23">
        <f>-534356.258329473</f>
        <v>-534356.25832947297</v>
      </c>
    </row>
    <row r="30" spans="1:12">
      <c r="A30" s="2" t="s">
        <v>13</v>
      </c>
      <c r="E30" s="9">
        <f>D28/D19</f>
        <v>0.37333546632365455</v>
      </c>
    </row>
    <row r="31" spans="1:12">
      <c r="E31" s="10"/>
      <c r="I31" s="25" t="s">
        <v>35</v>
      </c>
      <c r="K31" s="24">
        <f>SUM(K12:K29)</f>
        <v>505706.34843513556</v>
      </c>
      <c r="L31" s="24">
        <f>SUM(L12:L29)</f>
        <v>6748703.9080247171</v>
      </c>
    </row>
    <row r="32" spans="1:12" ht="15.75" thickBot="1">
      <c r="A32" s="2" t="s">
        <v>14</v>
      </c>
      <c r="E32" s="11">
        <f>E21+E30</f>
        <v>1.1127823404230184</v>
      </c>
      <c r="F32" s="5" t="s">
        <v>19</v>
      </c>
    </row>
    <row r="33" spans="2:4" ht="15.75" thickTop="1"/>
    <row r="35" spans="2:4">
      <c r="B35" s="21" t="s">
        <v>37</v>
      </c>
      <c r="C35" s="22"/>
      <c r="D35" s="22"/>
    </row>
  </sheetData>
  <printOptions horizontalCentered="1"/>
  <pageMargins left="1" right="1" top="1" bottom="1" header="0.5" footer="0.75"/>
  <pageSetup orientation="portrait" r:id="rId1"/>
  <headerFooter alignWithMargins="0">
    <oddHeader>&amp;R&amp;"Times New Roman,Bold"&amp;12Exhibit MJB - 13
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 Secondary</vt:lpstr>
      <vt:lpstr>KU Primary</vt:lpstr>
      <vt:lpstr>'KU Primary'!Print_Area</vt:lpstr>
      <vt:lpstr>'KU Secondary'!Print_Area</vt:lpstr>
    </vt:vector>
  </TitlesOfParts>
  <Company>E.ON U.S.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Foxworthy</dc:creator>
  <cp:lastModifiedBy>John W</cp:lastModifiedBy>
  <cp:lastPrinted>2014-11-14T15:22:34Z</cp:lastPrinted>
  <dcterms:created xsi:type="dcterms:W3CDTF">2012-06-05T19:18:36Z</dcterms:created>
  <dcterms:modified xsi:type="dcterms:W3CDTF">2014-11-14T15:22:59Z</dcterms:modified>
</cp:coreProperties>
</file>